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4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_corr_w_Fig" sheetId="1" state="visible" r:id="rId2"/>
    <sheet name="Data" sheetId="2" state="visible" r:id="rId3"/>
    <sheet name="FinalSheet" sheetId="3" state="visible" r:id="rId4"/>
    <sheet name="Plot_DryChange_Corrected" sheetId="4" state="visible" r:id="rId5"/>
    <sheet name="Standard drift" sheetId="5" state="visible" r:id="rId6"/>
    <sheet name="Buoyant_Dry_Ratio" sheetId="6" state="visible" r:id="rId7"/>
    <sheet name="Sheet8" sheetId="7" state="visible" r:id="rId8"/>
    <sheet name="Plot_30days" sheetId="8" state="visible" r:id="rId9"/>
    <sheet name="Plot_Allday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04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info</t>
        </r>
      </text>
    </comment>
    <comment ref="B213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B214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B219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U20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Justin Ries:
</t>
        </r>
        <r>
          <rPr>
            <sz val="9"/>
            <color rgb="FF000000"/>
            <rFont val="Tahoma"/>
            <family val="0"/>
            <charset val="1"/>
          </rPr>
          <t xml:space="preserve">Have BW3 data, look for BW2 data</t>
        </r>
      </text>
    </comment>
    <comment ref="Y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Justin Ries:
</t>
        </r>
        <r>
          <rPr>
            <sz val="9"/>
            <color rgb="FF000000"/>
            <rFont val="Tahoma"/>
            <family val="0"/>
            <charset val="1"/>
          </rPr>
          <t xml:space="preserve">estimate; need to calc</t>
        </r>
      </text>
    </comment>
    <comment ref="AG19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Justin Ries:
</t>
        </r>
        <r>
          <rPr>
            <sz val="9"/>
            <color rgb="FF000000"/>
            <rFont val="Tahoma"/>
            <family val="0"/>
            <charset val="1"/>
          </rPr>
          <t xml:space="preserve">missing BW2; so BW3 is deleted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04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info</t>
        </r>
      </text>
    </comment>
    <comment ref="B213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B214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B219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AA17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Justin Ries:
</t>
        </r>
        <r>
          <rPr>
            <sz val="9"/>
            <color rgb="FF000000"/>
            <rFont val="Tahoma"/>
            <family val="0"/>
            <charset val="1"/>
          </rPr>
          <t xml:space="preserve">estimate; need to calc</t>
        </r>
      </text>
    </comment>
    <comment ref="AY1" authorId="0">
      <text>
        <r>
          <rPr>
            <sz val="11"/>
            <color rgb="FF000000"/>
            <rFont val="Calibri"/>
            <family val="0"/>
            <charset val="1"/>
          </rPr>
          <t xml:space="preserve">Estimated intervept + bouyant wgt * estimated slope</t>
        </r>
      </text>
    </comment>
  </commentList>
</comments>
</file>

<file path=xl/sharedStrings.xml><?xml version="1.0" encoding="utf-8"?>
<sst xmlns="http://schemas.openxmlformats.org/spreadsheetml/2006/main" count="8559" uniqueCount="124">
  <si>
    <t xml:space="preserve">Rank</t>
  </si>
  <si>
    <t xml:space="preserve">ID</t>
  </si>
  <si>
    <t xml:space="preserve">WaterSample_ID</t>
  </si>
  <si>
    <t xml:space="preserve">shelf</t>
  </si>
  <si>
    <t xml:space="preserve">tank</t>
  </si>
  <si>
    <t xml:space="preserve">pCO2</t>
  </si>
  <si>
    <t xml:space="preserve">DIC</t>
  </si>
  <si>
    <t xml:space="preserve">TA</t>
  </si>
  <si>
    <t xml:space="preserve">pCO2_calc</t>
  </si>
  <si>
    <t xml:space="preserve">Calcite</t>
  </si>
  <si>
    <t xml:space="preserve">pH_meas</t>
  </si>
  <si>
    <t xml:space="preserve">survival</t>
  </si>
  <si>
    <t xml:space="preserve">survival_date</t>
  </si>
  <si>
    <t xml:space="preserve">sample_date</t>
  </si>
  <si>
    <t xml:space="preserve">buoyant_start</t>
  </si>
  <si>
    <t xml:space="preserve">date_buoyant_start</t>
  </si>
  <si>
    <t xml:space="preserve">std_wt_buoyant_start</t>
  </si>
  <si>
    <t xml:space="preserve">temp_buoyant_start</t>
  </si>
  <si>
    <t xml:space="preserve">sal_buoyant_start</t>
  </si>
  <si>
    <t xml:space="preserve">sal_std_buoyant_start</t>
  </si>
  <si>
    <t xml:space="preserve">buoyant_2</t>
  </si>
  <si>
    <t xml:space="preserve">date_buoyant_2</t>
  </si>
  <si>
    <t xml:space="preserve">sal-corrected BW (fixed)</t>
  </si>
  <si>
    <t xml:space="preserve">STD-corrected BW</t>
  </si>
  <si>
    <t xml:space="preserve">Days_Buoyant</t>
  </si>
  <si>
    <t xml:space="preserve">DW2-calc</t>
  </si>
  <si>
    <t xml:space="preserve">std_wt_buoyant_2</t>
  </si>
  <si>
    <t xml:space="preserve">temp_buoyant_2</t>
  </si>
  <si>
    <t xml:space="preserve">sal_buoyant_2</t>
  </si>
  <si>
    <t xml:space="preserve">sal_std_buoyant_2</t>
  </si>
  <si>
    <t xml:space="preserve">Std_correction_b2</t>
  </si>
  <si>
    <t xml:space="preserve">Std_corrected_b2</t>
  </si>
  <si>
    <t xml:space="preserve">buoyant_3</t>
  </si>
  <si>
    <t xml:space="preserve">DW3-calc</t>
  </si>
  <si>
    <t xml:space="preserve">T-corr DW3-calc</t>
  </si>
  <si>
    <t xml:space="preserve">%-changeDW3(corr)-2</t>
  </si>
  <si>
    <t xml:space="preserve">%-changeDW3(corr)-2_perDay</t>
  </si>
  <si>
    <t xml:space="preserve">date_buoyant_3</t>
  </si>
  <si>
    <t xml:space="preserve">std_wt_buoyant_3</t>
  </si>
  <si>
    <t xml:space="preserve">temp_buoyant_3</t>
  </si>
  <si>
    <t xml:space="preserve">sal_buoyant_3</t>
  </si>
  <si>
    <t xml:space="preserve">sal_std_buoyant_3</t>
  </si>
  <si>
    <t xml:space="preserve">Std_correction_b3</t>
  </si>
  <si>
    <t xml:space="preserve">Std_corrected_b3</t>
  </si>
  <si>
    <t xml:space="preserve">dry_end_meas</t>
  </si>
  <si>
    <t xml:space="preserve">dry_measurer</t>
  </si>
  <si>
    <t xml:space="preserve">dry_start_calc</t>
  </si>
  <si>
    <t xml:space="preserve">dry_time2_calc</t>
  </si>
  <si>
    <t xml:space="preserve">dry_time3_calc</t>
  </si>
  <si>
    <t xml:space="preserve">dry_time2_calc_corrected</t>
  </si>
  <si>
    <t xml:space="preserve">dry_time3_calc_corrected</t>
  </si>
  <si>
    <t xml:space="preserve">Buoyant_2 - Buoyant_Start</t>
  </si>
  <si>
    <t xml:space="preserve">Percent_Change_First30</t>
  </si>
  <si>
    <t xml:space="preserve">Weight_Change_Total</t>
  </si>
  <si>
    <t xml:space="preserve">Percent_Change_Total</t>
  </si>
  <si>
    <t xml:space="preserve">Percent_Change_perday_Buoyant</t>
  </si>
  <si>
    <t xml:space="preserve">Percent_Change_Dry</t>
  </si>
  <si>
    <t xml:space="preserve">Percent_Change_Day_Dry</t>
  </si>
  <si>
    <t xml:space="preserve">Wt_Change_Total_Corrected</t>
  </si>
  <si>
    <t xml:space="preserve">Pcnt_Change_Total_Corrected</t>
  </si>
  <si>
    <t xml:space="preserve">Daily_Pcnt_Change_Corrected</t>
  </si>
  <si>
    <t xml:space="preserve">Pcnt_Change_Dry_Corrected</t>
  </si>
  <si>
    <t xml:space="preserve">Pcnt_Change_Day_Dry_Corrected</t>
  </si>
  <si>
    <t xml:space="preserve">notes</t>
  </si>
  <si>
    <t xml:space="preserve">Y</t>
  </si>
  <si>
    <t xml:space="preserve">NA</t>
  </si>
  <si>
    <t xml:space="preserve">Louise</t>
  </si>
  <si>
    <t xml:space="preserve">Stabbed while shucking</t>
  </si>
  <si>
    <t xml:space="preserve">17106 replaced 17125 which was already dead; 17106 didn't look health</t>
  </si>
  <si>
    <t xml:space="preserve">Isabel</t>
  </si>
  <si>
    <t xml:space="preserve">Shelf 3 heaters were disconnected; start temp 56 9am</t>
  </si>
  <si>
    <t xml:space="preserve">Extrapallial fluid may be contaminated, chamber flooded before measurement</t>
  </si>
  <si>
    <t xml:space="preserve">Not sure drilled through. P1 to Louise/no P2. M1/M2 mantle mangled a little</t>
  </si>
  <si>
    <t xml:space="preserve">Maybe dead/dying</t>
  </si>
  <si>
    <t xml:space="preserve">Hole punched in tissue by syringe</t>
  </si>
  <si>
    <t xml:space="preserve">Damaged, possibly dying, deteriorating mantle</t>
  </si>
  <si>
    <t xml:space="preserve">Pallial fluid probably contaminated with gut fluid</t>
  </si>
  <si>
    <t xml:space="preserve">Sickly looking</t>
  </si>
  <si>
    <t xml:space="preserve">Fell to ground while open</t>
  </si>
  <si>
    <t xml:space="preserve">Stabbed while shucking, maybe also by syringe</t>
  </si>
  <si>
    <t xml:space="preserve">Yellow P2</t>
  </si>
  <si>
    <t xml:space="preserve">Returned to tank temporarily before shucking</t>
  </si>
  <si>
    <t xml:space="preserve">Some shell still attached to soft tissue (corrected)</t>
  </si>
  <si>
    <t xml:space="preserve">Low P2 volume</t>
  </si>
  <si>
    <t xml:space="preserve">Different order sampled: DM, then gills, then M1/M2</t>
  </si>
  <si>
    <t xml:space="preserve">See photo for G1 maturity</t>
  </si>
  <si>
    <t xml:space="preserve">Stabbed shucking</t>
  </si>
  <si>
    <t xml:space="preserve">Stabbed by syringe</t>
  </si>
  <si>
    <t xml:space="preserve">Maybe dying, detached from shell</t>
  </si>
  <si>
    <t xml:space="preserve">Valve came off</t>
  </si>
  <si>
    <t xml:space="preserve">Not looking healthy</t>
  </si>
  <si>
    <t xml:space="preserve">17113 replaced 17102 which was already dead</t>
  </si>
  <si>
    <t xml:space="preserve">N</t>
  </si>
  <si>
    <t xml:space="preserve">bw1_start_asDate</t>
  </si>
  <si>
    <t xml:space="preserve">date_bw2_asDate</t>
  </si>
  <si>
    <t xml:space="preserve">sal-corrected BW</t>
  </si>
  <si>
    <t xml:space="preserve">Day_BW1_BW2</t>
  </si>
  <si>
    <t xml:space="preserve">DW1-calc</t>
  </si>
  <si>
    <t xml:space="preserve">%-change DW-calc</t>
  </si>
  <si>
    <t xml:space="preserve">%-change DW-calc/60d</t>
  </si>
  <si>
    <t xml:space="preserve">date_bw3_asDate</t>
  </si>
  <si>
    <t xml:space="preserve">daySampling_bw3</t>
  </si>
  <si>
    <t xml:space="preserve">Change_Dry_TP2toTP3_Corrected</t>
  </si>
  <si>
    <t xml:space="preserve">Pcnt_Change_Dry_TP2toTP3_Corrected</t>
  </si>
  <si>
    <t xml:space="preserve">Pcnt_Change_Day_Dry_TP2toTP3_Corrected</t>
  </si>
  <si>
    <t xml:space="preserve">Change_Dry_TP1toTP2_Corrected</t>
  </si>
  <si>
    <t xml:space="preserve">Pcnt_Change_Day_Dry_TP1toTP2_Corrected</t>
  </si>
  <si>
    <t xml:space="preserve">Pcnt_Exp_Dry_Corrected</t>
  </si>
  <si>
    <t xml:space="preserve">Pcnt_Exp_Day_Dry_Corrected</t>
  </si>
  <si>
    <t xml:space="preserve">Day_BW_BW3</t>
  </si>
  <si>
    <t xml:space="preserve">Date</t>
  </si>
  <si>
    <t xml:space="preserve">Standard_wt</t>
  </si>
  <si>
    <t xml:space="preserve">Tank_temp</t>
  </si>
  <si>
    <t xml:space="preserve">Tank_sal</t>
  </si>
  <si>
    <t xml:space="preserve">Average standard</t>
  </si>
  <si>
    <t xml:space="preserve">Date_Last_Weigh</t>
  </si>
  <si>
    <t xml:space="preserve">Date_End</t>
  </si>
  <si>
    <t xml:space="preserve">Buoyant</t>
  </si>
  <si>
    <t xml:space="preserve">Dry</t>
  </si>
  <si>
    <t xml:space="preserve">Measured_by</t>
  </si>
  <si>
    <t xml:space="preserve">data reversed (corrected)</t>
  </si>
  <si>
    <t xml:space="preserve">o</t>
  </si>
  <si>
    <t xml:space="preserve">Percent_Change</t>
  </si>
  <si>
    <t xml:space="preserve">Percent_Change_perday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</si>
</sst>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00"/>
    <numFmt numFmtId="167" formatCode="MM/DD/YY"/>
    <numFmt numFmtId="168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name val="Calibri"/>
      <family val="0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  <font>
      <sz val="9"/>
      <color rgb="FF595959"/>
      <name val="Calibri"/>
      <family val="2"/>
    </font>
    <font>
      <sz val="14"/>
      <color rgb="FF595959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3D3D3"/>
        <bgColor rgb="FFD9D9D9"/>
      </patternFill>
    </fill>
    <fill>
      <patternFill patternType="solid">
        <fgColor rgb="FFFFDAB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7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DAB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yVal>
            <c:numRef>
              <c:f>0</c:f>
              <c:numCache>
                <c:formatCode>General</c:formatCode>
                <c:ptCount val="222"/>
                <c:pt idx="0">
                  <c:v>-0.0245004748209942</c:v>
                </c:pt>
                <c:pt idx="1">
                  <c:v>-0.0167143823871585</c:v>
                </c:pt>
                <c:pt idx="2">
                  <c:v>-0.0124448921505959</c:v>
                </c:pt>
                <c:pt idx="3">
                  <c:v>-0.000931160650244145</c:v>
                </c:pt>
                <c:pt idx="4">
                  <c:v>0.000591700849570939</c:v>
                </c:pt>
                <c:pt idx="5">
                  <c:v>0.00179837947412464</c:v>
                </c:pt>
                <c:pt idx="6">
                  <c:v>0.00183736826150965</c:v>
                </c:pt>
                <c:pt idx="7">
                  <c:v>0.00297680186190155</c:v>
                </c:pt>
                <c:pt idx="8">
                  <c:v>0.00557244447663944</c:v>
                </c:pt>
                <c:pt idx="9">
                  <c:v>0.0117797931457993</c:v>
                </c:pt>
                <c:pt idx="10">
                  <c:v>0.0130502259072264</c:v>
                </c:pt>
                <c:pt idx="11">
                  <c:v>0.0146976540300572</c:v>
                </c:pt>
                <c:pt idx="12">
                  <c:v>0.0147328700522446</c:v>
                </c:pt>
                <c:pt idx="13">
                  <c:v>0.0156909094360772</c:v>
                </c:pt>
                <c:pt idx="14">
                  <c:v>0.0187735847561769</c:v>
                </c:pt>
                <c:pt idx="15">
                  <c:v>0.0186599029911377</c:v>
                </c:pt>
                <c:pt idx="16">
                  <c:v>0.0199400758883645</c:v>
                </c:pt>
                <c:pt idx="17">
                  <c:v>0.0217416420330699</c:v>
                </c:pt>
                <c:pt idx="18">
                  <c:v>0.0223606181106336</c:v>
                </c:pt>
                <c:pt idx="19">
                  <c:v>0.0230258820190982</c:v>
                </c:pt>
                <c:pt idx="20">
                  <c:v>0.0230663885194752</c:v>
                </c:pt>
                <c:pt idx="21">
                  <c:v>0.0245145508641479</c:v>
                </c:pt>
                <c:pt idx="22">
                  <c:v>0.0265406180477601</c:v>
                </c:pt>
                <c:pt idx="23">
                  <c:v>0.0264176920145879</c:v>
                </c:pt>
                <c:pt idx="24">
                  <c:v>0.0273447276720595</c:v>
                </c:pt>
                <c:pt idx="25">
                  <c:v>0.0277423126513184</c:v>
                </c:pt>
                <c:pt idx="26">
                  <c:v>0.0303816923099278</c:v>
                </c:pt>
                <c:pt idx="27">
                  <c:v>0.0343930143081196</c:v>
                </c:pt>
                <c:pt idx="28">
                  <c:v>0.032808222461162</c:v>
                </c:pt>
                <c:pt idx="29">
                  <c:v>0.0331504052345081</c:v>
                </c:pt>
                <c:pt idx="30">
                  <c:v>0.0331992599353541</c:v>
                </c:pt>
                <c:pt idx="31">
                  <c:v>0.0362467036310876</c:v>
                </c:pt>
                <c:pt idx="32">
                  <c:v>0.0347645252943584</c:v>
                </c:pt>
                <c:pt idx="33">
                  <c:v>0.0366192625521826</c:v>
                </c:pt>
                <c:pt idx="34">
                  <c:v>0.0386328356257912</c:v>
                </c:pt>
                <c:pt idx="35">
                  <c:v>0.0413038293466863</c:v>
                </c:pt>
                <c:pt idx="36">
                  <c:v>0.0429192340851969</c:v>
                </c:pt>
                <c:pt idx="37">
                  <c:v>0.0440069363143003</c:v>
                </c:pt>
                <c:pt idx="38">
                  <c:v>0.044761211704831</c:v>
                </c:pt>
                <c:pt idx="39">
                  <c:v>0.0476552952912622</c:v>
                </c:pt>
                <c:pt idx="40">
                  <c:v>0.0438842933400112</c:v>
                </c:pt>
                <c:pt idx="41">
                  <c:v>0.0480873264381982</c:v>
                </c:pt>
                <c:pt idx="42">
                  <c:v>0.0489681745596055</c:v>
                </c:pt>
                <c:pt idx="43">
                  <c:v>0.0505338878460542</c:v>
                </c:pt>
                <c:pt idx="44">
                  <c:v>0.0528634980352827</c:v>
                </c:pt>
                <c:pt idx="45">
                  <c:v>0.0485463290327315</c:v>
                </c:pt>
                <c:pt idx="46">
                  <c:v>0.0528409920710689</c:v>
                </c:pt>
                <c:pt idx="47">
                  <c:v>0.0552426553499606</c:v>
                </c:pt>
                <c:pt idx="48">
                  <c:v>0.0565475466194679</c:v>
                </c:pt>
                <c:pt idx="49">
                  <c:v>0.0575889549661204</c:v>
                </c:pt>
                <c:pt idx="50">
                  <c:v>0.0578827753652031</c:v>
                </c:pt>
                <c:pt idx="51">
                  <c:v>0.0618026225476614</c:v>
                </c:pt>
                <c:pt idx="52">
                  <c:v>0.061989127204488</c:v>
                </c:pt>
                <c:pt idx="53">
                  <c:v>0.0629007180688754</c:v>
                </c:pt>
                <c:pt idx="54">
                  <c:v>0.0680964432617129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>-0.018722608075232</c:v>
                </c:pt>
                <c:pt idx="204">
                  <c:v/>
                </c:pt>
                <c:pt idx="205">
                  <c:v/>
                </c:pt>
                <c:pt idx="206">
                  <c:v>0.0144061589073898</c:v>
                </c:pt>
                <c:pt idx="207">
                  <c:v/>
                </c:pt>
                <c:pt idx="208">
                  <c:v>0.0548009790732173</c:v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>0.0219957749625692</c:v>
                </c:pt>
                <c:pt idx="220">
                  <c:v/>
                </c:pt>
                <c:pt idx="221">
                  <c:v>0.0366349260258081</c:v>
                </c:pt>
              </c:numCache>
            </c:numRef>
          </c:yVal>
          <c:smooth val="0"/>
        </c:ser>
        <c:axId val="5220358"/>
        <c:axId val="63067714"/>
      </c:scatterChart>
      <c:valAx>
        <c:axId val="522035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067714"/>
        <c:crosses val="autoZero"/>
        <c:crossBetween val="midCat"/>
      </c:valAx>
      <c:valAx>
        <c:axId val="630677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2035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pCO2 v. calc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"pCO2 v. calc rate"</c:f>
              <c:strCache>
                <c:ptCount val="1"/>
                <c:pt idx="0">
                  <c:v>pCO2 v. calc rate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Data!$I$2:$I$150</c:f>
              <c:numCache>
                <c:formatCode>General</c:formatCode>
                <c:ptCount val="149"/>
                <c:pt idx="0">
                  <c:v>590.67</c:v>
                </c:pt>
                <c:pt idx="1">
                  <c:v>2555.7</c:v>
                </c:pt>
                <c:pt idx="2">
                  <c:v>865.45</c:v>
                </c:pt>
                <c:pt idx="3">
                  <c:v>936.56</c:v>
                </c:pt>
                <c:pt idx="4">
                  <c:v>574.36</c:v>
                </c:pt>
                <c:pt idx="5">
                  <c:v>890.65</c:v>
                </c:pt>
                <c:pt idx="6">
                  <c:v>2423.47</c:v>
                </c:pt>
                <c:pt idx="7">
                  <c:v>535.06</c:v>
                </c:pt>
                <c:pt idx="8">
                  <c:v>2516.92</c:v>
                </c:pt>
                <c:pt idx="9">
                  <c:v>545.47</c:v>
                </c:pt>
                <c:pt idx="10">
                  <c:v>943.47</c:v>
                </c:pt>
                <c:pt idx="11">
                  <c:v>904.6</c:v>
                </c:pt>
                <c:pt idx="12">
                  <c:v>576.45</c:v>
                </c:pt>
                <c:pt idx="13">
                  <c:v>2378.18</c:v>
                </c:pt>
                <c:pt idx="14">
                  <c:v>519.42</c:v>
                </c:pt>
                <c:pt idx="15">
                  <c:v>2346.38</c:v>
                </c:pt>
                <c:pt idx="16">
                  <c:v>908.54</c:v>
                </c:pt>
                <c:pt idx="17">
                  <c:v>2527.05</c:v>
                </c:pt>
                <c:pt idx="18">
                  <c:v>2527.05</c:v>
                </c:pt>
                <c:pt idx="19">
                  <c:v>904.6</c:v>
                </c:pt>
                <c:pt idx="20">
                  <c:v>576.45</c:v>
                </c:pt>
                <c:pt idx="21">
                  <c:v>2378.18</c:v>
                </c:pt>
                <c:pt idx="22">
                  <c:v>936.56</c:v>
                </c:pt>
                <c:pt idx="23">
                  <c:v>535.06</c:v>
                </c:pt>
                <c:pt idx="24">
                  <c:v>574.36</c:v>
                </c:pt>
                <c:pt idx="25">
                  <c:v>545.47</c:v>
                </c:pt>
                <c:pt idx="26">
                  <c:v>2423.47</c:v>
                </c:pt>
                <c:pt idx="27">
                  <c:v>865.45</c:v>
                </c:pt>
                <c:pt idx="28">
                  <c:v>2516.92</c:v>
                </c:pt>
                <c:pt idx="29">
                  <c:v>2555.7</c:v>
                </c:pt>
                <c:pt idx="30">
                  <c:v>908.54</c:v>
                </c:pt>
                <c:pt idx="31">
                  <c:v>890.65</c:v>
                </c:pt>
                <c:pt idx="32">
                  <c:v>590.67</c:v>
                </c:pt>
                <c:pt idx="33">
                  <c:v>2346.38</c:v>
                </c:pt>
                <c:pt idx="34">
                  <c:v>943.47</c:v>
                </c:pt>
                <c:pt idx="35">
                  <c:v>519.42</c:v>
                </c:pt>
                <c:pt idx="36">
                  <c:v>865.45</c:v>
                </c:pt>
                <c:pt idx="37">
                  <c:v>535.06</c:v>
                </c:pt>
                <c:pt idx="38">
                  <c:v>943.47</c:v>
                </c:pt>
                <c:pt idx="39">
                  <c:v>2555.7</c:v>
                </c:pt>
                <c:pt idx="40">
                  <c:v>904.6</c:v>
                </c:pt>
                <c:pt idx="41">
                  <c:v>576.45</c:v>
                </c:pt>
                <c:pt idx="42">
                  <c:v>2527.05</c:v>
                </c:pt>
                <c:pt idx="43">
                  <c:v>936.56</c:v>
                </c:pt>
                <c:pt idx="44">
                  <c:v>2516.92</c:v>
                </c:pt>
                <c:pt idx="45">
                  <c:v>2423.47</c:v>
                </c:pt>
                <c:pt idx="46">
                  <c:v>590.67</c:v>
                </c:pt>
                <c:pt idx="47">
                  <c:v>908.54</c:v>
                </c:pt>
                <c:pt idx="48">
                  <c:v>519.42</c:v>
                </c:pt>
                <c:pt idx="49">
                  <c:v>574.36</c:v>
                </c:pt>
                <c:pt idx="50">
                  <c:v>890.65</c:v>
                </c:pt>
                <c:pt idx="51">
                  <c:v>545.47</c:v>
                </c:pt>
                <c:pt idx="52">
                  <c:v>2378.18</c:v>
                </c:pt>
                <c:pt idx="53">
                  <c:v>2346.38</c:v>
                </c:pt>
                <c:pt idx="54">
                  <c:v>865.45</c:v>
                </c:pt>
                <c:pt idx="55">
                  <c:v>908.54</c:v>
                </c:pt>
                <c:pt idx="56">
                  <c:v>2527.05</c:v>
                </c:pt>
                <c:pt idx="57">
                  <c:v>590.67</c:v>
                </c:pt>
                <c:pt idx="58">
                  <c:v>2516.92</c:v>
                </c:pt>
                <c:pt idx="59">
                  <c:v>2555.7</c:v>
                </c:pt>
                <c:pt idx="60">
                  <c:v>2378.18</c:v>
                </c:pt>
                <c:pt idx="61">
                  <c:v>574.36</c:v>
                </c:pt>
                <c:pt idx="62">
                  <c:v>2346.38</c:v>
                </c:pt>
                <c:pt idx="63">
                  <c:v>545.47</c:v>
                </c:pt>
                <c:pt idx="64">
                  <c:v>943.47</c:v>
                </c:pt>
                <c:pt idx="65">
                  <c:v>519.42</c:v>
                </c:pt>
                <c:pt idx="66">
                  <c:v>535.06</c:v>
                </c:pt>
                <c:pt idx="67">
                  <c:v>936.56</c:v>
                </c:pt>
                <c:pt idx="68">
                  <c:v>2423.47</c:v>
                </c:pt>
                <c:pt idx="69">
                  <c:v>890.65</c:v>
                </c:pt>
                <c:pt idx="70">
                  <c:v>904.6</c:v>
                </c:pt>
                <c:pt idx="71">
                  <c:v>576.45</c:v>
                </c:pt>
                <c:pt idx="72">
                  <c:v>2423.47</c:v>
                </c:pt>
                <c:pt idx="73">
                  <c:v>904.6</c:v>
                </c:pt>
                <c:pt idx="74">
                  <c:v>2516.92</c:v>
                </c:pt>
                <c:pt idx="75">
                  <c:v>2527.05</c:v>
                </c:pt>
                <c:pt idx="76">
                  <c:v>2346.38</c:v>
                </c:pt>
                <c:pt idx="77">
                  <c:v>2555.7</c:v>
                </c:pt>
                <c:pt idx="78">
                  <c:v>574.36</c:v>
                </c:pt>
                <c:pt idx="79">
                  <c:v>936.56</c:v>
                </c:pt>
                <c:pt idx="80">
                  <c:v>865.45</c:v>
                </c:pt>
                <c:pt idx="81">
                  <c:v>519.42</c:v>
                </c:pt>
                <c:pt idx="82">
                  <c:v>590.67</c:v>
                </c:pt>
                <c:pt idx="83">
                  <c:v>2378.18</c:v>
                </c:pt>
                <c:pt idx="84">
                  <c:v>908.54</c:v>
                </c:pt>
                <c:pt idx="85">
                  <c:v>890.65</c:v>
                </c:pt>
                <c:pt idx="86">
                  <c:v>576.45</c:v>
                </c:pt>
                <c:pt idx="87">
                  <c:v>943.47</c:v>
                </c:pt>
                <c:pt idx="88">
                  <c:v>545.47</c:v>
                </c:pt>
                <c:pt idx="89">
                  <c:v>535.06</c:v>
                </c:pt>
                <c:pt idx="90">
                  <c:v>707.7</c:v>
                </c:pt>
                <c:pt idx="91">
                  <c:v>936.56</c:v>
                </c:pt>
                <c:pt idx="92">
                  <c:v>576.45</c:v>
                </c:pt>
                <c:pt idx="93">
                  <c:v>535.06</c:v>
                </c:pt>
                <c:pt idx="94">
                  <c:v>2516.92</c:v>
                </c:pt>
                <c:pt idx="95">
                  <c:v>2346.38</c:v>
                </c:pt>
                <c:pt idx="96">
                  <c:v>908.54</c:v>
                </c:pt>
                <c:pt idx="97">
                  <c:v>2555.7</c:v>
                </c:pt>
                <c:pt idx="98">
                  <c:v>2378.18</c:v>
                </c:pt>
                <c:pt idx="99">
                  <c:v>865.45</c:v>
                </c:pt>
                <c:pt idx="100">
                  <c:v>2423.47</c:v>
                </c:pt>
                <c:pt idx="101">
                  <c:v>943.47</c:v>
                </c:pt>
                <c:pt idx="102">
                  <c:v>519.42</c:v>
                </c:pt>
                <c:pt idx="103">
                  <c:v>890.65</c:v>
                </c:pt>
                <c:pt idx="104">
                  <c:v>574.36</c:v>
                </c:pt>
                <c:pt idx="105">
                  <c:v>545.47</c:v>
                </c:pt>
                <c:pt idx="106">
                  <c:v>2527.05</c:v>
                </c:pt>
                <c:pt idx="107">
                  <c:v>904.6</c:v>
                </c:pt>
                <c:pt idx="108">
                  <c:v>590.67</c:v>
                </c:pt>
                <c:pt idx="109">
                  <c:v>2516.92</c:v>
                </c:pt>
                <c:pt idx="110">
                  <c:v>574.36</c:v>
                </c:pt>
                <c:pt idx="111">
                  <c:v>936.56</c:v>
                </c:pt>
                <c:pt idx="112">
                  <c:v>890.65</c:v>
                </c:pt>
                <c:pt idx="113">
                  <c:v>2378.18</c:v>
                </c:pt>
                <c:pt idx="114">
                  <c:v>943.47</c:v>
                </c:pt>
                <c:pt idx="115">
                  <c:v>576.45</c:v>
                </c:pt>
                <c:pt idx="116">
                  <c:v>2527.05</c:v>
                </c:pt>
                <c:pt idx="117">
                  <c:v>2346.38</c:v>
                </c:pt>
                <c:pt idx="118">
                  <c:v>904.6</c:v>
                </c:pt>
                <c:pt idx="119">
                  <c:v>865.45</c:v>
                </c:pt>
                <c:pt idx="120">
                  <c:v>519.42</c:v>
                </c:pt>
                <c:pt idx="121">
                  <c:v>545.47</c:v>
                </c:pt>
                <c:pt idx="122">
                  <c:v>908.54</c:v>
                </c:pt>
                <c:pt idx="123">
                  <c:v>535.06</c:v>
                </c:pt>
                <c:pt idx="124">
                  <c:v>2423.47</c:v>
                </c:pt>
                <c:pt idx="125">
                  <c:v>2555.7</c:v>
                </c:pt>
                <c:pt idx="126">
                  <c:v>574.36</c:v>
                </c:pt>
                <c:pt idx="127">
                  <c:v>2555.7</c:v>
                </c:pt>
                <c:pt idx="128">
                  <c:v>936.56</c:v>
                </c:pt>
                <c:pt idx="129">
                  <c:v>590.67</c:v>
                </c:pt>
                <c:pt idx="130">
                  <c:v>2423.47</c:v>
                </c:pt>
                <c:pt idx="131">
                  <c:v>865.45</c:v>
                </c:pt>
                <c:pt idx="132">
                  <c:v>545.47</c:v>
                </c:pt>
                <c:pt idx="133">
                  <c:v>576.45</c:v>
                </c:pt>
                <c:pt idx="134">
                  <c:v>943.47</c:v>
                </c:pt>
                <c:pt idx="135">
                  <c:v>2516.92</c:v>
                </c:pt>
                <c:pt idx="136">
                  <c:v>2378.18</c:v>
                </c:pt>
                <c:pt idx="137">
                  <c:v>535.06</c:v>
                </c:pt>
                <c:pt idx="138">
                  <c:v>908.54</c:v>
                </c:pt>
                <c:pt idx="139">
                  <c:v>519.42</c:v>
                </c:pt>
                <c:pt idx="140">
                  <c:v>2527.05</c:v>
                </c:pt>
                <c:pt idx="141">
                  <c:v>904.6</c:v>
                </c:pt>
                <c:pt idx="142">
                  <c:v>2346.38</c:v>
                </c:pt>
                <c:pt idx="143">
                  <c:v>890.65</c:v>
                </c:pt>
                <c:pt idx="144">
                  <c:v>535.06</c:v>
                </c:pt>
                <c:pt idx="145">
                  <c:v>943.47</c:v>
                </c:pt>
                <c:pt idx="146">
                  <c:v>2516.92</c:v>
                </c:pt>
                <c:pt idx="147">
                  <c:v>904.6</c:v>
                </c:pt>
                <c:pt idx="148">
                  <c:v>936.56</c:v>
                </c:pt>
              </c:numCache>
            </c:numRef>
          </c:xVal>
          <c:yVal>
            <c:numRef>
              <c:f>Data!$AE$2:$AE$150</c:f>
              <c:numCache>
                <c:formatCode>General</c:formatCode>
                <c:ptCount val="1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10.903066039089</c:v>
                </c:pt>
                <c:pt idx="37">
                  <c:v>11.6759660203129</c:v>
                </c:pt>
                <c:pt idx="38">
                  <c:v>10.0462764987392</c:v>
                </c:pt>
                <c:pt idx="39">
                  <c:v>11.6816557813532</c:v>
                </c:pt>
                <c:pt idx="40">
                  <c:v>11.3598486040623</c:v>
                </c:pt>
                <c:pt idx="41">
                  <c:v>10.747151843046</c:v>
                </c:pt>
                <c:pt idx="42">
                  <c:v>11.0369501219648</c:v>
                </c:pt>
                <c:pt idx="43">
                  <c:v>10.3497271341935</c:v>
                </c:pt>
                <c:pt idx="44">
                  <c:v>12.4752236503701</c:v>
                </c:pt>
                <c:pt idx="45">
                  <c:v>10.9655116847306</c:v>
                </c:pt>
                <c:pt idx="46">
                  <c:v>11.1247189297667</c:v>
                </c:pt>
                <c:pt idx="47">
                  <c:v>11.0300158874932</c:v>
                </c:pt>
                <c:pt idx="48">
                  <c:v>10.6985727654354</c:v>
                </c:pt>
                <c:pt idx="49">
                  <c:v>12.3838384933101</c:v>
                </c:pt>
                <c:pt idx="50">
                  <c:v>11.4392873138092</c:v>
                </c:pt>
                <c:pt idx="51">
                  <c:v>12.421624972967</c:v>
                </c:pt>
                <c:pt idx="52">
                  <c:v>17.6536270182994</c:v>
                </c:pt>
                <c:pt idx="53">
                  <c:v>10.6179793816885</c:v>
                </c:pt>
                <c:pt idx="54">
                  <c:v>10.8381150406885</c:v>
                </c:pt>
                <c:pt idx="55">
                  <c:v>10.2486925670488</c:v>
                </c:pt>
                <c:pt idx="56">
                  <c:v>10.7692086505227</c:v>
                </c:pt>
                <c:pt idx="57">
                  <c:v>10.0402996107844</c:v>
                </c:pt>
                <c:pt idx="58">
                  <c:v>10.6267218303906</c:v>
                </c:pt>
                <c:pt idx="59">
                  <c:v/>
                </c:pt>
                <c:pt idx="60">
                  <c:v>9.62092300548443</c:v>
                </c:pt>
                <c:pt idx="61">
                  <c:v>4.58193646563091</c:v>
                </c:pt>
                <c:pt idx="62">
                  <c:v>11.0058889688148</c:v>
                </c:pt>
                <c:pt idx="63">
                  <c:v>14.1817752340266</c:v>
                </c:pt>
                <c:pt idx="64">
                  <c:v>11.585821450254</c:v>
                </c:pt>
                <c:pt idx="65">
                  <c:v>10.9409876628062</c:v>
                </c:pt>
                <c:pt idx="66">
                  <c:v>10.7719732711876</c:v>
                </c:pt>
                <c:pt idx="67">
                  <c:v>9.22337747130051</c:v>
                </c:pt>
                <c:pt idx="68">
                  <c:v>13.5727258042254</c:v>
                </c:pt>
                <c:pt idx="69">
                  <c:v>11.3929078357324</c:v>
                </c:pt>
                <c:pt idx="70">
                  <c:v>14.6614350510403</c:v>
                </c:pt>
                <c:pt idx="71">
                  <c:v>13.8394865498695</c:v>
                </c:pt>
                <c:pt idx="72">
                  <c:v>10.5985038067591</c:v>
                </c:pt>
                <c:pt idx="73">
                  <c:v>10.1082279444963</c:v>
                </c:pt>
                <c:pt idx="74">
                  <c:v>10.1089217273484</c:v>
                </c:pt>
                <c:pt idx="75">
                  <c:v>9.90515355189444</c:v>
                </c:pt>
                <c:pt idx="76">
                  <c:v>14.5693198563815</c:v>
                </c:pt>
                <c:pt idx="77">
                  <c:v>9.93757578136139</c:v>
                </c:pt>
                <c:pt idx="78">
                  <c:v>10.7426030619652</c:v>
                </c:pt>
                <c:pt idx="79">
                  <c:v>10.8719446144912</c:v>
                </c:pt>
                <c:pt idx="80">
                  <c:v>9.88297848748517</c:v>
                </c:pt>
                <c:pt idx="81">
                  <c:v>10.8560271966691</c:v>
                </c:pt>
                <c:pt idx="82">
                  <c:v>10.2454160248657</c:v>
                </c:pt>
                <c:pt idx="83">
                  <c:v>7.4543116508058</c:v>
                </c:pt>
                <c:pt idx="84">
                  <c:v>11.658165002351</c:v>
                </c:pt>
                <c:pt idx="85">
                  <c:v>10.5993043439576</c:v>
                </c:pt>
                <c:pt idx="86">
                  <c:v>12.4177732084371</c:v>
                </c:pt>
                <c:pt idx="87">
                  <c:v>13.9541887556753</c:v>
                </c:pt>
                <c:pt idx="88">
                  <c:v>11.4771352906027</c:v>
                </c:pt>
                <c:pt idx="89">
                  <c:v>10.7501913730407</c:v>
                </c:pt>
                <c:pt idx="90">
                  <c:v>10.0001786439487</c:v>
                </c:pt>
                <c:pt idx="91">
                  <c:v>12.5651391262141</c:v>
                </c:pt>
                <c:pt idx="92">
                  <c:v>9.51803013699147</c:v>
                </c:pt>
                <c:pt idx="93">
                  <c:v>9.42786269593191</c:v>
                </c:pt>
                <c:pt idx="94">
                  <c:v>10.7929524969542</c:v>
                </c:pt>
                <c:pt idx="95">
                  <c:v>8.94709456410541</c:v>
                </c:pt>
                <c:pt idx="96">
                  <c:v>9.75513536107761</c:v>
                </c:pt>
                <c:pt idx="97">
                  <c:v>12.0086192570923</c:v>
                </c:pt>
                <c:pt idx="98">
                  <c:v>10.7642458601525</c:v>
                </c:pt>
                <c:pt idx="99">
                  <c:v>11.8663931018877</c:v>
                </c:pt>
                <c:pt idx="100">
                  <c:v>11.0513291948349</c:v>
                </c:pt>
                <c:pt idx="101">
                  <c:v>10.1436304719032</c:v>
                </c:pt>
                <c:pt idx="102">
                  <c:v>10.4802031914917</c:v>
                </c:pt>
                <c:pt idx="103">
                  <c:v>11.173560603729</c:v>
                </c:pt>
                <c:pt idx="104">
                  <c:v>12.1740607534558</c:v>
                </c:pt>
                <c:pt idx="105">
                  <c:v>8.15827443590989</c:v>
                </c:pt>
                <c:pt idx="106">
                  <c:v>10.078289672627</c:v>
                </c:pt>
                <c:pt idx="107">
                  <c:v>9.26059124314428</c:v>
                </c:pt>
                <c:pt idx="108">
                  <c:v>8.05677416663147</c:v>
                </c:pt>
                <c:pt idx="109">
                  <c:v>10.9400369262347</c:v>
                </c:pt>
                <c:pt idx="110">
                  <c:v>11.4587368670171</c:v>
                </c:pt>
                <c:pt idx="111">
                  <c:v>10.4265566227151</c:v>
                </c:pt>
                <c:pt idx="112">
                  <c:v>11.3853715044456</c:v>
                </c:pt>
                <c:pt idx="113">
                  <c:v>10.3410421885775</c:v>
                </c:pt>
                <c:pt idx="114">
                  <c:v>10.3845670489117</c:v>
                </c:pt>
                <c:pt idx="115">
                  <c:v>8.80747937648765</c:v>
                </c:pt>
                <c:pt idx="116">
                  <c:v>8.97868361509087</c:v>
                </c:pt>
                <c:pt idx="117">
                  <c:v>10.3272778835666</c:v>
                </c:pt>
                <c:pt idx="118">
                  <c:v>9.99192881691648</c:v>
                </c:pt>
                <c:pt idx="119">
                  <c:v>10.3698702693097</c:v>
                </c:pt>
                <c:pt idx="120">
                  <c:v>10.4911679744342</c:v>
                </c:pt>
                <c:pt idx="121">
                  <c:v>13.6610613582072</c:v>
                </c:pt>
                <c:pt idx="122">
                  <c:v>9.9155799458703</c:v>
                </c:pt>
                <c:pt idx="123">
                  <c:v>10.3061746686818</c:v>
                </c:pt>
                <c:pt idx="124">
                  <c:v>11.7179053434777</c:v>
                </c:pt>
                <c:pt idx="125">
                  <c:v>9.3555547947191</c:v>
                </c:pt>
                <c:pt idx="126">
                  <c:v>10.2048349863194</c:v>
                </c:pt>
                <c:pt idx="127">
                  <c:v>9.04183654424744</c:v>
                </c:pt>
                <c:pt idx="128">
                  <c:v>12.068428210055</c:v>
                </c:pt>
                <c:pt idx="129">
                  <c:v>11.0328573405579</c:v>
                </c:pt>
                <c:pt idx="130">
                  <c:v>9.50493234130901</c:v>
                </c:pt>
                <c:pt idx="131">
                  <c:v>10.4215290743928</c:v>
                </c:pt>
                <c:pt idx="132">
                  <c:v>12.0779779492474</c:v>
                </c:pt>
                <c:pt idx="133">
                  <c:v>10.707851369258</c:v>
                </c:pt>
                <c:pt idx="134">
                  <c:v>9.62012012496171</c:v>
                </c:pt>
                <c:pt idx="135">
                  <c:v>7.93361358389287</c:v>
                </c:pt>
                <c:pt idx="136">
                  <c:v>11.5008719742337</c:v>
                </c:pt>
                <c:pt idx="137">
                  <c:v>10.8420639530068</c:v>
                </c:pt>
                <c:pt idx="138">
                  <c:v>8.88630491764467</c:v>
                </c:pt>
                <c:pt idx="139">
                  <c:v/>
                </c:pt>
                <c:pt idx="140">
                  <c:v>12.005496289634</c:v>
                </c:pt>
                <c:pt idx="141">
                  <c:v>12.4938002899221</c:v>
                </c:pt>
                <c:pt idx="142">
                  <c:v>10.1669879619162</c:v>
                </c:pt>
                <c:pt idx="143">
                  <c:v>8.43827866484643</c:v>
                </c:pt>
                <c:pt idx="144">
                  <c:v>12.0998582236572</c:v>
                </c:pt>
                <c:pt idx="145">
                  <c:v>10.5712076737451</c:v>
                </c:pt>
                <c:pt idx="146">
                  <c:v>11.4286139671608</c:v>
                </c:pt>
                <c:pt idx="147">
                  <c:v>10.5966050872818</c:v>
                </c:pt>
                <c:pt idx="148">
                  <c:v>10.3773612812332</c:v>
                </c:pt>
              </c:numCache>
            </c:numRef>
          </c:yVal>
          <c:smooth val="0"/>
        </c:ser>
        <c:axId val="60799819"/>
        <c:axId val="37936086"/>
      </c:scatterChart>
      <c:valAx>
        <c:axId val="6079981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936086"/>
        <c:crosses val="autoZero"/>
        <c:crossBetween val="midCat"/>
      </c:valAx>
      <c:valAx>
        <c:axId val="379360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79981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757234827177"/>
          <c:y val="0.0467274141571286"/>
          <c:w val="0.501781361335083"/>
          <c:h val="0.9157684187131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Data!$BP$1</c:f>
              <c:strCache>
                <c:ptCount val="1"/>
                <c:pt idx="0">
                  <c:v>Change_Dry_TP2toTP3_Corrected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Data!$F$2:$F$223</c:f>
              <c:numCache>
                <c:formatCode>General</c:formatCode>
                <c:ptCount val="222"/>
                <c:pt idx="0">
                  <c:v>400</c:v>
                </c:pt>
                <c:pt idx="1">
                  <c:v>2800</c:v>
                </c:pt>
                <c:pt idx="2">
                  <c:v>900</c:v>
                </c:pt>
                <c:pt idx="3">
                  <c:v>900</c:v>
                </c:pt>
                <c:pt idx="4">
                  <c:v>400</c:v>
                </c:pt>
                <c:pt idx="5">
                  <c:v>900</c:v>
                </c:pt>
                <c:pt idx="6">
                  <c:v>2800</c:v>
                </c:pt>
                <c:pt idx="7">
                  <c:v>400</c:v>
                </c:pt>
                <c:pt idx="8">
                  <c:v>2800</c:v>
                </c:pt>
                <c:pt idx="9">
                  <c:v>400</c:v>
                </c:pt>
                <c:pt idx="10">
                  <c:v>900</c:v>
                </c:pt>
                <c:pt idx="11">
                  <c:v>900</c:v>
                </c:pt>
                <c:pt idx="12">
                  <c:v>400</c:v>
                </c:pt>
                <c:pt idx="13">
                  <c:v>2800</c:v>
                </c:pt>
                <c:pt idx="14">
                  <c:v>400</c:v>
                </c:pt>
                <c:pt idx="15">
                  <c:v>2800</c:v>
                </c:pt>
                <c:pt idx="16">
                  <c:v>900</c:v>
                </c:pt>
                <c:pt idx="17">
                  <c:v>2800</c:v>
                </c:pt>
                <c:pt idx="18">
                  <c:v>2800</c:v>
                </c:pt>
                <c:pt idx="19">
                  <c:v>900</c:v>
                </c:pt>
                <c:pt idx="20">
                  <c:v>400</c:v>
                </c:pt>
                <c:pt idx="21">
                  <c:v>2800</c:v>
                </c:pt>
                <c:pt idx="22">
                  <c:v>900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2800</c:v>
                </c:pt>
                <c:pt idx="27">
                  <c:v>900</c:v>
                </c:pt>
                <c:pt idx="28">
                  <c:v>2800</c:v>
                </c:pt>
                <c:pt idx="29">
                  <c:v>2800</c:v>
                </c:pt>
                <c:pt idx="30">
                  <c:v>900</c:v>
                </c:pt>
                <c:pt idx="31">
                  <c:v>900</c:v>
                </c:pt>
                <c:pt idx="32">
                  <c:v>400</c:v>
                </c:pt>
                <c:pt idx="33">
                  <c:v>2800</c:v>
                </c:pt>
                <c:pt idx="34">
                  <c:v>900</c:v>
                </c:pt>
                <c:pt idx="35">
                  <c:v>400</c:v>
                </c:pt>
                <c:pt idx="36">
                  <c:v>900</c:v>
                </c:pt>
                <c:pt idx="37">
                  <c:v>400</c:v>
                </c:pt>
                <c:pt idx="38">
                  <c:v>900</c:v>
                </c:pt>
                <c:pt idx="39">
                  <c:v>2800</c:v>
                </c:pt>
                <c:pt idx="40">
                  <c:v>900</c:v>
                </c:pt>
                <c:pt idx="41">
                  <c:v>400</c:v>
                </c:pt>
                <c:pt idx="42">
                  <c:v>2800</c:v>
                </c:pt>
                <c:pt idx="43">
                  <c:v>900</c:v>
                </c:pt>
                <c:pt idx="44">
                  <c:v>2800</c:v>
                </c:pt>
                <c:pt idx="45">
                  <c:v>2800</c:v>
                </c:pt>
                <c:pt idx="46">
                  <c:v>400</c:v>
                </c:pt>
                <c:pt idx="47">
                  <c:v>900</c:v>
                </c:pt>
                <c:pt idx="48">
                  <c:v>400</c:v>
                </c:pt>
                <c:pt idx="49">
                  <c:v>400</c:v>
                </c:pt>
                <c:pt idx="50">
                  <c:v>900</c:v>
                </c:pt>
                <c:pt idx="51">
                  <c:v>400</c:v>
                </c:pt>
                <c:pt idx="52">
                  <c:v>2800</c:v>
                </c:pt>
                <c:pt idx="53">
                  <c:v>2800</c:v>
                </c:pt>
                <c:pt idx="54">
                  <c:v>900</c:v>
                </c:pt>
                <c:pt idx="55">
                  <c:v>900</c:v>
                </c:pt>
                <c:pt idx="56">
                  <c:v>2800</c:v>
                </c:pt>
                <c:pt idx="57">
                  <c:v>400</c:v>
                </c:pt>
                <c:pt idx="58">
                  <c:v>2800</c:v>
                </c:pt>
                <c:pt idx="59">
                  <c:v>2800</c:v>
                </c:pt>
                <c:pt idx="60">
                  <c:v>2800</c:v>
                </c:pt>
                <c:pt idx="61">
                  <c:v>400</c:v>
                </c:pt>
                <c:pt idx="62">
                  <c:v>2800</c:v>
                </c:pt>
                <c:pt idx="63">
                  <c:v>400</c:v>
                </c:pt>
                <c:pt idx="64">
                  <c:v>900</c:v>
                </c:pt>
                <c:pt idx="65">
                  <c:v>400</c:v>
                </c:pt>
                <c:pt idx="66">
                  <c:v>400</c:v>
                </c:pt>
                <c:pt idx="67">
                  <c:v>900</c:v>
                </c:pt>
                <c:pt idx="68">
                  <c:v>2800</c:v>
                </c:pt>
                <c:pt idx="69">
                  <c:v>900</c:v>
                </c:pt>
                <c:pt idx="70">
                  <c:v>900</c:v>
                </c:pt>
                <c:pt idx="71">
                  <c:v>400</c:v>
                </c:pt>
                <c:pt idx="72">
                  <c:v>2800</c:v>
                </c:pt>
                <c:pt idx="73">
                  <c:v>900</c:v>
                </c:pt>
                <c:pt idx="74">
                  <c:v>2800</c:v>
                </c:pt>
                <c:pt idx="75">
                  <c:v>2800</c:v>
                </c:pt>
                <c:pt idx="76">
                  <c:v>2800</c:v>
                </c:pt>
                <c:pt idx="77">
                  <c:v>2800</c:v>
                </c:pt>
                <c:pt idx="78">
                  <c:v>400</c:v>
                </c:pt>
                <c:pt idx="79">
                  <c:v>900</c:v>
                </c:pt>
                <c:pt idx="80">
                  <c:v>900</c:v>
                </c:pt>
                <c:pt idx="81">
                  <c:v>400</c:v>
                </c:pt>
                <c:pt idx="82">
                  <c:v>400</c:v>
                </c:pt>
                <c:pt idx="83">
                  <c:v>2800</c:v>
                </c:pt>
                <c:pt idx="84">
                  <c:v>900</c:v>
                </c:pt>
                <c:pt idx="85">
                  <c:v>900</c:v>
                </c:pt>
                <c:pt idx="86">
                  <c:v>400</c:v>
                </c:pt>
                <c:pt idx="87">
                  <c:v>900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900</c:v>
                </c:pt>
                <c:pt idx="92">
                  <c:v>400</c:v>
                </c:pt>
                <c:pt idx="93">
                  <c:v>400</c:v>
                </c:pt>
                <c:pt idx="94">
                  <c:v>2800</c:v>
                </c:pt>
                <c:pt idx="95">
                  <c:v>2800</c:v>
                </c:pt>
                <c:pt idx="96">
                  <c:v>900</c:v>
                </c:pt>
                <c:pt idx="97">
                  <c:v>2800</c:v>
                </c:pt>
                <c:pt idx="98">
                  <c:v>2800</c:v>
                </c:pt>
                <c:pt idx="99">
                  <c:v>900</c:v>
                </c:pt>
                <c:pt idx="100">
                  <c:v>2800</c:v>
                </c:pt>
                <c:pt idx="101">
                  <c:v>900</c:v>
                </c:pt>
                <c:pt idx="102">
                  <c:v>400</c:v>
                </c:pt>
                <c:pt idx="103">
                  <c:v>900</c:v>
                </c:pt>
                <c:pt idx="104">
                  <c:v>400</c:v>
                </c:pt>
                <c:pt idx="105">
                  <c:v>400</c:v>
                </c:pt>
                <c:pt idx="106">
                  <c:v>2800</c:v>
                </c:pt>
                <c:pt idx="107">
                  <c:v>900</c:v>
                </c:pt>
                <c:pt idx="108">
                  <c:v>400</c:v>
                </c:pt>
                <c:pt idx="109">
                  <c:v>2800</c:v>
                </c:pt>
                <c:pt idx="110">
                  <c:v>400</c:v>
                </c:pt>
                <c:pt idx="111">
                  <c:v>900</c:v>
                </c:pt>
                <c:pt idx="112">
                  <c:v>900</c:v>
                </c:pt>
                <c:pt idx="113">
                  <c:v>2800</c:v>
                </c:pt>
                <c:pt idx="114">
                  <c:v>900</c:v>
                </c:pt>
                <c:pt idx="115">
                  <c:v>400</c:v>
                </c:pt>
                <c:pt idx="116">
                  <c:v>2800</c:v>
                </c:pt>
                <c:pt idx="117">
                  <c:v>2800</c:v>
                </c:pt>
                <c:pt idx="118">
                  <c:v>900</c:v>
                </c:pt>
                <c:pt idx="119">
                  <c:v>900</c:v>
                </c:pt>
                <c:pt idx="120">
                  <c:v>400</c:v>
                </c:pt>
                <c:pt idx="121">
                  <c:v>400</c:v>
                </c:pt>
                <c:pt idx="122">
                  <c:v>900</c:v>
                </c:pt>
                <c:pt idx="123">
                  <c:v>400</c:v>
                </c:pt>
                <c:pt idx="124">
                  <c:v>2800</c:v>
                </c:pt>
                <c:pt idx="125">
                  <c:v>2800</c:v>
                </c:pt>
                <c:pt idx="126">
                  <c:v>400</c:v>
                </c:pt>
                <c:pt idx="127">
                  <c:v>2800</c:v>
                </c:pt>
                <c:pt idx="128">
                  <c:v>900</c:v>
                </c:pt>
                <c:pt idx="129">
                  <c:v>400</c:v>
                </c:pt>
                <c:pt idx="130">
                  <c:v>2800</c:v>
                </c:pt>
                <c:pt idx="131">
                  <c:v>900</c:v>
                </c:pt>
                <c:pt idx="132">
                  <c:v>400</c:v>
                </c:pt>
                <c:pt idx="133">
                  <c:v>400</c:v>
                </c:pt>
                <c:pt idx="134">
                  <c:v>900</c:v>
                </c:pt>
                <c:pt idx="135">
                  <c:v>2800</c:v>
                </c:pt>
                <c:pt idx="136">
                  <c:v>2800</c:v>
                </c:pt>
                <c:pt idx="137">
                  <c:v>400</c:v>
                </c:pt>
                <c:pt idx="138">
                  <c:v>900</c:v>
                </c:pt>
                <c:pt idx="139">
                  <c:v>400</c:v>
                </c:pt>
                <c:pt idx="140">
                  <c:v>2800</c:v>
                </c:pt>
                <c:pt idx="141">
                  <c:v>900</c:v>
                </c:pt>
                <c:pt idx="142">
                  <c:v>2800</c:v>
                </c:pt>
                <c:pt idx="143">
                  <c:v>900</c:v>
                </c:pt>
                <c:pt idx="144">
                  <c:v>400</c:v>
                </c:pt>
                <c:pt idx="145">
                  <c:v>900</c:v>
                </c:pt>
                <c:pt idx="146">
                  <c:v>2800</c:v>
                </c:pt>
                <c:pt idx="147">
                  <c:v>900</c:v>
                </c:pt>
                <c:pt idx="148">
                  <c:v>900</c:v>
                </c:pt>
                <c:pt idx="149">
                  <c:v>400</c:v>
                </c:pt>
                <c:pt idx="150">
                  <c:v>900</c:v>
                </c:pt>
                <c:pt idx="151">
                  <c:v>2800</c:v>
                </c:pt>
                <c:pt idx="152">
                  <c:v>400</c:v>
                </c:pt>
                <c:pt idx="153">
                  <c:v>2800</c:v>
                </c:pt>
                <c:pt idx="154">
                  <c:v>2800</c:v>
                </c:pt>
                <c:pt idx="155">
                  <c:v>2800</c:v>
                </c:pt>
                <c:pt idx="156">
                  <c:v>400</c:v>
                </c:pt>
                <c:pt idx="157">
                  <c:v>900</c:v>
                </c:pt>
                <c:pt idx="158">
                  <c:v>900</c:v>
                </c:pt>
                <c:pt idx="159">
                  <c:v>400</c:v>
                </c:pt>
                <c:pt idx="160">
                  <c:v>2800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2800</c:v>
                </c:pt>
                <c:pt idx="168">
                  <c:v>2800</c:v>
                </c:pt>
                <c:pt idx="169">
                  <c:v>900</c:v>
                </c:pt>
                <c:pt idx="170">
                  <c:v>900</c:v>
                </c:pt>
                <c:pt idx="171">
                  <c:v>2800</c:v>
                </c:pt>
                <c:pt idx="172">
                  <c:v>2800</c:v>
                </c:pt>
                <c:pt idx="173">
                  <c:v>2800</c:v>
                </c:pt>
                <c:pt idx="174">
                  <c:v>400</c:v>
                </c:pt>
                <c:pt idx="175">
                  <c:v>400</c:v>
                </c:pt>
                <c:pt idx="176">
                  <c:v>900</c:v>
                </c:pt>
                <c:pt idx="177">
                  <c:v>900</c:v>
                </c:pt>
                <c:pt idx="178">
                  <c:v>2800</c:v>
                </c:pt>
                <c:pt idx="179">
                  <c:v>2800</c:v>
                </c:pt>
                <c:pt idx="180">
                  <c:v>900</c:v>
                </c:pt>
                <c:pt idx="181">
                  <c:v>400</c:v>
                </c:pt>
                <c:pt idx="182">
                  <c:v>400</c:v>
                </c:pt>
                <c:pt idx="183">
                  <c:v>900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900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900</c:v>
                </c:pt>
                <c:pt idx="193">
                  <c:v>2800</c:v>
                </c:pt>
                <c:pt idx="194">
                  <c:v>2800</c:v>
                </c:pt>
                <c:pt idx="195">
                  <c:v>900</c:v>
                </c:pt>
                <c:pt idx="196">
                  <c:v>900</c:v>
                </c:pt>
                <c:pt idx="197">
                  <c:v>2800</c:v>
                </c:pt>
                <c:pt idx="198">
                  <c:v>900</c:v>
                </c:pt>
                <c:pt idx="199">
                  <c:v>900</c:v>
                </c:pt>
                <c:pt idx="200">
                  <c:v>900</c:v>
                </c:pt>
                <c:pt idx="201">
                  <c:v>900</c:v>
                </c:pt>
                <c:pt idx="202">
                  <c:v>1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8</c:v>
                </c:pt>
                <c:pt idx="210">
                  <c:v>9</c:v>
                </c:pt>
                <c:pt idx="211">
                  <c:v>10</c:v>
                </c:pt>
                <c:pt idx="212">
                  <c:v>11</c:v>
                </c:pt>
                <c:pt idx="213">
                  <c:v>12</c:v>
                </c:pt>
                <c:pt idx="214">
                  <c:v>13</c:v>
                </c:pt>
                <c:pt idx="215">
                  <c:v>14</c:v>
                </c:pt>
                <c:pt idx="216">
                  <c:v>15</c:v>
                </c:pt>
                <c:pt idx="217">
                  <c:v>16</c:v>
                </c:pt>
                <c:pt idx="218">
                  <c:v>17</c:v>
                </c:pt>
                <c:pt idx="219">
                  <c:v>18</c:v>
                </c:pt>
                <c:pt idx="220">
                  <c:v>19</c:v>
                </c:pt>
                <c:pt idx="221">
                  <c:v>20</c:v>
                </c:pt>
              </c:numCache>
            </c:numRef>
          </c:xVal>
          <c:yVal>
            <c:numRef>
              <c:f>Data!$BP$2:$BP$223</c:f>
              <c:numCache>
                <c:formatCode>General</c:formatCode>
                <c:ptCount val="22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>-0.00587405566567097</c:v>
                </c:pt>
                <c:pt idx="127">
                  <c:v>-0.0156901307011554</c:v>
                </c:pt>
                <c:pt idx="128">
                  <c:v>0.00216555929741528</c:v>
                </c:pt>
                <c:pt idx="129">
                  <c:v>-0.00797680854303764</c:v>
                </c:pt>
                <c:pt idx="130">
                  <c:v/>
                </c:pt>
                <c:pt idx="131">
                  <c:v>-0.00301583175165287</c:v>
                </c:pt>
                <c:pt idx="132">
                  <c:v>0.0083362930029163</c:v>
                </c:pt>
                <c:pt idx="133">
                  <c:v/>
                </c:pt>
                <c:pt idx="134">
                  <c:v>-0.00920153818548277</c:v>
                </c:pt>
                <c:pt idx="135">
                  <c:v>-0.0297159118602352</c:v>
                </c:pt>
                <c:pt idx="136">
                  <c:v>-0.00836983545268885</c:v>
                </c:pt>
                <c:pt idx="137">
                  <c:v>-0.002060390212159</c:v>
                </c:pt>
                <c:pt idx="138">
                  <c:v>-0.023052075343432</c:v>
                </c:pt>
                <c:pt idx="139">
                  <c:v>0.0101254958755011</c:v>
                </c:pt>
                <c:pt idx="140">
                  <c:v>-0.0067979182940374</c:v>
                </c:pt>
                <c:pt idx="141">
                  <c:v>-0.00135929199621369</c:v>
                </c:pt>
                <c:pt idx="142">
                  <c:v/>
                </c:pt>
                <c:pt idx="143">
                  <c:v>-0.011499013246853</c:v>
                </c:pt>
                <c:pt idx="144">
                  <c:v>0.00767860572251381</c:v>
                </c:pt>
                <c:pt idx="145">
                  <c:v>-0.00208794919563621</c:v>
                </c:pt>
                <c:pt idx="146">
                  <c:v>-0.0214974306201696</c:v>
                </c:pt>
                <c:pt idx="147">
                  <c:v>-0.00715248698178529</c:v>
                </c:pt>
                <c:pt idx="148">
                  <c:v>-0.00498655851493011</c:v>
                </c:pt>
                <c:pt idx="149">
                  <c:v/>
                </c:pt>
                <c:pt idx="150">
                  <c:v>-0.000301679021739419</c:v>
                </c:pt>
                <c:pt idx="151">
                  <c:v>-0.0197754463475015</c:v>
                </c:pt>
                <c:pt idx="152">
                  <c:v/>
                </c:pt>
                <c:pt idx="153">
                  <c:v>-0.012081976291527</c:v>
                </c:pt>
                <c:pt idx="154">
                  <c:v>-0.0116602337835271</c:v>
                </c:pt>
                <c:pt idx="155">
                  <c:v>-0.0194113728156403</c:v>
                </c:pt>
                <c:pt idx="156">
                  <c:v>0.00678213041543451</c:v>
                </c:pt>
                <c:pt idx="157">
                  <c:v>-0.0101012064913015</c:v>
                </c:pt>
                <c:pt idx="158">
                  <c:v>-0.00521088338748746</c:v>
                </c:pt>
                <c:pt idx="159">
                  <c:v>-0.0178831476608802</c:v>
                </c:pt>
                <c:pt idx="160">
                  <c:v/>
                </c:pt>
                <c:pt idx="161">
                  <c:v>-0.00227902205764889</c:v>
                </c:pt>
                <c:pt idx="162">
                  <c:v>-0.0188694561947641</c:v>
                </c:pt>
                <c:pt idx="163">
                  <c:v>-0.0104352600654351</c:v>
                </c:pt>
                <c:pt idx="164">
                  <c:v>-0.0195727950661662</c:v>
                </c:pt>
                <c:pt idx="165">
                  <c:v>-0.0085983992379047</c:v>
                </c:pt>
                <c:pt idx="166">
                  <c:v>-0.00683229041952593</c:v>
                </c:pt>
                <c:pt idx="167">
                  <c:v>-0.00323722216150233</c:v>
                </c:pt>
                <c:pt idx="168">
                  <c:v/>
                </c:pt>
                <c:pt idx="169">
                  <c:v>-0.0102992508275842</c:v>
                </c:pt>
                <c:pt idx="170">
                  <c:v>-0.00823172934104595</c:v>
                </c:pt>
                <c:pt idx="171">
                  <c:v>-0.0124092322249889</c:v>
                </c:pt>
                <c:pt idx="172">
                  <c:v>-0.0115791988264428</c:v>
                </c:pt>
                <c:pt idx="173">
                  <c:v>-0.0180483182293877</c:v>
                </c:pt>
                <c:pt idx="174">
                  <c:v/>
                </c:pt>
                <c:pt idx="175">
                  <c:v>-0.0328816162249096</c:v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-0.00833959881621816</c:v>
                </c:pt>
                <c:pt idx="181">
                  <c:v>-0.0121816847681303</c:v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>-0.0107290159390562</c:v>
                </c:pt>
                <c:pt idx="186">
                  <c:v>-0.0153728430573267</c:v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>-0.0226777105430843</c:v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>-0.00614163586304482</c:v>
                </c:pt>
                <c:pt idx="195">
                  <c:v/>
                </c:pt>
                <c:pt idx="196">
                  <c:v>-0.00733937327035362</c:v>
                </c:pt>
                <c:pt idx="197">
                  <c:v/>
                </c:pt>
                <c:pt idx="198">
                  <c:v>-0.024426639562899</c:v>
                </c:pt>
                <c:pt idx="199">
                  <c:v>-0.0176009146988798</c:v>
                </c:pt>
                <c:pt idx="200">
                  <c:v/>
                </c:pt>
                <c:pt idx="201">
                  <c:v>-0.00148813156125516</c:v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</c:numCache>
            </c:numRef>
          </c:yVal>
          <c:smooth val="0"/>
        </c:ser>
        <c:axId val="3666948"/>
        <c:axId val="99457188"/>
      </c:scatterChart>
      <c:valAx>
        <c:axId val="36669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457188"/>
        <c:crosses val="autoZero"/>
        <c:crossBetween val="midCat"/>
      </c:valAx>
      <c:valAx>
        <c:axId val="994571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669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Pcnt_Change_Day_Dry_Corrected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Plot_DryChange_Corrected!$B$1:$B$1</c:f>
              <c:strCache>
                <c:ptCount val="1"/>
                <c:pt idx="0">
                  <c:v>Pcnt_Change_Day_Dry_Corrected</c:v>
                </c:pt>
              </c:strCache>
            </c:strRef>
          </c:tx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Plot_DryChange_Corrected!$A$2:$A$1079</c:f>
              <c:numCache>
                <c:formatCode>General</c:formatCode>
                <c:ptCount val="1078"/>
                <c:pt idx="0">
                  <c:v>900</c:v>
                </c:pt>
                <c:pt idx="1">
                  <c:v>400</c:v>
                </c:pt>
                <c:pt idx="2">
                  <c:v>900</c:v>
                </c:pt>
                <c:pt idx="3">
                  <c:v>2800</c:v>
                </c:pt>
                <c:pt idx="4">
                  <c:v>900</c:v>
                </c:pt>
                <c:pt idx="5">
                  <c:v>400</c:v>
                </c:pt>
                <c:pt idx="6">
                  <c:v>2800</c:v>
                </c:pt>
                <c:pt idx="7">
                  <c:v>900</c:v>
                </c:pt>
                <c:pt idx="8">
                  <c:v>2800</c:v>
                </c:pt>
                <c:pt idx="9">
                  <c:v>400</c:v>
                </c:pt>
                <c:pt idx="10">
                  <c:v>900</c:v>
                </c:pt>
                <c:pt idx="11">
                  <c:v>400</c:v>
                </c:pt>
                <c:pt idx="12">
                  <c:v>400</c:v>
                </c:pt>
                <c:pt idx="13">
                  <c:v>900</c:v>
                </c:pt>
                <c:pt idx="14">
                  <c:v>400</c:v>
                </c:pt>
                <c:pt idx="15">
                  <c:v>2800</c:v>
                </c:pt>
                <c:pt idx="16">
                  <c:v>2800</c:v>
                </c:pt>
                <c:pt idx="17">
                  <c:v>900</c:v>
                </c:pt>
                <c:pt idx="18">
                  <c:v>900</c:v>
                </c:pt>
                <c:pt idx="19">
                  <c:v>2800</c:v>
                </c:pt>
                <c:pt idx="20">
                  <c:v>400</c:v>
                </c:pt>
                <c:pt idx="21">
                  <c:v>2800</c:v>
                </c:pt>
                <c:pt idx="22">
                  <c:v>2800</c:v>
                </c:pt>
                <c:pt idx="23">
                  <c:v>400</c:v>
                </c:pt>
                <c:pt idx="24">
                  <c:v>2800</c:v>
                </c:pt>
                <c:pt idx="25">
                  <c:v>400</c:v>
                </c:pt>
                <c:pt idx="26">
                  <c:v>900</c:v>
                </c:pt>
                <c:pt idx="27">
                  <c:v>400</c:v>
                </c:pt>
                <c:pt idx="28">
                  <c:v>400</c:v>
                </c:pt>
                <c:pt idx="29">
                  <c:v>900</c:v>
                </c:pt>
                <c:pt idx="30">
                  <c:v>2800</c:v>
                </c:pt>
                <c:pt idx="31">
                  <c:v>900</c:v>
                </c:pt>
                <c:pt idx="32">
                  <c:v>900</c:v>
                </c:pt>
                <c:pt idx="33">
                  <c:v>400</c:v>
                </c:pt>
                <c:pt idx="34">
                  <c:v>2800</c:v>
                </c:pt>
                <c:pt idx="35">
                  <c:v>900</c:v>
                </c:pt>
                <c:pt idx="36">
                  <c:v>2800</c:v>
                </c:pt>
                <c:pt idx="37">
                  <c:v>2800</c:v>
                </c:pt>
                <c:pt idx="38">
                  <c:v>2800</c:v>
                </c:pt>
                <c:pt idx="39">
                  <c:v>2800</c:v>
                </c:pt>
                <c:pt idx="40">
                  <c:v>400</c:v>
                </c:pt>
                <c:pt idx="41">
                  <c:v>900</c:v>
                </c:pt>
                <c:pt idx="42">
                  <c:v>900</c:v>
                </c:pt>
                <c:pt idx="43">
                  <c:v>400</c:v>
                </c:pt>
                <c:pt idx="44">
                  <c:v>400</c:v>
                </c:pt>
                <c:pt idx="45">
                  <c:v>2800</c:v>
                </c:pt>
                <c:pt idx="46">
                  <c:v>900</c:v>
                </c:pt>
                <c:pt idx="47">
                  <c:v>900</c:v>
                </c:pt>
                <c:pt idx="48">
                  <c:v>400</c:v>
                </c:pt>
                <c:pt idx="49">
                  <c:v>900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900</c:v>
                </c:pt>
                <c:pt idx="54">
                  <c:v>400</c:v>
                </c:pt>
                <c:pt idx="55">
                  <c:v>2800</c:v>
                </c:pt>
                <c:pt idx="56">
                  <c:v>2800</c:v>
                </c:pt>
                <c:pt idx="57">
                  <c:v>900</c:v>
                </c:pt>
                <c:pt idx="58">
                  <c:v>2800</c:v>
                </c:pt>
                <c:pt idx="59">
                  <c:v>2800</c:v>
                </c:pt>
                <c:pt idx="60">
                  <c:v>900</c:v>
                </c:pt>
                <c:pt idx="61">
                  <c:v>2800</c:v>
                </c:pt>
                <c:pt idx="62">
                  <c:v>900</c:v>
                </c:pt>
                <c:pt idx="63">
                  <c:v>400</c:v>
                </c:pt>
                <c:pt idx="64">
                  <c:v>900</c:v>
                </c:pt>
                <c:pt idx="65">
                  <c:v>400</c:v>
                </c:pt>
                <c:pt idx="66">
                  <c:v>400</c:v>
                </c:pt>
                <c:pt idx="67">
                  <c:v>2800</c:v>
                </c:pt>
                <c:pt idx="68">
                  <c:v>900</c:v>
                </c:pt>
                <c:pt idx="69">
                  <c:v>400</c:v>
                </c:pt>
                <c:pt idx="70">
                  <c:v>2800</c:v>
                </c:pt>
                <c:pt idx="71">
                  <c:v>400</c:v>
                </c:pt>
                <c:pt idx="72">
                  <c:v>900</c:v>
                </c:pt>
                <c:pt idx="73">
                  <c:v>900</c:v>
                </c:pt>
                <c:pt idx="74">
                  <c:v>2800</c:v>
                </c:pt>
                <c:pt idx="75">
                  <c:v>900</c:v>
                </c:pt>
                <c:pt idx="76">
                  <c:v>400</c:v>
                </c:pt>
                <c:pt idx="77">
                  <c:v>2800</c:v>
                </c:pt>
                <c:pt idx="78">
                  <c:v>2800</c:v>
                </c:pt>
                <c:pt idx="79">
                  <c:v>900</c:v>
                </c:pt>
                <c:pt idx="80">
                  <c:v>900</c:v>
                </c:pt>
                <c:pt idx="81">
                  <c:v>400</c:v>
                </c:pt>
                <c:pt idx="82">
                  <c:v>400</c:v>
                </c:pt>
                <c:pt idx="83">
                  <c:v>900</c:v>
                </c:pt>
                <c:pt idx="84">
                  <c:v>400</c:v>
                </c:pt>
                <c:pt idx="85">
                  <c:v>2800</c:v>
                </c:pt>
                <c:pt idx="86">
                  <c:v>2800</c:v>
                </c:pt>
                <c:pt idx="87">
                  <c:v>400</c:v>
                </c:pt>
                <c:pt idx="88">
                  <c:v>2800</c:v>
                </c:pt>
                <c:pt idx="89">
                  <c:v>900</c:v>
                </c:pt>
                <c:pt idx="90">
                  <c:v>400</c:v>
                </c:pt>
                <c:pt idx="91">
                  <c:v>2800</c:v>
                </c:pt>
                <c:pt idx="92">
                  <c:v>900</c:v>
                </c:pt>
                <c:pt idx="93">
                  <c:v>400</c:v>
                </c:pt>
                <c:pt idx="94">
                  <c:v>900</c:v>
                </c:pt>
                <c:pt idx="95">
                  <c:v>2800</c:v>
                </c:pt>
                <c:pt idx="96">
                  <c:v>2800</c:v>
                </c:pt>
                <c:pt idx="97">
                  <c:v>400</c:v>
                </c:pt>
                <c:pt idx="98">
                  <c:v>900</c:v>
                </c:pt>
                <c:pt idx="99">
                  <c:v>400</c:v>
                </c:pt>
                <c:pt idx="100">
                  <c:v>2800</c:v>
                </c:pt>
                <c:pt idx="101">
                  <c:v>900</c:v>
                </c:pt>
                <c:pt idx="102">
                  <c:v>900</c:v>
                </c:pt>
                <c:pt idx="103">
                  <c:v>400</c:v>
                </c:pt>
                <c:pt idx="104">
                  <c:v>900</c:v>
                </c:pt>
                <c:pt idx="105">
                  <c:v>2800</c:v>
                </c:pt>
                <c:pt idx="106">
                  <c:v>900</c:v>
                </c:pt>
                <c:pt idx="107">
                  <c:v>900</c:v>
                </c:pt>
                <c:pt idx="108">
                  <c:v>900</c:v>
                </c:pt>
                <c:pt idx="109">
                  <c:v>2800</c:v>
                </c:pt>
                <c:pt idx="110">
                  <c:v>400</c:v>
                </c:pt>
                <c:pt idx="111">
                  <c:v>2800</c:v>
                </c:pt>
                <c:pt idx="112">
                  <c:v>2800</c:v>
                </c:pt>
                <c:pt idx="113">
                  <c:v>2800</c:v>
                </c:pt>
                <c:pt idx="114">
                  <c:v>400</c:v>
                </c:pt>
                <c:pt idx="115">
                  <c:v>900</c:v>
                </c:pt>
                <c:pt idx="116">
                  <c:v>900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2800</c:v>
                </c:pt>
                <c:pt idx="125">
                  <c:v>2800</c:v>
                </c:pt>
                <c:pt idx="126">
                  <c:v>900</c:v>
                </c:pt>
                <c:pt idx="127">
                  <c:v>900</c:v>
                </c:pt>
                <c:pt idx="128">
                  <c:v>2800</c:v>
                </c:pt>
                <c:pt idx="129">
                  <c:v>2800</c:v>
                </c:pt>
                <c:pt idx="130">
                  <c:v>2800</c:v>
                </c:pt>
                <c:pt idx="131">
                  <c:v>400</c:v>
                </c:pt>
                <c:pt idx="132">
                  <c:v>400</c:v>
                </c:pt>
                <c:pt idx="133">
                  <c:v>900</c:v>
                </c:pt>
                <c:pt idx="134">
                  <c:v>2800</c:v>
                </c:pt>
                <c:pt idx="135">
                  <c:v>2800</c:v>
                </c:pt>
                <c:pt idx="136">
                  <c:v>900</c:v>
                </c:pt>
                <c:pt idx="137">
                  <c:v>400</c:v>
                </c:pt>
                <c:pt idx="138">
                  <c:v>400</c:v>
                </c:pt>
                <c:pt idx="139">
                  <c:v>900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2800</c:v>
                </c:pt>
                <c:pt idx="146">
                  <c:v>2800</c:v>
                </c:pt>
                <c:pt idx="147">
                  <c:v>900</c:v>
                </c:pt>
                <c:pt idx="148">
                  <c:v>900</c:v>
                </c:pt>
                <c:pt idx="149">
                  <c:v>900</c:v>
                </c:pt>
                <c:pt idx="150">
                  <c:v>900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31</c:v>
                </c:pt>
                <c:pt idx="182">
                  <c:v>32</c:v>
                </c:pt>
                <c:pt idx="183">
                  <c:v>33</c:v>
                </c:pt>
                <c:pt idx="184">
                  <c:v>34</c:v>
                </c:pt>
                <c:pt idx="185">
                  <c:v>35</c:v>
                </c:pt>
                <c:pt idx="186">
                  <c:v>36</c:v>
                </c:pt>
                <c:pt idx="187">
                  <c:v>37</c:v>
                </c:pt>
                <c:pt idx="188">
                  <c:v>38</c:v>
                </c:pt>
                <c:pt idx="189">
                  <c:v>39</c:v>
                </c:pt>
                <c:pt idx="190">
                  <c:v>40</c:v>
                </c:pt>
                <c:pt idx="191">
                  <c:v>41</c:v>
                </c:pt>
                <c:pt idx="192">
                  <c:v>42</c:v>
                </c:pt>
                <c:pt idx="193">
                  <c:v>43</c:v>
                </c:pt>
                <c:pt idx="194">
                  <c:v>44</c:v>
                </c:pt>
                <c:pt idx="195">
                  <c:v>45</c:v>
                </c:pt>
                <c:pt idx="196">
                  <c:v>46</c:v>
                </c:pt>
                <c:pt idx="197">
                  <c:v>47</c:v>
                </c:pt>
                <c:pt idx="198">
                  <c:v>48</c:v>
                </c:pt>
                <c:pt idx="199">
                  <c:v>49</c:v>
                </c:pt>
                <c:pt idx="200">
                  <c:v>50</c:v>
                </c:pt>
                <c:pt idx="201">
                  <c:v>51</c:v>
                </c:pt>
                <c:pt idx="202">
                  <c:v>52</c:v>
                </c:pt>
                <c:pt idx="203">
                  <c:v>53</c:v>
                </c:pt>
                <c:pt idx="204">
                  <c:v>54</c:v>
                </c:pt>
                <c:pt idx="205">
                  <c:v>55</c:v>
                </c:pt>
                <c:pt idx="206">
                  <c:v>56</c:v>
                </c:pt>
                <c:pt idx="207">
                  <c:v>57</c:v>
                </c:pt>
                <c:pt idx="208">
                  <c:v>58</c:v>
                </c:pt>
                <c:pt idx="209">
                  <c:v>59</c:v>
                </c:pt>
                <c:pt idx="210">
                  <c:v>60</c:v>
                </c:pt>
                <c:pt idx="211">
                  <c:v>61</c:v>
                </c:pt>
                <c:pt idx="212">
                  <c:v>62</c:v>
                </c:pt>
                <c:pt idx="213">
                  <c:v>63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67</c:v>
                </c:pt>
                <c:pt idx="218">
                  <c:v>68</c:v>
                </c:pt>
                <c:pt idx="219">
                  <c:v>69</c:v>
                </c:pt>
                <c:pt idx="220">
                  <c:v>70</c:v>
                </c:pt>
                <c:pt idx="221">
                  <c:v>71</c:v>
                </c:pt>
                <c:pt idx="222">
                  <c:v>72</c:v>
                </c:pt>
                <c:pt idx="223">
                  <c:v>73</c:v>
                </c:pt>
                <c:pt idx="224">
                  <c:v>74</c:v>
                </c:pt>
                <c:pt idx="225">
                  <c:v>75</c:v>
                </c:pt>
                <c:pt idx="226">
                  <c:v>76</c:v>
                </c:pt>
                <c:pt idx="227">
                  <c:v>77</c:v>
                </c:pt>
                <c:pt idx="228">
                  <c:v>78</c:v>
                </c:pt>
                <c:pt idx="229">
                  <c:v>79</c:v>
                </c:pt>
                <c:pt idx="230">
                  <c:v>80</c:v>
                </c:pt>
                <c:pt idx="231">
                  <c:v>81</c:v>
                </c:pt>
                <c:pt idx="232">
                  <c:v>82</c:v>
                </c:pt>
                <c:pt idx="233">
                  <c:v>83</c:v>
                </c:pt>
                <c:pt idx="234">
                  <c:v>84</c:v>
                </c:pt>
                <c:pt idx="235">
                  <c:v>85</c:v>
                </c:pt>
                <c:pt idx="236">
                  <c:v>86</c:v>
                </c:pt>
                <c:pt idx="237">
                  <c:v>87</c:v>
                </c:pt>
                <c:pt idx="238">
                  <c:v>88</c:v>
                </c:pt>
                <c:pt idx="239">
                  <c:v>89</c:v>
                </c:pt>
                <c:pt idx="240">
                  <c:v>90</c:v>
                </c:pt>
                <c:pt idx="241">
                  <c:v>91</c:v>
                </c:pt>
                <c:pt idx="242">
                  <c:v>92</c:v>
                </c:pt>
                <c:pt idx="243">
                  <c:v>93</c:v>
                </c:pt>
                <c:pt idx="244">
                  <c:v>94</c:v>
                </c:pt>
                <c:pt idx="245">
                  <c:v>95</c:v>
                </c:pt>
                <c:pt idx="246">
                  <c:v>96</c:v>
                </c:pt>
                <c:pt idx="247">
                  <c:v>97</c:v>
                </c:pt>
                <c:pt idx="248">
                  <c:v>98</c:v>
                </c:pt>
                <c:pt idx="249">
                  <c:v>99</c:v>
                </c:pt>
                <c:pt idx="250">
                  <c:v>100</c:v>
                </c:pt>
                <c:pt idx="251">
                  <c:v>101</c:v>
                </c:pt>
                <c:pt idx="252">
                  <c:v>102</c:v>
                </c:pt>
                <c:pt idx="253">
                  <c:v>103</c:v>
                </c:pt>
                <c:pt idx="254">
                  <c:v>104</c:v>
                </c:pt>
                <c:pt idx="255">
                  <c:v>105</c:v>
                </c:pt>
                <c:pt idx="256">
                  <c:v>106</c:v>
                </c:pt>
                <c:pt idx="257">
                  <c:v>107</c:v>
                </c:pt>
                <c:pt idx="258">
                  <c:v>108</c:v>
                </c:pt>
                <c:pt idx="259">
                  <c:v>109</c:v>
                </c:pt>
                <c:pt idx="260">
                  <c:v>110</c:v>
                </c:pt>
                <c:pt idx="261">
                  <c:v>111</c:v>
                </c:pt>
                <c:pt idx="262">
                  <c:v>112</c:v>
                </c:pt>
                <c:pt idx="263">
                  <c:v>113</c:v>
                </c:pt>
                <c:pt idx="264">
                  <c:v>114</c:v>
                </c:pt>
                <c:pt idx="265">
                  <c:v>115</c:v>
                </c:pt>
                <c:pt idx="266">
                  <c:v>116</c:v>
                </c:pt>
                <c:pt idx="267">
                  <c:v>117</c:v>
                </c:pt>
                <c:pt idx="268">
                  <c:v>118</c:v>
                </c:pt>
                <c:pt idx="269">
                  <c:v>119</c:v>
                </c:pt>
                <c:pt idx="270">
                  <c:v>120</c:v>
                </c:pt>
                <c:pt idx="271">
                  <c:v>121</c:v>
                </c:pt>
                <c:pt idx="272">
                  <c:v>122</c:v>
                </c:pt>
                <c:pt idx="273">
                  <c:v>123</c:v>
                </c:pt>
                <c:pt idx="274">
                  <c:v>124</c:v>
                </c:pt>
                <c:pt idx="275">
                  <c:v>125</c:v>
                </c:pt>
                <c:pt idx="276">
                  <c:v>126</c:v>
                </c:pt>
                <c:pt idx="277">
                  <c:v>127</c:v>
                </c:pt>
                <c:pt idx="278">
                  <c:v>128</c:v>
                </c:pt>
                <c:pt idx="279">
                  <c:v>129</c:v>
                </c:pt>
                <c:pt idx="280">
                  <c:v>130</c:v>
                </c:pt>
                <c:pt idx="281">
                  <c:v>131</c:v>
                </c:pt>
                <c:pt idx="282">
                  <c:v>132</c:v>
                </c:pt>
                <c:pt idx="283">
                  <c:v>133</c:v>
                </c:pt>
                <c:pt idx="284">
                  <c:v>134</c:v>
                </c:pt>
                <c:pt idx="285">
                  <c:v>135</c:v>
                </c:pt>
                <c:pt idx="286">
                  <c:v>136</c:v>
                </c:pt>
                <c:pt idx="287">
                  <c:v>137</c:v>
                </c:pt>
                <c:pt idx="288">
                  <c:v>138</c:v>
                </c:pt>
                <c:pt idx="289">
                  <c:v>139</c:v>
                </c:pt>
                <c:pt idx="290">
                  <c:v>140</c:v>
                </c:pt>
                <c:pt idx="291">
                  <c:v>141</c:v>
                </c:pt>
                <c:pt idx="292">
                  <c:v>142</c:v>
                </c:pt>
                <c:pt idx="293">
                  <c:v>143</c:v>
                </c:pt>
                <c:pt idx="294">
                  <c:v>144</c:v>
                </c:pt>
                <c:pt idx="295">
                  <c:v>145</c:v>
                </c:pt>
                <c:pt idx="296">
                  <c:v>146</c:v>
                </c:pt>
                <c:pt idx="297">
                  <c:v>147</c:v>
                </c:pt>
                <c:pt idx="298">
                  <c:v>148</c:v>
                </c:pt>
                <c:pt idx="299">
                  <c:v>149</c:v>
                </c:pt>
                <c:pt idx="300">
                  <c:v>150</c:v>
                </c:pt>
                <c:pt idx="301">
                  <c:v>151</c:v>
                </c:pt>
                <c:pt idx="302">
                  <c:v>152</c:v>
                </c:pt>
                <c:pt idx="303">
                  <c:v>153</c:v>
                </c:pt>
                <c:pt idx="304">
                  <c:v>154</c:v>
                </c:pt>
                <c:pt idx="305">
                  <c:v>155</c:v>
                </c:pt>
                <c:pt idx="306">
                  <c:v>156</c:v>
                </c:pt>
                <c:pt idx="307">
                  <c:v>157</c:v>
                </c:pt>
                <c:pt idx="308">
                  <c:v>158</c:v>
                </c:pt>
                <c:pt idx="309">
                  <c:v>159</c:v>
                </c:pt>
                <c:pt idx="310">
                  <c:v>160</c:v>
                </c:pt>
                <c:pt idx="311">
                  <c:v>161</c:v>
                </c:pt>
                <c:pt idx="312">
                  <c:v>162</c:v>
                </c:pt>
                <c:pt idx="313">
                  <c:v>163</c:v>
                </c:pt>
                <c:pt idx="314">
                  <c:v>164</c:v>
                </c:pt>
                <c:pt idx="315">
                  <c:v>165</c:v>
                </c:pt>
                <c:pt idx="316">
                  <c:v>166</c:v>
                </c:pt>
                <c:pt idx="317">
                  <c:v>167</c:v>
                </c:pt>
                <c:pt idx="318">
                  <c:v>168</c:v>
                </c:pt>
                <c:pt idx="319">
                  <c:v>169</c:v>
                </c:pt>
                <c:pt idx="320">
                  <c:v>170</c:v>
                </c:pt>
                <c:pt idx="321">
                  <c:v>171</c:v>
                </c:pt>
                <c:pt idx="322">
                  <c:v>172</c:v>
                </c:pt>
                <c:pt idx="323">
                  <c:v>173</c:v>
                </c:pt>
                <c:pt idx="324">
                  <c:v>174</c:v>
                </c:pt>
                <c:pt idx="325">
                  <c:v>175</c:v>
                </c:pt>
                <c:pt idx="326">
                  <c:v>176</c:v>
                </c:pt>
                <c:pt idx="327">
                  <c:v>177</c:v>
                </c:pt>
                <c:pt idx="328">
                  <c:v>178</c:v>
                </c:pt>
                <c:pt idx="329">
                  <c:v>179</c:v>
                </c:pt>
                <c:pt idx="330">
                  <c:v>180</c:v>
                </c:pt>
                <c:pt idx="331">
                  <c:v>181</c:v>
                </c:pt>
                <c:pt idx="332">
                  <c:v>182</c:v>
                </c:pt>
                <c:pt idx="333">
                  <c:v>183</c:v>
                </c:pt>
                <c:pt idx="334">
                  <c:v>184</c:v>
                </c:pt>
                <c:pt idx="335">
                  <c:v>185</c:v>
                </c:pt>
                <c:pt idx="336">
                  <c:v>186</c:v>
                </c:pt>
                <c:pt idx="337">
                  <c:v>187</c:v>
                </c:pt>
                <c:pt idx="338">
                  <c:v>188</c:v>
                </c:pt>
                <c:pt idx="339">
                  <c:v>189</c:v>
                </c:pt>
                <c:pt idx="340">
                  <c:v>190</c:v>
                </c:pt>
                <c:pt idx="341">
                  <c:v>191</c:v>
                </c:pt>
                <c:pt idx="342">
                  <c:v>192</c:v>
                </c:pt>
                <c:pt idx="343">
                  <c:v>193</c:v>
                </c:pt>
                <c:pt idx="344">
                  <c:v>194</c:v>
                </c:pt>
                <c:pt idx="345">
                  <c:v>195</c:v>
                </c:pt>
                <c:pt idx="346">
                  <c:v>196</c:v>
                </c:pt>
                <c:pt idx="347">
                  <c:v>197</c:v>
                </c:pt>
                <c:pt idx="348">
                  <c:v>198</c:v>
                </c:pt>
                <c:pt idx="349">
                  <c:v>199</c:v>
                </c:pt>
                <c:pt idx="350">
                  <c:v>200</c:v>
                </c:pt>
                <c:pt idx="351">
                  <c:v>201</c:v>
                </c:pt>
                <c:pt idx="352">
                  <c:v>202</c:v>
                </c:pt>
                <c:pt idx="353">
                  <c:v>203</c:v>
                </c:pt>
                <c:pt idx="354">
                  <c:v>204</c:v>
                </c:pt>
                <c:pt idx="355">
                  <c:v>205</c:v>
                </c:pt>
                <c:pt idx="356">
                  <c:v>206</c:v>
                </c:pt>
                <c:pt idx="357">
                  <c:v>207</c:v>
                </c:pt>
                <c:pt idx="358">
                  <c:v>208</c:v>
                </c:pt>
                <c:pt idx="359">
                  <c:v>209</c:v>
                </c:pt>
                <c:pt idx="360">
                  <c:v>210</c:v>
                </c:pt>
                <c:pt idx="361">
                  <c:v>211</c:v>
                </c:pt>
                <c:pt idx="362">
                  <c:v>212</c:v>
                </c:pt>
                <c:pt idx="363">
                  <c:v>213</c:v>
                </c:pt>
                <c:pt idx="364">
                  <c:v>214</c:v>
                </c:pt>
                <c:pt idx="365">
                  <c:v>215</c:v>
                </c:pt>
                <c:pt idx="366">
                  <c:v>216</c:v>
                </c:pt>
                <c:pt idx="367">
                  <c:v>217</c:v>
                </c:pt>
                <c:pt idx="368">
                  <c:v>218</c:v>
                </c:pt>
                <c:pt idx="369">
                  <c:v>219</c:v>
                </c:pt>
                <c:pt idx="370">
                  <c:v>220</c:v>
                </c:pt>
                <c:pt idx="371">
                  <c:v>221</c:v>
                </c:pt>
                <c:pt idx="372">
                  <c:v>222</c:v>
                </c:pt>
                <c:pt idx="373">
                  <c:v>223</c:v>
                </c:pt>
                <c:pt idx="374">
                  <c:v>224</c:v>
                </c:pt>
                <c:pt idx="375">
                  <c:v>225</c:v>
                </c:pt>
                <c:pt idx="376">
                  <c:v>226</c:v>
                </c:pt>
                <c:pt idx="377">
                  <c:v>227</c:v>
                </c:pt>
                <c:pt idx="378">
                  <c:v>228</c:v>
                </c:pt>
                <c:pt idx="379">
                  <c:v>229</c:v>
                </c:pt>
                <c:pt idx="380">
                  <c:v>230</c:v>
                </c:pt>
                <c:pt idx="381">
                  <c:v>231</c:v>
                </c:pt>
                <c:pt idx="382">
                  <c:v>232</c:v>
                </c:pt>
                <c:pt idx="383">
                  <c:v>233</c:v>
                </c:pt>
                <c:pt idx="384">
                  <c:v>234</c:v>
                </c:pt>
                <c:pt idx="385">
                  <c:v>235</c:v>
                </c:pt>
                <c:pt idx="386">
                  <c:v>236</c:v>
                </c:pt>
                <c:pt idx="387">
                  <c:v>237</c:v>
                </c:pt>
                <c:pt idx="388">
                  <c:v>238</c:v>
                </c:pt>
                <c:pt idx="389">
                  <c:v>239</c:v>
                </c:pt>
                <c:pt idx="390">
                  <c:v>240</c:v>
                </c:pt>
                <c:pt idx="391">
                  <c:v>241</c:v>
                </c:pt>
                <c:pt idx="392">
                  <c:v>242</c:v>
                </c:pt>
                <c:pt idx="393">
                  <c:v>243</c:v>
                </c:pt>
                <c:pt idx="394">
                  <c:v>244</c:v>
                </c:pt>
                <c:pt idx="395">
                  <c:v>245</c:v>
                </c:pt>
                <c:pt idx="396">
                  <c:v>246</c:v>
                </c:pt>
                <c:pt idx="397">
                  <c:v>247</c:v>
                </c:pt>
                <c:pt idx="398">
                  <c:v>248</c:v>
                </c:pt>
                <c:pt idx="399">
                  <c:v>249</c:v>
                </c:pt>
                <c:pt idx="400">
                  <c:v>250</c:v>
                </c:pt>
                <c:pt idx="401">
                  <c:v>251</c:v>
                </c:pt>
                <c:pt idx="402">
                  <c:v>252</c:v>
                </c:pt>
                <c:pt idx="403">
                  <c:v>253</c:v>
                </c:pt>
                <c:pt idx="404">
                  <c:v>254</c:v>
                </c:pt>
                <c:pt idx="405">
                  <c:v>255</c:v>
                </c:pt>
                <c:pt idx="406">
                  <c:v>256</c:v>
                </c:pt>
                <c:pt idx="407">
                  <c:v>257</c:v>
                </c:pt>
                <c:pt idx="408">
                  <c:v>258</c:v>
                </c:pt>
                <c:pt idx="409">
                  <c:v>259</c:v>
                </c:pt>
                <c:pt idx="410">
                  <c:v>260</c:v>
                </c:pt>
                <c:pt idx="411">
                  <c:v>261</c:v>
                </c:pt>
                <c:pt idx="412">
                  <c:v>262</c:v>
                </c:pt>
                <c:pt idx="413">
                  <c:v>263</c:v>
                </c:pt>
                <c:pt idx="414">
                  <c:v>264</c:v>
                </c:pt>
                <c:pt idx="415">
                  <c:v>265</c:v>
                </c:pt>
                <c:pt idx="416">
                  <c:v>266</c:v>
                </c:pt>
                <c:pt idx="417">
                  <c:v>267</c:v>
                </c:pt>
                <c:pt idx="418">
                  <c:v>268</c:v>
                </c:pt>
                <c:pt idx="419">
                  <c:v>269</c:v>
                </c:pt>
                <c:pt idx="420">
                  <c:v>270</c:v>
                </c:pt>
                <c:pt idx="421">
                  <c:v>271</c:v>
                </c:pt>
                <c:pt idx="422">
                  <c:v>272</c:v>
                </c:pt>
                <c:pt idx="423">
                  <c:v>273</c:v>
                </c:pt>
                <c:pt idx="424">
                  <c:v>274</c:v>
                </c:pt>
                <c:pt idx="425">
                  <c:v>275</c:v>
                </c:pt>
                <c:pt idx="426">
                  <c:v>276</c:v>
                </c:pt>
                <c:pt idx="427">
                  <c:v>277</c:v>
                </c:pt>
                <c:pt idx="428">
                  <c:v>278</c:v>
                </c:pt>
                <c:pt idx="429">
                  <c:v>279</c:v>
                </c:pt>
                <c:pt idx="430">
                  <c:v>280</c:v>
                </c:pt>
                <c:pt idx="431">
                  <c:v>281</c:v>
                </c:pt>
                <c:pt idx="432">
                  <c:v>282</c:v>
                </c:pt>
                <c:pt idx="433">
                  <c:v>283</c:v>
                </c:pt>
                <c:pt idx="434">
                  <c:v>284</c:v>
                </c:pt>
                <c:pt idx="435">
                  <c:v>285</c:v>
                </c:pt>
                <c:pt idx="436">
                  <c:v>286</c:v>
                </c:pt>
                <c:pt idx="437">
                  <c:v>287</c:v>
                </c:pt>
                <c:pt idx="438">
                  <c:v>288</c:v>
                </c:pt>
                <c:pt idx="439">
                  <c:v>289</c:v>
                </c:pt>
                <c:pt idx="440">
                  <c:v>290</c:v>
                </c:pt>
                <c:pt idx="441">
                  <c:v>291</c:v>
                </c:pt>
                <c:pt idx="442">
                  <c:v>292</c:v>
                </c:pt>
                <c:pt idx="443">
                  <c:v>293</c:v>
                </c:pt>
                <c:pt idx="444">
                  <c:v>294</c:v>
                </c:pt>
                <c:pt idx="445">
                  <c:v>295</c:v>
                </c:pt>
                <c:pt idx="446">
                  <c:v>296</c:v>
                </c:pt>
                <c:pt idx="447">
                  <c:v>297</c:v>
                </c:pt>
                <c:pt idx="448">
                  <c:v>298</c:v>
                </c:pt>
                <c:pt idx="449">
                  <c:v>299</c:v>
                </c:pt>
                <c:pt idx="450">
                  <c:v>300</c:v>
                </c:pt>
                <c:pt idx="451">
                  <c:v>301</c:v>
                </c:pt>
                <c:pt idx="452">
                  <c:v>302</c:v>
                </c:pt>
                <c:pt idx="453">
                  <c:v>303</c:v>
                </c:pt>
                <c:pt idx="454">
                  <c:v>304</c:v>
                </c:pt>
                <c:pt idx="455">
                  <c:v>305</c:v>
                </c:pt>
                <c:pt idx="456">
                  <c:v>306</c:v>
                </c:pt>
                <c:pt idx="457">
                  <c:v>307</c:v>
                </c:pt>
                <c:pt idx="458">
                  <c:v>308</c:v>
                </c:pt>
                <c:pt idx="459">
                  <c:v>309</c:v>
                </c:pt>
                <c:pt idx="460">
                  <c:v>310</c:v>
                </c:pt>
                <c:pt idx="461">
                  <c:v>311</c:v>
                </c:pt>
                <c:pt idx="462">
                  <c:v>312</c:v>
                </c:pt>
                <c:pt idx="463">
                  <c:v>313</c:v>
                </c:pt>
                <c:pt idx="464">
                  <c:v>314</c:v>
                </c:pt>
                <c:pt idx="465">
                  <c:v>315</c:v>
                </c:pt>
                <c:pt idx="466">
                  <c:v>316</c:v>
                </c:pt>
                <c:pt idx="467">
                  <c:v>317</c:v>
                </c:pt>
                <c:pt idx="468">
                  <c:v>318</c:v>
                </c:pt>
                <c:pt idx="469">
                  <c:v>319</c:v>
                </c:pt>
                <c:pt idx="470">
                  <c:v>320</c:v>
                </c:pt>
                <c:pt idx="471">
                  <c:v>321</c:v>
                </c:pt>
                <c:pt idx="472">
                  <c:v>322</c:v>
                </c:pt>
                <c:pt idx="473">
                  <c:v>323</c:v>
                </c:pt>
                <c:pt idx="474">
                  <c:v>324</c:v>
                </c:pt>
                <c:pt idx="475">
                  <c:v>325</c:v>
                </c:pt>
                <c:pt idx="476">
                  <c:v>326</c:v>
                </c:pt>
                <c:pt idx="477">
                  <c:v>327</c:v>
                </c:pt>
                <c:pt idx="478">
                  <c:v>328</c:v>
                </c:pt>
                <c:pt idx="479">
                  <c:v>329</c:v>
                </c:pt>
                <c:pt idx="480">
                  <c:v>330</c:v>
                </c:pt>
                <c:pt idx="481">
                  <c:v>331</c:v>
                </c:pt>
                <c:pt idx="482">
                  <c:v>332</c:v>
                </c:pt>
                <c:pt idx="483">
                  <c:v>333</c:v>
                </c:pt>
                <c:pt idx="484">
                  <c:v>334</c:v>
                </c:pt>
                <c:pt idx="485">
                  <c:v>335</c:v>
                </c:pt>
                <c:pt idx="486">
                  <c:v>336</c:v>
                </c:pt>
                <c:pt idx="487">
                  <c:v>337</c:v>
                </c:pt>
                <c:pt idx="488">
                  <c:v>338</c:v>
                </c:pt>
                <c:pt idx="489">
                  <c:v>339</c:v>
                </c:pt>
                <c:pt idx="490">
                  <c:v>340</c:v>
                </c:pt>
                <c:pt idx="491">
                  <c:v>341</c:v>
                </c:pt>
                <c:pt idx="492">
                  <c:v>342</c:v>
                </c:pt>
                <c:pt idx="493">
                  <c:v>343</c:v>
                </c:pt>
                <c:pt idx="494">
                  <c:v>344</c:v>
                </c:pt>
                <c:pt idx="495">
                  <c:v>345</c:v>
                </c:pt>
                <c:pt idx="496">
                  <c:v>346</c:v>
                </c:pt>
                <c:pt idx="497">
                  <c:v>347</c:v>
                </c:pt>
                <c:pt idx="498">
                  <c:v>348</c:v>
                </c:pt>
                <c:pt idx="499">
                  <c:v>349</c:v>
                </c:pt>
                <c:pt idx="500">
                  <c:v>350</c:v>
                </c:pt>
                <c:pt idx="501">
                  <c:v>351</c:v>
                </c:pt>
                <c:pt idx="502">
                  <c:v>352</c:v>
                </c:pt>
                <c:pt idx="503">
                  <c:v>353</c:v>
                </c:pt>
                <c:pt idx="504">
                  <c:v>354</c:v>
                </c:pt>
                <c:pt idx="505">
                  <c:v>355</c:v>
                </c:pt>
                <c:pt idx="506">
                  <c:v>356</c:v>
                </c:pt>
                <c:pt idx="507">
                  <c:v>357</c:v>
                </c:pt>
                <c:pt idx="508">
                  <c:v>358</c:v>
                </c:pt>
                <c:pt idx="509">
                  <c:v>359</c:v>
                </c:pt>
                <c:pt idx="510">
                  <c:v>360</c:v>
                </c:pt>
                <c:pt idx="511">
                  <c:v>361</c:v>
                </c:pt>
                <c:pt idx="512">
                  <c:v>362</c:v>
                </c:pt>
                <c:pt idx="513">
                  <c:v>363</c:v>
                </c:pt>
                <c:pt idx="514">
                  <c:v>364</c:v>
                </c:pt>
                <c:pt idx="515">
                  <c:v>365</c:v>
                </c:pt>
                <c:pt idx="516">
                  <c:v>366</c:v>
                </c:pt>
                <c:pt idx="517">
                  <c:v>367</c:v>
                </c:pt>
                <c:pt idx="518">
                  <c:v>368</c:v>
                </c:pt>
                <c:pt idx="519">
                  <c:v>369</c:v>
                </c:pt>
                <c:pt idx="520">
                  <c:v>370</c:v>
                </c:pt>
                <c:pt idx="521">
                  <c:v>371</c:v>
                </c:pt>
                <c:pt idx="522">
                  <c:v>372</c:v>
                </c:pt>
                <c:pt idx="523">
                  <c:v>373</c:v>
                </c:pt>
                <c:pt idx="524">
                  <c:v>374</c:v>
                </c:pt>
                <c:pt idx="525">
                  <c:v>375</c:v>
                </c:pt>
                <c:pt idx="526">
                  <c:v>376</c:v>
                </c:pt>
                <c:pt idx="527">
                  <c:v>377</c:v>
                </c:pt>
                <c:pt idx="528">
                  <c:v>378</c:v>
                </c:pt>
                <c:pt idx="529">
                  <c:v>379</c:v>
                </c:pt>
                <c:pt idx="530">
                  <c:v>380</c:v>
                </c:pt>
                <c:pt idx="531">
                  <c:v>381</c:v>
                </c:pt>
                <c:pt idx="532">
                  <c:v>382</c:v>
                </c:pt>
                <c:pt idx="533">
                  <c:v>383</c:v>
                </c:pt>
                <c:pt idx="534">
                  <c:v>384</c:v>
                </c:pt>
                <c:pt idx="535">
                  <c:v>385</c:v>
                </c:pt>
                <c:pt idx="536">
                  <c:v>386</c:v>
                </c:pt>
                <c:pt idx="537">
                  <c:v>387</c:v>
                </c:pt>
                <c:pt idx="538">
                  <c:v>388</c:v>
                </c:pt>
                <c:pt idx="539">
                  <c:v>389</c:v>
                </c:pt>
                <c:pt idx="540">
                  <c:v>390</c:v>
                </c:pt>
                <c:pt idx="541">
                  <c:v>391</c:v>
                </c:pt>
                <c:pt idx="542">
                  <c:v>392</c:v>
                </c:pt>
                <c:pt idx="543">
                  <c:v>393</c:v>
                </c:pt>
                <c:pt idx="544">
                  <c:v>394</c:v>
                </c:pt>
                <c:pt idx="545">
                  <c:v>395</c:v>
                </c:pt>
                <c:pt idx="546">
                  <c:v>396</c:v>
                </c:pt>
                <c:pt idx="547">
                  <c:v>397</c:v>
                </c:pt>
                <c:pt idx="548">
                  <c:v>398</c:v>
                </c:pt>
                <c:pt idx="549">
                  <c:v>399</c:v>
                </c:pt>
                <c:pt idx="550">
                  <c:v>400</c:v>
                </c:pt>
                <c:pt idx="551">
                  <c:v>401</c:v>
                </c:pt>
                <c:pt idx="552">
                  <c:v>402</c:v>
                </c:pt>
                <c:pt idx="553">
                  <c:v>403</c:v>
                </c:pt>
                <c:pt idx="554">
                  <c:v>404</c:v>
                </c:pt>
                <c:pt idx="555">
                  <c:v>405</c:v>
                </c:pt>
                <c:pt idx="556">
                  <c:v>406</c:v>
                </c:pt>
                <c:pt idx="557">
                  <c:v>407</c:v>
                </c:pt>
                <c:pt idx="558">
                  <c:v>408</c:v>
                </c:pt>
                <c:pt idx="559">
                  <c:v>409</c:v>
                </c:pt>
                <c:pt idx="560">
                  <c:v>410</c:v>
                </c:pt>
                <c:pt idx="561">
                  <c:v>411</c:v>
                </c:pt>
                <c:pt idx="562">
                  <c:v>412</c:v>
                </c:pt>
                <c:pt idx="563">
                  <c:v>413</c:v>
                </c:pt>
                <c:pt idx="564">
                  <c:v>414</c:v>
                </c:pt>
                <c:pt idx="565">
                  <c:v>415</c:v>
                </c:pt>
                <c:pt idx="566">
                  <c:v>416</c:v>
                </c:pt>
                <c:pt idx="567">
                  <c:v>417</c:v>
                </c:pt>
                <c:pt idx="568">
                  <c:v>418</c:v>
                </c:pt>
                <c:pt idx="569">
                  <c:v>419</c:v>
                </c:pt>
                <c:pt idx="570">
                  <c:v>420</c:v>
                </c:pt>
                <c:pt idx="571">
                  <c:v>421</c:v>
                </c:pt>
                <c:pt idx="572">
                  <c:v>422</c:v>
                </c:pt>
                <c:pt idx="573">
                  <c:v>423</c:v>
                </c:pt>
                <c:pt idx="574">
                  <c:v>424</c:v>
                </c:pt>
                <c:pt idx="575">
                  <c:v>425</c:v>
                </c:pt>
                <c:pt idx="576">
                  <c:v>426</c:v>
                </c:pt>
                <c:pt idx="577">
                  <c:v>427</c:v>
                </c:pt>
                <c:pt idx="578">
                  <c:v>428</c:v>
                </c:pt>
                <c:pt idx="579">
                  <c:v>429</c:v>
                </c:pt>
                <c:pt idx="580">
                  <c:v>430</c:v>
                </c:pt>
                <c:pt idx="581">
                  <c:v>431</c:v>
                </c:pt>
                <c:pt idx="582">
                  <c:v>432</c:v>
                </c:pt>
                <c:pt idx="583">
                  <c:v>433</c:v>
                </c:pt>
                <c:pt idx="584">
                  <c:v>434</c:v>
                </c:pt>
                <c:pt idx="585">
                  <c:v>435</c:v>
                </c:pt>
                <c:pt idx="586">
                  <c:v>436</c:v>
                </c:pt>
                <c:pt idx="587">
                  <c:v>437</c:v>
                </c:pt>
                <c:pt idx="588">
                  <c:v>438</c:v>
                </c:pt>
                <c:pt idx="589">
                  <c:v>439</c:v>
                </c:pt>
                <c:pt idx="590">
                  <c:v>440</c:v>
                </c:pt>
                <c:pt idx="591">
                  <c:v>441</c:v>
                </c:pt>
                <c:pt idx="592">
                  <c:v>442</c:v>
                </c:pt>
                <c:pt idx="593">
                  <c:v>443</c:v>
                </c:pt>
                <c:pt idx="594">
                  <c:v>444</c:v>
                </c:pt>
                <c:pt idx="595">
                  <c:v>445</c:v>
                </c:pt>
                <c:pt idx="596">
                  <c:v>446</c:v>
                </c:pt>
                <c:pt idx="597">
                  <c:v>447</c:v>
                </c:pt>
                <c:pt idx="598">
                  <c:v>448</c:v>
                </c:pt>
                <c:pt idx="599">
                  <c:v>449</c:v>
                </c:pt>
                <c:pt idx="600">
                  <c:v>450</c:v>
                </c:pt>
                <c:pt idx="601">
                  <c:v>451</c:v>
                </c:pt>
                <c:pt idx="602">
                  <c:v>452</c:v>
                </c:pt>
                <c:pt idx="603">
                  <c:v>453</c:v>
                </c:pt>
                <c:pt idx="604">
                  <c:v>454</c:v>
                </c:pt>
                <c:pt idx="605">
                  <c:v>455</c:v>
                </c:pt>
                <c:pt idx="606">
                  <c:v>456</c:v>
                </c:pt>
                <c:pt idx="607">
                  <c:v>457</c:v>
                </c:pt>
                <c:pt idx="608">
                  <c:v>458</c:v>
                </c:pt>
                <c:pt idx="609">
                  <c:v>459</c:v>
                </c:pt>
                <c:pt idx="610">
                  <c:v>460</c:v>
                </c:pt>
                <c:pt idx="611">
                  <c:v>461</c:v>
                </c:pt>
                <c:pt idx="612">
                  <c:v>462</c:v>
                </c:pt>
                <c:pt idx="613">
                  <c:v>463</c:v>
                </c:pt>
                <c:pt idx="614">
                  <c:v>464</c:v>
                </c:pt>
                <c:pt idx="615">
                  <c:v>465</c:v>
                </c:pt>
                <c:pt idx="616">
                  <c:v>466</c:v>
                </c:pt>
                <c:pt idx="617">
                  <c:v>467</c:v>
                </c:pt>
                <c:pt idx="618">
                  <c:v>468</c:v>
                </c:pt>
                <c:pt idx="619">
                  <c:v>469</c:v>
                </c:pt>
                <c:pt idx="620">
                  <c:v>470</c:v>
                </c:pt>
                <c:pt idx="621">
                  <c:v>471</c:v>
                </c:pt>
                <c:pt idx="622">
                  <c:v>472</c:v>
                </c:pt>
                <c:pt idx="623">
                  <c:v>473</c:v>
                </c:pt>
                <c:pt idx="624">
                  <c:v>474</c:v>
                </c:pt>
                <c:pt idx="625">
                  <c:v>475</c:v>
                </c:pt>
                <c:pt idx="626">
                  <c:v>476</c:v>
                </c:pt>
                <c:pt idx="627">
                  <c:v>477</c:v>
                </c:pt>
                <c:pt idx="628">
                  <c:v>478</c:v>
                </c:pt>
                <c:pt idx="629">
                  <c:v>479</c:v>
                </c:pt>
                <c:pt idx="630">
                  <c:v>480</c:v>
                </c:pt>
                <c:pt idx="631">
                  <c:v>481</c:v>
                </c:pt>
                <c:pt idx="632">
                  <c:v>482</c:v>
                </c:pt>
                <c:pt idx="633">
                  <c:v>483</c:v>
                </c:pt>
                <c:pt idx="634">
                  <c:v>484</c:v>
                </c:pt>
                <c:pt idx="635">
                  <c:v>485</c:v>
                </c:pt>
                <c:pt idx="636">
                  <c:v>486</c:v>
                </c:pt>
                <c:pt idx="637">
                  <c:v>487</c:v>
                </c:pt>
                <c:pt idx="638">
                  <c:v>488</c:v>
                </c:pt>
                <c:pt idx="639">
                  <c:v>489</c:v>
                </c:pt>
                <c:pt idx="640">
                  <c:v>490</c:v>
                </c:pt>
                <c:pt idx="641">
                  <c:v>491</c:v>
                </c:pt>
                <c:pt idx="642">
                  <c:v>492</c:v>
                </c:pt>
                <c:pt idx="643">
                  <c:v>493</c:v>
                </c:pt>
                <c:pt idx="644">
                  <c:v>494</c:v>
                </c:pt>
                <c:pt idx="645">
                  <c:v>495</c:v>
                </c:pt>
                <c:pt idx="646">
                  <c:v>496</c:v>
                </c:pt>
                <c:pt idx="647">
                  <c:v>497</c:v>
                </c:pt>
                <c:pt idx="648">
                  <c:v>498</c:v>
                </c:pt>
                <c:pt idx="649">
                  <c:v>499</c:v>
                </c:pt>
                <c:pt idx="650">
                  <c:v>500</c:v>
                </c:pt>
                <c:pt idx="651">
                  <c:v>501</c:v>
                </c:pt>
                <c:pt idx="652">
                  <c:v>502</c:v>
                </c:pt>
                <c:pt idx="653">
                  <c:v>503</c:v>
                </c:pt>
                <c:pt idx="654">
                  <c:v>504</c:v>
                </c:pt>
                <c:pt idx="655">
                  <c:v>505</c:v>
                </c:pt>
                <c:pt idx="656">
                  <c:v>506</c:v>
                </c:pt>
                <c:pt idx="657">
                  <c:v>507</c:v>
                </c:pt>
                <c:pt idx="658">
                  <c:v>508</c:v>
                </c:pt>
                <c:pt idx="659">
                  <c:v>509</c:v>
                </c:pt>
                <c:pt idx="660">
                  <c:v>510</c:v>
                </c:pt>
                <c:pt idx="661">
                  <c:v>511</c:v>
                </c:pt>
                <c:pt idx="662">
                  <c:v>512</c:v>
                </c:pt>
                <c:pt idx="663">
                  <c:v>513</c:v>
                </c:pt>
                <c:pt idx="664">
                  <c:v>514</c:v>
                </c:pt>
                <c:pt idx="665">
                  <c:v>515</c:v>
                </c:pt>
                <c:pt idx="666">
                  <c:v>516</c:v>
                </c:pt>
                <c:pt idx="667">
                  <c:v>517</c:v>
                </c:pt>
                <c:pt idx="668">
                  <c:v>518</c:v>
                </c:pt>
                <c:pt idx="669">
                  <c:v>519</c:v>
                </c:pt>
                <c:pt idx="670">
                  <c:v>520</c:v>
                </c:pt>
                <c:pt idx="671">
                  <c:v>521</c:v>
                </c:pt>
                <c:pt idx="672">
                  <c:v>522</c:v>
                </c:pt>
                <c:pt idx="673">
                  <c:v>523</c:v>
                </c:pt>
                <c:pt idx="674">
                  <c:v>524</c:v>
                </c:pt>
                <c:pt idx="675">
                  <c:v>525</c:v>
                </c:pt>
                <c:pt idx="676">
                  <c:v>526</c:v>
                </c:pt>
                <c:pt idx="677">
                  <c:v>527</c:v>
                </c:pt>
                <c:pt idx="678">
                  <c:v>528</c:v>
                </c:pt>
                <c:pt idx="679">
                  <c:v>529</c:v>
                </c:pt>
                <c:pt idx="680">
                  <c:v>530</c:v>
                </c:pt>
                <c:pt idx="681">
                  <c:v>531</c:v>
                </c:pt>
                <c:pt idx="682">
                  <c:v>532</c:v>
                </c:pt>
                <c:pt idx="683">
                  <c:v>533</c:v>
                </c:pt>
                <c:pt idx="684">
                  <c:v>534</c:v>
                </c:pt>
                <c:pt idx="685">
                  <c:v>535</c:v>
                </c:pt>
                <c:pt idx="686">
                  <c:v>536</c:v>
                </c:pt>
                <c:pt idx="687">
                  <c:v>537</c:v>
                </c:pt>
                <c:pt idx="688">
                  <c:v>538</c:v>
                </c:pt>
                <c:pt idx="689">
                  <c:v>539</c:v>
                </c:pt>
                <c:pt idx="690">
                  <c:v>540</c:v>
                </c:pt>
                <c:pt idx="691">
                  <c:v>541</c:v>
                </c:pt>
                <c:pt idx="692">
                  <c:v>542</c:v>
                </c:pt>
                <c:pt idx="693">
                  <c:v>543</c:v>
                </c:pt>
                <c:pt idx="694">
                  <c:v>544</c:v>
                </c:pt>
                <c:pt idx="695">
                  <c:v>545</c:v>
                </c:pt>
                <c:pt idx="696">
                  <c:v>546</c:v>
                </c:pt>
                <c:pt idx="697">
                  <c:v>547</c:v>
                </c:pt>
                <c:pt idx="698">
                  <c:v>548</c:v>
                </c:pt>
                <c:pt idx="699">
                  <c:v>549</c:v>
                </c:pt>
                <c:pt idx="700">
                  <c:v>550</c:v>
                </c:pt>
                <c:pt idx="701">
                  <c:v>551</c:v>
                </c:pt>
                <c:pt idx="702">
                  <c:v>552</c:v>
                </c:pt>
                <c:pt idx="703">
                  <c:v>553</c:v>
                </c:pt>
                <c:pt idx="704">
                  <c:v>554</c:v>
                </c:pt>
                <c:pt idx="705">
                  <c:v>555</c:v>
                </c:pt>
                <c:pt idx="706">
                  <c:v>556</c:v>
                </c:pt>
                <c:pt idx="707">
                  <c:v>557</c:v>
                </c:pt>
                <c:pt idx="708">
                  <c:v>558</c:v>
                </c:pt>
                <c:pt idx="709">
                  <c:v>559</c:v>
                </c:pt>
                <c:pt idx="710">
                  <c:v>560</c:v>
                </c:pt>
                <c:pt idx="711">
                  <c:v>561</c:v>
                </c:pt>
                <c:pt idx="712">
                  <c:v>562</c:v>
                </c:pt>
                <c:pt idx="713">
                  <c:v>563</c:v>
                </c:pt>
                <c:pt idx="714">
                  <c:v>564</c:v>
                </c:pt>
                <c:pt idx="715">
                  <c:v>565</c:v>
                </c:pt>
                <c:pt idx="716">
                  <c:v>566</c:v>
                </c:pt>
                <c:pt idx="717">
                  <c:v>567</c:v>
                </c:pt>
                <c:pt idx="718">
                  <c:v>568</c:v>
                </c:pt>
                <c:pt idx="719">
                  <c:v>569</c:v>
                </c:pt>
                <c:pt idx="720">
                  <c:v>570</c:v>
                </c:pt>
                <c:pt idx="721">
                  <c:v>571</c:v>
                </c:pt>
                <c:pt idx="722">
                  <c:v>572</c:v>
                </c:pt>
                <c:pt idx="723">
                  <c:v>573</c:v>
                </c:pt>
                <c:pt idx="724">
                  <c:v>574</c:v>
                </c:pt>
                <c:pt idx="725">
                  <c:v>575</c:v>
                </c:pt>
                <c:pt idx="726">
                  <c:v>576</c:v>
                </c:pt>
                <c:pt idx="727">
                  <c:v>577</c:v>
                </c:pt>
                <c:pt idx="728">
                  <c:v>578</c:v>
                </c:pt>
                <c:pt idx="729">
                  <c:v>579</c:v>
                </c:pt>
                <c:pt idx="730">
                  <c:v>580</c:v>
                </c:pt>
                <c:pt idx="731">
                  <c:v>581</c:v>
                </c:pt>
                <c:pt idx="732">
                  <c:v>582</c:v>
                </c:pt>
                <c:pt idx="733">
                  <c:v>583</c:v>
                </c:pt>
                <c:pt idx="734">
                  <c:v>584</c:v>
                </c:pt>
                <c:pt idx="735">
                  <c:v>585</c:v>
                </c:pt>
                <c:pt idx="736">
                  <c:v>586</c:v>
                </c:pt>
                <c:pt idx="737">
                  <c:v>587</c:v>
                </c:pt>
                <c:pt idx="738">
                  <c:v>588</c:v>
                </c:pt>
                <c:pt idx="739">
                  <c:v>589</c:v>
                </c:pt>
                <c:pt idx="740">
                  <c:v>590</c:v>
                </c:pt>
                <c:pt idx="741">
                  <c:v>591</c:v>
                </c:pt>
                <c:pt idx="742">
                  <c:v>592</c:v>
                </c:pt>
                <c:pt idx="743">
                  <c:v>593</c:v>
                </c:pt>
                <c:pt idx="744">
                  <c:v>594</c:v>
                </c:pt>
                <c:pt idx="745">
                  <c:v>595</c:v>
                </c:pt>
                <c:pt idx="746">
                  <c:v>596</c:v>
                </c:pt>
                <c:pt idx="747">
                  <c:v>597</c:v>
                </c:pt>
                <c:pt idx="748">
                  <c:v>598</c:v>
                </c:pt>
                <c:pt idx="749">
                  <c:v>599</c:v>
                </c:pt>
                <c:pt idx="750">
                  <c:v>600</c:v>
                </c:pt>
                <c:pt idx="751">
                  <c:v>601</c:v>
                </c:pt>
                <c:pt idx="752">
                  <c:v>602</c:v>
                </c:pt>
                <c:pt idx="753">
                  <c:v>603</c:v>
                </c:pt>
                <c:pt idx="754">
                  <c:v>604</c:v>
                </c:pt>
                <c:pt idx="755">
                  <c:v>605</c:v>
                </c:pt>
                <c:pt idx="756">
                  <c:v>606</c:v>
                </c:pt>
                <c:pt idx="757">
                  <c:v>607</c:v>
                </c:pt>
                <c:pt idx="758">
                  <c:v>608</c:v>
                </c:pt>
                <c:pt idx="759">
                  <c:v>609</c:v>
                </c:pt>
                <c:pt idx="760">
                  <c:v>610</c:v>
                </c:pt>
                <c:pt idx="761">
                  <c:v>611</c:v>
                </c:pt>
                <c:pt idx="762">
                  <c:v>612</c:v>
                </c:pt>
                <c:pt idx="763">
                  <c:v>613</c:v>
                </c:pt>
                <c:pt idx="764">
                  <c:v>614</c:v>
                </c:pt>
                <c:pt idx="765">
                  <c:v>615</c:v>
                </c:pt>
                <c:pt idx="766">
                  <c:v>616</c:v>
                </c:pt>
                <c:pt idx="767">
                  <c:v>617</c:v>
                </c:pt>
                <c:pt idx="768">
                  <c:v>618</c:v>
                </c:pt>
                <c:pt idx="769">
                  <c:v>619</c:v>
                </c:pt>
                <c:pt idx="770">
                  <c:v>620</c:v>
                </c:pt>
                <c:pt idx="771">
                  <c:v>621</c:v>
                </c:pt>
                <c:pt idx="772">
                  <c:v>622</c:v>
                </c:pt>
                <c:pt idx="773">
                  <c:v>623</c:v>
                </c:pt>
                <c:pt idx="774">
                  <c:v>624</c:v>
                </c:pt>
                <c:pt idx="775">
                  <c:v>625</c:v>
                </c:pt>
                <c:pt idx="776">
                  <c:v>626</c:v>
                </c:pt>
                <c:pt idx="777">
                  <c:v>627</c:v>
                </c:pt>
                <c:pt idx="778">
                  <c:v>628</c:v>
                </c:pt>
                <c:pt idx="779">
                  <c:v>629</c:v>
                </c:pt>
                <c:pt idx="780">
                  <c:v>630</c:v>
                </c:pt>
                <c:pt idx="781">
                  <c:v>631</c:v>
                </c:pt>
                <c:pt idx="782">
                  <c:v>632</c:v>
                </c:pt>
                <c:pt idx="783">
                  <c:v>633</c:v>
                </c:pt>
                <c:pt idx="784">
                  <c:v>634</c:v>
                </c:pt>
                <c:pt idx="785">
                  <c:v>635</c:v>
                </c:pt>
                <c:pt idx="786">
                  <c:v>636</c:v>
                </c:pt>
                <c:pt idx="787">
                  <c:v>637</c:v>
                </c:pt>
                <c:pt idx="788">
                  <c:v>638</c:v>
                </c:pt>
                <c:pt idx="789">
                  <c:v>639</c:v>
                </c:pt>
                <c:pt idx="790">
                  <c:v>640</c:v>
                </c:pt>
                <c:pt idx="791">
                  <c:v>641</c:v>
                </c:pt>
                <c:pt idx="792">
                  <c:v>642</c:v>
                </c:pt>
                <c:pt idx="793">
                  <c:v>643</c:v>
                </c:pt>
                <c:pt idx="794">
                  <c:v>644</c:v>
                </c:pt>
                <c:pt idx="795">
                  <c:v>645</c:v>
                </c:pt>
                <c:pt idx="796">
                  <c:v>646</c:v>
                </c:pt>
                <c:pt idx="797">
                  <c:v>647</c:v>
                </c:pt>
                <c:pt idx="798">
                  <c:v>648</c:v>
                </c:pt>
                <c:pt idx="799">
                  <c:v>649</c:v>
                </c:pt>
                <c:pt idx="800">
                  <c:v>650</c:v>
                </c:pt>
                <c:pt idx="801">
                  <c:v>651</c:v>
                </c:pt>
                <c:pt idx="802">
                  <c:v>652</c:v>
                </c:pt>
                <c:pt idx="803">
                  <c:v>653</c:v>
                </c:pt>
                <c:pt idx="804">
                  <c:v>654</c:v>
                </c:pt>
                <c:pt idx="805">
                  <c:v>655</c:v>
                </c:pt>
                <c:pt idx="806">
                  <c:v>656</c:v>
                </c:pt>
                <c:pt idx="807">
                  <c:v>657</c:v>
                </c:pt>
                <c:pt idx="808">
                  <c:v>658</c:v>
                </c:pt>
                <c:pt idx="809">
                  <c:v>659</c:v>
                </c:pt>
                <c:pt idx="810">
                  <c:v>660</c:v>
                </c:pt>
                <c:pt idx="811">
                  <c:v>661</c:v>
                </c:pt>
                <c:pt idx="812">
                  <c:v>662</c:v>
                </c:pt>
                <c:pt idx="813">
                  <c:v>663</c:v>
                </c:pt>
                <c:pt idx="814">
                  <c:v>664</c:v>
                </c:pt>
                <c:pt idx="815">
                  <c:v>665</c:v>
                </c:pt>
                <c:pt idx="816">
                  <c:v>666</c:v>
                </c:pt>
                <c:pt idx="817">
                  <c:v>667</c:v>
                </c:pt>
                <c:pt idx="818">
                  <c:v>668</c:v>
                </c:pt>
                <c:pt idx="819">
                  <c:v>669</c:v>
                </c:pt>
                <c:pt idx="820">
                  <c:v>670</c:v>
                </c:pt>
                <c:pt idx="821">
                  <c:v>671</c:v>
                </c:pt>
                <c:pt idx="822">
                  <c:v>672</c:v>
                </c:pt>
                <c:pt idx="823">
                  <c:v>673</c:v>
                </c:pt>
                <c:pt idx="824">
                  <c:v>674</c:v>
                </c:pt>
                <c:pt idx="825">
                  <c:v>675</c:v>
                </c:pt>
                <c:pt idx="826">
                  <c:v>676</c:v>
                </c:pt>
                <c:pt idx="827">
                  <c:v>677</c:v>
                </c:pt>
                <c:pt idx="828">
                  <c:v>678</c:v>
                </c:pt>
                <c:pt idx="829">
                  <c:v>679</c:v>
                </c:pt>
                <c:pt idx="830">
                  <c:v>680</c:v>
                </c:pt>
                <c:pt idx="831">
                  <c:v>681</c:v>
                </c:pt>
                <c:pt idx="832">
                  <c:v>682</c:v>
                </c:pt>
                <c:pt idx="833">
                  <c:v>683</c:v>
                </c:pt>
                <c:pt idx="834">
                  <c:v>684</c:v>
                </c:pt>
                <c:pt idx="835">
                  <c:v>685</c:v>
                </c:pt>
                <c:pt idx="836">
                  <c:v>686</c:v>
                </c:pt>
                <c:pt idx="837">
                  <c:v>687</c:v>
                </c:pt>
                <c:pt idx="838">
                  <c:v>688</c:v>
                </c:pt>
                <c:pt idx="839">
                  <c:v>689</c:v>
                </c:pt>
                <c:pt idx="840">
                  <c:v>690</c:v>
                </c:pt>
                <c:pt idx="841">
                  <c:v>691</c:v>
                </c:pt>
                <c:pt idx="842">
                  <c:v>692</c:v>
                </c:pt>
                <c:pt idx="843">
                  <c:v>693</c:v>
                </c:pt>
                <c:pt idx="844">
                  <c:v>694</c:v>
                </c:pt>
                <c:pt idx="845">
                  <c:v>695</c:v>
                </c:pt>
                <c:pt idx="846">
                  <c:v>696</c:v>
                </c:pt>
                <c:pt idx="847">
                  <c:v>697</c:v>
                </c:pt>
                <c:pt idx="848">
                  <c:v>698</c:v>
                </c:pt>
                <c:pt idx="849">
                  <c:v>699</c:v>
                </c:pt>
                <c:pt idx="850">
                  <c:v>700</c:v>
                </c:pt>
                <c:pt idx="851">
                  <c:v>701</c:v>
                </c:pt>
                <c:pt idx="852">
                  <c:v>702</c:v>
                </c:pt>
                <c:pt idx="853">
                  <c:v>703</c:v>
                </c:pt>
                <c:pt idx="854">
                  <c:v>704</c:v>
                </c:pt>
                <c:pt idx="855">
                  <c:v>705</c:v>
                </c:pt>
                <c:pt idx="856">
                  <c:v>706</c:v>
                </c:pt>
                <c:pt idx="857">
                  <c:v>707</c:v>
                </c:pt>
                <c:pt idx="858">
                  <c:v>708</c:v>
                </c:pt>
                <c:pt idx="859">
                  <c:v>709</c:v>
                </c:pt>
                <c:pt idx="860">
                  <c:v>710</c:v>
                </c:pt>
                <c:pt idx="861">
                  <c:v>711</c:v>
                </c:pt>
                <c:pt idx="862">
                  <c:v>712</c:v>
                </c:pt>
                <c:pt idx="863">
                  <c:v>713</c:v>
                </c:pt>
                <c:pt idx="864">
                  <c:v>714</c:v>
                </c:pt>
                <c:pt idx="865">
                  <c:v>715</c:v>
                </c:pt>
                <c:pt idx="866">
                  <c:v>716</c:v>
                </c:pt>
                <c:pt idx="867">
                  <c:v>717</c:v>
                </c:pt>
                <c:pt idx="868">
                  <c:v>718</c:v>
                </c:pt>
                <c:pt idx="869">
                  <c:v>719</c:v>
                </c:pt>
                <c:pt idx="870">
                  <c:v>720</c:v>
                </c:pt>
                <c:pt idx="871">
                  <c:v>721</c:v>
                </c:pt>
                <c:pt idx="872">
                  <c:v>722</c:v>
                </c:pt>
                <c:pt idx="873">
                  <c:v>723</c:v>
                </c:pt>
                <c:pt idx="874">
                  <c:v>724</c:v>
                </c:pt>
                <c:pt idx="875">
                  <c:v>725</c:v>
                </c:pt>
                <c:pt idx="876">
                  <c:v>726</c:v>
                </c:pt>
                <c:pt idx="877">
                  <c:v>727</c:v>
                </c:pt>
                <c:pt idx="878">
                  <c:v>728</c:v>
                </c:pt>
                <c:pt idx="879">
                  <c:v>729</c:v>
                </c:pt>
                <c:pt idx="880">
                  <c:v>730</c:v>
                </c:pt>
                <c:pt idx="881">
                  <c:v>731</c:v>
                </c:pt>
                <c:pt idx="882">
                  <c:v>732</c:v>
                </c:pt>
                <c:pt idx="883">
                  <c:v>733</c:v>
                </c:pt>
                <c:pt idx="884">
                  <c:v>734</c:v>
                </c:pt>
                <c:pt idx="885">
                  <c:v>735</c:v>
                </c:pt>
                <c:pt idx="886">
                  <c:v>736</c:v>
                </c:pt>
                <c:pt idx="887">
                  <c:v>737</c:v>
                </c:pt>
                <c:pt idx="888">
                  <c:v>738</c:v>
                </c:pt>
                <c:pt idx="889">
                  <c:v>739</c:v>
                </c:pt>
                <c:pt idx="890">
                  <c:v>740</c:v>
                </c:pt>
                <c:pt idx="891">
                  <c:v>741</c:v>
                </c:pt>
                <c:pt idx="892">
                  <c:v>742</c:v>
                </c:pt>
                <c:pt idx="893">
                  <c:v>743</c:v>
                </c:pt>
                <c:pt idx="894">
                  <c:v>744</c:v>
                </c:pt>
                <c:pt idx="895">
                  <c:v>745</c:v>
                </c:pt>
                <c:pt idx="896">
                  <c:v>746</c:v>
                </c:pt>
                <c:pt idx="897">
                  <c:v>747</c:v>
                </c:pt>
                <c:pt idx="898">
                  <c:v>748</c:v>
                </c:pt>
                <c:pt idx="899">
                  <c:v>749</c:v>
                </c:pt>
                <c:pt idx="900">
                  <c:v>750</c:v>
                </c:pt>
                <c:pt idx="901">
                  <c:v>751</c:v>
                </c:pt>
                <c:pt idx="902">
                  <c:v>752</c:v>
                </c:pt>
                <c:pt idx="903">
                  <c:v>753</c:v>
                </c:pt>
                <c:pt idx="904">
                  <c:v>754</c:v>
                </c:pt>
                <c:pt idx="905">
                  <c:v>755</c:v>
                </c:pt>
                <c:pt idx="906">
                  <c:v>756</c:v>
                </c:pt>
                <c:pt idx="907">
                  <c:v>757</c:v>
                </c:pt>
                <c:pt idx="908">
                  <c:v>758</c:v>
                </c:pt>
                <c:pt idx="909">
                  <c:v>759</c:v>
                </c:pt>
                <c:pt idx="910">
                  <c:v>760</c:v>
                </c:pt>
                <c:pt idx="911">
                  <c:v>761</c:v>
                </c:pt>
                <c:pt idx="912">
                  <c:v>762</c:v>
                </c:pt>
                <c:pt idx="913">
                  <c:v>763</c:v>
                </c:pt>
                <c:pt idx="914">
                  <c:v>764</c:v>
                </c:pt>
                <c:pt idx="915">
                  <c:v>765</c:v>
                </c:pt>
                <c:pt idx="916">
                  <c:v>766</c:v>
                </c:pt>
                <c:pt idx="917">
                  <c:v>767</c:v>
                </c:pt>
                <c:pt idx="918">
                  <c:v>768</c:v>
                </c:pt>
                <c:pt idx="919">
                  <c:v>769</c:v>
                </c:pt>
                <c:pt idx="920">
                  <c:v>770</c:v>
                </c:pt>
                <c:pt idx="921">
                  <c:v>771</c:v>
                </c:pt>
                <c:pt idx="922">
                  <c:v>772</c:v>
                </c:pt>
                <c:pt idx="923">
                  <c:v>773</c:v>
                </c:pt>
                <c:pt idx="924">
                  <c:v>774</c:v>
                </c:pt>
                <c:pt idx="925">
                  <c:v>775</c:v>
                </c:pt>
                <c:pt idx="926">
                  <c:v>776</c:v>
                </c:pt>
                <c:pt idx="927">
                  <c:v>777</c:v>
                </c:pt>
                <c:pt idx="928">
                  <c:v>778</c:v>
                </c:pt>
                <c:pt idx="929">
                  <c:v>779</c:v>
                </c:pt>
                <c:pt idx="930">
                  <c:v>780</c:v>
                </c:pt>
                <c:pt idx="931">
                  <c:v>781</c:v>
                </c:pt>
                <c:pt idx="932">
                  <c:v>782</c:v>
                </c:pt>
                <c:pt idx="933">
                  <c:v>783</c:v>
                </c:pt>
                <c:pt idx="934">
                  <c:v>784</c:v>
                </c:pt>
                <c:pt idx="935">
                  <c:v>785</c:v>
                </c:pt>
                <c:pt idx="936">
                  <c:v>786</c:v>
                </c:pt>
                <c:pt idx="937">
                  <c:v>787</c:v>
                </c:pt>
                <c:pt idx="938">
                  <c:v>788</c:v>
                </c:pt>
                <c:pt idx="939">
                  <c:v>789</c:v>
                </c:pt>
                <c:pt idx="940">
                  <c:v>790</c:v>
                </c:pt>
                <c:pt idx="941">
                  <c:v>791</c:v>
                </c:pt>
                <c:pt idx="942">
                  <c:v>792</c:v>
                </c:pt>
                <c:pt idx="943">
                  <c:v>793</c:v>
                </c:pt>
                <c:pt idx="944">
                  <c:v>794</c:v>
                </c:pt>
                <c:pt idx="945">
                  <c:v>795</c:v>
                </c:pt>
                <c:pt idx="946">
                  <c:v>796</c:v>
                </c:pt>
                <c:pt idx="947">
                  <c:v>797</c:v>
                </c:pt>
                <c:pt idx="948">
                  <c:v>798</c:v>
                </c:pt>
                <c:pt idx="949">
                  <c:v>799</c:v>
                </c:pt>
                <c:pt idx="950">
                  <c:v>800</c:v>
                </c:pt>
                <c:pt idx="951">
                  <c:v>801</c:v>
                </c:pt>
                <c:pt idx="952">
                  <c:v>802</c:v>
                </c:pt>
                <c:pt idx="953">
                  <c:v>803</c:v>
                </c:pt>
                <c:pt idx="954">
                  <c:v>804</c:v>
                </c:pt>
                <c:pt idx="955">
                  <c:v>805</c:v>
                </c:pt>
                <c:pt idx="956">
                  <c:v>806</c:v>
                </c:pt>
                <c:pt idx="957">
                  <c:v>807</c:v>
                </c:pt>
                <c:pt idx="958">
                  <c:v>808</c:v>
                </c:pt>
                <c:pt idx="959">
                  <c:v>809</c:v>
                </c:pt>
                <c:pt idx="960">
                  <c:v>810</c:v>
                </c:pt>
                <c:pt idx="961">
                  <c:v>811</c:v>
                </c:pt>
                <c:pt idx="962">
                  <c:v>812</c:v>
                </c:pt>
                <c:pt idx="963">
                  <c:v>813</c:v>
                </c:pt>
                <c:pt idx="964">
                  <c:v>814</c:v>
                </c:pt>
                <c:pt idx="965">
                  <c:v>815</c:v>
                </c:pt>
                <c:pt idx="966">
                  <c:v>816</c:v>
                </c:pt>
                <c:pt idx="967">
                  <c:v>817</c:v>
                </c:pt>
                <c:pt idx="968">
                  <c:v>818</c:v>
                </c:pt>
                <c:pt idx="969">
                  <c:v>819</c:v>
                </c:pt>
                <c:pt idx="970">
                  <c:v>820</c:v>
                </c:pt>
                <c:pt idx="971">
                  <c:v>821</c:v>
                </c:pt>
                <c:pt idx="972">
                  <c:v>822</c:v>
                </c:pt>
                <c:pt idx="973">
                  <c:v>823</c:v>
                </c:pt>
                <c:pt idx="974">
                  <c:v>824</c:v>
                </c:pt>
                <c:pt idx="975">
                  <c:v>825</c:v>
                </c:pt>
                <c:pt idx="976">
                  <c:v>826</c:v>
                </c:pt>
                <c:pt idx="977">
                  <c:v>827</c:v>
                </c:pt>
                <c:pt idx="978">
                  <c:v>828</c:v>
                </c:pt>
                <c:pt idx="979">
                  <c:v>829</c:v>
                </c:pt>
                <c:pt idx="980">
                  <c:v>830</c:v>
                </c:pt>
                <c:pt idx="981">
                  <c:v>831</c:v>
                </c:pt>
                <c:pt idx="982">
                  <c:v>832</c:v>
                </c:pt>
                <c:pt idx="983">
                  <c:v>833</c:v>
                </c:pt>
                <c:pt idx="984">
                  <c:v>834</c:v>
                </c:pt>
                <c:pt idx="985">
                  <c:v>835</c:v>
                </c:pt>
                <c:pt idx="986">
                  <c:v>836</c:v>
                </c:pt>
                <c:pt idx="987">
                  <c:v>837</c:v>
                </c:pt>
                <c:pt idx="988">
                  <c:v>838</c:v>
                </c:pt>
                <c:pt idx="989">
                  <c:v>839</c:v>
                </c:pt>
                <c:pt idx="990">
                  <c:v>840</c:v>
                </c:pt>
                <c:pt idx="991">
                  <c:v>841</c:v>
                </c:pt>
                <c:pt idx="992">
                  <c:v>842</c:v>
                </c:pt>
                <c:pt idx="993">
                  <c:v>843</c:v>
                </c:pt>
                <c:pt idx="994">
                  <c:v>844</c:v>
                </c:pt>
                <c:pt idx="995">
                  <c:v>845</c:v>
                </c:pt>
                <c:pt idx="996">
                  <c:v>846</c:v>
                </c:pt>
                <c:pt idx="997">
                  <c:v>847</c:v>
                </c:pt>
                <c:pt idx="998">
                  <c:v>848</c:v>
                </c:pt>
                <c:pt idx="999">
                  <c:v>849</c:v>
                </c:pt>
                <c:pt idx="1000">
                  <c:v>850</c:v>
                </c:pt>
                <c:pt idx="1001">
                  <c:v>851</c:v>
                </c:pt>
                <c:pt idx="1002">
                  <c:v>852</c:v>
                </c:pt>
                <c:pt idx="1003">
                  <c:v>853</c:v>
                </c:pt>
                <c:pt idx="1004">
                  <c:v>854</c:v>
                </c:pt>
                <c:pt idx="1005">
                  <c:v>855</c:v>
                </c:pt>
                <c:pt idx="1006">
                  <c:v>856</c:v>
                </c:pt>
                <c:pt idx="1007">
                  <c:v>857</c:v>
                </c:pt>
                <c:pt idx="1008">
                  <c:v>858</c:v>
                </c:pt>
                <c:pt idx="1009">
                  <c:v>859</c:v>
                </c:pt>
                <c:pt idx="1010">
                  <c:v>860</c:v>
                </c:pt>
                <c:pt idx="1011">
                  <c:v>861</c:v>
                </c:pt>
                <c:pt idx="1012">
                  <c:v>862</c:v>
                </c:pt>
                <c:pt idx="1013">
                  <c:v>863</c:v>
                </c:pt>
                <c:pt idx="1014">
                  <c:v>864</c:v>
                </c:pt>
                <c:pt idx="1015">
                  <c:v>865</c:v>
                </c:pt>
                <c:pt idx="1016">
                  <c:v>866</c:v>
                </c:pt>
                <c:pt idx="1017">
                  <c:v>867</c:v>
                </c:pt>
                <c:pt idx="1018">
                  <c:v>868</c:v>
                </c:pt>
                <c:pt idx="1019">
                  <c:v>869</c:v>
                </c:pt>
                <c:pt idx="1020">
                  <c:v>870</c:v>
                </c:pt>
                <c:pt idx="1021">
                  <c:v>871</c:v>
                </c:pt>
                <c:pt idx="1022">
                  <c:v>872</c:v>
                </c:pt>
                <c:pt idx="1023">
                  <c:v>873</c:v>
                </c:pt>
                <c:pt idx="1024">
                  <c:v>874</c:v>
                </c:pt>
                <c:pt idx="1025">
                  <c:v>875</c:v>
                </c:pt>
                <c:pt idx="1026">
                  <c:v>876</c:v>
                </c:pt>
                <c:pt idx="1027">
                  <c:v>877</c:v>
                </c:pt>
                <c:pt idx="1028">
                  <c:v>878</c:v>
                </c:pt>
                <c:pt idx="1029">
                  <c:v>879</c:v>
                </c:pt>
                <c:pt idx="1030">
                  <c:v>880</c:v>
                </c:pt>
                <c:pt idx="1031">
                  <c:v>881</c:v>
                </c:pt>
                <c:pt idx="1032">
                  <c:v>882</c:v>
                </c:pt>
                <c:pt idx="1033">
                  <c:v>883</c:v>
                </c:pt>
                <c:pt idx="1034">
                  <c:v>884</c:v>
                </c:pt>
                <c:pt idx="1035">
                  <c:v>885</c:v>
                </c:pt>
                <c:pt idx="1036">
                  <c:v>886</c:v>
                </c:pt>
                <c:pt idx="1037">
                  <c:v>887</c:v>
                </c:pt>
                <c:pt idx="1038">
                  <c:v>888</c:v>
                </c:pt>
                <c:pt idx="1039">
                  <c:v>889</c:v>
                </c:pt>
                <c:pt idx="1040">
                  <c:v>890</c:v>
                </c:pt>
                <c:pt idx="1041">
                  <c:v>891</c:v>
                </c:pt>
                <c:pt idx="1042">
                  <c:v>892</c:v>
                </c:pt>
                <c:pt idx="1043">
                  <c:v>893</c:v>
                </c:pt>
                <c:pt idx="1044">
                  <c:v>894</c:v>
                </c:pt>
                <c:pt idx="1045">
                  <c:v>895</c:v>
                </c:pt>
                <c:pt idx="1046">
                  <c:v>896</c:v>
                </c:pt>
                <c:pt idx="1047">
                  <c:v>897</c:v>
                </c:pt>
                <c:pt idx="1048">
                  <c:v>898</c:v>
                </c:pt>
                <c:pt idx="1049">
                  <c:v>899</c:v>
                </c:pt>
                <c:pt idx="1050">
                  <c:v>900</c:v>
                </c:pt>
                <c:pt idx="1051">
                  <c:v>901</c:v>
                </c:pt>
                <c:pt idx="1052">
                  <c:v>902</c:v>
                </c:pt>
                <c:pt idx="1053">
                  <c:v>903</c:v>
                </c:pt>
                <c:pt idx="1054">
                  <c:v>904</c:v>
                </c:pt>
                <c:pt idx="1055">
                  <c:v>905</c:v>
                </c:pt>
                <c:pt idx="1056">
                  <c:v>906</c:v>
                </c:pt>
                <c:pt idx="1057">
                  <c:v>907</c:v>
                </c:pt>
                <c:pt idx="1058">
                  <c:v>908</c:v>
                </c:pt>
                <c:pt idx="1059">
                  <c:v>909</c:v>
                </c:pt>
                <c:pt idx="1060">
                  <c:v>910</c:v>
                </c:pt>
                <c:pt idx="1061">
                  <c:v>911</c:v>
                </c:pt>
                <c:pt idx="1062">
                  <c:v>912</c:v>
                </c:pt>
                <c:pt idx="1063">
                  <c:v>913</c:v>
                </c:pt>
                <c:pt idx="1064">
                  <c:v>914</c:v>
                </c:pt>
                <c:pt idx="1065">
                  <c:v>915</c:v>
                </c:pt>
                <c:pt idx="1066">
                  <c:v>916</c:v>
                </c:pt>
                <c:pt idx="1067">
                  <c:v>917</c:v>
                </c:pt>
                <c:pt idx="1068">
                  <c:v>918</c:v>
                </c:pt>
                <c:pt idx="1069">
                  <c:v>919</c:v>
                </c:pt>
                <c:pt idx="1070">
                  <c:v>920</c:v>
                </c:pt>
                <c:pt idx="1071">
                  <c:v>921</c:v>
                </c:pt>
                <c:pt idx="1072">
                  <c:v>922</c:v>
                </c:pt>
                <c:pt idx="1073">
                  <c:v>923</c:v>
                </c:pt>
                <c:pt idx="1074">
                  <c:v>924</c:v>
                </c:pt>
                <c:pt idx="1075">
                  <c:v>925</c:v>
                </c:pt>
                <c:pt idx="1076">
                  <c:v>926</c:v>
                </c:pt>
                <c:pt idx="1077">
                  <c:v>927</c:v>
                </c:pt>
              </c:numCache>
            </c:numRef>
          </c:xVal>
          <c:yVal>
            <c:numRef>
              <c:f>Plot_DryChange_Corrected!$B$2:$B$1079</c:f>
              <c:numCache>
                <c:formatCode>General</c:formatCode>
                <c:ptCount val="1078"/>
                <c:pt idx="0">
                  <c:v>0.0326069618982646</c:v>
                </c:pt>
                <c:pt idx="1">
                  <c:v>0.0699022836212507</c:v>
                </c:pt>
                <c:pt idx="2">
                  <c:v>-0.00206377780121971</c:v>
                </c:pt>
                <c:pt idx="3">
                  <c:v>0.080664443290485</c:v>
                </c:pt>
                <c:pt idx="4">
                  <c:v>0.0164092738923056</c:v>
                </c:pt>
                <c:pt idx="5">
                  <c:v>0.0526122000468971</c:v>
                </c:pt>
                <c:pt idx="6">
                  <c:v>0.0766265581368771</c:v>
                </c:pt>
                <c:pt idx="7">
                  <c:v>0.0239877628613681</c:v>
                </c:pt>
                <c:pt idx="8">
                  <c:v>0.0590435292476711</c:v>
                </c:pt>
                <c:pt idx="9">
                  <c:v>0.0791335337579726</c:v>
                </c:pt>
                <c:pt idx="10">
                  <c:v>0.0652300775193872</c:v>
                </c:pt>
                <c:pt idx="11">
                  <c:v>0.0547268684870942</c:v>
                </c:pt>
                <c:pt idx="12">
                  <c:v>0.0923269117358888</c:v>
                </c:pt>
                <c:pt idx="13">
                  <c:v>0.0658811723815616</c:v>
                </c:pt>
                <c:pt idx="14">
                  <c:v>0.0798338437490177</c:v>
                </c:pt>
                <c:pt idx="15">
                  <c:v>0.306826996776275</c:v>
                </c:pt>
                <c:pt idx="16">
                  <c:v>0.0192639072566723</c:v>
                </c:pt>
                <c:pt idx="17">
                  <c:v>-0.0104394111678991</c:v>
                </c:pt>
                <c:pt idx="18">
                  <c:v>-0.0637603231103178</c:v>
                </c:pt>
                <c:pt idx="19">
                  <c:v>-0.0221571543927061</c:v>
                </c:pt>
                <c:pt idx="20">
                  <c:v>-0.0289254763671787</c:v>
                </c:pt>
                <c:pt idx="21">
                  <c:v>-6.84212761095688E-006</c:v>
                </c:pt>
                <c:pt idx="22">
                  <c:v>-0.0838407994978543</c:v>
                </c:pt>
                <c:pt idx="23">
                  <c:v>-0.242518180396933</c:v>
                </c:pt>
                <c:pt idx="24">
                  <c:v>-0.0375838073834404</c:v>
                </c:pt>
                <c:pt idx="25">
                  <c:v>0.070349589654057</c:v>
                </c:pt>
                <c:pt idx="26">
                  <c:v>-0.0266005695046409</c:v>
                </c:pt>
                <c:pt idx="27">
                  <c:v>-0.0356004265936168</c:v>
                </c:pt>
                <c:pt idx="28">
                  <c:v>-0.0141488755864668</c:v>
                </c:pt>
                <c:pt idx="29">
                  <c:v>-0.0100310299396746</c:v>
                </c:pt>
                <c:pt idx="30">
                  <c:v>0.0218561384204104</c:v>
                </c:pt>
                <c:pt idx="31">
                  <c:v>-0.0211992194127276</c:v>
                </c:pt>
                <c:pt idx="32">
                  <c:v>-0.00616773989999702</c:v>
                </c:pt>
                <c:pt idx="33">
                  <c:v>0.0757462673105508</c:v>
                </c:pt>
                <c:pt idx="34">
                  <c:v>-0.0246150907178119</c:v>
                </c:pt>
                <c:pt idx="35">
                  <c:v>-0.0477634919376588</c:v>
                </c:pt>
                <c:pt idx="36">
                  <c:v>-0.073540002702258</c:v>
                </c:pt>
                <c:pt idx="37">
                  <c:v>-0.0479826784039055</c:v>
                </c:pt>
                <c:pt idx="38">
                  <c:v>0.107145121592088</c:v>
                </c:pt>
                <c:pt idx="39">
                  <c:v>-0.0930029396494011</c:v>
                </c:pt>
                <c:pt idx="40">
                  <c:v>-0.0115858302062794</c:v>
                </c:pt>
                <c:pt idx="41">
                  <c:v>-0.0440270970944595</c:v>
                </c:pt>
                <c:pt idx="42">
                  <c:v>-0.0486415346867368</c:v>
                </c:pt>
                <c:pt idx="43">
                  <c:v>-0.0395251931070733</c:v>
                </c:pt>
                <c:pt idx="44">
                  <c:v>-0.0745235824008717</c:v>
                </c:pt>
                <c:pt idx="45">
                  <c:v>-0.15515036415497</c:v>
                </c:pt>
                <c:pt idx="46">
                  <c:v>0.0690891733720229</c:v>
                </c:pt>
                <c:pt idx="47">
                  <c:v>-0.0626363757087815</c:v>
                </c:pt>
                <c:pt idx="48">
                  <c:v>0.0295767582244723</c:v>
                </c:pt>
                <c:pt idx="49">
                  <c:v>0.0671174739493747</c:v>
                </c:pt>
                <c:pt idx="50">
                  <c:v>-0.00686104313896151</c:v>
                </c:pt>
                <c:pt idx="51">
                  <c:v>-0.016868379009288</c:v>
                </c:pt>
                <c:pt idx="52">
                  <c:v>-0.0588702155316123</c:v>
                </c:pt>
                <c:pt idx="53">
                  <c:v>0.00077226298845646</c:v>
                </c:pt>
                <c:pt idx="54">
                  <c:v>-0.0521209418083234</c:v>
                </c:pt>
                <c:pt idx="55">
                  <c:v>-0.02904342533406</c:v>
                </c:pt>
                <c:pt idx="56">
                  <c:v>-0.088383754477901</c:v>
                </c:pt>
                <c:pt idx="57">
                  <c:v>-0.0329918795118764</c:v>
                </c:pt>
                <c:pt idx="58">
                  <c:v>0.00613074324125703</c:v>
                </c:pt>
                <c:pt idx="59">
                  <c:v>-0.0268870068576229</c:v>
                </c:pt>
                <c:pt idx="60">
                  <c:v>-0.0469988826262392</c:v>
                </c:pt>
                <c:pt idx="61">
                  <c:v>-0.040496818677837</c:v>
                </c:pt>
                <c:pt idx="62">
                  <c:v>-0.029356878310419</c:v>
                </c:pt>
                <c:pt idx="63">
                  <c:v>-0.0291109640879648</c:v>
                </c:pt>
                <c:pt idx="64">
                  <c:v>-0.0402248211757736</c:v>
                </c:pt>
                <c:pt idx="65">
                  <c:v>-0.00527382690532073</c:v>
                </c:pt>
                <c:pt idx="66">
                  <c:v>-0.119731819448556</c:v>
                </c:pt>
                <c:pt idx="67">
                  <c:v>-0.072584454138154</c:v>
                </c:pt>
                <c:pt idx="68">
                  <c:v>-0.0577631124380172</c:v>
                </c:pt>
                <c:pt idx="69">
                  <c:v>-0.1481644913718</c:v>
                </c:pt>
                <c:pt idx="70">
                  <c:v>-0.00818129452902619</c:v>
                </c:pt>
                <c:pt idx="71">
                  <c:v>-0.0143202685637658</c:v>
                </c:pt>
                <c:pt idx="72">
                  <c:v>-0.0390742463445454</c:v>
                </c:pt>
                <c:pt idx="73">
                  <c:v>0.00398578815416703</c:v>
                </c:pt>
                <c:pt idx="74">
                  <c:v>-0.0521967790555746</c:v>
                </c:pt>
                <c:pt idx="75">
                  <c:v>-0.0561428782051134</c:v>
                </c:pt>
                <c:pt idx="76">
                  <c:v>-0.0956050331234929</c:v>
                </c:pt>
                <c:pt idx="77">
                  <c:v>-0.0958935605555256</c:v>
                </c:pt>
                <c:pt idx="78">
                  <c:v>-0.0794708890393527</c:v>
                </c:pt>
                <c:pt idx="79">
                  <c:v>-0.0362343000968527</c:v>
                </c:pt>
                <c:pt idx="80">
                  <c:v>-0.0229942679846635</c:v>
                </c:pt>
                <c:pt idx="81">
                  <c:v>-0.0210922922734279</c:v>
                </c:pt>
                <c:pt idx="82">
                  <c:v>0.0309273325994616</c:v>
                </c:pt>
                <c:pt idx="83">
                  <c:v>-0.0693234301035682</c:v>
                </c:pt>
                <c:pt idx="84">
                  <c:v>-0.0986863167604614</c:v>
                </c:pt>
                <c:pt idx="85">
                  <c:v>0.00930773577911794</c:v>
                </c:pt>
                <c:pt idx="86">
                  <c:v>-0.074904261387745</c:v>
                </c:pt>
                <c:pt idx="87">
                  <c:v>-0.0198236191100312</c:v>
                </c:pt>
                <c:pt idx="88">
                  <c:v>-0.0451097432262234</c:v>
                </c:pt>
                <c:pt idx="89">
                  <c:v>0.0105957775972546</c:v>
                </c:pt>
                <c:pt idx="90">
                  <c:v>-0.017298830040829</c:v>
                </c:pt>
                <c:pt idx="91">
                  <c:v>1.59409835462843</c:v>
                </c:pt>
                <c:pt idx="92">
                  <c:v>-0.0157347172395931</c:v>
                </c:pt>
                <c:pt idx="93">
                  <c:v>0.0185572441817601</c:v>
                </c:pt>
                <c:pt idx="94">
                  <c:v>-0.024040935944654</c:v>
                </c:pt>
                <c:pt idx="95">
                  <c:v>-0.0788094065835358</c:v>
                </c:pt>
                <c:pt idx="96">
                  <c:v>-0.0136657595672224</c:v>
                </c:pt>
                <c:pt idx="97">
                  <c:v>0.000896445610668691</c:v>
                </c:pt>
                <c:pt idx="98">
                  <c:v>-0.0669202566780224</c:v>
                </c:pt>
                <c:pt idx="99">
                  <c:v>0.0372561502084249</c:v>
                </c:pt>
                <c:pt idx="100">
                  <c:v>-0.00756296528323766</c:v>
                </c:pt>
                <c:pt idx="101">
                  <c:v>0.0186150706884757</c:v>
                </c:pt>
                <c:pt idx="102">
                  <c:v>-0.067091489253813</c:v>
                </c:pt>
                <c:pt idx="103">
                  <c:v>0.0120766577486985</c:v>
                </c:pt>
                <c:pt idx="104">
                  <c:v>-0.00920520503866413</c:v>
                </c:pt>
                <c:pt idx="105">
                  <c:v>-0.0350055188104861</c:v>
                </c:pt>
                <c:pt idx="106">
                  <c:v>-0.0198961491178397</c:v>
                </c:pt>
                <c:pt idx="107">
                  <c:v>-0.00817891769569053</c:v>
                </c:pt>
                <c:pt idx="108">
                  <c:v>0.00790705077791943</c:v>
                </c:pt>
                <c:pt idx="109">
                  <c:v>-0.0391891067475094</c:v>
                </c:pt>
                <c:pt idx="110">
                  <c:v>-0.0142710818204797</c:v>
                </c:pt>
                <c:pt idx="111">
                  <c:v>-0.00939585999264146</c:v>
                </c:pt>
                <c:pt idx="112">
                  <c:v>-0.0137270407516692</c:v>
                </c:pt>
                <c:pt idx="113">
                  <c:v>-0.0468891605458744</c:v>
                </c:pt>
                <c:pt idx="114">
                  <c:v>0.00934465554350342</c:v>
                </c:pt>
                <c:pt idx="115">
                  <c:v>-0.0123028801965862</c:v>
                </c:pt>
                <c:pt idx="116">
                  <c:v>-0.0148505947966475</c:v>
                </c:pt>
                <c:pt idx="117">
                  <c:v>-0.0319143915619539</c:v>
                </c:pt>
                <c:pt idx="118">
                  <c:v>-0.0125169303347059</c:v>
                </c:pt>
                <c:pt idx="119">
                  <c:v>-0.0292135186871279</c:v>
                </c:pt>
                <c:pt idx="120">
                  <c:v>-0.0427083829224477</c:v>
                </c:pt>
                <c:pt idx="121">
                  <c:v>-0.0311275445551961</c:v>
                </c:pt>
                <c:pt idx="122">
                  <c:v>-0.0247894934765918</c:v>
                </c:pt>
                <c:pt idx="123">
                  <c:v>0.00565159787299974</c:v>
                </c:pt>
                <c:pt idx="124">
                  <c:v>-0.00328857858915552</c:v>
                </c:pt>
                <c:pt idx="125">
                  <c:v>-0.0236942300092575</c:v>
                </c:pt>
                <c:pt idx="126">
                  <c:v>-0.0137245639494385</c:v>
                </c:pt>
                <c:pt idx="127">
                  <c:v>-0.014889366966173</c:v>
                </c:pt>
                <c:pt idx="128">
                  <c:v>-0.00638551137767348</c:v>
                </c:pt>
                <c:pt idx="129">
                  <c:v>-0.0150357031399826</c:v>
                </c:pt>
                <c:pt idx="130">
                  <c:v>-0.0264797640794679</c:v>
                </c:pt>
                <c:pt idx="131">
                  <c:v>-0.0436418407453202</c:v>
                </c:pt>
                <c:pt idx="132">
                  <c:v>-0.0798442961985051</c:v>
                </c:pt>
                <c:pt idx="133">
                  <c:v>-0.0727678821579279</c:v>
                </c:pt>
                <c:pt idx="134">
                  <c:v>-0.0508504524364118</c:v>
                </c:pt>
                <c:pt idx="135">
                  <c:v>-0.0365889052420785</c:v>
                </c:pt>
                <c:pt idx="136">
                  <c:v>0.082707849450882</c:v>
                </c:pt>
                <c:pt idx="137">
                  <c:v>-0.023026375226651</c:v>
                </c:pt>
                <c:pt idx="138">
                  <c:v>0.010703241426569</c:v>
                </c:pt>
                <c:pt idx="139">
                  <c:v>-0.0520747959546945</c:v>
                </c:pt>
                <c:pt idx="140">
                  <c:v>-0.0229090065762708</c:v>
                </c:pt>
                <c:pt idx="141">
                  <c:v>-0.0201259617849728</c:v>
                </c:pt>
                <c:pt idx="142">
                  <c:v>-0.0367873708595529</c:v>
                </c:pt>
                <c:pt idx="143">
                  <c:v>-0.0459258063550349</c:v>
                </c:pt>
                <c:pt idx="144">
                  <c:v>-0.0449351242810849</c:v>
                </c:pt>
                <c:pt idx="145">
                  <c:v>-0.0434699232497848</c:v>
                </c:pt>
                <c:pt idx="146">
                  <c:v>0.0527761846086771</c:v>
                </c:pt>
                <c:pt idx="147">
                  <c:v>-0.00845807876915159</c:v>
                </c:pt>
                <c:pt idx="148">
                  <c:v>-0.0574610390746693</c:v>
                </c:pt>
                <c:pt idx="149">
                  <c:v>-0.0292867589582163</c:v>
                </c:pt>
                <c:pt idx="150">
                  <c:v>0.0389036337167203</c:v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</c:numCache>
            </c:numRef>
          </c:yVal>
          <c:smooth val="0"/>
        </c:ser>
        <c:axId val="76016469"/>
        <c:axId val="1689181"/>
      </c:scatterChart>
      <c:valAx>
        <c:axId val="760164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89181"/>
        <c:crosses val="autoZero"/>
        <c:crossBetween val="midCat"/>
      </c:valAx>
      <c:valAx>
        <c:axId val="1689181"/>
        <c:scaling>
          <c:orientation val="minMax"/>
          <c:max val="0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01646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Buoyant_Dry_Ratio!$D$2:$D$36</c:f>
              <c:numCache>
                <c:formatCode>General</c:formatCode>
                <c:ptCount val="35"/>
                <c:pt idx="0">
                  <c:v>28.923667</c:v>
                </c:pt>
                <c:pt idx="1">
                  <c:v>37.167667</c:v>
                </c:pt>
                <c:pt idx="2">
                  <c:v>37.192333</c:v>
                </c:pt>
                <c:pt idx="3">
                  <c:v>39.398333</c:v>
                </c:pt>
                <c:pt idx="4">
                  <c:v>16.632</c:v>
                </c:pt>
                <c:pt idx="5">
                  <c:v>22.055667</c:v>
                </c:pt>
                <c:pt idx="6">
                  <c:v>18.373333</c:v>
                </c:pt>
                <c:pt idx="7">
                  <c:v>28.299</c:v>
                </c:pt>
                <c:pt idx="8">
                  <c:v>27.798333</c:v>
                </c:pt>
                <c:pt idx="9">
                  <c:v>17.092</c:v>
                </c:pt>
                <c:pt idx="10">
                  <c:v>26.814</c:v>
                </c:pt>
                <c:pt idx="11">
                  <c:v>19.045</c:v>
                </c:pt>
                <c:pt idx="12">
                  <c:v>39.159667</c:v>
                </c:pt>
                <c:pt idx="13">
                  <c:v>10.55625</c:v>
                </c:pt>
                <c:pt idx="14">
                  <c:v>24.719667</c:v>
                </c:pt>
                <c:pt idx="15">
                  <c:v>26.326667</c:v>
                </c:pt>
                <c:pt idx="16">
                  <c:v>22.068667</c:v>
                </c:pt>
                <c:pt idx="17">
                  <c:v>18.693333</c:v>
                </c:pt>
                <c:pt idx="18">
                  <c:v>17.372333</c:v>
                </c:pt>
                <c:pt idx="19">
                  <c:v>42.030333</c:v>
                </c:pt>
                <c:pt idx="20">
                  <c:v>26.524667</c:v>
                </c:pt>
                <c:pt idx="21">
                  <c:v>54.075333</c:v>
                </c:pt>
                <c:pt idx="22">
                  <c:v>21.213667</c:v>
                </c:pt>
                <c:pt idx="23">
                  <c:v>58.793</c:v>
                </c:pt>
                <c:pt idx="24">
                  <c:v>29.814</c:v>
                </c:pt>
                <c:pt idx="25">
                  <c:v>23.847667</c:v>
                </c:pt>
                <c:pt idx="26">
                  <c:v>31.208</c:v>
                </c:pt>
                <c:pt idx="27">
                  <c:v>48.804</c:v>
                </c:pt>
                <c:pt idx="28">
                  <c:v>36.260333</c:v>
                </c:pt>
                <c:pt idx="29">
                  <c:v>46.369333</c:v>
                </c:pt>
                <c:pt idx="30">
                  <c:v>15.812333</c:v>
                </c:pt>
                <c:pt idx="31">
                  <c:v>20.226667</c:v>
                </c:pt>
                <c:pt idx="32">
                  <c:v>11.382</c:v>
                </c:pt>
                <c:pt idx="33">
                  <c:v>22.182667</c:v>
                </c:pt>
                <c:pt idx="34">
                  <c:v>12.139</c:v>
                </c:pt>
              </c:numCache>
            </c:numRef>
          </c:xVal>
          <c:yVal>
            <c:numRef>
              <c:f>Buoyant_Dry_Ratio!$E$2:$E$36</c:f>
              <c:numCache>
                <c:formatCode>General</c:formatCode>
                <c:ptCount val="35"/>
                <c:pt idx="0">
                  <c:v>49.89</c:v>
                </c:pt>
                <c:pt idx="1">
                  <c:v>63.85</c:v>
                </c:pt>
                <c:pt idx="2">
                  <c:v>65.54</c:v>
                </c:pt>
                <c:pt idx="3">
                  <c:v>72.18</c:v>
                </c:pt>
                <c:pt idx="4">
                  <c:v>28.34</c:v>
                </c:pt>
                <c:pt idx="5">
                  <c:v>37.56</c:v>
                </c:pt>
                <c:pt idx="6">
                  <c:v>30.27</c:v>
                </c:pt>
                <c:pt idx="7">
                  <c:v>48.58</c:v>
                </c:pt>
                <c:pt idx="8">
                  <c:v>49.12</c:v>
                </c:pt>
                <c:pt idx="9">
                  <c:v>29.76</c:v>
                </c:pt>
                <c:pt idx="10">
                  <c:v>44.92</c:v>
                </c:pt>
                <c:pt idx="11">
                  <c:v>33.56</c:v>
                </c:pt>
                <c:pt idx="12">
                  <c:v>69.01</c:v>
                </c:pt>
                <c:pt idx="13">
                  <c:v>19.44</c:v>
                </c:pt>
                <c:pt idx="14">
                  <c:v>41.84</c:v>
                </c:pt>
                <c:pt idx="15">
                  <c:v>45.86</c:v>
                </c:pt>
                <c:pt idx="16">
                  <c:v>37.63</c:v>
                </c:pt>
                <c:pt idx="17">
                  <c:v>33.13</c:v>
                </c:pt>
                <c:pt idx="18">
                  <c:v>30.06</c:v>
                </c:pt>
                <c:pt idx="19">
                  <c:v>73.34</c:v>
                </c:pt>
                <c:pt idx="20">
                  <c:v>45.13</c:v>
                </c:pt>
                <c:pt idx="21">
                  <c:v>98.92</c:v>
                </c:pt>
                <c:pt idx="22">
                  <c:v>37.82</c:v>
                </c:pt>
                <c:pt idx="23">
                  <c:v>114.51</c:v>
                </c:pt>
                <c:pt idx="24">
                  <c:v>53.13</c:v>
                </c:pt>
                <c:pt idx="25">
                  <c:v>41.83</c:v>
                </c:pt>
                <c:pt idx="26">
                  <c:v>56.96</c:v>
                </c:pt>
                <c:pt idx="27">
                  <c:v>86.52</c:v>
                </c:pt>
                <c:pt idx="28">
                  <c:v>67.91</c:v>
                </c:pt>
                <c:pt idx="29">
                  <c:v>81.1</c:v>
                </c:pt>
                <c:pt idx="30">
                  <c:v>27.32</c:v>
                </c:pt>
                <c:pt idx="31">
                  <c:v>36.35</c:v>
                </c:pt>
                <c:pt idx="32">
                  <c:v>20.18</c:v>
                </c:pt>
                <c:pt idx="33">
                  <c:v>38.91</c:v>
                </c:pt>
                <c:pt idx="34">
                  <c:v>21.45</c:v>
                </c:pt>
              </c:numCache>
            </c:numRef>
          </c:yVal>
          <c:smooth val="0"/>
        </c:ser>
        <c:axId val="51171214"/>
        <c:axId val="36291696"/>
      </c:scatterChart>
      <c:valAx>
        <c:axId val="511712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291696"/>
        <c:crosses val="autoZero"/>
        <c:crossBetween val="midCat"/>
      </c:valAx>
      <c:valAx>
        <c:axId val="362916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17121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Sheet8!$B$2:$B$53</c:f>
              <c:numCache>
                <c:formatCode>General</c:formatCode>
                <c:ptCount val="52"/>
                <c:pt idx="0">
                  <c:v>400</c:v>
                </c:pt>
                <c:pt idx="1">
                  <c:v>2800</c:v>
                </c:pt>
                <c:pt idx="2">
                  <c:v>400</c:v>
                </c:pt>
                <c:pt idx="3">
                  <c:v>400</c:v>
                </c:pt>
                <c:pt idx="4">
                  <c:v>900</c:v>
                </c:pt>
                <c:pt idx="5">
                  <c:v>2800</c:v>
                </c:pt>
                <c:pt idx="6">
                  <c:v>900</c:v>
                </c:pt>
                <c:pt idx="7">
                  <c:v>900</c:v>
                </c:pt>
                <c:pt idx="8">
                  <c:v>400</c:v>
                </c:pt>
                <c:pt idx="9">
                  <c:v>2800</c:v>
                </c:pt>
                <c:pt idx="10">
                  <c:v>900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900</c:v>
                </c:pt>
                <c:pt idx="17">
                  <c:v>400</c:v>
                </c:pt>
                <c:pt idx="18">
                  <c:v>900</c:v>
                </c:pt>
                <c:pt idx="19">
                  <c:v>400</c:v>
                </c:pt>
                <c:pt idx="20">
                  <c:v>2800</c:v>
                </c:pt>
                <c:pt idx="21">
                  <c:v>400</c:v>
                </c:pt>
                <c:pt idx="22">
                  <c:v>900</c:v>
                </c:pt>
                <c:pt idx="23">
                  <c:v>400</c:v>
                </c:pt>
                <c:pt idx="24">
                  <c:v>400</c:v>
                </c:pt>
                <c:pt idx="25">
                  <c:v>2800</c:v>
                </c:pt>
                <c:pt idx="26">
                  <c:v>2800</c:v>
                </c:pt>
                <c:pt idx="27">
                  <c:v>2800</c:v>
                </c:pt>
                <c:pt idx="28">
                  <c:v>2800</c:v>
                </c:pt>
                <c:pt idx="29">
                  <c:v>400</c:v>
                </c:pt>
                <c:pt idx="30">
                  <c:v>2800</c:v>
                </c:pt>
                <c:pt idx="31">
                  <c:v>400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2800</c:v>
                </c:pt>
                <c:pt idx="36">
                  <c:v>400</c:v>
                </c:pt>
                <c:pt idx="37">
                  <c:v>2800</c:v>
                </c:pt>
                <c:pt idx="38">
                  <c:v>2800</c:v>
                </c:pt>
                <c:pt idx="39">
                  <c:v>2800</c:v>
                </c:pt>
                <c:pt idx="40">
                  <c:v>2800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400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400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</c:numCache>
            </c:numRef>
          </c:xVal>
          <c:yVal>
            <c:numRef>
              <c:f>Sheet8!$I$2:$I$53</c:f>
              <c:numCache>
                <c:formatCode>General</c:formatCode>
                <c:ptCount val="52"/>
                <c:pt idx="0">
                  <c:v>-0.000233128416869843</c:v>
                </c:pt>
                <c:pt idx="1">
                  <c:v>6.14105944867156E-005</c:v>
                </c:pt>
                <c:pt idx="2">
                  <c:v>-0.000209303984792183</c:v>
                </c:pt>
                <c:pt idx="3">
                  <c:v>-1.59073676434213E-005</c:v>
                </c:pt>
                <c:pt idx="4">
                  <c:v>-0.000131375692996176</c:v>
                </c:pt>
                <c:pt idx="5">
                  <c:v>-7.79855315155681E-006</c:v>
                </c:pt>
                <c:pt idx="6">
                  <c:v>-0.000186866600637891</c:v>
                </c:pt>
                <c:pt idx="7">
                  <c:v>-6.18593487351368E-006</c:v>
                </c:pt>
                <c:pt idx="8">
                  <c:v>-0.000711105648792925</c:v>
                </c:pt>
                <c:pt idx="9">
                  <c:v>-0.00046782146078023</c:v>
                </c:pt>
                <c:pt idx="10">
                  <c:v>0.000154275026159566</c:v>
                </c:pt>
                <c:pt idx="11">
                  <c:v>6.52209825301771E-006</c:v>
                </c:pt>
                <c:pt idx="12">
                  <c:v>-0.000610382336095803</c:v>
                </c:pt>
                <c:pt idx="13">
                  <c:v>-8.99143396336494E-005</c:v>
                </c:pt>
                <c:pt idx="14">
                  <c:v>-1.31823716879882E-005</c:v>
                </c:pt>
                <c:pt idx="15">
                  <c:v>-0.000254695528894349</c:v>
                </c:pt>
                <c:pt idx="16">
                  <c:v>0.00210038590515328</c:v>
                </c:pt>
                <c:pt idx="17">
                  <c:v>-8.73761104066706E-005</c:v>
                </c:pt>
                <c:pt idx="18">
                  <c:v>0.000188902938209976</c:v>
                </c:pt>
                <c:pt idx="19">
                  <c:v>0.00038355276816692</c:v>
                </c:pt>
                <c:pt idx="20">
                  <c:v>-0.000186595432215228</c:v>
                </c:pt>
                <c:pt idx="21">
                  <c:v>-0.000147824714431568</c:v>
                </c:pt>
                <c:pt idx="22">
                  <c:v>-0.000252077404262741</c:v>
                </c:pt>
                <c:pt idx="23">
                  <c:v>0.000102490447185676</c:v>
                </c:pt>
                <c:pt idx="24">
                  <c:v>9.35091785543497E-005</c:v>
                </c:pt>
                <c:pt idx="25">
                  <c:v>4.32532289138362E-005</c:v>
                </c:pt>
                <c:pt idx="26">
                  <c:v>-0.000745536432320884</c:v>
                </c:pt>
                <c:pt idx="27">
                  <c:v>0.000233081619778784</c:v>
                </c:pt>
                <c:pt idx="28">
                  <c:v>6.36252899173123E-006</c:v>
                </c:pt>
                <c:pt idx="29">
                  <c:v>9.65110037736516E-005</c:v>
                </c:pt>
                <c:pt idx="30">
                  <c:v>0.000112536109249407</c:v>
                </c:pt>
                <c:pt idx="31">
                  <c:v>-0.000256227677007305</c:v>
                </c:pt>
                <c:pt idx="32">
                  <c:v>6.17478097794278E-005</c:v>
                </c:pt>
                <c:pt idx="33">
                  <c:v>-4.29425117549141E-005</c:v>
                </c:pt>
                <c:pt idx="34">
                  <c:v>-0.000686130296533766</c:v>
                </c:pt>
                <c:pt idx="35">
                  <c:v>0.000311860502976765</c:v>
                </c:pt>
                <c:pt idx="36">
                  <c:v>0.000199347094318831</c:v>
                </c:pt>
                <c:pt idx="37">
                  <c:v>7.87723127069092E-005</c:v>
                </c:pt>
                <c:pt idx="38">
                  <c:v>0.00139376001906208</c:v>
                </c:pt>
                <c:pt idx="39">
                  <c:v>8.40904402963237E-005</c:v>
                </c:pt>
                <c:pt idx="40">
                  <c:v>-0.000386559719083529</c:v>
                </c:pt>
                <c:pt idx="41">
                  <c:v>7.48724328312739E-005</c:v>
                </c:pt>
                <c:pt idx="42">
                  <c:v>-0.000452445974182564</c:v>
                </c:pt>
                <c:pt idx="43">
                  <c:v>-3.20635734698628E-005</c:v>
                </c:pt>
                <c:pt idx="44">
                  <c:v>-4.32882947863035E-005</c:v>
                </c:pt>
                <c:pt idx="45">
                  <c:v>8.31496392873959E-005</c:v>
                </c:pt>
                <c:pt idx="46">
                  <c:v>0.000465619655051396</c:v>
                </c:pt>
                <c:pt idx="47">
                  <c:v>-0.000154968059319274</c:v>
                </c:pt>
                <c:pt idx="48">
                  <c:v>-5.98552937671036E-005</c:v>
                </c:pt>
                <c:pt idx="49">
                  <c:v>0.000926120425040051</c:v>
                </c:pt>
                <c:pt idx="50">
                  <c:v>-0.00113638893969334</c:v>
                </c:pt>
                <c:pt idx="51">
                  <c:v>-0.000214449867952669</c:v>
                </c:pt>
              </c:numCache>
            </c:numRef>
          </c:yVal>
          <c:smooth val="0"/>
        </c:ser>
        <c:axId val="17637841"/>
        <c:axId val="23282889"/>
      </c:scatterChart>
      <c:valAx>
        <c:axId val="1763784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282889"/>
        <c:crosses val="autoZero"/>
        <c:crossBetween val="midCat"/>
      </c:valAx>
      <c:valAx>
        <c:axId val="232828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6378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Sheet8!$B$2:$B$53</c:f>
              <c:numCache>
                <c:formatCode>General</c:formatCode>
                <c:ptCount val="52"/>
                <c:pt idx="0">
                  <c:v>400</c:v>
                </c:pt>
                <c:pt idx="1">
                  <c:v>2800</c:v>
                </c:pt>
                <c:pt idx="2">
                  <c:v>400</c:v>
                </c:pt>
                <c:pt idx="3">
                  <c:v>400</c:v>
                </c:pt>
                <c:pt idx="4">
                  <c:v>900</c:v>
                </c:pt>
                <c:pt idx="5">
                  <c:v>2800</c:v>
                </c:pt>
                <c:pt idx="6">
                  <c:v>900</c:v>
                </c:pt>
                <c:pt idx="7">
                  <c:v>900</c:v>
                </c:pt>
                <c:pt idx="8">
                  <c:v>400</c:v>
                </c:pt>
                <c:pt idx="9">
                  <c:v>2800</c:v>
                </c:pt>
                <c:pt idx="10">
                  <c:v>900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900</c:v>
                </c:pt>
                <c:pt idx="17">
                  <c:v>400</c:v>
                </c:pt>
                <c:pt idx="18">
                  <c:v>900</c:v>
                </c:pt>
                <c:pt idx="19">
                  <c:v>400</c:v>
                </c:pt>
                <c:pt idx="20">
                  <c:v>2800</c:v>
                </c:pt>
                <c:pt idx="21">
                  <c:v>400</c:v>
                </c:pt>
                <c:pt idx="22">
                  <c:v>900</c:v>
                </c:pt>
                <c:pt idx="23">
                  <c:v>400</c:v>
                </c:pt>
                <c:pt idx="24">
                  <c:v>400</c:v>
                </c:pt>
                <c:pt idx="25">
                  <c:v>2800</c:v>
                </c:pt>
                <c:pt idx="26">
                  <c:v>2800</c:v>
                </c:pt>
                <c:pt idx="27">
                  <c:v>2800</c:v>
                </c:pt>
                <c:pt idx="28">
                  <c:v>2800</c:v>
                </c:pt>
                <c:pt idx="29">
                  <c:v>400</c:v>
                </c:pt>
                <c:pt idx="30">
                  <c:v>2800</c:v>
                </c:pt>
                <c:pt idx="31">
                  <c:v>400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2800</c:v>
                </c:pt>
                <c:pt idx="36">
                  <c:v>400</c:v>
                </c:pt>
                <c:pt idx="37">
                  <c:v>2800</c:v>
                </c:pt>
                <c:pt idx="38">
                  <c:v>2800</c:v>
                </c:pt>
                <c:pt idx="39">
                  <c:v>2800</c:v>
                </c:pt>
                <c:pt idx="40">
                  <c:v>2800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400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400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</c:numCache>
            </c:numRef>
          </c:xVal>
          <c:yVal>
            <c:numRef>
              <c:f>Sheet8!$K$2:$K$53</c:f>
              <c:numCache>
                <c:formatCode>General</c:formatCode>
                <c:ptCount val="52"/>
                <c:pt idx="0">
                  <c:v>0.00155707996227707</c:v>
                </c:pt>
                <c:pt idx="1">
                  <c:v>-0.0729866825204778</c:v>
                </c:pt>
                <c:pt idx="2">
                  <c:v>0.0124895760434817</c:v>
                </c:pt>
                <c:pt idx="3">
                  <c:v>0.030030017218097</c:v>
                </c:pt>
                <c:pt idx="4">
                  <c:v>0.00540442413059463</c:v>
                </c:pt>
                <c:pt idx="5">
                  <c:v>-0.0788402580928799</c:v>
                </c:pt>
                <c:pt idx="6">
                  <c:v>-0.00780403246134157</c:v>
                </c:pt>
                <c:pt idx="7">
                  <c:v>-0.0178501417531305</c:v>
                </c:pt>
                <c:pt idx="8">
                  <c:v>-0.050673198916669</c:v>
                </c:pt>
                <c:pt idx="9">
                  <c:v>-0.0113294491114415</c:v>
                </c:pt>
                <c:pt idx="10">
                  <c:v>-0.00740691262552966</c:v>
                </c:pt>
                <c:pt idx="11">
                  <c:v>-0.0705390846207243</c:v>
                </c:pt>
                <c:pt idx="12">
                  <c:v>0.022389122256117</c:v>
                </c:pt>
                <c:pt idx="13">
                  <c:v>-0.0205523013812189</c:v>
                </c:pt>
                <c:pt idx="14">
                  <c:v>-0.0711735964095946</c:v>
                </c:pt>
                <c:pt idx="15">
                  <c:v>-0.00637637021391587</c:v>
                </c:pt>
                <c:pt idx="16">
                  <c:v>-0.240925993538358</c:v>
                </c:pt>
                <c:pt idx="17">
                  <c:v>-0.036379739952408</c:v>
                </c:pt>
                <c:pt idx="18">
                  <c:v>-0.0200076235311436</c:v>
                </c:pt>
                <c:pt idx="19">
                  <c:v>-0.0636600561482695</c:v>
                </c:pt>
                <c:pt idx="20">
                  <c:v>-0.0545828506581122</c:v>
                </c:pt>
                <c:pt idx="21">
                  <c:v>-0.0249546246274218</c:v>
                </c:pt>
                <c:pt idx="22">
                  <c:v>0.0140379931979301</c:v>
                </c:pt>
                <c:pt idx="23">
                  <c:v>0.0206261145514928</c:v>
                </c:pt>
                <c:pt idx="24">
                  <c:v>-0.0662873736233115</c:v>
                </c:pt>
                <c:pt idx="25">
                  <c:v>-0.0163150346006515</c:v>
                </c:pt>
                <c:pt idx="26">
                  <c:v>-0.0355052895835976</c:v>
                </c:pt>
                <c:pt idx="27">
                  <c:v>-0.0680562223168674</c:v>
                </c:pt>
                <c:pt idx="28">
                  <c:v>-0.0316356434646874</c:v>
                </c:pt>
                <c:pt idx="29">
                  <c:v>-0.0172821752372133</c:v>
                </c:pt>
                <c:pt idx="30">
                  <c:v>-0.0544396619750411</c:v>
                </c:pt>
                <c:pt idx="31">
                  <c:v>-0.0583687528292114</c:v>
                </c:pt>
                <c:pt idx="32">
                  <c:v>-0.04432015441344</c:v>
                </c:pt>
                <c:pt idx="33">
                  <c:v>-0.0261936352728269</c:v>
                </c:pt>
                <c:pt idx="34">
                  <c:v>-0.0167650271741494</c:v>
                </c:pt>
                <c:pt idx="35">
                  <c:v>-0.0771461696494874</c:v>
                </c:pt>
                <c:pt idx="36">
                  <c:v>-0.00305888297271466</c:v>
                </c:pt>
                <c:pt idx="37">
                  <c:v>-0.0507631528501087</c:v>
                </c:pt>
                <c:pt idx="38">
                  <c:v>-0.162122801398967</c:v>
                </c:pt>
                <c:pt idx="39">
                  <c:v>-0.0335865191927339</c:v>
                </c:pt>
                <c:pt idx="40">
                  <c:v>-0.0332380014829076</c:v>
                </c:pt>
                <c:pt idx="41">
                  <c:v>-0.0346701072474001</c:v>
                </c:pt>
                <c:pt idx="42">
                  <c:v>-0.0452244379998881</c:v>
                </c:pt>
                <c:pt idx="43">
                  <c:v>-0.0619822156118278</c:v>
                </c:pt>
                <c:pt idx="44">
                  <c:v>0.0294478310172767</c:v>
                </c:pt>
                <c:pt idx="45">
                  <c:v>-0.0457268398224489</c:v>
                </c:pt>
                <c:pt idx="46">
                  <c:v>-0.0515963803059311</c:v>
                </c:pt>
                <c:pt idx="47">
                  <c:v>-0.00380276216987803</c:v>
                </c:pt>
                <c:pt idx="48">
                  <c:v>-0.0602483508487719</c:v>
                </c:pt>
                <c:pt idx="49">
                  <c:v>-0.0981236408790242</c:v>
                </c:pt>
                <c:pt idx="50">
                  <c:v>0.0710499560180263</c:v>
                </c:pt>
                <c:pt idx="51">
                  <c:v>-0.0126347842620767</c:v>
                </c:pt>
              </c:numCache>
            </c:numRef>
          </c:yVal>
          <c:smooth val="0"/>
        </c:ser>
        <c:axId val="58902958"/>
        <c:axId val="32471307"/>
      </c:scatterChart>
      <c:valAx>
        <c:axId val="5890295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471307"/>
        <c:crosses val="autoZero"/>
        <c:crossBetween val="midCat"/>
      </c:valAx>
      <c:valAx>
        <c:axId val="324713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9029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Percent_Change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Plot_30days!$C$1:$C$1</c:f>
              <c:strCache>
                <c:ptCount val="1"/>
                <c:pt idx="0">
                  <c:v>Percent_Change</c:v>
                </c:pt>
              </c:strCache>
            </c:strRef>
          </c:tx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Plot_30days!$B$2:$B$203</c:f>
              <c:numCache>
                <c:formatCode>General</c:formatCode>
                <c:ptCount val="202"/>
                <c:pt idx="0">
                  <c:v>900</c:v>
                </c:pt>
                <c:pt idx="1">
                  <c:v>400</c:v>
                </c:pt>
                <c:pt idx="2">
                  <c:v>900</c:v>
                </c:pt>
                <c:pt idx="3">
                  <c:v>2800</c:v>
                </c:pt>
                <c:pt idx="4">
                  <c:v>900</c:v>
                </c:pt>
                <c:pt idx="5">
                  <c:v>400</c:v>
                </c:pt>
                <c:pt idx="6">
                  <c:v>2800</c:v>
                </c:pt>
                <c:pt idx="7">
                  <c:v>900</c:v>
                </c:pt>
                <c:pt idx="8">
                  <c:v>2800</c:v>
                </c:pt>
                <c:pt idx="9">
                  <c:v>2800</c:v>
                </c:pt>
                <c:pt idx="10">
                  <c:v>400</c:v>
                </c:pt>
                <c:pt idx="11">
                  <c:v>900</c:v>
                </c:pt>
                <c:pt idx="12">
                  <c:v>400</c:v>
                </c:pt>
                <c:pt idx="13">
                  <c:v>400</c:v>
                </c:pt>
                <c:pt idx="14">
                  <c:v>900</c:v>
                </c:pt>
                <c:pt idx="15">
                  <c:v>400</c:v>
                </c:pt>
                <c:pt idx="16">
                  <c:v>2800</c:v>
                </c:pt>
                <c:pt idx="17">
                  <c:v>2800</c:v>
                </c:pt>
                <c:pt idx="18">
                  <c:v>900</c:v>
                </c:pt>
                <c:pt idx="19">
                  <c:v>900</c:v>
                </c:pt>
                <c:pt idx="20">
                  <c:v>2800</c:v>
                </c:pt>
                <c:pt idx="21">
                  <c:v>400</c:v>
                </c:pt>
                <c:pt idx="22">
                  <c:v>2800</c:v>
                </c:pt>
                <c:pt idx="23">
                  <c:v>2800</c:v>
                </c:pt>
                <c:pt idx="24">
                  <c:v>2800</c:v>
                </c:pt>
                <c:pt idx="25">
                  <c:v>400</c:v>
                </c:pt>
                <c:pt idx="26">
                  <c:v>2800</c:v>
                </c:pt>
                <c:pt idx="27">
                  <c:v>400</c:v>
                </c:pt>
                <c:pt idx="28">
                  <c:v>900</c:v>
                </c:pt>
                <c:pt idx="29">
                  <c:v>400</c:v>
                </c:pt>
                <c:pt idx="30">
                  <c:v>400</c:v>
                </c:pt>
                <c:pt idx="31">
                  <c:v>900</c:v>
                </c:pt>
                <c:pt idx="32">
                  <c:v>2800</c:v>
                </c:pt>
                <c:pt idx="33">
                  <c:v>900</c:v>
                </c:pt>
                <c:pt idx="34">
                  <c:v>900</c:v>
                </c:pt>
                <c:pt idx="35">
                  <c:v>400</c:v>
                </c:pt>
                <c:pt idx="36">
                  <c:v>2800</c:v>
                </c:pt>
                <c:pt idx="37">
                  <c:v>900</c:v>
                </c:pt>
                <c:pt idx="38">
                  <c:v>2800</c:v>
                </c:pt>
                <c:pt idx="39">
                  <c:v>2800</c:v>
                </c:pt>
                <c:pt idx="40">
                  <c:v>2800</c:v>
                </c:pt>
                <c:pt idx="41">
                  <c:v>2800</c:v>
                </c:pt>
                <c:pt idx="42">
                  <c:v>400</c:v>
                </c:pt>
                <c:pt idx="43">
                  <c:v>900</c:v>
                </c:pt>
                <c:pt idx="44">
                  <c:v>900</c:v>
                </c:pt>
                <c:pt idx="45">
                  <c:v>400</c:v>
                </c:pt>
                <c:pt idx="46">
                  <c:v>400</c:v>
                </c:pt>
                <c:pt idx="47">
                  <c:v>2800</c:v>
                </c:pt>
                <c:pt idx="48">
                  <c:v>900</c:v>
                </c:pt>
                <c:pt idx="49">
                  <c:v>900</c:v>
                </c:pt>
                <c:pt idx="50">
                  <c:v>400</c:v>
                </c:pt>
                <c:pt idx="51">
                  <c:v>900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900</c:v>
                </c:pt>
                <c:pt idx="56">
                  <c:v>400</c:v>
                </c:pt>
                <c:pt idx="57">
                  <c:v>400</c:v>
                </c:pt>
                <c:pt idx="58">
                  <c:v>2800</c:v>
                </c:pt>
                <c:pt idx="59">
                  <c:v>2800</c:v>
                </c:pt>
                <c:pt idx="60">
                  <c:v>900</c:v>
                </c:pt>
                <c:pt idx="61">
                  <c:v>2800</c:v>
                </c:pt>
                <c:pt idx="62">
                  <c:v>2800</c:v>
                </c:pt>
                <c:pt idx="63">
                  <c:v>900</c:v>
                </c:pt>
                <c:pt idx="64">
                  <c:v>2800</c:v>
                </c:pt>
                <c:pt idx="65">
                  <c:v>900</c:v>
                </c:pt>
                <c:pt idx="66">
                  <c:v>400</c:v>
                </c:pt>
                <c:pt idx="67">
                  <c:v>900</c:v>
                </c:pt>
                <c:pt idx="68">
                  <c:v>400</c:v>
                </c:pt>
                <c:pt idx="69">
                  <c:v>400</c:v>
                </c:pt>
                <c:pt idx="70">
                  <c:v>2800</c:v>
                </c:pt>
                <c:pt idx="71">
                  <c:v>900</c:v>
                </c:pt>
                <c:pt idx="72">
                  <c:v>400</c:v>
                </c:pt>
                <c:pt idx="73">
                  <c:v>2800</c:v>
                </c:pt>
                <c:pt idx="74">
                  <c:v>400</c:v>
                </c:pt>
                <c:pt idx="75">
                  <c:v>900</c:v>
                </c:pt>
                <c:pt idx="76">
                  <c:v>900</c:v>
                </c:pt>
                <c:pt idx="77">
                  <c:v>2800</c:v>
                </c:pt>
                <c:pt idx="78">
                  <c:v>900</c:v>
                </c:pt>
                <c:pt idx="79">
                  <c:v>400</c:v>
                </c:pt>
                <c:pt idx="80">
                  <c:v>2800</c:v>
                </c:pt>
                <c:pt idx="81">
                  <c:v>2800</c:v>
                </c:pt>
                <c:pt idx="82">
                  <c:v>900</c:v>
                </c:pt>
                <c:pt idx="83">
                  <c:v>900</c:v>
                </c:pt>
                <c:pt idx="84">
                  <c:v>400</c:v>
                </c:pt>
                <c:pt idx="85">
                  <c:v>400</c:v>
                </c:pt>
                <c:pt idx="86">
                  <c:v>900</c:v>
                </c:pt>
                <c:pt idx="87">
                  <c:v>400</c:v>
                </c:pt>
                <c:pt idx="88">
                  <c:v>2800</c:v>
                </c:pt>
                <c:pt idx="89">
                  <c:v>2800</c:v>
                </c:pt>
                <c:pt idx="90">
                  <c:v>400</c:v>
                </c:pt>
                <c:pt idx="91">
                  <c:v>2800</c:v>
                </c:pt>
                <c:pt idx="92">
                  <c:v>900</c:v>
                </c:pt>
                <c:pt idx="93">
                  <c:v>400</c:v>
                </c:pt>
                <c:pt idx="94">
                  <c:v>2800</c:v>
                </c:pt>
                <c:pt idx="95">
                  <c:v>900</c:v>
                </c:pt>
                <c:pt idx="96">
                  <c:v>400</c:v>
                </c:pt>
                <c:pt idx="97">
                  <c:v>900</c:v>
                </c:pt>
                <c:pt idx="98">
                  <c:v>2800</c:v>
                </c:pt>
                <c:pt idx="99">
                  <c:v>2800</c:v>
                </c:pt>
                <c:pt idx="100">
                  <c:v>400</c:v>
                </c:pt>
                <c:pt idx="101">
                  <c:v>900</c:v>
                </c:pt>
                <c:pt idx="102">
                  <c:v>400</c:v>
                </c:pt>
                <c:pt idx="103">
                  <c:v>2800</c:v>
                </c:pt>
                <c:pt idx="104">
                  <c:v>900</c:v>
                </c:pt>
                <c:pt idx="105">
                  <c:v>2800</c:v>
                </c:pt>
                <c:pt idx="106">
                  <c:v>900</c:v>
                </c:pt>
                <c:pt idx="107">
                  <c:v>400</c:v>
                </c:pt>
                <c:pt idx="108">
                  <c:v>900</c:v>
                </c:pt>
                <c:pt idx="109">
                  <c:v>2800</c:v>
                </c:pt>
                <c:pt idx="110">
                  <c:v>900</c:v>
                </c:pt>
                <c:pt idx="111">
                  <c:v>900</c:v>
                </c:pt>
                <c:pt idx="112">
                  <c:v>900</c:v>
                </c:pt>
                <c:pt idx="113">
                  <c:v>2800</c:v>
                </c:pt>
                <c:pt idx="114">
                  <c:v>2800</c:v>
                </c:pt>
                <c:pt idx="115">
                  <c:v>2800</c:v>
                </c:pt>
                <c:pt idx="116">
                  <c:v>2800</c:v>
                </c:pt>
                <c:pt idx="117">
                  <c:v>400</c:v>
                </c:pt>
                <c:pt idx="118">
                  <c:v>900</c:v>
                </c:pt>
                <c:pt idx="119">
                  <c:v>900</c:v>
                </c:pt>
                <c:pt idx="120">
                  <c:v>400</c:v>
                </c:pt>
                <c:pt idx="121">
                  <c:v>2800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2800</c:v>
                </c:pt>
                <c:pt idx="129">
                  <c:v>900</c:v>
                </c:pt>
                <c:pt idx="130">
                  <c:v>900</c:v>
                </c:pt>
                <c:pt idx="131">
                  <c:v>2800</c:v>
                </c:pt>
                <c:pt idx="132">
                  <c:v>2800</c:v>
                </c:pt>
                <c:pt idx="133">
                  <c:v>2800</c:v>
                </c:pt>
                <c:pt idx="134">
                  <c:v>400</c:v>
                </c:pt>
                <c:pt idx="135">
                  <c:v>900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900</c:v>
                </c:pt>
                <c:pt idx="140">
                  <c:v>400</c:v>
                </c:pt>
                <c:pt idx="141">
                  <c:v>2800</c:v>
                </c:pt>
                <c:pt idx="142">
                  <c:v>900</c:v>
                </c:pt>
                <c:pt idx="143">
                  <c:v>900</c:v>
                </c:pt>
                <c:pt idx="144">
                  <c:v>2800</c:v>
                </c:pt>
                <c:pt idx="145">
                  <c:v>900</c:v>
                </c:pt>
                <c:pt idx="146">
                  <c:v>900</c:v>
                </c:pt>
                <c:pt idx="147">
                  <c:v>900</c:v>
                </c:pt>
                <c:pt idx="148">
                  <c:v>900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8</c:v>
                </c:pt>
                <c:pt idx="157">
                  <c:v>9</c:v>
                </c:pt>
                <c:pt idx="158">
                  <c:v>10</c:v>
                </c:pt>
                <c:pt idx="159">
                  <c:v>11</c:v>
                </c:pt>
                <c:pt idx="160">
                  <c:v>12</c:v>
                </c:pt>
                <c:pt idx="161">
                  <c:v>13</c:v>
                </c:pt>
                <c:pt idx="162">
                  <c:v>14</c:v>
                </c:pt>
                <c:pt idx="163">
                  <c:v>15</c:v>
                </c:pt>
                <c:pt idx="164">
                  <c:v>16</c:v>
                </c:pt>
                <c:pt idx="165">
                  <c:v>17</c:v>
                </c:pt>
                <c:pt idx="166">
                  <c:v>18</c:v>
                </c:pt>
                <c:pt idx="167">
                  <c:v>19</c:v>
                </c:pt>
                <c:pt idx="168">
                  <c:v>20</c:v>
                </c:pt>
                <c:pt idx="169">
                  <c:v>21</c:v>
                </c:pt>
                <c:pt idx="170">
                  <c:v>22</c:v>
                </c:pt>
                <c:pt idx="171">
                  <c:v>23</c:v>
                </c:pt>
                <c:pt idx="172">
                  <c:v>24</c:v>
                </c:pt>
                <c:pt idx="173">
                  <c:v>25</c:v>
                </c:pt>
                <c:pt idx="174">
                  <c:v>26</c:v>
                </c:pt>
                <c:pt idx="175">
                  <c:v>27</c:v>
                </c:pt>
                <c:pt idx="176">
                  <c:v>28</c:v>
                </c:pt>
                <c:pt idx="177">
                  <c:v>29</c:v>
                </c:pt>
                <c:pt idx="178">
                  <c:v>30</c:v>
                </c:pt>
                <c:pt idx="179">
                  <c:v>31</c:v>
                </c:pt>
                <c:pt idx="180">
                  <c:v>32</c:v>
                </c:pt>
                <c:pt idx="181">
                  <c:v>33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37</c:v>
                </c:pt>
                <c:pt idx="186">
                  <c:v>38</c:v>
                </c:pt>
                <c:pt idx="187">
                  <c:v>39</c:v>
                </c:pt>
                <c:pt idx="188">
                  <c:v>40</c:v>
                </c:pt>
                <c:pt idx="189">
                  <c:v>41</c:v>
                </c:pt>
                <c:pt idx="190">
                  <c:v>42</c:v>
                </c:pt>
                <c:pt idx="191">
                  <c:v>43</c:v>
                </c:pt>
                <c:pt idx="192">
                  <c:v>44</c:v>
                </c:pt>
                <c:pt idx="193">
                  <c:v>45</c:v>
                </c:pt>
                <c:pt idx="194">
                  <c:v>46</c:v>
                </c:pt>
                <c:pt idx="195">
                  <c:v>47</c:v>
                </c:pt>
                <c:pt idx="196">
                  <c:v>48</c:v>
                </c:pt>
                <c:pt idx="197">
                  <c:v>49</c:v>
                </c:pt>
                <c:pt idx="198">
                  <c:v>50</c:v>
                </c:pt>
                <c:pt idx="199">
                  <c:v>51</c:v>
                </c:pt>
                <c:pt idx="200">
                  <c:v>52</c:v>
                </c:pt>
                <c:pt idx="201">
                  <c:v>53</c:v>
                </c:pt>
              </c:numCache>
            </c:numRef>
          </c:xVal>
          <c:yVal>
            <c:numRef>
              <c:f>Plot_30days!$C$2:$C$203</c:f>
              <c:numCache>
                <c:formatCode>General</c:formatCode>
                <c:ptCount val="202"/>
                <c:pt idx="0">
                  <c:v>-0.130005518315929</c:v>
                </c:pt>
                <c:pt idx="1">
                  <c:v>0.142186266314657</c:v>
                </c:pt>
                <c:pt idx="2">
                  <c:v>-0.449234959734723</c:v>
                </c:pt>
                <c:pt idx="3">
                  <c:v>0.453198257905699</c:v>
                </c:pt>
                <c:pt idx="4">
                  <c:v>0.172896521062579</c:v>
                </c:pt>
                <c:pt idx="5">
                  <c:v>-0.169414419529482</c:v>
                </c:pt>
                <c:pt idx="6">
                  <c:v>-0.200866274745472</c:v>
                </c:pt>
                <c:pt idx="7">
                  <c:v>-0.317630144772473</c:v>
                </c:pt>
                <c:pt idx="8">
                  <c:v>0.647133641618023</c:v>
                </c:pt>
                <c:pt idx="9">
                  <c:v>-0.0736447760238329</c:v>
                </c:pt>
                <c:pt idx="10">
                  <c:v>0.541120286086912</c:v>
                </c:pt>
                <c:pt idx="11">
                  <c:v>-0.359975821715572</c:v>
                </c:pt>
                <c:pt idx="12">
                  <c:v>-0.155034309631041</c:v>
                </c:pt>
                <c:pt idx="13">
                  <c:v>0.63003819749763</c:v>
                </c:pt>
                <c:pt idx="14">
                  <c:v>0.0700902906617216</c:v>
                </c:pt>
                <c:pt idx="15">
                  <c:v>0.258379815069</c:v>
                </c:pt>
                <c:pt idx="16">
                  <c:v>4.9057349912626</c:v>
                </c:pt>
                <c:pt idx="17">
                  <c:v>-1.46915584415585</c:v>
                </c:pt>
                <c:pt idx="18">
                  <c:v>-0.351927937358295</c:v>
                </c:pt>
                <c:pt idx="19">
                  <c:v>-0.247896894606891</c:v>
                </c:pt>
                <c:pt idx="20">
                  <c:v>-0.58225178869787</c:v>
                </c:pt>
                <c:pt idx="21">
                  <c:v>-0.375347228555729</c:v>
                </c:pt>
                <c:pt idx="22">
                  <c:v>0.023652508463916</c:v>
                </c:pt>
                <c:pt idx="23">
                  <c:v>-0.34102167006009</c:v>
                </c:pt>
                <c:pt idx="24">
                  <c:v>-0.777991728728685</c:v>
                </c:pt>
                <c:pt idx="25">
                  <c:v>-5.23672048155982</c:v>
                </c:pt>
                <c:pt idx="26">
                  <c:v>-0.653281060248093</c:v>
                </c:pt>
                <c:pt idx="27">
                  <c:v>1.38844377190189</c:v>
                </c:pt>
                <c:pt idx="28">
                  <c:v>0.0108429811869859</c:v>
                </c:pt>
                <c:pt idx="29">
                  <c:v>0.280961288412759</c:v>
                </c:pt>
                <c:pt idx="30">
                  <c:v>-0.0223269052419339</c:v>
                </c:pt>
                <c:pt idx="31">
                  <c:v>-2.11461768142284</c:v>
                </c:pt>
                <c:pt idx="32">
                  <c:v>0.608668650969645</c:v>
                </c:pt>
                <c:pt idx="33">
                  <c:v>-0.160598054148138</c:v>
                </c:pt>
                <c:pt idx="34">
                  <c:v>0.182310304786015</c:v>
                </c:pt>
                <c:pt idx="35">
                  <c:v>1.45461950790222</c:v>
                </c:pt>
                <c:pt idx="36">
                  <c:v>-0.238579984708195</c:v>
                </c:pt>
                <c:pt idx="37">
                  <c:v>-0.687903651903645</c:v>
                </c:pt>
                <c:pt idx="38">
                  <c:v>-1.09581703142234</c:v>
                </c:pt>
                <c:pt idx="39">
                  <c:v>-0.843396430576625</c:v>
                </c:pt>
                <c:pt idx="40">
                  <c:v>2.61332809686409</c:v>
                </c:pt>
                <c:pt idx="41">
                  <c:v>-0.631253025169405</c:v>
                </c:pt>
                <c:pt idx="42">
                  <c:v>0.0709291979686743</c:v>
                </c:pt>
                <c:pt idx="43">
                  <c:v>0.083543836205726</c:v>
                </c:pt>
                <c:pt idx="44">
                  <c:v>-0.877318563542393</c:v>
                </c:pt>
                <c:pt idx="45">
                  <c:v>-0.823092607332129</c:v>
                </c:pt>
                <c:pt idx="46">
                  <c:v>-0.197784696694275</c:v>
                </c:pt>
                <c:pt idx="47">
                  <c:v>-2.9110899818213</c:v>
                </c:pt>
                <c:pt idx="48">
                  <c:v>0.095533795079999</c:v>
                </c:pt>
                <c:pt idx="49">
                  <c:v>-1.06755855699153</c:v>
                </c:pt>
                <c:pt idx="50">
                  <c:v>0.735619924132311</c:v>
                </c:pt>
                <c:pt idx="51">
                  <c:v>1.48478861270448</c:v>
                </c:pt>
                <c:pt idx="52">
                  <c:v>0.186884346576261</c:v>
                </c:pt>
                <c:pt idx="53">
                  <c:v>-0.120962864400626</c:v>
                </c:pt>
                <c:pt idx="54">
                  <c:v>-0.834629959292957</c:v>
                </c:pt>
                <c:pt idx="55">
                  <c:v>0.904842152731966</c:v>
                </c:pt>
                <c:pt idx="56">
                  <c:v>-1.0255224817774</c:v>
                </c:pt>
                <c:pt idx="57">
                  <c:v>-1.12348004795341</c:v>
                </c:pt>
                <c:pt idx="58">
                  <c:v>-0.518934652377919</c:v>
                </c:pt>
                <c:pt idx="59">
                  <c:v>-1.79640310837029</c:v>
                </c:pt>
                <c:pt idx="60">
                  <c:v>-0.389815683197127</c:v>
                </c:pt>
                <c:pt idx="61">
                  <c:v>0.33064550622936</c:v>
                </c:pt>
                <c:pt idx="62">
                  <c:v>-0.314998529195473</c:v>
                </c:pt>
                <c:pt idx="63">
                  <c:v>-0.80375254874802</c:v>
                </c:pt>
                <c:pt idx="64">
                  <c:v>-0.218666857052625</c:v>
                </c:pt>
                <c:pt idx="65">
                  <c:v>-0.230312693772697</c:v>
                </c:pt>
                <c:pt idx="66">
                  <c:v>-0.232444320473763</c:v>
                </c:pt>
                <c:pt idx="67">
                  <c:v>0.433423838993551</c:v>
                </c:pt>
                <c:pt idx="68">
                  <c:v>0.23058448624281</c:v>
                </c:pt>
                <c:pt idx="69">
                  <c:v>-2.83418421456884</c:v>
                </c:pt>
                <c:pt idx="70">
                  <c:v>-1.6857699450932</c:v>
                </c:pt>
                <c:pt idx="71">
                  <c:v>-1.0104774851317</c:v>
                </c:pt>
                <c:pt idx="72">
                  <c:v>-2.78378907743604</c:v>
                </c:pt>
                <c:pt idx="73">
                  <c:v>0.0708807180961557</c:v>
                </c:pt>
                <c:pt idx="74">
                  <c:v>0.403851007824607</c:v>
                </c:pt>
                <c:pt idx="75">
                  <c:v>-0.627511232001849</c:v>
                </c:pt>
                <c:pt idx="76">
                  <c:v>-0.0361579754354272</c:v>
                </c:pt>
                <c:pt idx="77">
                  <c:v>-0.937442494832175</c:v>
                </c:pt>
                <c:pt idx="78">
                  <c:v>-0.059406587283337</c:v>
                </c:pt>
                <c:pt idx="79">
                  <c:v>-2.02433211922991</c:v>
                </c:pt>
                <c:pt idx="80">
                  <c:v>-1.23110193073982</c:v>
                </c:pt>
                <c:pt idx="81">
                  <c:v>-0.221729733386514</c:v>
                </c:pt>
                <c:pt idx="82">
                  <c:v>0.0781593195004652</c:v>
                </c:pt>
                <c:pt idx="83">
                  <c:v>0.160844851558024</c:v>
                </c:pt>
                <c:pt idx="84">
                  <c:v>-0.0572535712789498</c:v>
                </c:pt>
                <c:pt idx="85">
                  <c:v>0.982268971804083</c:v>
                </c:pt>
                <c:pt idx="86">
                  <c:v>-0.986274348647976</c:v>
                </c:pt>
                <c:pt idx="87">
                  <c:v>-0.618688372374363</c:v>
                </c:pt>
                <c:pt idx="88">
                  <c:v>0.528115733288142</c:v>
                </c:pt>
                <c:pt idx="89">
                  <c:v>-1.360797648305</c:v>
                </c:pt>
                <c:pt idx="90">
                  <c:v>-0.598263399693715</c:v>
                </c:pt>
                <c:pt idx="91">
                  <c:v>-1.20688998663912</c:v>
                </c:pt>
                <c:pt idx="92">
                  <c:v>0.392261253773125</c:v>
                </c:pt>
                <c:pt idx="93">
                  <c:v>-0.232992145619046</c:v>
                </c:pt>
                <c:pt idx="94">
                  <c:v>-0.771686746987947</c:v>
                </c:pt>
                <c:pt idx="95">
                  <c:v>-0.657697805710402</c:v>
                </c:pt>
                <c:pt idx="96">
                  <c:v>0.256677981341371</c:v>
                </c:pt>
                <c:pt idx="97">
                  <c:v>-0.538624027438503</c:v>
                </c:pt>
                <c:pt idx="98">
                  <c:v>-1.87328608568681</c:v>
                </c:pt>
                <c:pt idx="99">
                  <c:v>0.0155534333404515</c:v>
                </c:pt>
                <c:pt idx="100">
                  <c:v>0.245782128723187</c:v>
                </c:pt>
                <c:pt idx="101">
                  <c:v>-1.65983603156075</c:v>
                </c:pt>
                <c:pt idx="102">
                  <c:v>1.11897111241155</c:v>
                </c:pt>
                <c:pt idx="103">
                  <c:v>0.210786295547603</c:v>
                </c:pt>
                <c:pt idx="104">
                  <c:v>1.14177650301709</c:v>
                </c:pt>
                <c:pt idx="105">
                  <c:v>-0.465063895822143</c:v>
                </c:pt>
                <c:pt idx="106">
                  <c:v>-2.6495554009124</c:v>
                </c:pt>
                <c:pt idx="107">
                  <c:v>-0.0368031717354046</c:v>
                </c:pt>
                <c:pt idx="108">
                  <c:v>-0.336102354291111</c:v>
                </c:pt>
                <c:pt idx="109">
                  <c:v>-0.0199952952661625</c:v>
                </c:pt>
                <c:pt idx="110">
                  <c:v>-0.447817836812152</c:v>
                </c:pt>
                <c:pt idx="111">
                  <c:v>-0.0159420134131605</c:v>
                </c:pt>
                <c:pt idx="112">
                  <c:v>0.49100060889149</c:v>
                </c:pt>
                <c:pt idx="113">
                  <c:v>-0.49009556089065</c:v>
                </c:pt>
                <c:pt idx="114">
                  <c:v>0.564860551713654</c:v>
                </c:pt>
                <c:pt idx="115">
                  <c:v>0.285057314410469</c:v>
                </c:pt>
                <c:pt idx="116">
                  <c:v>-1.00057269983921</c:v>
                </c:pt>
                <c:pt idx="117">
                  <c:v>-0.101432344580052</c:v>
                </c:pt>
                <c:pt idx="118">
                  <c:v>0.21916474016295</c:v>
                </c:pt>
                <c:pt idx="119">
                  <c:v>-0.388826238135517</c:v>
                </c:pt>
                <c:pt idx="120">
                  <c:v>-0.153888333327317</c:v>
                </c:pt>
                <c:pt idx="121">
                  <c:v>-0.335252202675121</c:v>
                </c:pt>
                <c:pt idx="122">
                  <c:v>-0.544216947648614</c:v>
                </c:pt>
                <c:pt idx="123">
                  <c:v>0.0167156160458372</c:v>
                </c:pt>
                <c:pt idx="124">
                  <c:v>-1.52901936663134</c:v>
                </c:pt>
                <c:pt idx="125">
                  <c:v>-0.0344186686858965</c:v>
                </c:pt>
                <c:pt idx="126">
                  <c:v>-0.659789408337713</c:v>
                </c:pt>
                <c:pt idx="127">
                  <c:v>0.948822719223454</c:v>
                </c:pt>
                <c:pt idx="128">
                  <c:v>0.11232736714175</c:v>
                </c:pt>
                <c:pt idx="129">
                  <c:v>0.161712212925055</c:v>
                </c:pt>
                <c:pt idx="130">
                  <c:v>-0.110305177658192</c:v>
                </c:pt>
                <c:pt idx="131">
                  <c:v>0.751575884919993</c:v>
                </c:pt>
                <c:pt idx="132">
                  <c:v>0.198791470918212</c:v>
                </c:pt>
                <c:pt idx="133">
                  <c:v>0.156444194421781</c:v>
                </c:pt>
                <c:pt idx="134">
                  <c:v>-1.80367912853402</c:v>
                </c:pt>
                <c:pt idx="135">
                  <c:v>5.82296759253252</c:v>
                </c:pt>
                <c:pt idx="136">
                  <c:v>-0.228044149735559</c:v>
                </c:pt>
                <c:pt idx="137">
                  <c:v>-0.38842775404948</c:v>
                </c:pt>
                <c:pt idx="138">
                  <c:v>0.242469639622404</c:v>
                </c:pt>
                <c:pt idx="139">
                  <c:v>-3.06748056706833</c:v>
                </c:pt>
                <c:pt idx="140">
                  <c:v>-0.662419503838167</c:v>
                </c:pt>
                <c:pt idx="141">
                  <c:v>3.41224577089752</c:v>
                </c:pt>
                <c:pt idx="142">
                  <c:v>1.92078700570434</c:v>
                </c:pt>
                <c:pt idx="143">
                  <c:v>0.192184065439078</c:v>
                </c:pt>
                <c:pt idx="144">
                  <c:v>-0.326279552053083</c:v>
                </c:pt>
                <c:pt idx="145">
                  <c:v>-1.17107480855492</c:v>
                </c:pt>
                <c:pt idx="146">
                  <c:v>-0.0818497754599314</c:v>
                </c:pt>
                <c:pt idx="147">
                  <c:v>-0.541581417739799</c:v>
                </c:pt>
                <c:pt idx="148">
                  <c:v>2.24806874403262</c:v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</c:numCache>
            </c:numRef>
          </c:yVal>
          <c:smooth val="0"/>
        </c:ser>
        <c:axId val="83290881"/>
        <c:axId val="50246724"/>
      </c:scatterChart>
      <c:valAx>
        <c:axId val="832908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246724"/>
        <c:crosses val="autoZero"/>
        <c:crossBetween val="midCat"/>
      </c:valAx>
      <c:valAx>
        <c:axId val="5024672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29088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Percent_Change_perday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Plot_Alldays!$C$1:$C$1</c:f>
              <c:strCache>
                <c:ptCount val="1"/>
                <c:pt idx="0">
                  <c:v>Percent_Change_perday</c:v>
                </c:pt>
              </c:strCache>
            </c:strRef>
          </c:tx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Plot_Alldays!$B$2:$B$203</c:f>
              <c:numCache>
                <c:formatCode>General</c:formatCode>
                <c:ptCount val="202"/>
                <c:pt idx="0">
                  <c:v>900</c:v>
                </c:pt>
                <c:pt idx="1">
                  <c:v>400</c:v>
                </c:pt>
                <c:pt idx="2">
                  <c:v>900</c:v>
                </c:pt>
                <c:pt idx="3">
                  <c:v>2800</c:v>
                </c:pt>
                <c:pt idx="4">
                  <c:v>900</c:v>
                </c:pt>
                <c:pt idx="5">
                  <c:v>400</c:v>
                </c:pt>
                <c:pt idx="6">
                  <c:v>2800</c:v>
                </c:pt>
                <c:pt idx="7">
                  <c:v>900</c:v>
                </c:pt>
                <c:pt idx="8">
                  <c:v>2800</c:v>
                </c:pt>
                <c:pt idx="9">
                  <c:v>2800</c:v>
                </c:pt>
                <c:pt idx="10">
                  <c:v>400</c:v>
                </c:pt>
                <c:pt idx="11">
                  <c:v>900</c:v>
                </c:pt>
                <c:pt idx="12">
                  <c:v>400</c:v>
                </c:pt>
                <c:pt idx="13">
                  <c:v>400</c:v>
                </c:pt>
                <c:pt idx="14">
                  <c:v>900</c:v>
                </c:pt>
                <c:pt idx="15">
                  <c:v>400</c:v>
                </c:pt>
                <c:pt idx="16">
                  <c:v>2800</c:v>
                </c:pt>
                <c:pt idx="17">
                  <c:v>2800</c:v>
                </c:pt>
                <c:pt idx="18">
                  <c:v>900</c:v>
                </c:pt>
                <c:pt idx="19">
                  <c:v>900</c:v>
                </c:pt>
                <c:pt idx="20">
                  <c:v>2800</c:v>
                </c:pt>
                <c:pt idx="21">
                  <c:v>400</c:v>
                </c:pt>
                <c:pt idx="22">
                  <c:v>2800</c:v>
                </c:pt>
                <c:pt idx="23">
                  <c:v>2800</c:v>
                </c:pt>
                <c:pt idx="24">
                  <c:v>2800</c:v>
                </c:pt>
                <c:pt idx="25">
                  <c:v>400</c:v>
                </c:pt>
                <c:pt idx="26">
                  <c:v>2800</c:v>
                </c:pt>
                <c:pt idx="27">
                  <c:v>400</c:v>
                </c:pt>
                <c:pt idx="28">
                  <c:v>900</c:v>
                </c:pt>
                <c:pt idx="29">
                  <c:v>400</c:v>
                </c:pt>
                <c:pt idx="30">
                  <c:v>400</c:v>
                </c:pt>
                <c:pt idx="31">
                  <c:v>900</c:v>
                </c:pt>
                <c:pt idx="32">
                  <c:v>2800</c:v>
                </c:pt>
                <c:pt idx="33">
                  <c:v>900</c:v>
                </c:pt>
                <c:pt idx="34">
                  <c:v>900</c:v>
                </c:pt>
                <c:pt idx="35">
                  <c:v>400</c:v>
                </c:pt>
                <c:pt idx="36">
                  <c:v>2800</c:v>
                </c:pt>
                <c:pt idx="37">
                  <c:v>900</c:v>
                </c:pt>
                <c:pt idx="38">
                  <c:v>2800</c:v>
                </c:pt>
                <c:pt idx="39">
                  <c:v>2800</c:v>
                </c:pt>
                <c:pt idx="40">
                  <c:v>2800</c:v>
                </c:pt>
                <c:pt idx="41">
                  <c:v>2800</c:v>
                </c:pt>
                <c:pt idx="42">
                  <c:v>400</c:v>
                </c:pt>
                <c:pt idx="43">
                  <c:v>900</c:v>
                </c:pt>
                <c:pt idx="44">
                  <c:v>900</c:v>
                </c:pt>
                <c:pt idx="45">
                  <c:v>400</c:v>
                </c:pt>
                <c:pt idx="46">
                  <c:v>400</c:v>
                </c:pt>
                <c:pt idx="47">
                  <c:v>2800</c:v>
                </c:pt>
                <c:pt idx="48">
                  <c:v>900</c:v>
                </c:pt>
                <c:pt idx="49">
                  <c:v>900</c:v>
                </c:pt>
                <c:pt idx="50">
                  <c:v>400</c:v>
                </c:pt>
                <c:pt idx="51">
                  <c:v>900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900</c:v>
                </c:pt>
                <c:pt idx="56">
                  <c:v>400</c:v>
                </c:pt>
                <c:pt idx="57">
                  <c:v>400</c:v>
                </c:pt>
                <c:pt idx="58">
                  <c:v>2800</c:v>
                </c:pt>
                <c:pt idx="59">
                  <c:v>2800</c:v>
                </c:pt>
                <c:pt idx="60">
                  <c:v>900</c:v>
                </c:pt>
                <c:pt idx="61">
                  <c:v>2800</c:v>
                </c:pt>
                <c:pt idx="62">
                  <c:v>2800</c:v>
                </c:pt>
                <c:pt idx="63">
                  <c:v>900</c:v>
                </c:pt>
                <c:pt idx="64">
                  <c:v>2800</c:v>
                </c:pt>
                <c:pt idx="65">
                  <c:v>900</c:v>
                </c:pt>
                <c:pt idx="66">
                  <c:v>400</c:v>
                </c:pt>
                <c:pt idx="67">
                  <c:v>900</c:v>
                </c:pt>
                <c:pt idx="68">
                  <c:v>400</c:v>
                </c:pt>
                <c:pt idx="69">
                  <c:v>400</c:v>
                </c:pt>
                <c:pt idx="70">
                  <c:v>2800</c:v>
                </c:pt>
                <c:pt idx="71">
                  <c:v>900</c:v>
                </c:pt>
                <c:pt idx="72">
                  <c:v>400</c:v>
                </c:pt>
                <c:pt idx="73">
                  <c:v>2800</c:v>
                </c:pt>
                <c:pt idx="74">
                  <c:v>400</c:v>
                </c:pt>
                <c:pt idx="75">
                  <c:v>900</c:v>
                </c:pt>
                <c:pt idx="76">
                  <c:v>900</c:v>
                </c:pt>
                <c:pt idx="77">
                  <c:v>2800</c:v>
                </c:pt>
                <c:pt idx="78">
                  <c:v>900</c:v>
                </c:pt>
                <c:pt idx="79">
                  <c:v>400</c:v>
                </c:pt>
                <c:pt idx="80">
                  <c:v>2800</c:v>
                </c:pt>
                <c:pt idx="81">
                  <c:v>2800</c:v>
                </c:pt>
                <c:pt idx="82">
                  <c:v>900</c:v>
                </c:pt>
                <c:pt idx="83">
                  <c:v>900</c:v>
                </c:pt>
                <c:pt idx="84">
                  <c:v>400</c:v>
                </c:pt>
                <c:pt idx="85">
                  <c:v>400</c:v>
                </c:pt>
                <c:pt idx="86">
                  <c:v>900</c:v>
                </c:pt>
                <c:pt idx="87">
                  <c:v>400</c:v>
                </c:pt>
                <c:pt idx="88">
                  <c:v>2800</c:v>
                </c:pt>
                <c:pt idx="89">
                  <c:v>2800</c:v>
                </c:pt>
                <c:pt idx="90">
                  <c:v>400</c:v>
                </c:pt>
                <c:pt idx="91">
                  <c:v>2800</c:v>
                </c:pt>
                <c:pt idx="92">
                  <c:v>900</c:v>
                </c:pt>
                <c:pt idx="93">
                  <c:v>400</c:v>
                </c:pt>
                <c:pt idx="94">
                  <c:v>2800</c:v>
                </c:pt>
                <c:pt idx="95">
                  <c:v>900</c:v>
                </c:pt>
                <c:pt idx="96">
                  <c:v>400</c:v>
                </c:pt>
                <c:pt idx="97">
                  <c:v>400</c:v>
                </c:pt>
                <c:pt idx="98">
                  <c:v>900</c:v>
                </c:pt>
                <c:pt idx="99">
                  <c:v>2800</c:v>
                </c:pt>
                <c:pt idx="100">
                  <c:v>2800</c:v>
                </c:pt>
                <c:pt idx="101">
                  <c:v>400</c:v>
                </c:pt>
                <c:pt idx="102">
                  <c:v>900</c:v>
                </c:pt>
                <c:pt idx="103">
                  <c:v>400</c:v>
                </c:pt>
                <c:pt idx="104">
                  <c:v>2800</c:v>
                </c:pt>
                <c:pt idx="105">
                  <c:v>900</c:v>
                </c:pt>
                <c:pt idx="106">
                  <c:v>2800</c:v>
                </c:pt>
                <c:pt idx="107">
                  <c:v>900</c:v>
                </c:pt>
                <c:pt idx="108">
                  <c:v>400</c:v>
                </c:pt>
                <c:pt idx="109">
                  <c:v>900</c:v>
                </c:pt>
                <c:pt idx="110">
                  <c:v>2800</c:v>
                </c:pt>
                <c:pt idx="111">
                  <c:v>900</c:v>
                </c:pt>
                <c:pt idx="112">
                  <c:v>900</c:v>
                </c:pt>
                <c:pt idx="113">
                  <c:v>400</c:v>
                </c:pt>
                <c:pt idx="114">
                  <c:v>900</c:v>
                </c:pt>
                <c:pt idx="115">
                  <c:v>2800</c:v>
                </c:pt>
                <c:pt idx="116">
                  <c:v>400</c:v>
                </c:pt>
                <c:pt idx="117">
                  <c:v>2800</c:v>
                </c:pt>
                <c:pt idx="118">
                  <c:v>2800</c:v>
                </c:pt>
                <c:pt idx="119">
                  <c:v>2800</c:v>
                </c:pt>
                <c:pt idx="120">
                  <c:v>400</c:v>
                </c:pt>
                <c:pt idx="121">
                  <c:v>900</c:v>
                </c:pt>
                <c:pt idx="122">
                  <c:v>900</c:v>
                </c:pt>
                <c:pt idx="123">
                  <c:v>400</c:v>
                </c:pt>
                <c:pt idx="124">
                  <c:v>2800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2800</c:v>
                </c:pt>
                <c:pt idx="132">
                  <c:v>2800</c:v>
                </c:pt>
                <c:pt idx="133">
                  <c:v>900</c:v>
                </c:pt>
                <c:pt idx="134">
                  <c:v>900</c:v>
                </c:pt>
                <c:pt idx="135">
                  <c:v>2800</c:v>
                </c:pt>
                <c:pt idx="136">
                  <c:v>2800</c:v>
                </c:pt>
                <c:pt idx="137">
                  <c:v>2800</c:v>
                </c:pt>
                <c:pt idx="138">
                  <c:v>400</c:v>
                </c:pt>
                <c:pt idx="139">
                  <c:v>400</c:v>
                </c:pt>
                <c:pt idx="140">
                  <c:v>900</c:v>
                </c:pt>
                <c:pt idx="141">
                  <c:v>900</c:v>
                </c:pt>
                <c:pt idx="142">
                  <c:v>2800</c:v>
                </c:pt>
                <c:pt idx="143">
                  <c:v>2800</c:v>
                </c:pt>
                <c:pt idx="144">
                  <c:v>900</c:v>
                </c:pt>
                <c:pt idx="145">
                  <c:v>400</c:v>
                </c:pt>
                <c:pt idx="146">
                  <c:v>400</c:v>
                </c:pt>
                <c:pt idx="147">
                  <c:v>900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900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900</c:v>
                </c:pt>
                <c:pt idx="157">
                  <c:v>2800</c:v>
                </c:pt>
                <c:pt idx="158">
                  <c:v>2800</c:v>
                </c:pt>
                <c:pt idx="159">
                  <c:v>900</c:v>
                </c:pt>
                <c:pt idx="160">
                  <c:v>900</c:v>
                </c:pt>
                <c:pt idx="161">
                  <c:v>2800</c:v>
                </c:pt>
                <c:pt idx="162">
                  <c:v>900</c:v>
                </c:pt>
                <c:pt idx="163">
                  <c:v>900</c:v>
                </c:pt>
                <c:pt idx="164">
                  <c:v>900</c:v>
                </c:pt>
                <c:pt idx="165">
                  <c:v>900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11</c:v>
                </c:pt>
                <c:pt idx="177">
                  <c:v>12</c:v>
                </c:pt>
                <c:pt idx="178">
                  <c:v>13</c:v>
                </c:pt>
                <c:pt idx="179">
                  <c:v>14</c:v>
                </c:pt>
                <c:pt idx="180">
                  <c:v>15</c:v>
                </c:pt>
                <c:pt idx="181">
                  <c:v>16</c:v>
                </c:pt>
                <c:pt idx="182">
                  <c:v>17</c:v>
                </c:pt>
                <c:pt idx="183">
                  <c:v>18</c:v>
                </c:pt>
                <c:pt idx="184">
                  <c:v>19</c:v>
                </c:pt>
                <c:pt idx="185">
                  <c:v>20</c:v>
                </c:pt>
                <c:pt idx="186">
                  <c:v>21</c:v>
                </c:pt>
                <c:pt idx="187">
                  <c:v>22</c:v>
                </c:pt>
                <c:pt idx="188">
                  <c:v>23</c:v>
                </c:pt>
                <c:pt idx="189">
                  <c:v>24</c:v>
                </c:pt>
                <c:pt idx="190">
                  <c:v>25</c:v>
                </c:pt>
                <c:pt idx="191">
                  <c:v>26</c:v>
                </c:pt>
                <c:pt idx="192">
                  <c:v>27</c:v>
                </c:pt>
                <c:pt idx="193">
                  <c:v>28</c:v>
                </c:pt>
                <c:pt idx="194">
                  <c:v>29</c:v>
                </c:pt>
                <c:pt idx="195">
                  <c:v>30</c:v>
                </c:pt>
                <c:pt idx="196">
                  <c:v>31</c:v>
                </c:pt>
                <c:pt idx="197">
                  <c:v>32</c:v>
                </c:pt>
                <c:pt idx="198">
                  <c:v>33</c:v>
                </c:pt>
                <c:pt idx="199">
                  <c:v>34</c:v>
                </c:pt>
                <c:pt idx="200">
                  <c:v>35</c:v>
                </c:pt>
                <c:pt idx="201">
                  <c:v>36</c:v>
                </c:pt>
              </c:numCache>
            </c:numRef>
          </c:xVal>
          <c:yVal>
            <c:numRef>
              <c:f>Plot_Alldays!$C$2:$C$203</c:f>
              <c:numCache>
                <c:formatCode>General</c:formatCode>
                <c:ptCount val="202"/>
                <c:pt idx="0">
                  <c:v>-0.00500021224292035</c:v>
                </c:pt>
                <c:pt idx="1">
                  <c:v>0.00568745065258628</c:v>
                </c:pt>
                <c:pt idx="2">
                  <c:v>-0.0172782676821047</c:v>
                </c:pt>
                <c:pt idx="3">
                  <c:v>0.0181279303162279</c:v>
                </c:pt>
                <c:pt idx="4">
                  <c:v>0.00691586084250315</c:v>
                </c:pt>
                <c:pt idx="5">
                  <c:v>-0.00651593921267237</c:v>
                </c:pt>
                <c:pt idx="6">
                  <c:v>-0.00836942811439466</c:v>
                </c:pt>
                <c:pt idx="7">
                  <c:v>-0.0122165440297105</c:v>
                </c:pt>
                <c:pt idx="8">
                  <c:v>0.0269639017340843</c:v>
                </c:pt>
                <c:pt idx="9">
                  <c:v>-0.00294579104095331</c:v>
                </c:pt>
                <c:pt idx="10">
                  <c:v>0.0208123186956504</c:v>
                </c:pt>
                <c:pt idx="11">
                  <c:v>-0.0149989925714822</c:v>
                </c:pt>
                <c:pt idx="12">
                  <c:v>-0.00620137238524163</c:v>
                </c:pt>
                <c:pt idx="13">
                  <c:v>0.0252015278999052</c:v>
                </c:pt>
                <c:pt idx="14">
                  <c:v>0.00280361162646887</c:v>
                </c:pt>
                <c:pt idx="15">
                  <c:v>0.01033519260276</c:v>
                </c:pt>
                <c:pt idx="16">
                  <c:v>0.204405624635942</c:v>
                </c:pt>
                <c:pt idx="17">
                  <c:v>-0.0612148268398272</c:v>
                </c:pt>
                <c:pt idx="18">
                  <c:v>-0.0146636640565956</c:v>
                </c:pt>
                <c:pt idx="19">
                  <c:v>-0.00918136646692189</c:v>
                </c:pt>
                <c:pt idx="20">
                  <c:v>-0.0242604911957446</c:v>
                </c:pt>
                <c:pt idx="21">
                  <c:v>-0.014436431867528</c:v>
                </c:pt>
                <c:pt idx="22">
                  <c:v>0.000909711863996771</c:v>
                </c:pt>
                <c:pt idx="23">
                  <c:v>-0.0131162180792342</c:v>
                </c:pt>
                <c:pt idx="24">
                  <c:v>-0.0288145084714328</c:v>
                </c:pt>
                <c:pt idx="25">
                  <c:v>-0.201412326213839</c:v>
                </c:pt>
                <c:pt idx="26">
                  <c:v>-0.0272200441770039</c:v>
                </c:pt>
                <c:pt idx="27">
                  <c:v>0.0578518238292452</c:v>
                </c:pt>
                <c:pt idx="28">
                  <c:v>0.000417037737960996</c:v>
                </c:pt>
                <c:pt idx="29">
                  <c:v>0.0108062034004907</c:v>
                </c:pt>
                <c:pt idx="30">
                  <c:v>-0.000893076209677355</c:v>
                </c:pt>
                <c:pt idx="31">
                  <c:v>-0.0881090700592848</c:v>
                </c:pt>
                <c:pt idx="32">
                  <c:v>0.0253611937904019</c:v>
                </c:pt>
                <c:pt idx="33">
                  <c:v>-0.0064239221659255</c:v>
                </c:pt>
                <c:pt idx="34">
                  <c:v>0.00701193479946211</c:v>
                </c:pt>
                <c:pt idx="35">
                  <c:v>0.0606091461625924</c:v>
                </c:pt>
                <c:pt idx="36">
                  <c:v>-0.00954319938832781</c:v>
                </c:pt>
                <c:pt idx="37">
                  <c:v>-0.0264578327655248</c:v>
                </c:pt>
                <c:pt idx="38">
                  <c:v>-0.0438326812568935</c:v>
                </c:pt>
                <c:pt idx="39">
                  <c:v>-0.033735857223065</c:v>
                </c:pt>
                <c:pt idx="40">
                  <c:v>0.10888867070267</c:v>
                </c:pt>
                <c:pt idx="41">
                  <c:v>-0.0242789625065156</c:v>
                </c:pt>
                <c:pt idx="42">
                  <c:v>0.00272804607571824</c:v>
                </c:pt>
                <c:pt idx="43">
                  <c:v>0.003213224469451</c:v>
                </c:pt>
                <c:pt idx="44">
                  <c:v>-0.0337430216747074</c:v>
                </c:pt>
                <c:pt idx="45">
                  <c:v>-0.0342955253055054</c:v>
                </c:pt>
                <c:pt idx="46">
                  <c:v>-0.00760710371901059</c:v>
                </c:pt>
                <c:pt idx="47">
                  <c:v>-0.111964999300819</c:v>
                </c:pt>
                <c:pt idx="48">
                  <c:v>0.00382135180319996</c:v>
                </c:pt>
                <c:pt idx="49">
                  <c:v>-0.0427023422796611</c:v>
                </c:pt>
                <c:pt idx="50">
                  <c:v>0.0306508301721796</c:v>
                </c:pt>
                <c:pt idx="51">
                  <c:v>0.0593915445081792</c:v>
                </c:pt>
                <c:pt idx="52">
                  <c:v>0.00747537386305046</c:v>
                </c:pt>
                <c:pt idx="53">
                  <c:v>-0.00465241786156256</c:v>
                </c:pt>
                <c:pt idx="54">
                  <c:v>-0.0333851983717183</c:v>
                </c:pt>
                <c:pt idx="55">
                  <c:v>0.0335126723234061</c:v>
                </c:pt>
                <c:pt idx="56">
                  <c:v>-0.039443172376054</c:v>
                </c:pt>
                <c:pt idx="57">
                  <c:v>-0.0432107710751313</c:v>
                </c:pt>
                <c:pt idx="58">
                  <c:v>-0.0216222771824133</c:v>
                </c:pt>
                <c:pt idx="59">
                  <c:v>-0.0718561243348117</c:v>
                </c:pt>
                <c:pt idx="60">
                  <c:v>-0.0144376178961899</c:v>
                </c:pt>
                <c:pt idx="61">
                  <c:v>0.01377689609289</c:v>
                </c:pt>
                <c:pt idx="62">
                  <c:v>-0.0125999411678189</c:v>
                </c:pt>
                <c:pt idx="63">
                  <c:v>-0.0321501019499208</c:v>
                </c:pt>
                <c:pt idx="64">
                  <c:v>-0.00841026373279327</c:v>
                </c:pt>
                <c:pt idx="65">
                  <c:v>-0.00853009976935916</c:v>
                </c:pt>
                <c:pt idx="66">
                  <c:v>-0.00894016617206779</c:v>
                </c:pt>
                <c:pt idx="67">
                  <c:v>0.0166701476535981</c:v>
                </c:pt>
                <c:pt idx="68">
                  <c:v>0.00922337944971239</c:v>
                </c:pt>
                <c:pt idx="69">
                  <c:v>-0.118091008940368</c:v>
                </c:pt>
                <c:pt idx="70">
                  <c:v>-0.0702404143788832</c:v>
                </c:pt>
                <c:pt idx="71">
                  <c:v>-0.0374250920419147</c:v>
                </c:pt>
                <c:pt idx="72">
                  <c:v>-0.107068810670617</c:v>
                </c:pt>
                <c:pt idx="73">
                  <c:v>0.00272618146523676</c:v>
                </c:pt>
                <c:pt idx="74">
                  <c:v>0.0155327310701772</c:v>
                </c:pt>
                <c:pt idx="75">
                  <c:v>-0.0241350473846865</c:v>
                </c:pt>
                <c:pt idx="76">
                  <c:v>-0.00144631901741709</c:v>
                </c:pt>
                <c:pt idx="77">
                  <c:v>-0.0360554805704683</c:v>
                </c:pt>
                <c:pt idx="78">
                  <c:v>-0.00220024397345693</c:v>
                </c:pt>
                <c:pt idx="79">
                  <c:v>-0.0809732847691963</c:v>
                </c:pt>
                <c:pt idx="80">
                  <c:v>-0.0455963678051787</c:v>
                </c:pt>
                <c:pt idx="81">
                  <c:v>-0.00821221234764866</c:v>
                </c:pt>
                <c:pt idx="82">
                  <c:v>0.00279140426787376</c:v>
                </c:pt>
                <c:pt idx="83">
                  <c:v>0.00574445898421514</c:v>
                </c:pt>
                <c:pt idx="84">
                  <c:v>-0.0021205026399611</c:v>
                </c:pt>
                <c:pt idx="85">
                  <c:v>0.0377795758386186</c:v>
                </c:pt>
                <c:pt idx="86">
                  <c:v>-0.0379336287941529</c:v>
                </c:pt>
                <c:pt idx="87">
                  <c:v>-0.0229143841620134</c:v>
                </c:pt>
                <c:pt idx="88">
                  <c:v>0.0203121435880055</c:v>
                </c:pt>
                <c:pt idx="89">
                  <c:v>-0.0523383710886537</c:v>
                </c:pt>
                <c:pt idx="90">
                  <c:v>-0.0164352672407298</c:v>
                </c:pt>
                <c:pt idx="91">
                  <c:v>-0.0324248926415279</c:v>
                </c:pt>
                <c:pt idx="92">
                  <c:v>0.00495793050147993</c:v>
                </c:pt>
                <c:pt idx="93">
                  <c:v>-0.0209573056624013</c:v>
                </c:pt>
                <c:pt idx="94">
                  <c:v>-0.0327081639339477</c:v>
                </c:pt>
                <c:pt idx="95">
                  <c:v>-0.0196699160326111</c:v>
                </c:pt>
                <c:pt idx="96">
                  <c:v>0.0105776974838293</c:v>
                </c:pt>
                <c:pt idx="97">
                  <c:v>0.0098335065152219</c:v>
                </c:pt>
                <c:pt idx="98">
                  <c:v>-0.0111209289742194</c:v>
                </c:pt>
                <c:pt idx="99">
                  <c:v>-0.0556034873955855</c:v>
                </c:pt>
                <c:pt idx="100">
                  <c:v>-0.0166966173548194</c:v>
                </c:pt>
                <c:pt idx="101">
                  <c:v>0.00300483847285917</c:v>
                </c:pt>
                <c:pt idx="102">
                  <c:v>-0.0589895849239572</c:v>
                </c:pt>
                <c:pt idx="103">
                  <c:v>0.027782181553794</c:v>
                </c:pt>
                <c:pt idx="104">
                  <c:v>-0.0113454793621173</c:v>
                </c:pt>
                <c:pt idx="105">
                  <c:v>0.0188762324025183</c:v>
                </c:pt>
                <c:pt idx="106">
                  <c:v>-0.0359861579681717</c:v>
                </c:pt>
                <c:pt idx="107">
                  <c:v>-0.0576320836391339</c:v>
                </c:pt>
                <c:pt idx="108">
                  <c:v>0.00379181304158725</c:v>
                </c:pt>
                <c:pt idx="109">
                  <c:v>-0.00660428669765708</c:v>
                </c:pt>
                <c:pt idx="110">
                  <c:v>-0.0364409325038484</c:v>
                </c:pt>
                <c:pt idx="111">
                  <c:v>-0.0152217003141819</c:v>
                </c:pt>
                <c:pt idx="112">
                  <c:v>-0.00382947406010745</c:v>
                </c:pt>
                <c:pt idx="113">
                  <c:v>0.0021938698010331</c:v>
                </c:pt>
                <c:pt idx="114">
                  <c:v>0.0103373720069724</c:v>
                </c:pt>
                <c:pt idx="115">
                  <c:v>-0.024666276622215</c:v>
                </c:pt>
                <c:pt idx="116">
                  <c:v>-0.0121681571704921</c:v>
                </c:pt>
                <c:pt idx="117">
                  <c:v>-0.000694973880258609</c:v>
                </c:pt>
                <c:pt idx="118">
                  <c:v>-0.00830329705875572</c:v>
                </c:pt>
                <c:pt idx="119">
                  <c:v>-0.0415364718543203</c:v>
                </c:pt>
                <c:pt idx="120">
                  <c:v>0.00373962612222216</c:v>
                </c:pt>
                <c:pt idx="121">
                  <c:v>0.000998797643971843</c:v>
                </c:pt>
                <c:pt idx="122">
                  <c:v>-0.00989486606909792</c:v>
                </c:pt>
                <c:pt idx="123">
                  <c:v>-0.0283185010671071</c:v>
                </c:pt>
                <c:pt idx="124">
                  <c:v>-0.0251752597730957</c:v>
                </c:pt>
                <c:pt idx="125">
                  <c:v>-0.0041665962451233</c:v>
                </c:pt>
                <c:pt idx="126">
                  <c:v>-0.0136364501253583</c:v>
                </c:pt>
                <c:pt idx="127">
                  <c:v>-0.0430824641526851</c:v>
                </c:pt>
                <c:pt idx="128">
                  <c:v>-0.00746931719097783</c:v>
                </c:pt>
                <c:pt idx="129">
                  <c:v>-0.0228111314276206</c:v>
                </c:pt>
                <c:pt idx="130">
                  <c:v>0.0191554726873149</c:v>
                </c:pt>
                <c:pt idx="131">
                  <c:v>0.00121301162898781</c:v>
                </c:pt>
                <c:pt idx="132">
                  <c:v>0.000283376460358995</c:v>
                </c:pt>
                <c:pt idx="133">
                  <c:v>-0.00932543214900355</c:v>
                </c:pt>
                <c:pt idx="134">
                  <c:v>-0.00433299323896659</c:v>
                </c:pt>
                <c:pt idx="135">
                  <c:v>-0.00166760308994024</c:v>
                </c:pt>
                <c:pt idx="136">
                  <c:v>0.000225387155236068</c:v>
                </c:pt>
                <c:pt idx="137">
                  <c:v>-0.0238069541967714</c:v>
                </c:pt>
                <c:pt idx="138">
                  <c:v>-0.0273722777277124</c:v>
                </c:pt>
                <c:pt idx="139">
                  <c:v>-0.0666004031447189</c:v>
                </c:pt>
                <c:pt idx="140">
                  <c:v>-0.0603531064715587</c:v>
                </c:pt>
                <c:pt idx="141">
                  <c:v>0.0251987779639598</c:v>
                </c:pt>
                <c:pt idx="142">
                  <c:v>-0.0350380221927269</c:v>
                </c:pt>
                <c:pt idx="143">
                  <c:v>-0.0304537261799442</c:v>
                </c:pt>
                <c:pt idx="144">
                  <c:v>0.083340769049629</c:v>
                </c:pt>
                <c:pt idx="145">
                  <c:v>-0.0125129277057227</c:v>
                </c:pt>
                <c:pt idx="146">
                  <c:v>0.0145208042829212</c:v>
                </c:pt>
                <c:pt idx="147">
                  <c:v>-0.0334895847578153</c:v>
                </c:pt>
                <c:pt idx="148">
                  <c:v>-0.0363249251817646</c:v>
                </c:pt>
                <c:pt idx="149">
                  <c:v>-0.0140439146990088</c:v>
                </c:pt>
                <c:pt idx="150">
                  <c:v>-0.00511306928507854</c:v>
                </c:pt>
                <c:pt idx="151">
                  <c:v>-0.0132578335473185</c:v>
                </c:pt>
                <c:pt idx="152">
                  <c:v>-0.122699222682733</c:v>
                </c:pt>
                <c:pt idx="153">
                  <c:v>0.0346602393586723</c:v>
                </c:pt>
                <c:pt idx="154">
                  <c:v>-0.0303415908947563</c:v>
                </c:pt>
                <c:pt idx="155">
                  <c:v>-0.0274789048142063</c:v>
                </c:pt>
                <c:pt idx="156">
                  <c:v>0.373104842513618</c:v>
                </c:pt>
                <c:pt idx="157">
                  <c:v>-0.0288056648937535</c:v>
                </c:pt>
                <c:pt idx="158">
                  <c:v>0.0430948064333746</c:v>
                </c:pt>
                <c:pt idx="159">
                  <c:v>0.0662340346794602</c:v>
                </c:pt>
                <c:pt idx="160">
                  <c:v>0.00244046689580172</c:v>
                </c:pt>
                <c:pt idx="161">
                  <c:v>-0.0108759850684361</c:v>
                </c:pt>
                <c:pt idx="162">
                  <c:v>-0.0422625870569538</c:v>
                </c:pt>
                <c:pt idx="163">
                  <c:v>-0.0192679202353962</c:v>
                </c:pt>
                <c:pt idx="164">
                  <c:v>-0.0200585710274</c:v>
                </c:pt>
                <c:pt idx="165">
                  <c:v>0.0398057124297564</c:v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</c:numCache>
            </c:numRef>
          </c:yVal>
          <c:smooth val="0"/>
        </c:ser>
        <c:axId val="53163068"/>
        <c:axId val="41595715"/>
      </c:scatterChart>
      <c:valAx>
        <c:axId val="531630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595715"/>
        <c:crosses val="autoZero"/>
        <c:crossBetween val="midCat"/>
      </c:valAx>
      <c:valAx>
        <c:axId val="41595715"/>
        <c:scaling>
          <c:orientation val="minMax"/>
          <c:max val="0.25"/>
          <c:min val="-0.2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16306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224</xdr:row>
      <xdr:rowOff>360</xdr:rowOff>
    </xdr:from>
    <xdr:to>
      <xdr:col>9</xdr:col>
      <xdr:colOff>152280</xdr:colOff>
      <xdr:row>238</xdr:row>
      <xdr:rowOff>177120</xdr:rowOff>
    </xdr:to>
    <xdr:graphicFrame>
      <xdr:nvGraphicFramePr>
        <xdr:cNvPr id="0" name="Chart 5"/>
        <xdr:cNvGraphicFramePr/>
      </xdr:nvGraphicFramePr>
      <xdr:xfrm>
        <a:off x="475200" y="40797000"/>
        <a:ext cx="936720" cy="271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</xdr:colOff>
      <xdr:row>230</xdr:row>
      <xdr:rowOff>111600</xdr:rowOff>
    </xdr:from>
    <xdr:to>
      <xdr:col>13</xdr:col>
      <xdr:colOff>1054080</xdr:colOff>
      <xdr:row>245</xdr:row>
      <xdr:rowOff>103680</xdr:rowOff>
    </xdr:to>
    <xdr:graphicFrame>
      <xdr:nvGraphicFramePr>
        <xdr:cNvPr id="1" name="Chart 4"/>
        <xdr:cNvGraphicFramePr/>
      </xdr:nvGraphicFramePr>
      <xdr:xfrm>
        <a:off x="5400" y="42022080"/>
        <a:ext cx="13163040" cy="270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66</xdr:col>
      <xdr:colOff>359280</xdr:colOff>
      <xdr:row>229</xdr:row>
      <xdr:rowOff>30240</xdr:rowOff>
    </xdr:from>
    <xdr:to>
      <xdr:col>69</xdr:col>
      <xdr:colOff>1747440</xdr:colOff>
      <xdr:row>256</xdr:row>
      <xdr:rowOff>15120</xdr:rowOff>
    </xdr:to>
    <xdr:graphicFrame>
      <xdr:nvGraphicFramePr>
        <xdr:cNvPr id="2" name=""/>
        <xdr:cNvGraphicFramePr/>
      </xdr:nvGraphicFramePr>
      <xdr:xfrm>
        <a:off x="98939160" y="41759640"/>
        <a:ext cx="7571160" cy="487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196200</xdr:colOff>
      <xdr:row>10</xdr:row>
      <xdr:rowOff>26280</xdr:rowOff>
    </xdr:from>
    <xdr:to>
      <xdr:col>11</xdr:col>
      <xdr:colOff>638640</xdr:colOff>
      <xdr:row>25</xdr:row>
      <xdr:rowOff>138600</xdr:rowOff>
    </xdr:to>
    <xdr:graphicFrame>
      <xdr:nvGraphicFramePr>
        <xdr:cNvPr id="3" name="Chart 1"/>
        <xdr:cNvGraphicFramePr/>
      </xdr:nvGraphicFramePr>
      <xdr:xfrm>
        <a:off x="7454880" y="1785600"/>
        <a:ext cx="423648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778680</xdr:colOff>
      <xdr:row>2</xdr:row>
      <xdr:rowOff>113400</xdr:rowOff>
    </xdr:from>
    <xdr:to>
      <xdr:col>13</xdr:col>
      <xdr:colOff>433800</xdr:colOff>
      <xdr:row>23</xdr:row>
      <xdr:rowOff>86400</xdr:rowOff>
    </xdr:to>
    <xdr:graphicFrame>
      <xdr:nvGraphicFramePr>
        <xdr:cNvPr id="4" name="Chart 1"/>
        <xdr:cNvGraphicFramePr/>
      </xdr:nvGraphicFramePr>
      <xdr:xfrm>
        <a:off x="7604640" y="463680"/>
        <a:ext cx="5413320" cy="365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1388520</xdr:colOff>
      <xdr:row>57</xdr:row>
      <xdr:rowOff>93600</xdr:rowOff>
    </xdr:from>
    <xdr:to>
      <xdr:col>7</xdr:col>
      <xdr:colOff>1865520</xdr:colOff>
      <xdr:row>75</xdr:row>
      <xdr:rowOff>169920</xdr:rowOff>
    </xdr:to>
    <xdr:graphicFrame>
      <xdr:nvGraphicFramePr>
        <xdr:cNvPr id="5" name=""/>
        <xdr:cNvGraphicFramePr/>
      </xdr:nvGraphicFramePr>
      <xdr:xfrm>
        <a:off x="5955120" y="10270080"/>
        <a:ext cx="57571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2469240</xdr:colOff>
      <xdr:row>57</xdr:row>
      <xdr:rowOff>116280</xdr:rowOff>
    </xdr:from>
    <xdr:to>
      <xdr:col>10</xdr:col>
      <xdr:colOff>428760</xdr:colOff>
      <xdr:row>76</xdr:row>
      <xdr:rowOff>25200</xdr:rowOff>
    </xdr:to>
    <xdr:graphicFrame>
      <xdr:nvGraphicFramePr>
        <xdr:cNvPr id="6" name=""/>
        <xdr:cNvGraphicFramePr/>
      </xdr:nvGraphicFramePr>
      <xdr:xfrm>
        <a:off x="12315960" y="10292760"/>
        <a:ext cx="57618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22680</xdr:colOff>
      <xdr:row>9</xdr:row>
      <xdr:rowOff>78120</xdr:rowOff>
    </xdr:from>
    <xdr:to>
      <xdr:col>11</xdr:col>
      <xdr:colOff>369360</xdr:colOff>
      <xdr:row>30</xdr:row>
      <xdr:rowOff>56880</xdr:rowOff>
    </xdr:to>
    <xdr:graphicFrame>
      <xdr:nvGraphicFramePr>
        <xdr:cNvPr id="7" name="Chart 1"/>
        <xdr:cNvGraphicFramePr/>
      </xdr:nvGraphicFramePr>
      <xdr:xfrm>
        <a:off x="5387760" y="1792440"/>
        <a:ext cx="4140720" cy="397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730080</xdr:colOff>
      <xdr:row>11</xdr:row>
      <xdr:rowOff>74160</xdr:rowOff>
    </xdr:from>
    <xdr:to>
      <xdr:col>13</xdr:col>
      <xdr:colOff>347400</xdr:colOff>
      <xdr:row>30</xdr:row>
      <xdr:rowOff>4680</xdr:rowOff>
    </xdr:to>
    <xdr:graphicFrame>
      <xdr:nvGraphicFramePr>
        <xdr:cNvPr id="8" name="Chart 1"/>
        <xdr:cNvGraphicFramePr/>
      </xdr:nvGraphicFramePr>
      <xdr:xfrm>
        <a:off x="6616440" y="2360160"/>
        <a:ext cx="4170240" cy="354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2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9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V2" activeCellId="0" sqref="V2"/>
    </sheetView>
  </sheetViews>
  <sheetFormatPr defaultRowHeight="15" zeroHeight="false" outlineLevelRow="0" outlineLevelCol="0"/>
  <cols>
    <col collapsed="false" customWidth="true" hidden="false" outlineLevel="0" max="1" min="1" style="0" width="5.34"/>
    <col collapsed="false" customWidth="true" hidden="false" outlineLevel="0" max="2" min="2" style="0" width="8.83"/>
    <col collapsed="false" customWidth="true" hidden="true" outlineLevel="0" max="3" min="3" style="0" width="15.5"/>
    <col collapsed="false" customWidth="true" hidden="true" outlineLevel="0" max="4" min="4" style="0" width="12.66"/>
    <col collapsed="false" customWidth="false" hidden="true" outlineLevel="0" max="5" min="5" style="0" width="11.51"/>
    <col collapsed="false" customWidth="true" hidden="true" outlineLevel="0" max="8" min="6" style="0" width="8.83"/>
    <col collapsed="false" customWidth="true" hidden="true" outlineLevel="0" max="9" min="9" style="1" width="8.83"/>
    <col collapsed="false" customWidth="true" hidden="false" outlineLevel="0" max="10" min="10" style="0" width="8.83"/>
    <col collapsed="false" customWidth="true" hidden="false" outlineLevel="0" max="11" min="11" style="2" width="8.83"/>
    <col collapsed="false" customWidth="true" hidden="false" outlineLevel="0" max="12" min="12" style="0" width="11"/>
    <col collapsed="false" customWidth="true" hidden="false" outlineLevel="0" max="13" min="13" style="0" width="15.5"/>
    <col collapsed="false" customWidth="true" hidden="false" outlineLevel="0" max="14" min="14" style="0" width="14.17"/>
    <col collapsed="false" customWidth="true" hidden="false" outlineLevel="0" max="15" min="15" style="0" width="17.67"/>
    <col collapsed="false" customWidth="true" hidden="false" outlineLevel="0" max="16" min="16" style="0" width="14.58"/>
    <col collapsed="false" customWidth="true" hidden="false" outlineLevel="0" max="17" min="17" style="0" width="17.67"/>
    <col collapsed="false" customWidth="true" hidden="false" outlineLevel="0" max="18" min="18" style="0" width="11.11"/>
    <col collapsed="false" customWidth="true" hidden="false" outlineLevel="0" max="19" min="19" style="0" width="17.67"/>
    <col collapsed="false" customWidth="true" hidden="false" outlineLevel="0" max="20" min="20" style="0" width="21"/>
    <col collapsed="false" customWidth="true" hidden="false" outlineLevel="0" max="21" min="21" style="0" width="14.17"/>
    <col collapsed="false" customWidth="true" hidden="false" outlineLevel="0" max="22" min="22" style="0" width="17.17"/>
    <col collapsed="false" customWidth="true" hidden="false" outlineLevel="0" max="23" min="23" style="0" width="23.5"/>
    <col collapsed="false" customWidth="true" hidden="false" outlineLevel="0" max="24" min="24" style="0" width="17.17"/>
    <col collapsed="false" customWidth="true" hidden="false" outlineLevel="0" max="26" min="25" style="0" width="12.66"/>
    <col collapsed="false" customWidth="true" hidden="false" outlineLevel="0" max="35" min="27" style="0" width="17.17"/>
    <col collapsed="false" customWidth="true" hidden="false" outlineLevel="0" max="36" min="36" style="0" width="20"/>
    <col collapsed="false" customWidth="true" hidden="false" outlineLevel="0" max="37" min="37" style="0" width="23.33"/>
    <col collapsed="false" customWidth="true" hidden="false" outlineLevel="0" max="44" min="38" style="0" width="17.17"/>
    <col collapsed="false" customWidth="true" hidden="false" outlineLevel="0" max="46" min="45" style="0" width="12.66"/>
    <col collapsed="false" customWidth="true" hidden="false" outlineLevel="0" max="47" min="47" style="0" width="13.33"/>
    <col collapsed="false" customWidth="true" hidden="false" outlineLevel="0" max="48" min="48" style="0" width="11.33"/>
    <col collapsed="false" customWidth="true" hidden="false" outlineLevel="0" max="51" min="49" style="0" width="16"/>
    <col collapsed="false" customWidth="true" hidden="false" outlineLevel="0" max="52" min="52" style="0" width="24.84"/>
    <col collapsed="false" customWidth="true" hidden="false" outlineLevel="0" max="53" min="53" style="0" width="14.5"/>
    <col collapsed="false" customWidth="true" hidden="false" outlineLevel="0" max="54" min="54" style="0" width="24.33"/>
    <col collapsed="false" customWidth="true" hidden="false" outlineLevel="0" max="63" min="55" style="0" width="19"/>
    <col collapsed="false" customWidth="true" hidden="false" outlineLevel="0" max="64" min="64" style="0" width="77.66"/>
    <col collapsed="false" customWidth="true" hidden="false" outlineLevel="0" max="1025" min="65" style="0" width="14.5"/>
  </cols>
  <sheetData>
    <row r="1" customFormat="false" ht="34.6" hidden="false" customHeight="tru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8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9" t="s">
        <v>23</v>
      </c>
      <c r="Y1" s="6" t="s">
        <v>24</v>
      </c>
      <c r="Z1" s="9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9" t="s">
        <v>33</v>
      </c>
      <c r="AI1" s="9" t="s">
        <v>34</v>
      </c>
      <c r="AJ1" s="9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4" t="s">
        <v>63</v>
      </c>
    </row>
    <row r="2" customFormat="false" ht="14.25" hidden="false" customHeight="true" outlineLevel="0" collapsed="false">
      <c r="A2" s="0" t="n">
        <v>176</v>
      </c>
      <c r="B2" s="10" t="n">
        <v>17033</v>
      </c>
      <c r="C2" s="10" t="n">
        <v>6</v>
      </c>
      <c r="D2" s="11" t="n">
        <v>2</v>
      </c>
      <c r="E2" s="11" t="n">
        <v>3</v>
      </c>
      <c r="F2" s="10" t="n">
        <v>400</v>
      </c>
      <c r="G2" s="10" t="n">
        <v>2348.8</v>
      </c>
      <c r="H2" s="10" t="n">
        <v>2454.04</v>
      </c>
      <c r="I2" s="12" t="n">
        <v>519.42</v>
      </c>
      <c r="J2" s="10" t="n">
        <v>3.1</v>
      </c>
      <c r="K2" s="13" t="n">
        <v>7.83</v>
      </c>
      <c r="L2" s="10" t="s">
        <v>64</v>
      </c>
      <c r="M2" s="10" t="n">
        <v>20170915</v>
      </c>
      <c r="N2" s="10" t="n">
        <v>20170915</v>
      </c>
      <c r="O2" s="10" t="n">
        <v>33.431667</v>
      </c>
      <c r="P2" s="10" t="n">
        <v>170504</v>
      </c>
      <c r="Q2" s="10" t="n">
        <f aca="false">AVERAGE(2.785)</f>
        <v>2.785</v>
      </c>
      <c r="R2" s="10" t="n">
        <v>12.9</v>
      </c>
      <c r="S2" s="10" t="n">
        <f aca="false">AVERAGE(32.4,32.5,32.4)</f>
        <v>32.4333333333333</v>
      </c>
      <c r="T2" s="10" t="n">
        <v>36.1</v>
      </c>
      <c r="U2" s="10" t="n">
        <f aca="false">AVERAGE(32.828, 32.829, 32.829)</f>
        <v>32.8286666666667</v>
      </c>
      <c r="V2" s="10" t="n">
        <v>170601</v>
      </c>
      <c r="W2" s="10" t="n">
        <f aca="false">U2*(32.55/29.53)</f>
        <v>36.186017609211</v>
      </c>
      <c r="X2" s="10" t="n">
        <f aca="false">U2</f>
        <v>32.8286666666667</v>
      </c>
      <c r="Y2" s="10" t="n">
        <v>36</v>
      </c>
      <c r="Z2" s="10" t="n">
        <f aca="false">1.8682*X2 - 2.7383</f>
        <v>58.5922150666667</v>
      </c>
      <c r="AA2" s="10" t="n">
        <f aca="false">AVERAGE(2.799, 2.8, 2.8)</f>
        <v>2.79966666666667</v>
      </c>
      <c r="AB2" s="10" t="n">
        <v>17</v>
      </c>
      <c r="AC2" s="10" t="n">
        <f aca="false">AVERAGE(29.6, 29.6, 29.6)</f>
        <v>29.6</v>
      </c>
      <c r="AD2" s="10" t="n">
        <v>33.1</v>
      </c>
      <c r="AE2" s="10" t="n">
        <f aca="false">((Q2 - AA2)/Q2)</f>
        <v>-0.00526630760023943</v>
      </c>
      <c r="AF2" s="10" t="n">
        <f aca="false">(U2*(1 +AE2))</f>
        <v>32.6557808098943</v>
      </c>
      <c r="AG2" s="10" t="n">
        <f aca="false">AVERAGE(32.01, 32.006, 32.004)</f>
        <v>32.0066666666667</v>
      </c>
      <c r="AH2" s="14" t="n">
        <f aca="false">1.8682*AG2 - 2.7383</f>
        <v>57.0565546666667</v>
      </c>
      <c r="AI2" s="14" t="n">
        <f aca="false">AH2*(17.1/16.8)</f>
        <v>58.0754217142857</v>
      </c>
      <c r="AJ2" s="14" t="n">
        <f aca="false">100*(AI2-Z2)/Z2</f>
        <v>-0.882017093555792</v>
      </c>
      <c r="AK2" s="14" t="n">
        <f aca="false">AJ2/Y2</f>
        <v>-0.0245004748209942</v>
      </c>
      <c r="AL2" s="10" t="n">
        <v>170707</v>
      </c>
      <c r="AM2" s="10" t="n">
        <f aca="false">AVERAGE(2.804, 2.803, 2.803)</f>
        <v>2.80333333333333</v>
      </c>
      <c r="AN2" s="10" t="n">
        <v>16.8</v>
      </c>
      <c r="AO2" s="10" t="s">
        <v>65</v>
      </c>
      <c r="AP2" s="10" t="s">
        <v>65</v>
      </c>
      <c r="AQ2" s="10" t="n">
        <f aca="false">((Q2 - AM2)/ Q2)</f>
        <v>-0.00658288450029913</v>
      </c>
      <c r="AR2" s="10" t="n">
        <f aca="false">(AG2*(1+AQ2))</f>
        <v>31.7959704767604</v>
      </c>
      <c r="AS2" s="10" t="n">
        <v>52.04</v>
      </c>
      <c r="AT2" s="10" t="s">
        <v>66</v>
      </c>
      <c r="AU2" s="0" t="n">
        <f aca="false">1.8651*O2 - 2.6525</f>
        <v>59.7009021217</v>
      </c>
      <c r="AV2" s="0" t="n">
        <f aca="false">1.8651*U2 - 2.6525</f>
        <v>58.5762462</v>
      </c>
      <c r="AW2" s="0" t="n">
        <f aca="false">1.8651*AG2 - 2.6525</f>
        <v>57.043134</v>
      </c>
      <c r="AX2" s="0" t="n">
        <f aca="false">1.8651*AF2 - 2.6525</f>
        <v>58.2537967885338</v>
      </c>
      <c r="AY2" s="0" t="n">
        <f aca="false">1.8651*AR2 - 2.6525</f>
        <v>56.6501645362059</v>
      </c>
      <c r="AZ2" s="10" t="n">
        <f aca="false">U2 - O2</f>
        <v>-0.603000333333327</v>
      </c>
      <c r="BA2" s="10" t="n">
        <f aca="false">(AZ2/O2)*100</f>
        <v>-1.80368012559268</v>
      </c>
      <c r="BB2" s="10" t="n">
        <f aca="false">AG2-O2</f>
        <v>-1.42500033333334</v>
      </c>
      <c r="BC2" s="10" t="n">
        <f aca="false">(BB2/O2)*100</f>
        <v>-4.2624267983207</v>
      </c>
      <c r="BD2" s="10" t="n">
        <f aca="false">BC2/Y2</f>
        <v>-0.118400744397797</v>
      </c>
      <c r="BE2" s="10" t="n">
        <f aca="false">((AW2 - AU2)/AU2)*100</f>
        <v>-4.451805629808</v>
      </c>
      <c r="BF2" s="10" t="n">
        <f aca="false">BE2/Y2</f>
        <v>-0.123661267494667</v>
      </c>
      <c r="BG2" s="10" t="n">
        <f aca="false">(AR2-O2)</f>
        <v>-1.63569652323958</v>
      </c>
      <c r="BH2" s="10" t="n">
        <f aca="false">(BG2/O2)*100</f>
        <v>-4.89265618504628</v>
      </c>
      <c r="BI2" s="10" t="n">
        <f aca="false">BH2/Y2</f>
        <v>-0.135907116251286</v>
      </c>
      <c r="BJ2" s="10" t="n">
        <f aca="false">((AY2 - AU2)/AU2)*100</f>
        <v>-5.110035991207</v>
      </c>
      <c r="BK2" s="10" t="n">
        <f aca="false">BJ2/Y2</f>
        <v>-0.141945444200194</v>
      </c>
      <c r="BL2" s="15"/>
    </row>
    <row r="3" customFormat="false" ht="14.25" hidden="false" customHeight="true" outlineLevel="0" collapsed="false">
      <c r="A3" s="0" t="n">
        <v>147</v>
      </c>
      <c r="B3" s="10" t="n">
        <v>17019</v>
      </c>
      <c r="C3" s="10" t="n">
        <v>12</v>
      </c>
      <c r="D3" s="11" t="n">
        <v>4</v>
      </c>
      <c r="E3" s="11" t="n">
        <v>3</v>
      </c>
      <c r="F3" s="10" t="n">
        <v>2800</v>
      </c>
      <c r="G3" s="10" t="n">
        <v>2612.89</v>
      </c>
      <c r="H3" s="10" t="n">
        <v>2488.3</v>
      </c>
      <c r="I3" s="12" t="n">
        <v>2516.92</v>
      </c>
      <c r="J3" s="10" t="n">
        <v>1.01</v>
      </c>
      <c r="K3" s="13" t="n">
        <v>7.22</v>
      </c>
      <c r="L3" s="10" t="s">
        <v>64</v>
      </c>
      <c r="M3" s="10" t="n">
        <v>20170822</v>
      </c>
      <c r="N3" s="10" t="n">
        <v>20170822</v>
      </c>
      <c r="O3" s="10" t="n">
        <v>28.341667</v>
      </c>
      <c r="P3" s="10" t="n">
        <v>170506</v>
      </c>
      <c r="Q3" s="10" t="n">
        <f aca="false">AVERAGE(2.799, 2.799, 2.798)</f>
        <v>2.79866666666667</v>
      </c>
      <c r="R3" s="10" t="n">
        <v>13</v>
      </c>
      <c r="S3" s="10" t="n">
        <f aca="false">AVERAGE(32.6, 32.7, 32.7)</f>
        <v>32.6666666666667</v>
      </c>
      <c r="T3" s="10" t="n">
        <v>36.1</v>
      </c>
      <c r="U3" s="10" t="n">
        <v>28.336</v>
      </c>
      <c r="V3" s="10" t="n">
        <v>170531</v>
      </c>
      <c r="W3" s="10" t="n">
        <f aca="false">U3*(32.55/29.53)</f>
        <v>31.2338909583474</v>
      </c>
      <c r="X3" s="10" t="n">
        <f aca="false">U3</f>
        <v>28.336</v>
      </c>
      <c r="Y3" s="10" t="n">
        <v>37</v>
      </c>
      <c r="Z3" s="10" t="n">
        <f aca="false">1.8682*X3 - 2.7383</f>
        <v>50.1990152</v>
      </c>
      <c r="AA3" s="10" t="n">
        <f aca="false">AVERAGE(2.806, 2.806, 2.806)</f>
        <v>2.806</v>
      </c>
      <c r="AB3" s="10" t="n">
        <v>17.2</v>
      </c>
      <c r="AC3" s="10" t="n">
        <f aca="false">AVERAGE(29.4, 29.5, 29.5)</f>
        <v>29.4666666666667</v>
      </c>
      <c r="AD3" s="10" t="n">
        <f aca="false">33.1</f>
        <v>33.1</v>
      </c>
      <c r="AE3" s="10" t="n">
        <f aca="false">((Q3 - AA3)/Q3)</f>
        <v>-0.0026202953787515</v>
      </c>
      <c r="AF3" s="10" t="n">
        <f aca="false">(U3*(1 +AE3))</f>
        <v>28.2617513101477</v>
      </c>
      <c r="AG3" s="10" t="n">
        <v>27.701333</v>
      </c>
      <c r="AH3" s="14" t="n">
        <f aca="false">1.8682*AG3 - 2.7383</f>
        <v>49.0133303106</v>
      </c>
      <c r="AI3" s="14" t="n">
        <f aca="false">AH3*(17.1/16.8)</f>
        <v>49.8885683518607</v>
      </c>
      <c r="AJ3" s="14" t="n">
        <f aca="false">100*(AI3-Z3)/Z3</f>
        <v>-0.618432148324879</v>
      </c>
      <c r="AK3" s="14" t="n">
        <f aca="false">AJ3/Y3</f>
        <v>-0.0167143823871589</v>
      </c>
      <c r="AL3" s="10" t="n">
        <v>170707</v>
      </c>
      <c r="AM3" s="10" t="n">
        <f aca="false">AVERAGE(2.796, 2.792, 2.791)</f>
        <v>2.793</v>
      </c>
      <c r="AN3" s="10" t="n">
        <v>16.7</v>
      </c>
      <c r="AO3" s="10" t="s">
        <v>65</v>
      </c>
      <c r="AP3" s="10" t="s">
        <v>65</v>
      </c>
      <c r="AQ3" s="10" t="n">
        <f aca="false">((Q3 - AM3)/ Q3)</f>
        <v>0.002024773701763</v>
      </c>
      <c r="AR3" s="10" t="n">
        <f aca="false">(AG3*(1+AQ3))</f>
        <v>27.7574219305622</v>
      </c>
      <c r="AS3" s="10" t="n">
        <v>44.99</v>
      </c>
      <c r="AT3" s="10" t="s">
        <v>66</v>
      </c>
      <c r="AU3" s="0" t="n">
        <f aca="false">1.8651*O3 - 2.6525</f>
        <v>50.2075431217</v>
      </c>
      <c r="AV3" s="0" t="n">
        <f aca="false">1.8651*U3 - 2.6525</f>
        <v>50.1969736</v>
      </c>
      <c r="AW3" s="0" t="n">
        <f aca="false">1.8651*AG3 - 2.6525</f>
        <v>49.0132561783</v>
      </c>
      <c r="AX3" s="0" t="n">
        <f aca="false">1.8651*AF3 - 2.6525</f>
        <v>50.0584923685565</v>
      </c>
      <c r="AY3" s="0" t="n">
        <f aca="false">1.8651*AR3 - 2.6525</f>
        <v>49.1178676426915</v>
      </c>
      <c r="AZ3" s="10" t="n">
        <f aca="false">U3 - O3</f>
        <v>-0.00566700000000253</v>
      </c>
      <c r="BA3" s="10" t="n">
        <f aca="false">(AZ3/O3)*100</f>
        <v>-0.0199952952661625</v>
      </c>
      <c r="BB3" s="10" t="n">
        <f aca="false">AG3-O3</f>
        <v>-0.640334000000003</v>
      </c>
      <c r="BC3" s="10" t="n">
        <f aca="false">(BB3/O3)*100</f>
        <v>-2.25933781523861</v>
      </c>
      <c r="BD3" s="10" t="n">
        <f aca="false">BC3/Y3</f>
        <v>-0.0610631841956382</v>
      </c>
      <c r="BE3" s="10" t="n">
        <f aca="false">((AW3 - AU3)/AU3)*100</f>
        <v>-2.37870022937614</v>
      </c>
      <c r="BF3" s="10" t="n">
        <f aca="false">BE3/Y3</f>
        <v>-0.0642891953885443</v>
      </c>
      <c r="BG3" s="10" t="n">
        <f aca="false">(AR3-O3)</f>
        <v>-0.584245069437827</v>
      </c>
      <c r="BH3" s="10" t="n">
        <f aca="false">(BG3/O3)*100</f>
        <v>-2.06143509285402</v>
      </c>
      <c r="BI3" s="10" t="n">
        <f aca="false">BH3/Y3</f>
        <v>-0.0557144619690276</v>
      </c>
      <c r="BJ3" s="10" t="n">
        <f aca="false">((AY3 - AU3)/AU3)*100</f>
        <v>-2.17034216625017</v>
      </c>
      <c r="BK3" s="10" t="n">
        <f aca="false">BJ3/Y3</f>
        <v>-0.0586578963851397</v>
      </c>
      <c r="BL3" s="15"/>
    </row>
    <row r="4" customFormat="false" ht="14.25" hidden="false" customHeight="true" outlineLevel="0" collapsed="false">
      <c r="A4" s="0" t="n">
        <v>139</v>
      </c>
      <c r="B4" s="10" t="n">
        <v>17158</v>
      </c>
      <c r="C4" s="10" t="n">
        <v>9</v>
      </c>
      <c r="D4" s="11" t="n">
        <v>3</v>
      </c>
      <c r="E4" s="11" t="n">
        <v>3</v>
      </c>
      <c r="F4" s="10" t="n">
        <v>900</v>
      </c>
      <c r="G4" s="10" t="n">
        <v>2442.18</v>
      </c>
      <c r="H4" s="10" t="n">
        <v>2466.7</v>
      </c>
      <c r="I4" s="12" t="n">
        <v>908.54</v>
      </c>
      <c r="J4" s="10" t="n">
        <v>2.07</v>
      </c>
      <c r="K4" s="13" t="n">
        <v>7.59</v>
      </c>
      <c r="L4" s="10" t="s">
        <v>64</v>
      </c>
      <c r="M4" s="10" t="n">
        <v>20170724</v>
      </c>
      <c r="N4" s="10" t="n">
        <v>20170724</v>
      </c>
      <c r="O4" s="10" t="n">
        <v>16.266667</v>
      </c>
      <c r="P4" s="10" t="n">
        <v>170505</v>
      </c>
      <c r="Q4" s="10" t="n">
        <v>2.786</v>
      </c>
      <c r="R4" s="10" t="n">
        <v>12.9</v>
      </c>
      <c r="S4" s="10" t="n">
        <f aca="false">AVERAGE(32.5, 32.6, 32.5)</f>
        <v>32.5333333333333</v>
      </c>
      <c r="T4" s="10" t="n">
        <v>36.1</v>
      </c>
      <c r="U4" s="10" t="n">
        <v>15.996667</v>
      </c>
      <c r="V4" s="10" t="n">
        <v>170601</v>
      </c>
      <c r="W4" s="10" t="n">
        <f aca="false">U4*(32.55/29.53)</f>
        <v>17.6326282035218</v>
      </c>
      <c r="X4" s="10" t="n">
        <f aca="false">U4</f>
        <v>15.996667</v>
      </c>
      <c r="Y4" s="10" t="n">
        <v>34</v>
      </c>
      <c r="Z4" s="10" t="n">
        <f aca="false">1.8682*X4 - 2.7383</f>
        <v>27.1466732894</v>
      </c>
      <c r="AA4" s="10" t="n">
        <f aca="false">AVERAGE(2.803, 2.807, 2.809)</f>
        <v>2.80633333333333</v>
      </c>
      <c r="AB4" s="10" t="n">
        <v>17</v>
      </c>
      <c r="AC4" s="10" t="n">
        <f aca="false">AVERAGE(29.6, 29.6, 29.6)</f>
        <v>29.6</v>
      </c>
      <c r="AD4" s="10" t="n">
        <v>33.1</v>
      </c>
      <c r="AE4" s="10" t="n">
        <f aca="false">((Q4 - AA4)/Q4)</f>
        <v>-0.00729839674563292</v>
      </c>
      <c r="AF4" s="10" t="n">
        <f aca="false">(U4*(1 +AE4))</f>
        <v>15.8799169776262</v>
      </c>
      <c r="AG4" s="10" t="n">
        <v>15.681333</v>
      </c>
      <c r="AH4" s="14" t="n">
        <f aca="false">1.8682*AG4 - 2.7383</f>
        <v>26.5575663106</v>
      </c>
      <c r="AI4" s="14" t="n">
        <f aca="false">AH4*(17.1/16.8)</f>
        <v>27.0318085661464</v>
      </c>
      <c r="AJ4" s="14" t="n">
        <f aca="false">100*(AI4-Z4)/Z4</f>
        <v>-0.423126333120259</v>
      </c>
      <c r="AK4" s="14" t="n">
        <f aca="false">AJ4/Y4</f>
        <v>-0.0124448921505959</v>
      </c>
      <c r="AL4" s="10" t="n">
        <v>170705</v>
      </c>
      <c r="AM4" s="10" t="n">
        <f aca="false">AVERAGE(2.79, 2.79, 2.789)</f>
        <v>2.78966666666667</v>
      </c>
      <c r="AN4" s="10" t="n">
        <v>17</v>
      </c>
      <c r="AO4" s="10" t="s">
        <v>65</v>
      </c>
      <c r="AP4" s="10" t="s">
        <v>65</v>
      </c>
      <c r="AQ4" s="10" t="n">
        <f aca="false">((Q4 - AM4)/ Q4)</f>
        <v>-0.00131610433117972</v>
      </c>
      <c r="AR4" s="10" t="n">
        <f aca="false">(AG4*(1+AQ4))</f>
        <v>15.66069472972</v>
      </c>
      <c r="AS4" s="10" t="n">
        <v>37.207</v>
      </c>
      <c r="AT4" s="10" t="s">
        <v>66</v>
      </c>
      <c r="AU4" s="0" t="n">
        <f aca="false">1.8651*O4 - 2.6525</f>
        <v>27.6864606217</v>
      </c>
      <c r="AV4" s="0" t="n">
        <f aca="false">1.8651*U4 - 2.6525</f>
        <v>27.1828836217</v>
      </c>
      <c r="AW4" s="0" t="n">
        <f aca="false">1.8651*AG4 - 2.6525</f>
        <v>26.5947541783</v>
      </c>
      <c r="AX4" s="0" t="n">
        <f aca="false">1.8651*AF4 - 2.6525</f>
        <v>26.9651331549707</v>
      </c>
      <c r="AY4" s="0" t="n">
        <f aca="false">1.8651*AR4 - 2.6525</f>
        <v>26.5562617404008</v>
      </c>
      <c r="AZ4" s="10" t="n">
        <f aca="false">U4 - O4</f>
        <v>-0.269999999999998</v>
      </c>
      <c r="BA4" s="10" t="n">
        <f aca="false">(AZ4/O4)*100</f>
        <v>-1.65983603156072</v>
      </c>
      <c r="BB4" s="10" t="n">
        <f aca="false">AG4-O4</f>
        <v>-0.585333999999998</v>
      </c>
      <c r="BC4" s="10" t="n">
        <f aca="false">(BB4/O4)*100</f>
        <v>-3.59836468036137</v>
      </c>
      <c r="BD4" s="10" t="n">
        <f aca="false">BC4/Y4</f>
        <v>-0.105834255304746</v>
      </c>
      <c r="BE4" s="10" t="n">
        <f aca="false">((AW4 - AU4)/AU4)*100</f>
        <v>-3.94310583182432</v>
      </c>
      <c r="BF4" s="10" t="n">
        <f aca="false">BE4/Y4</f>
        <v>-0.115973700936009</v>
      </c>
      <c r="BG4" s="10" t="n">
        <f aca="false">(AR4-O4)</f>
        <v>-0.605972270279969</v>
      </c>
      <c r="BH4" s="10" t="n">
        <f aca="false">(BG4/O4)*100</f>
        <v>-3.72523929013835</v>
      </c>
      <c r="BI4" s="10" t="n">
        <f aca="false">BH4/Y4</f>
        <v>-0.109565861474657</v>
      </c>
      <c r="BJ4" s="10" t="n">
        <f aca="false">((AY4 - AU4)/AU4)*100</f>
        <v>-4.08213565735934</v>
      </c>
      <c r="BK4" s="10" t="n">
        <f aca="false">BJ4/Y4</f>
        <v>-0.120062813451745</v>
      </c>
      <c r="BL4" s="15"/>
    </row>
    <row r="5" customFormat="false" ht="14.25" hidden="false" customHeight="true" outlineLevel="0" collapsed="false">
      <c r="A5" s="0" t="n">
        <v>143</v>
      </c>
      <c r="B5" s="10" t="n">
        <v>17210</v>
      </c>
      <c r="C5" s="10" t="n">
        <v>17</v>
      </c>
      <c r="D5" s="11" t="n">
        <v>6</v>
      </c>
      <c r="E5" s="11" t="n">
        <v>2</v>
      </c>
      <c r="F5" s="10" t="n">
        <v>2800</v>
      </c>
      <c r="G5" s="10" t="n">
        <v>2608.91</v>
      </c>
      <c r="H5" s="10" t="n">
        <v>2522.06</v>
      </c>
      <c r="I5" s="12" t="n">
        <v>2346.38</v>
      </c>
      <c r="J5" s="10" t="n">
        <v>1.21</v>
      </c>
      <c r="K5" s="13" t="n">
        <v>7.23</v>
      </c>
      <c r="L5" s="10" t="s">
        <v>64</v>
      </c>
      <c r="M5" s="10" t="n">
        <v>20170724</v>
      </c>
      <c r="N5" s="10" t="n">
        <v>20170724</v>
      </c>
      <c r="O5" s="10" t="n">
        <v>54.544333</v>
      </c>
      <c r="P5" s="10" t="n">
        <v>170505</v>
      </c>
      <c r="Q5" s="10" t="n">
        <v>2.786</v>
      </c>
      <c r="R5" s="10" t="n">
        <v>12.9</v>
      </c>
      <c r="S5" s="10" t="n">
        <f aca="false">AVERAGE(32.5, 32.6, 32.5)</f>
        <v>32.5333333333333</v>
      </c>
      <c r="T5" s="10" t="n">
        <v>36.1</v>
      </c>
      <c r="U5" s="10" t="n">
        <v>54.290667</v>
      </c>
      <c r="V5" s="10" t="n">
        <v>170531</v>
      </c>
      <c r="W5" s="10" t="n">
        <f aca="false">U5*(32.55/29.53)</f>
        <v>59.8429126600068</v>
      </c>
      <c r="X5" s="10" t="n">
        <f aca="false">U5</f>
        <v>54.290667</v>
      </c>
      <c r="Y5" s="10" t="n">
        <v>35</v>
      </c>
      <c r="Z5" s="10" t="n">
        <f aca="false">1.8682*X5 - 2.7383</f>
        <v>98.6875240894</v>
      </c>
      <c r="AA5" s="10" t="n">
        <f aca="false">AVERAGE(2.806, 2.806, 2.806)</f>
        <v>2.806</v>
      </c>
      <c r="AB5" s="10" t="n">
        <v>17.2</v>
      </c>
      <c r="AC5" s="10" t="n">
        <f aca="false">AVERAGE(29.4, 29.5, 29.5)</f>
        <v>29.4666666666667</v>
      </c>
      <c r="AD5" s="10" t="n">
        <f aca="false">33.1</f>
        <v>33.1</v>
      </c>
      <c r="AE5" s="10" t="n">
        <f aca="false">((Q5 - AA5)/Q5)</f>
        <v>-0.00717875089734371</v>
      </c>
      <c r="AF5" s="10" t="n">
        <f aca="false">(U5*(1 +AE5))</f>
        <v>53.9009278255564</v>
      </c>
      <c r="AG5" s="10" t="n">
        <v>53.347</v>
      </c>
      <c r="AH5" s="14" t="n">
        <f aca="false">1.8682*AG5 - 2.7383</f>
        <v>96.9245654</v>
      </c>
      <c r="AI5" s="14" t="n">
        <f aca="false">AH5*(17.1/16.8)</f>
        <v>98.6553612107143</v>
      </c>
      <c r="AJ5" s="14" t="n">
        <f aca="false">100*(AI5-Z5)/Z5</f>
        <v>-0.0325906227585451</v>
      </c>
      <c r="AK5" s="14" t="n">
        <f aca="false">AJ5/Y5</f>
        <v>-0.000931160650244145</v>
      </c>
      <c r="AL5" s="10" t="n">
        <v>170705</v>
      </c>
      <c r="AM5" s="10" t="s">
        <v>65</v>
      </c>
      <c r="AN5" s="10" t="s">
        <v>65</v>
      </c>
      <c r="AO5" s="10" t="s">
        <v>65</v>
      </c>
      <c r="AP5" s="10" t="s">
        <v>65</v>
      </c>
      <c r="AQ5" s="10" t="s">
        <v>65</v>
      </c>
      <c r="AR5" s="10" t="s">
        <v>65</v>
      </c>
      <c r="AS5" s="10" t="n">
        <v>87.459</v>
      </c>
      <c r="AT5" s="10" t="s">
        <v>66</v>
      </c>
      <c r="AU5" s="0" t="n">
        <f aca="false">1.8651*O5 - 2.6525</f>
        <v>99.0781354783</v>
      </c>
      <c r="AV5" s="0" t="n">
        <f aca="false">1.8651*U5 - 2.6525</f>
        <v>98.6050230217</v>
      </c>
      <c r="AW5" s="0" t="n">
        <f aca="false">1.8651*AG5 - 2.6525</f>
        <v>96.8449897</v>
      </c>
      <c r="AX5" s="0" t="n">
        <f aca="false">1.8651*AF5 - 2.6525</f>
        <v>97.8781204874452</v>
      </c>
      <c r="AY5" s="0" t="e">
        <f aca="false">1.8651*AR5 - 2.6525</f>
        <v>#VALUE!</v>
      </c>
      <c r="AZ5" s="10" t="n">
        <f aca="false">U5 - O5</f>
        <v>-0.253666000000003</v>
      </c>
      <c r="BA5" s="10" t="n">
        <f aca="false">(AZ5/O5)*100</f>
        <v>-0.465063895822143</v>
      </c>
      <c r="BB5" s="10" t="n">
        <f aca="false">AG5-O5</f>
        <v>-1.197333</v>
      </c>
      <c r="BC5" s="10" t="n">
        <f aca="false">(BB5/O5)*100</f>
        <v>-2.19515563605847</v>
      </c>
      <c r="BD5" s="10" t="n">
        <f aca="false">BC5/Y5</f>
        <v>-0.0627187324588135</v>
      </c>
      <c r="BE5" s="10" t="n">
        <f aca="false">((AW5 - AU5)/AU5)*100</f>
        <v>-2.25392390310888</v>
      </c>
      <c r="BF5" s="10" t="n">
        <f aca="false">BE5/Y5</f>
        <v>-0.0643978258031107</v>
      </c>
      <c r="BG5" s="10" t="s">
        <v>65</v>
      </c>
      <c r="BH5" s="10" t="s">
        <v>65</v>
      </c>
      <c r="BI5" s="10" t="s">
        <v>65</v>
      </c>
      <c r="BJ5" s="10" t="s">
        <v>65</v>
      </c>
      <c r="BK5" s="10" t="s">
        <v>65</v>
      </c>
      <c r="BL5" s="15"/>
    </row>
    <row r="6" customFormat="false" ht="14.25" hidden="false" customHeight="true" outlineLevel="0" collapsed="false">
      <c r="A6" s="0" t="n">
        <v>174</v>
      </c>
      <c r="B6" s="10" t="n">
        <v>17004</v>
      </c>
      <c r="C6" s="10" t="n">
        <v>18</v>
      </c>
      <c r="D6" s="11" t="n">
        <v>6</v>
      </c>
      <c r="E6" s="11" t="n">
        <v>3</v>
      </c>
      <c r="F6" s="10" t="n">
        <v>2800</v>
      </c>
      <c r="G6" s="10" t="n">
        <v>2622.52</v>
      </c>
      <c r="H6" s="10" t="n">
        <v>2522.02</v>
      </c>
      <c r="I6" s="12" t="n">
        <v>2555.7</v>
      </c>
      <c r="J6" s="10" t="n">
        <v>1.13</v>
      </c>
      <c r="K6" s="13" t="n">
        <v>7.23</v>
      </c>
      <c r="L6" s="10" t="s">
        <v>64</v>
      </c>
      <c r="M6" s="10" t="n">
        <v>20170915</v>
      </c>
      <c r="N6" s="10" t="n">
        <v>20170915</v>
      </c>
      <c r="O6" s="10" t="n">
        <v>24.502667</v>
      </c>
      <c r="P6" s="10" t="n">
        <v>170506</v>
      </c>
      <c r="Q6" s="10" t="n">
        <f aca="false">AVERAGE(2.799, 2.798, 2.797)</f>
        <v>2.798</v>
      </c>
      <c r="R6" s="10" t="n">
        <v>13</v>
      </c>
      <c r="S6" s="10" t="n">
        <f aca="false">AVERAGE(32.6, 32.7, 32.7)</f>
        <v>32.6666666666667</v>
      </c>
      <c r="T6" s="10" t="n">
        <v>36.1</v>
      </c>
      <c r="U6" s="10" t="n">
        <v>24.541</v>
      </c>
      <c r="V6" s="10" t="n">
        <v>170601</v>
      </c>
      <c r="W6" s="10" t="n">
        <f aca="false">U6*(32.55/29.53)</f>
        <v>27.0507805621402</v>
      </c>
      <c r="X6" s="10" t="n">
        <f aca="false">U6</f>
        <v>24.541</v>
      </c>
      <c r="Y6" s="10" t="n">
        <v>36</v>
      </c>
      <c r="Z6" s="10" t="n">
        <f aca="false">1.8682*X6 - 2.7383</f>
        <v>43.1091962</v>
      </c>
      <c r="AA6" s="10" t="n">
        <f aca="false">AVERAGE(2.799, 2.8, 2.8)</f>
        <v>2.79966666666667</v>
      </c>
      <c r="AB6" s="10" t="n">
        <v>17</v>
      </c>
      <c r="AC6" s="10" t="n">
        <f aca="false">AVERAGE(29.6, 29.6, 29.6)</f>
        <v>29.6</v>
      </c>
      <c r="AD6" s="10" t="n">
        <v>33.1</v>
      </c>
      <c r="AE6" s="10" t="n">
        <f aca="false">((Q6 - AA6)/Q6)</f>
        <v>-0.0005956635692162</v>
      </c>
      <c r="AF6" s="10" t="n">
        <f aca="false">(U6*(1 +AE6))</f>
        <v>24.5263818203479</v>
      </c>
      <c r="AG6" s="10" t="n">
        <v>24.141</v>
      </c>
      <c r="AH6" s="14" t="n">
        <f aca="false">1.8682*AG6 - 2.7383</f>
        <v>42.3619162</v>
      </c>
      <c r="AI6" s="14" t="n">
        <f aca="false">AH6*(17.1/16.8)</f>
        <v>43.1183789892857</v>
      </c>
      <c r="AJ6" s="14" t="n">
        <f aca="false">100*(AI6-Z6)/Z6</f>
        <v>0.0213012305845538</v>
      </c>
      <c r="AK6" s="14" t="n">
        <f aca="false">AJ6/Y6</f>
        <v>0.000591700849570939</v>
      </c>
      <c r="AL6" s="10" t="n">
        <v>170707</v>
      </c>
      <c r="AM6" s="10" t="n">
        <f aca="false">AVERAGE(2.8, 2.801, 2.799)</f>
        <v>2.8</v>
      </c>
      <c r="AN6" s="10" t="n">
        <v>16.8</v>
      </c>
      <c r="AO6" s="10" t="s">
        <v>65</v>
      </c>
      <c r="AP6" s="10" t="s">
        <v>65</v>
      </c>
      <c r="AQ6" s="10" t="n">
        <f aca="false">((Q6 - AM6)/ Q6)</f>
        <v>-0.000714796283059408</v>
      </c>
      <c r="AR6" s="10" t="n">
        <f aca="false">(AG6*(1+AQ6))</f>
        <v>24.1237441029307</v>
      </c>
      <c r="AS6" s="10" t="n">
        <v>38.563</v>
      </c>
      <c r="AT6" s="10" t="s">
        <v>66</v>
      </c>
      <c r="AU6" s="0" t="n">
        <f aca="false">1.8651*O6 - 2.6525</f>
        <v>43.0474242217</v>
      </c>
      <c r="AV6" s="0" t="n">
        <f aca="false">1.8651*U6 - 2.6525</f>
        <v>43.1189191</v>
      </c>
      <c r="AW6" s="0" t="n">
        <f aca="false">1.8651*AG6 - 2.6525</f>
        <v>42.3728791</v>
      </c>
      <c r="AX6" s="0" t="n">
        <f aca="false">1.8651*AF6 - 2.6525</f>
        <v>43.0916547331308</v>
      </c>
      <c r="AY6" s="0" t="n">
        <f aca="false">1.8651*AR6 - 2.6525</f>
        <v>42.340695126376</v>
      </c>
      <c r="AZ6" s="10" t="n">
        <f aca="false">U6 - O6</f>
        <v>0.0383330000000015</v>
      </c>
      <c r="BA6" s="10" t="n">
        <f aca="false">(AZ6/O6)*100</f>
        <v>0.156444194421781</v>
      </c>
      <c r="BB6" s="10" t="n">
        <f aca="false">AG6-O6</f>
        <v>-0.361667000000001</v>
      </c>
      <c r="BC6" s="10" t="n">
        <f aca="false">(BB6/O6)*100</f>
        <v>-1.47603116019983</v>
      </c>
      <c r="BD6" s="10" t="n">
        <f aca="false">BC6/Y6</f>
        <v>-0.0410008655611064</v>
      </c>
      <c r="BE6" s="10" t="n">
        <f aca="false">((AW6 - AU6)/AU6)*100</f>
        <v>-1.56698137901587</v>
      </c>
      <c r="BF6" s="10" t="n">
        <f aca="false">BE6/Y6</f>
        <v>-0.0435272605282186</v>
      </c>
      <c r="BG6" s="10" t="n">
        <f aca="false">(AR6-O6)</f>
        <v>-0.378922897069337</v>
      </c>
      <c r="BH6" s="10" t="n">
        <f aca="false">(BG6/O6)*100</f>
        <v>-1.54645572691878</v>
      </c>
      <c r="BI6" s="10" t="n">
        <f aca="false">BH6/Y6</f>
        <v>-0.0429571035255216</v>
      </c>
      <c r="BJ6" s="10" t="n">
        <f aca="false">((AY6 - AU6)/AU6)*100</f>
        <v>-1.64174537292701</v>
      </c>
      <c r="BK6" s="10" t="n">
        <f aca="false">BJ6/Y6</f>
        <v>-0.0456040381368615</v>
      </c>
      <c r="BL6" s="15"/>
    </row>
    <row r="7" customFormat="false" ht="14.25" hidden="false" customHeight="true" outlineLevel="0" collapsed="false">
      <c r="A7" s="0" t="n">
        <v>136</v>
      </c>
      <c r="B7" s="10" t="n">
        <v>17129</v>
      </c>
      <c r="C7" s="10" t="n">
        <v>12</v>
      </c>
      <c r="D7" s="11" t="n">
        <v>4</v>
      </c>
      <c r="E7" s="11" t="n">
        <v>3</v>
      </c>
      <c r="F7" s="10" t="n">
        <v>2800</v>
      </c>
      <c r="G7" s="10" t="n">
        <v>2612.89</v>
      </c>
      <c r="H7" s="10" t="n">
        <v>2488.3</v>
      </c>
      <c r="I7" s="12" t="n">
        <v>2516.92</v>
      </c>
      <c r="J7" s="10" t="n">
        <v>1.01</v>
      </c>
      <c r="K7" s="13" t="n">
        <v>7.22</v>
      </c>
      <c r="L7" s="10" t="s">
        <v>64</v>
      </c>
      <c r="M7" s="10" t="n">
        <v>20170724</v>
      </c>
      <c r="N7" s="10" t="n">
        <v>20170724</v>
      </c>
      <c r="O7" s="10" t="n">
        <v>28.079</v>
      </c>
      <c r="P7" s="10" t="n">
        <v>170504</v>
      </c>
      <c r="Q7" s="10" t="n">
        <f aca="false">AVERAGE(2.756, 2.755, 2.756)</f>
        <v>2.75566666666667</v>
      </c>
      <c r="R7" s="10" t="n">
        <v>13</v>
      </c>
      <c r="S7" s="10" t="n">
        <f aca="false">AVERAGE(32.4,32.5,32.4)</f>
        <v>32.4333333333333</v>
      </c>
      <c r="T7" s="10" t="n">
        <v>36.1</v>
      </c>
      <c r="U7" s="10" t="n">
        <v>27.553</v>
      </c>
      <c r="V7" s="10" t="n">
        <v>170601</v>
      </c>
      <c r="W7" s="10" t="n">
        <f aca="false">U7*(32.55/29.53)</f>
        <v>30.3708144260074</v>
      </c>
      <c r="X7" s="10" t="n">
        <f aca="false">U7</f>
        <v>27.553</v>
      </c>
      <c r="Y7" s="10" t="n">
        <v>34</v>
      </c>
      <c r="Z7" s="10" t="n">
        <f aca="false">1.8682*X7 - 2.7383</f>
        <v>48.7362146</v>
      </c>
      <c r="AA7" s="10" t="n">
        <f aca="false">AVERAGE(2.8, 2.8, 2.798)</f>
        <v>2.79933333333333</v>
      </c>
      <c r="AB7" s="10" t="n">
        <v>17</v>
      </c>
      <c r="AC7" s="10" t="n">
        <f aca="false">AVERAGE(29.6, 29.6, 29.6)</f>
        <v>29.6</v>
      </c>
      <c r="AD7" s="10" t="n">
        <v>33.1</v>
      </c>
      <c r="AE7" s="10" t="n">
        <f aca="false">((Q7 - AA7)/Q7)</f>
        <v>-0.0158461352364824</v>
      </c>
      <c r="AF7" s="10" t="n">
        <f aca="false">(U7*(1 +AE7))</f>
        <v>27.1163914358292</v>
      </c>
      <c r="AG7" s="10" t="n">
        <v>27.111</v>
      </c>
      <c r="AH7" s="14" t="n">
        <f aca="false">1.8682*AG7 - 2.7383</f>
        <v>47.9104702</v>
      </c>
      <c r="AI7" s="14" t="n">
        <f aca="false">AH7*(17.1/16.8)</f>
        <v>48.7660143107143</v>
      </c>
      <c r="AJ7" s="14" t="n">
        <f aca="false">100*(AI7-Z7)/Z7</f>
        <v>0.0611449021202379</v>
      </c>
      <c r="AK7" s="14" t="n">
        <f aca="false">AJ7/Y7</f>
        <v>0.00179837947412465</v>
      </c>
      <c r="AL7" s="10" t="n">
        <v>170705</v>
      </c>
      <c r="AM7" s="10" t="n">
        <f aca="false">AVERAGE(2.79, 2.79, 2.789)</f>
        <v>2.78966666666667</v>
      </c>
      <c r="AN7" s="10" t="n">
        <v>17</v>
      </c>
      <c r="AO7" s="10" t="s">
        <v>65</v>
      </c>
      <c r="AP7" s="10" t="s">
        <v>65</v>
      </c>
      <c r="AQ7" s="10" t="n">
        <f aca="false">((Q7 - AM7)/ Q7)</f>
        <v>-0.0123382121688643</v>
      </c>
      <c r="AR7" s="10" t="n">
        <f aca="false">(AG7*(1+AQ7))</f>
        <v>26.7764987298899</v>
      </c>
      <c r="AS7" s="10" t="s">
        <v>65</v>
      </c>
      <c r="AT7" s="10" t="s">
        <v>66</v>
      </c>
      <c r="AU7" s="0" t="n">
        <f aca="false">1.8651*O7 - 2.6525</f>
        <v>49.7176429</v>
      </c>
      <c r="AV7" s="0" t="n">
        <f aca="false">1.8651*U7 - 2.6525</f>
        <v>48.7366003</v>
      </c>
      <c r="AW7" s="0" t="n">
        <f aca="false">1.8651*AG7 - 2.6525</f>
        <v>47.9122261</v>
      </c>
      <c r="AX7" s="0" t="n">
        <f aca="false">1.8651*AF7 - 2.6525</f>
        <v>47.922281666965</v>
      </c>
      <c r="AY7" s="0" t="n">
        <f aca="false">1.8651*AR7 - 2.6525</f>
        <v>47.2883477811177</v>
      </c>
      <c r="AZ7" s="10" t="n">
        <f aca="false">U7 - O7</f>
        <v>-0.526</v>
      </c>
      <c r="BA7" s="10" t="n">
        <f aca="false">(AZ7/O7)*100</f>
        <v>-1.87328608568681</v>
      </c>
      <c r="BB7" s="10" t="n">
        <f aca="false">AG7-O7</f>
        <v>-0.968</v>
      </c>
      <c r="BC7" s="10" t="n">
        <f aca="false">(BB7/O7)*100</f>
        <v>-3.4474162185263</v>
      </c>
      <c r="BD7" s="10" t="n">
        <f aca="false">BC7/Y7</f>
        <v>-0.101394594662538</v>
      </c>
      <c r="BE7" s="10" t="n">
        <f aca="false">((AW7 - AU7)/AU7)*100</f>
        <v>-3.6313402942922</v>
      </c>
      <c r="BF7" s="10" t="n">
        <f aca="false">BE7/Y7</f>
        <v>-0.106804126302712</v>
      </c>
      <c r="BG7" s="10" t="n">
        <f aca="false">(AR7-O7)</f>
        <v>-1.30250127011008</v>
      </c>
      <c r="BH7" s="10" t="n">
        <f aca="false">(BG7/O7)*100</f>
        <v>-4.63870248267416</v>
      </c>
      <c r="BI7" s="10" t="n">
        <f aca="false">BH7/Y7</f>
        <v>-0.136432425961005</v>
      </c>
      <c r="BJ7" s="10" t="n">
        <f aca="false">((AY7 - AU7)/AU7)*100</f>
        <v>-4.88618320817922</v>
      </c>
      <c r="BK7" s="10" t="n">
        <f aca="false">BJ7/Y7</f>
        <v>-0.143711270828801</v>
      </c>
      <c r="BL7" s="15"/>
    </row>
    <row r="8" customFormat="false" ht="14.25" hidden="false" customHeight="true" outlineLevel="0" collapsed="false">
      <c r="A8" s="0" t="n">
        <v>156</v>
      </c>
      <c r="B8" s="10" t="n">
        <v>17178</v>
      </c>
      <c r="C8" s="10" t="n">
        <v>11</v>
      </c>
      <c r="D8" s="11" t="n">
        <v>4</v>
      </c>
      <c r="E8" s="11" t="n">
        <v>2</v>
      </c>
      <c r="F8" s="10" t="n">
        <v>2800</v>
      </c>
      <c r="G8" s="10" t="n">
        <v>2601.68</v>
      </c>
      <c r="H8" s="10" t="n">
        <v>2504.96</v>
      </c>
      <c r="I8" s="12" t="n">
        <v>2527.05</v>
      </c>
      <c r="J8" s="10" t="n">
        <v>1.02</v>
      </c>
      <c r="K8" s="13" t="n">
        <v>7.22</v>
      </c>
      <c r="L8" s="10" t="s">
        <v>64</v>
      </c>
      <c r="M8" s="10" t="n">
        <v>20170822</v>
      </c>
      <c r="N8" s="10" t="n">
        <v>20170822</v>
      </c>
      <c r="O8" s="10" t="n">
        <v>45.399</v>
      </c>
      <c r="P8" s="10" t="n">
        <v>170505</v>
      </c>
      <c r="Q8" s="10" t="n">
        <v>2.786</v>
      </c>
      <c r="R8" s="10" t="n">
        <v>12.9</v>
      </c>
      <c r="S8" s="10" t="n">
        <f aca="false">AVERAGE(32.5, 32.6, 32.5)</f>
        <v>32.5333333333333</v>
      </c>
      <c r="T8" s="10" t="n">
        <v>36.1</v>
      </c>
      <c r="U8" s="10" t="n">
        <v>44.94475</v>
      </c>
      <c r="V8" s="10" t="n">
        <v>170531</v>
      </c>
      <c r="W8" s="10" t="n">
        <f aca="false">U8*(32.55/29.53)</f>
        <v>49.5411992041991</v>
      </c>
      <c r="X8" s="10" t="n">
        <f aca="false">U8</f>
        <v>44.94475</v>
      </c>
      <c r="Y8" s="10" t="n">
        <v>37</v>
      </c>
      <c r="Z8" s="10" t="n">
        <f aca="false">1.8682*X8 - 2.7383</f>
        <v>81.22748195</v>
      </c>
      <c r="AA8" s="10" t="n">
        <f aca="false">AVERAGE(2.8)</f>
        <v>2.8</v>
      </c>
      <c r="AB8" s="10" t="n">
        <v>17.2</v>
      </c>
      <c r="AC8" s="10" t="n">
        <f aca="false">AVERAGE(29.4, 29.5, 29.5)</f>
        <v>29.4666666666667</v>
      </c>
      <c r="AD8" s="10" t="n">
        <f aca="false">33.1</f>
        <v>33.1</v>
      </c>
      <c r="AE8" s="10" t="n">
        <f aca="false">((Q8 - AA8)/Q8)</f>
        <v>-0.00502512562814063</v>
      </c>
      <c r="AF8" s="10" t="n">
        <f aca="false">(U8*(1 +AE8))</f>
        <v>44.7188969849246</v>
      </c>
      <c r="AG8" s="10" t="n">
        <v>44.211</v>
      </c>
      <c r="AH8" s="14" t="n">
        <f aca="false">1.8682*AG8 - 2.7383</f>
        <v>79.8566902</v>
      </c>
      <c r="AI8" s="14" t="n">
        <f aca="false">AH8*(17.1/16.8)</f>
        <v>81.282702525</v>
      </c>
      <c r="AJ8" s="14" t="n">
        <f aca="false">100*(AI8-Z8)/Z8</f>
        <v>0.0679826256758569</v>
      </c>
      <c r="AK8" s="14" t="n">
        <f aca="false">AJ8/Y8</f>
        <v>0.00183736826150965</v>
      </c>
      <c r="AL8" s="10" t="n">
        <v>170707</v>
      </c>
      <c r="AM8" s="10" t="n">
        <f aca="false">AVERAGE(2.796, 2.792, 2.791)</f>
        <v>2.793</v>
      </c>
      <c r="AN8" s="10" t="n">
        <v>16.7</v>
      </c>
      <c r="AO8" s="10" t="s">
        <v>65</v>
      </c>
      <c r="AP8" s="10" t="s">
        <v>65</v>
      </c>
      <c r="AQ8" s="10" t="n">
        <f aca="false">((Q8 - AM8)/ Q8)</f>
        <v>-0.00251256281407023</v>
      </c>
      <c r="AR8" s="10" t="n">
        <f aca="false">(AG8*(1+AQ8))</f>
        <v>44.0999170854271</v>
      </c>
      <c r="AS8" s="10" t="n">
        <v>71.263</v>
      </c>
      <c r="AT8" s="10" t="s">
        <v>66</v>
      </c>
      <c r="AU8" s="0" t="n">
        <f aca="false">1.8651*O8 - 2.6525</f>
        <v>82.0211749</v>
      </c>
      <c r="AV8" s="0" t="n">
        <f aca="false">1.8651*U8 - 2.6525</f>
        <v>81.173953225</v>
      </c>
      <c r="AW8" s="0" t="n">
        <f aca="false">1.8651*AG8 - 2.6525</f>
        <v>79.8054361</v>
      </c>
      <c r="AX8" s="0" t="n">
        <f aca="false">1.8651*AF8 - 2.6525</f>
        <v>80.7527147665829</v>
      </c>
      <c r="AY8" s="0" t="n">
        <f aca="false">1.8651*AR8 - 2.6525</f>
        <v>79.5982553560302</v>
      </c>
      <c r="AZ8" s="10" t="n">
        <f aca="false">U8 - O8</f>
        <v>-0.454250000000002</v>
      </c>
      <c r="BA8" s="10" t="n">
        <f aca="false">(AZ8/O8)*100</f>
        <v>-1.00057269983921</v>
      </c>
      <c r="BB8" s="10" t="n">
        <f aca="false">AG8-O8</f>
        <v>-1.188</v>
      </c>
      <c r="BC8" s="10" t="n">
        <f aca="false">(BB8/O8)*100</f>
        <v>-2.61679772682218</v>
      </c>
      <c r="BD8" s="10" t="n">
        <f aca="false">BC8/Y8</f>
        <v>-0.070724262887086</v>
      </c>
      <c r="BE8" s="10" t="n">
        <f aca="false">((AW8 - AU8)/AU8)*100</f>
        <v>-2.70142289805214</v>
      </c>
      <c r="BF8" s="10" t="n">
        <f aca="false">BE8/Y8</f>
        <v>-0.073011429677085</v>
      </c>
      <c r="BG8" s="10" t="n">
        <f aca="false">(AR8-O8)</f>
        <v>-1.29908291457286</v>
      </c>
      <c r="BH8" s="10" t="n">
        <f aca="false">(BG8/O8)*100</f>
        <v>-2.86147913956884</v>
      </c>
      <c r="BI8" s="10" t="n">
        <f aca="false">BH8/Y8</f>
        <v>-0.077337274042401</v>
      </c>
      <c r="BJ8" s="10" t="n">
        <f aca="false">((AY8 - AU8)/AU8)*100</f>
        <v>-2.95401711439009</v>
      </c>
      <c r="BK8" s="10" t="n">
        <f aca="false">BJ8/Y8</f>
        <v>-0.0798383003889213</v>
      </c>
      <c r="BL8" s="15"/>
    </row>
    <row r="9" customFormat="false" ht="14.25" hidden="false" customHeight="true" outlineLevel="0" collapsed="false">
      <c r="A9" s="0" t="n">
        <v>160</v>
      </c>
      <c r="B9" s="10" t="n">
        <v>17211</v>
      </c>
      <c r="C9" s="10" t="n">
        <v>5</v>
      </c>
      <c r="D9" s="11" t="n">
        <v>2</v>
      </c>
      <c r="E9" s="11" t="n">
        <v>2</v>
      </c>
      <c r="F9" s="10" t="n">
        <v>400</v>
      </c>
      <c r="G9" s="10" t="n">
        <v>2329.53</v>
      </c>
      <c r="H9" s="10" t="n">
        <v>2437.2</v>
      </c>
      <c r="I9" s="12" t="n">
        <v>590.67</v>
      </c>
      <c r="J9" s="10" t="n">
        <v>2.86</v>
      </c>
      <c r="K9" s="13" t="n">
        <v>7.83</v>
      </c>
      <c r="L9" s="10" t="s">
        <v>64</v>
      </c>
      <c r="M9" s="10" t="n">
        <v>20170822</v>
      </c>
      <c r="N9" s="10" t="n">
        <v>20170822</v>
      </c>
      <c r="O9" s="10" t="n">
        <v>30.758667</v>
      </c>
      <c r="P9" s="10" t="n">
        <v>170505</v>
      </c>
      <c r="Q9" s="10" t="n">
        <v>2.786</v>
      </c>
      <c r="R9" s="10" t="n">
        <v>12.9</v>
      </c>
      <c r="S9" s="10" t="n">
        <f aca="false">AVERAGE(32.5, 32.6, 32.5)</f>
        <v>32.5333333333333</v>
      </c>
      <c r="T9" s="10" t="n">
        <v>36.1</v>
      </c>
      <c r="U9" s="10" t="n">
        <v>30.711333</v>
      </c>
      <c r="V9" s="10" t="n">
        <v>170601</v>
      </c>
      <c r="W9" s="10" t="n">
        <f aca="false">U9*(32.55/29.53)</f>
        <v>33.8521466017609</v>
      </c>
      <c r="X9" s="10" t="n">
        <f aca="false">U9</f>
        <v>30.711333</v>
      </c>
      <c r="Y9" s="10" t="n">
        <v>34</v>
      </c>
      <c r="Z9" s="10" t="n">
        <f aca="false">1.8682*X9 - 2.7383</f>
        <v>54.6366123106</v>
      </c>
      <c r="AA9" s="10" t="n">
        <f aca="false">AVERAGE(2.803, 2.807, 2.809)</f>
        <v>2.80633333333333</v>
      </c>
      <c r="AB9" s="10" t="n">
        <v>17</v>
      </c>
      <c r="AC9" s="10" t="n">
        <f aca="false">AVERAGE(29.6, 29.6, 29.6)</f>
        <v>29.6</v>
      </c>
      <c r="AD9" s="10" t="n">
        <v>33.1</v>
      </c>
      <c r="AE9" s="10" t="n">
        <f aca="false">((Q9 - AA9)/Q9)</f>
        <v>-0.00729839674563292</v>
      </c>
      <c r="AF9" s="10" t="n">
        <f aca="false">(U9*(1 +AE9))</f>
        <v>30.4871895071788</v>
      </c>
      <c r="AG9" s="10" t="n">
        <v>30.227333</v>
      </c>
      <c r="AH9" s="14" t="n">
        <f aca="false">1.8682*AG9 - 2.7383</f>
        <v>53.7324035106</v>
      </c>
      <c r="AI9" s="14" t="n">
        <f aca="false">AH9*(17.1/16.8)</f>
        <v>54.6919107161464</v>
      </c>
      <c r="AJ9" s="14" t="n">
        <f aca="false">100*(AI9-Z9)/Z9</f>
        <v>0.101211263304653</v>
      </c>
      <c r="AK9" s="14" t="n">
        <f aca="false">AJ9/Y9</f>
        <v>0.00297680186190155</v>
      </c>
      <c r="AL9" s="10" t="n">
        <v>170705</v>
      </c>
      <c r="AM9" s="10" t="n">
        <f aca="false">AVERAGE(2.79, 2.79, 2.789)</f>
        <v>2.78966666666667</v>
      </c>
      <c r="AN9" s="10" t="n">
        <v>17</v>
      </c>
      <c r="AO9" s="10" t="s">
        <v>65</v>
      </c>
      <c r="AP9" s="10" t="s">
        <v>65</v>
      </c>
      <c r="AQ9" s="10" t="n">
        <f aca="false">((Q9 - AM9)/ Q9)</f>
        <v>-0.00131610433117972</v>
      </c>
      <c r="AR9" s="10" t="n">
        <f aca="false">(AG9*(1+AQ9))</f>
        <v>30.1875506761187</v>
      </c>
      <c r="AS9" s="10" t="n">
        <v>50.454</v>
      </c>
      <c r="AT9" s="10" t="s">
        <v>66</v>
      </c>
      <c r="AU9" s="0" t="n">
        <f aca="false">1.8651*O9 - 2.6525</f>
        <v>54.7154898217</v>
      </c>
      <c r="AV9" s="0" t="n">
        <f aca="false">1.8651*U9 - 2.6525</f>
        <v>54.6272071783</v>
      </c>
      <c r="AW9" s="0" t="n">
        <f aca="false">1.8651*AG9 - 2.6525</f>
        <v>53.7244987783</v>
      </c>
      <c r="AX9" s="0" t="n">
        <f aca="false">1.8651*AF9 - 2.6525</f>
        <v>54.2091571498391</v>
      </c>
      <c r="AY9" s="0" t="n">
        <f aca="false">1.8651*AR9 - 2.6525</f>
        <v>53.650300766029</v>
      </c>
      <c r="AZ9" s="10" t="n">
        <f aca="false">U9 - O9</f>
        <v>-0.0473339999999993</v>
      </c>
      <c r="BA9" s="10" t="n">
        <f aca="false">(AZ9/O9)*100</f>
        <v>-0.153888333327317</v>
      </c>
      <c r="BB9" s="10" t="n">
        <f aca="false">AG9-O9</f>
        <v>-0.531333999999998</v>
      </c>
      <c r="BC9" s="10" t="n">
        <f aca="false">(BB9/O9)*100</f>
        <v>-1.72742856509353</v>
      </c>
      <c r="BD9" s="10" t="n">
        <f aca="false">BC9/Y9</f>
        <v>-0.0508067225027509</v>
      </c>
      <c r="BE9" s="10" t="n">
        <f aca="false">((AW9 - AU9)/AU9)*100</f>
        <v>-1.81117092550815</v>
      </c>
      <c r="BF9" s="10" t="n">
        <f aca="false">BE9/Y9</f>
        <v>-0.0532697331031809</v>
      </c>
      <c r="BG9" s="10" t="n">
        <f aca="false">(AR9-O9)</f>
        <v>-0.571116323881309</v>
      </c>
      <c r="BH9" s="10" t="n">
        <f aca="false">(BG9/O9)*100</f>
        <v>-1.85676552199518</v>
      </c>
      <c r="BI9" s="10" t="n">
        <f aca="false">BH9/Y9</f>
        <v>-0.0546107506469171</v>
      </c>
      <c r="BJ9" s="10" t="n">
        <f aca="false">((AY9 - AU9)/AU9)*100</f>
        <v>-1.94677788527919</v>
      </c>
      <c r="BK9" s="10" t="n">
        <f aca="false">BJ9/Y9</f>
        <v>-0.0572581730964467</v>
      </c>
      <c r="BL9" s="15"/>
    </row>
    <row r="10" customFormat="false" ht="14.25" hidden="false" customHeight="true" outlineLevel="0" collapsed="false">
      <c r="A10" s="0" t="n">
        <v>199</v>
      </c>
      <c r="B10" s="10" t="n">
        <v>17193</v>
      </c>
      <c r="C10" s="10" t="n">
        <v>9</v>
      </c>
      <c r="D10" s="11" t="n">
        <v>3</v>
      </c>
      <c r="E10" s="11" t="n">
        <v>3</v>
      </c>
      <c r="F10" s="10" t="n">
        <v>900</v>
      </c>
      <c r="G10" s="10" t="n">
        <v>2442.18</v>
      </c>
      <c r="H10" s="10" t="n">
        <v>2466.7</v>
      </c>
      <c r="I10" s="12" t="n">
        <v>908.54</v>
      </c>
      <c r="J10" s="10" t="n">
        <v>2.07</v>
      </c>
      <c r="K10" s="13" t="n">
        <v>7.59</v>
      </c>
      <c r="L10" s="10" t="s">
        <v>64</v>
      </c>
      <c r="M10" s="10" t="n">
        <v>20170915</v>
      </c>
      <c r="N10" s="10" t="n">
        <v>20170915</v>
      </c>
      <c r="O10" s="10" t="n">
        <v>47.961667</v>
      </c>
      <c r="P10" s="10" t="n">
        <v>170505</v>
      </c>
      <c r="Q10" s="10" t="n">
        <v>2.786</v>
      </c>
      <c r="R10" s="10" t="n">
        <v>12.9</v>
      </c>
      <c r="S10" s="10" t="n">
        <f aca="false">AVERAGE(32.5, 32.6, 32.5)</f>
        <v>32.5333333333333</v>
      </c>
      <c r="T10" s="10" t="n">
        <v>36.1</v>
      </c>
      <c r="U10" s="10" t="n">
        <v>47.4</v>
      </c>
      <c r="V10" s="10" t="n">
        <v>170601</v>
      </c>
      <c r="W10" s="10" t="n">
        <f aca="false">U10*(32.55/29.53)</f>
        <v>52.2475448696241</v>
      </c>
      <c r="X10" s="10" t="n">
        <f aca="false">U10</f>
        <v>47.4</v>
      </c>
      <c r="Y10" s="10" t="n">
        <v>36</v>
      </c>
      <c r="Z10" s="10" t="n">
        <f aca="false">1.8682*X10 - 2.7383</f>
        <v>85.81438</v>
      </c>
      <c r="AA10" s="10" t="n">
        <f aca="false">AVERAGE(2.799, 2.8, 2.8)</f>
        <v>2.79966666666667</v>
      </c>
      <c r="AB10" s="10" t="n">
        <v>17</v>
      </c>
      <c r="AC10" s="10" t="n">
        <f aca="false">AVERAGE(29.6, 29.6, 29.6)</f>
        <v>29.6</v>
      </c>
      <c r="AD10" s="10" t="n">
        <v>33.1</v>
      </c>
      <c r="AE10" s="10" t="n">
        <f aca="false">((Q10 - AA10)/Q10)</f>
        <v>-0.00490547977985174</v>
      </c>
      <c r="AF10" s="10" t="n">
        <f aca="false">(U10*(1 +AE10))</f>
        <v>47.167480258435</v>
      </c>
      <c r="AG10" s="10" t="n">
        <v>46.684667</v>
      </c>
      <c r="AH10" s="14" t="n">
        <f aca="false">1.8682*AG10 - 2.7383</f>
        <v>84.4779948894</v>
      </c>
      <c r="AI10" s="14" t="n">
        <f aca="false">AH10*(17.1/16.8)</f>
        <v>85.986530512425</v>
      </c>
      <c r="AJ10" s="14" t="n">
        <f aca="false">100*(AI10-Z10)/Z10</f>
        <v>0.20060800115902</v>
      </c>
      <c r="AK10" s="14" t="n">
        <f aca="false">AJ10/Y10</f>
        <v>0.00557244447663944</v>
      </c>
      <c r="AL10" s="10" t="n">
        <v>170707</v>
      </c>
      <c r="AM10" s="10" t="n">
        <f aca="false">AVERAGE(2.812, 2.809, 2.81)</f>
        <v>2.81033333333333</v>
      </c>
      <c r="AN10" s="10" t="n">
        <v>16.8</v>
      </c>
      <c r="AO10" s="10" t="s">
        <v>65</v>
      </c>
      <c r="AP10" s="10" t="s">
        <v>65</v>
      </c>
      <c r="AQ10" s="10" t="n">
        <f aca="false">((Q10 - AM10)/ Q10)</f>
        <v>-0.00873414692510185</v>
      </c>
      <c r="AR10" s="10" t="n">
        <f aca="false">(AG10*(1+AQ10))</f>
        <v>46.2769162592725</v>
      </c>
      <c r="AS10" s="10" t="n">
        <v>77.151</v>
      </c>
      <c r="AT10" s="10" t="s">
        <v>66</v>
      </c>
      <c r="AU10" s="0" t="n">
        <f aca="false">1.8651*O10 - 2.6525</f>
        <v>86.8008051217</v>
      </c>
      <c r="AV10" s="0" t="n">
        <f aca="false">1.8651*U10 - 2.6525</f>
        <v>85.75324</v>
      </c>
      <c r="AW10" s="0" t="n">
        <f aca="false">1.8651*AG10 - 2.6525</f>
        <v>84.4190724217</v>
      </c>
      <c r="AX10" s="0" t="n">
        <f aca="false">1.8651*AF10 - 2.6525</f>
        <v>85.3195674300072</v>
      </c>
      <c r="AY10" s="0" t="n">
        <f aca="false">1.8651*AR10 - 2.6525</f>
        <v>83.6585765151692</v>
      </c>
      <c r="AZ10" s="10" t="n">
        <f aca="false">U10 - O10</f>
        <v>-0.561667</v>
      </c>
      <c r="BA10" s="10" t="n">
        <f aca="false">(AZ10/O10)*100</f>
        <v>-1.17107480855492</v>
      </c>
      <c r="BB10" s="10" t="n">
        <f aca="false">AG10-O10</f>
        <v>-1.277</v>
      </c>
      <c r="BC10" s="10" t="n">
        <f aca="false">(BB10/O10)*100</f>
        <v>-2.66254298458809</v>
      </c>
      <c r="BD10" s="10" t="n">
        <f aca="false">BC10/Y10</f>
        <v>-0.0739595273496692</v>
      </c>
      <c r="BE10" s="10" t="n">
        <f aca="false">((AW10 - AU10)/AU10)*100</f>
        <v>-2.74390623066303</v>
      </c>
      <c r="BF10" s="10" t="n">
        <f aca="false">BE10/Y10</f>
        <v>-0.0762196175184175</v>
      </c>
      <c r="BG10" s="10" t="n">
        <f aca="false">(AR10-O10)</f>
        <v>-1.68475074072746</v>
      </c>
      <c r="BH10" s="10" t="n">
        <f aca="false">(BG10/O10)*100</f>
        <v>-3.51270263547649</v>
      </c>
      <c r="BI10" s="10" t="n">
        <f aca="false">BH10/Y10</f>
        <v>-0.0975750732076804</v>
      </c>
      <c r="BJ10" s="10" t="n">
        <f aca="false">((AY10 - AU10)/AU10)*100</f>
        <v>-3.62004546170417</v>
      </c>
      <c r="BK10" s="10" t="n">
        <f aca="false">BJ10/Y10</f>
        <v>-0.100556818380671</v>
      </c>
      <c r="BL10" s="15"/>
    </row>
    <row r="11" customFormat="false" ht="14.25" hidden="false" customHeight="true" outlineLevel="0" collapsed="false">
      <c r="A11" s="0" t="n">
        <v>191</v>
      </c>
      <c r="B11" s="10" t="n">
        <v>17148</v>
      </c>
      <c r="C11" s="10" t="n">
        <v>6</v>
      </c>
      <c r="D11" s="11" t="n">
        <v>2</v>
      </c>
      <c r="E11" s="11" t="n">
        <v>3</v>
      </c>
      <c r="F11" s="10" t="n">
        <v>400</v>
      </c>
      <c r="G11" s="10" t="n">
        <v>2348.8</v>
      </c>
      <c r="H11" s="10" t="n">
        <v>2454.04</v>
      </c>
      <c r="I11" s="12" t="n">
        <v>519.42</v>
      </c>
      <c r="J11" s="10" t="n">
        <v>3.1</v>
      </c>
      <c r="K11" s="13" t="n">
        <v>7.83</v>
      </c>
      <c r="L11" s="10" t="s">
        <v>64</v>
      </c>
      <c r="M11" s="10" t="n">
        <v>20170915</v>
      </c>
      <c r="N11" s="10" t="n">
        <v>20170915</v>
      </c>
      <c r="O11" s="10" t="n">
        <v>39.652667</v>
      </c>
      <c r="P11" s="10" t="n">
        <v>170504</v>
      </c>
      <c r="Q11" s="10" t="n">
        <f aca="false">AVERAGE(2.785)</f>
        <v>2.785</v>
      </c>
      <c r="R11" s="10" t="n">
        <v>12.9</v>
      </c>
      <c r="S11" s="10" t="n">
        <f aca="false">AVERAGE(32.4,32.5,32.4)</f>
        <v>32.4333333333333</v>
      </c>
      <c r="T11" s="10" t="n">
        <v>36.1</v>
      </c>
      <c r="U11" s="10" t="n">
        <v>39.39</v>
      </c>
      <c r="V11" s="10" t="n">
        <v>170601</v>
      </c>
      <c r="W11" s="10" t="n">
        <f aca="false">U11*(32.55/29.53)</f>
        <v>43.4183711479851</v>
      </c>
      <c r="X11" s="10" t="n">
        <f aca="false">U11</f>
        <v>39.39</v>
      </c>
      <c r="Y11" s="10" t="n">
        <v>36</v>
      </c>
      <c r="Z11" s="10" t="n">
        <f aca="false">1.8682*X11 - 2.7383</f>
        <v>70.850098</v>
      </c>
      <c r="AA11" s="10" t="n">
        <f aca="false">AVERAGE(2.799, 2.8, 2.8)</f>
        <v>2.79966666666667</v>
      </c>
      <c r="AB11" s="10" t="n">
        <v>17</v>
      </c>
      <c r="AC11" s="10" t="n">
        <f aca="false">AVERAGE(29.6, 29.6, 29.6)</f>
        <v>29.6</v>
      </c>
      <c r="AD11" s="10" t="n">
        <v>33.1</v>
      </c>
      <c r="AE11" s="10" t="n">
        <f aca="false">((Q11 - AA11)/Q11)</f>
        <v>-0.00526630760023943</v>
      </c>
      <c r="AF11" s="10" t="n">
        <f aca="false">(U11*(1 +AE11))</f>
        <v>39.1825601436266</v>
      </c>
      <c r="AG11" s="10" t="n">
        <v>38.882667</v>
      </c>
      <c r="AH11" s="14" t="n">
        <f aca="false">1.8682*AG11 - 2.7383</f>
        <v>69.9022984894</v>
      </c>
      <c r="AI11" s="14" t="n">
        <f aca="false">AH11*(17.1/16.8)</f>
        <v>71.1505538195679</v>
      </c>
      <c r="AJ11" s="14" t="n">
        <f aca="false">100*(AI11-Z11)/Z11</f>
        <v>0.424072553248774</v>
      </c>
      <c r="AK11" s="14" t="n">
        <f aca="false">AJ11/Y11</f>
        <v>0.0117797931457993</v>
      </c>
      <c r="AL11" s="10" t="n">
        <v>170707</v>
      </c>
      <c r="AM11" s="10" t="n">
        <f aca="false">AVERAGE(2.812, 2.809, 2.81)</f>
        <v>2.81033333333333</v>
      </c>
      <c r="AN11" s="10" t="n">
        <v>16.8</v>
      </c>
      <c r="AO11" s="10" t="s">
        <v>65</v>
      </c>
      <c r="AP11" s="10" t="s">
        <v>65</v>
      </c>
      <c r="AQ11" s="10" t="n">
        <f aca="false">((Q11 - AM11)/ Q11)</f>
        <v>-0.00909634949132268</v>
      </c>
      <c r="AR11" s="10" t="n">
        <f aca="false">(AG11*(1+AQ11))</f>
        <v>38.5289766718133</v>
      </c>
      <c r="AS11" s="10" t="n">
        <v>64.436</v>
      </c>
      <c r="AT11" s="10" t="s">
        <v>66</v>
      </c>
      <c r="AU11" s="0" t="n">
        <f aca="false">1.8651*O11 - 2.6525</f>
        <v>71.3036892217</v>
      </c>
      <c r="AV11" s="0" t="n">
        <f aca="false">1.8651*U11 - 2.6525</f>
        <v>70.813789</v>
      </c>
      <c r="AW11" s="0" t="n">
        <f aca="false">1.8651*AG11 - 2.6525</f>
        <v>69.8675622217</v>
      </c>
      <c r="AX11" s="0" t="n">
        <f aca="false">1.8651*AF11 - 2.6525</f>
        <v>70.4268929238779</v>
      </c>
      <c r="AY11" s="0" t="n">
        <f aca="false">1.8651*AR11 - 2.6525</f>
        <v>69.207894390599</v>
      </c>
      <c r="AZ11" s="10" t="n">
        <f aca="false">U11 - O11</f>
        <v>-0.262667</v>
      </c>
      <c r="BA11" s="10" t="n">
        <f aca="false">(AZ11/O11)*100</f>
        <v>-0.662419503838167</v>
      </c>
      <c r="BB11" s="10" t="n">
        <f aca="false">AG11-O11</f>
        <v>-0.770000000000003</v>
      </c>
      <c r="BC11" s="10" t="n">
        <f aca="false">(BB11/O11)*100</f>
        <v>-1.94186181726441</v>
      </c>
      <c r="BD11" s="10" t="n">
        <f aca="false">BC11/Y11</f>
        <v>-0.0539406060351224</v>
      </c>
      <c r="BE11" s="10" t="n">
        <f aca="false">((AW11 - AU11)/AU11)*100</f>
        <v>-2.01409915205753</v>
      </c>
      <c r="BF11" s="10" t="n">
        <f aca="false">BE11/Y11</f>
        <v>-0.0559471986682648</v>
      </c>
      <c r="BG11" s="10" t="n">
        <f aca="false">(AR11-O11)</f>
        <v>-1.12369032818672</v>
      </c>
      <c r="BH11" s="10" t="n">
        <f aca="false">(BG11/O11)*100</f>
        <v>-2.83383291264297</v>
      </c>
      <c r="BI11" s="10" t="n">
        <f aca="false">BH11/Y11</f>
        <v>-0.0787175809067492</v>
      </c>
      <c r="BJ11" s="10" t="n">
        <f aca="false">((AY11 - AU11)/AU11)*100</f>
        <v>-2.93925160672223</v>
      </c>
      <c r="BK11" s="10" t="n">
        <f aca="false">BJ11/Y11</f>
        <v>-0.0816458779645065</v>
      </c>
      <c r="BL11" s="15"/>
    </row>
    <row r="12" customFormat="false" ht="14.25" hidden="false" customHeight="true" outlineLevel="0" collapsed="false">
      <c r="A12" s="0" t="n">
        <v>131</v>
      </c>
      <c r="B12" s="10" t="n">
        <v>17085</v>
      </c>
      <c r="C12" s="10" t="n">
        <v>16</v>
      </c>
      <c r="D12" s="11" t="n">
        <v>6</v>
      </c>
      <c r="E12" s="11" t="n">
        <v>1</v>
      </c>
      <c r="F12" s="10" t="n">
        <v>2800</v>
      </c>
      <c r="G12" s="10" t="n">
        <v>2616.63</v>
      </c>
      <c r="H12" s="10" t="n">
        <v>2523.13</v>
      </c>
      <c r="I12" s="12" t="n">
        <v>2423.47</v>
      </c>
      <c r="J12" s="10" t="n">
        <v>1.17</v>
      </c>
      <c r="K12" s="13" t="n">
        <v>7.24</v>
      </c>
      <c r="L12" s="10" t="s">
        <v>64</v>
      </c>
      <c r="M12" s="10" t="n">
        <v>20170724</v>
      </c>
      <c r="N12" s="10" t="n">
        <v>20170724</v>
      </c>
      <c r="O12" s="10" t="n">
        <v>48.638</v>
      </c>
      <c r="P12" s="10" t="n">
        <v>170504</v>
      </c>
      <c r="Q12" s="10" t="n">
        <f aca="false">AVERAGE(2.769, 2.772, 2.769)</f>
        <v>2.77</v>
      </c>
      <c r="R12" s="10" t="n">
        <v>13</v>
      </c>
      <c r="S12" s="10" t="n">
        <f aca="false">AVERAGE(32.4,32.5,32.4)</f>
        <v>32.4333333333333</v>
      </c>
      <c r="T12" s="10" t="n">
        <v>36.1</v>
      </c>
      <c r="U12" s="10" t="n">
        <v>48.262667</v>
      </c>
      <c r="V12" s="10" t="n">
        <v>170531</v>
      </c>
      <c r="W12" s="10" t="n">
        <f aca="false">U12*(32.55/29.53)</f>
        <v>53.1984358567558</v>
      </c>
      <c r="X12" s="10" t="n">
        <f aca="false">U12</f>
        <v>48.262667</v>
      </c>
      <c r="Y12" s="10" t="n">
        <v>35</v>
      </c>
      <c r="Z12" s="10" t="n">
        <f aca="false">1.8682*X12 - 2.7383</f>
        <v>87.4260144894</v>
      </c>
      <c r="AA12" s="10" t="n">
        <f aca="false">AVERAGE(2.806, 2.806, 2.806)</f>
        <v>2.806</v>
      </c>
      <c r="AB12" s="10" t="n">
        <v>17.2</v>
      </c>
      <c r="AC12" s="10" t="n">
        <f aca="false">AVERAGE(29.4, 29.5, 29.5)</f>
        <v>29.4666666666667</v>
      </c>
      <c r="AD12" s="10" t="n">
        <f aca="false">33.1</f>
        <v>33.1</v>
      </c>
      <c r="AE12" s="10" t="n">
        <f aca="false">((Q12 - AA12)/Q12)</f>
        <v>-0.0129963898916966</v>
      </c>
      <c r="AF12" s="10" t="n">
        <f aca="false">(U12*(1 +AE12))</f>
        <v>47.6354265624549</v>
      </c>
      <c r="AG12" s="10" t="n">
        <v>47.651667</v>
      </c>
      <c r="AH12" s="14" t="n">
        <f aca="false">1.8682*AG12 - 2.7383</f>
        <v>86.2845442894</v>
      </c>
      <c r="AI12" s="14" t="n">
        <f aca="false">AH12*(17.1/16.8)</f>
        <v>87.8253397231393</v>
      </c>
      <c r="AJ12" s="14" t="n">
        <f aca="false">100*(AI12-Z12)/Z12</f>
        <v>0.456757906752923</v>
      </c>
      <c r="AK12" s="14" t="n">
        <f aca="false">AJ12/Y12</f>
        <v>0.0130502259072264</v>
      </c>
      <c r="AL12" s="10" t="n">
        <v>170705</v>
      </c>
      <c r="AM12" s="10" t="s">
        <v>65</v>
      </c>
      <c r="AN12" s="10" t="s">
        <v>65</v>
      </c>
      <c r="AO12" s="10" t="s">
        <v>65</v>
      </c>
      <c r="AP12" s="10" t="s">
        <v>65</v>
      </c>
      <c r="AQ12" s="10" t="s">
        <v>65</v>
      </c>
      <c r="AR12" s="10" t="s">
        <v>65</v>
      </c>
      <c r="AS12" s="10" t="n">
        <v>77.076</v>
      </c>
      <c r="AT12" s="10" t="s">
        <v>66</v>
      </c>
      <c r="AU12" s="0" t="n">
        <f aca="false">1.8651*O12 - 2.6525</f>
        <v>88.0622338</v>
      </c>
      <c r="AV12" s="0" t="n">
        <f aca="false">1.8651*U12 - 2.6525</f>
        <v>87.3622002217</v>
      </c>
      <c r="AW12" s="0" t="n">
        <f aca="false">1.8651*AG12 - 2.6525</f>
        <v>86.2226241217</v>
      </c>
      <c r="AX12" s="0" t="n">
        <f aca="false">1.8651*AF12 - 2.6525</f>
        <v>86.1923340816346</v>
      </c>
      <c r="AY12" s="0" t="s">
        <v>65</v>
      </c>
      <c r="AZ12" s="10" t="n">
        <f aca="false">U12 - O12</f>
        <v>-0.375332999999998</v>
      </c>
      <c r="BA12" s="10" t="n">
        <f aca="false">(AZ12/O12)*100</f>
        <v>-0.771686746987947</v>
      </c>
      <c r="BB12" s="10" t="n">
        <f aca="false">AG12-O12</f>
        <v>-0.986332999999995</v>
      </c>
      <c r="BC12" s="10" t="n">
        <f aca="false">(BB12/O12)*100</f>
        <v>-2.02790616390476</v>
      </c>
      <c r="BD12" s="10" t="n">
        <f aca="false">BC12/Y12</f>
        <v>-0.0579401761115644</v>
      </c>
      <c r="BE12" s="10" t="n">
        <f aca="false">((AW12 - AU12)/AU12)*100</f>
        <v>-2.0889882063155</v>
      </c>
      <c r="BF12" s="10" t="n">
        <f aca="false">BE12/Y12</f>
        <v>-0.0596853773232999</v>
      </c>
      <c r="BG12" s="10" t="s">
        <v>65</v>
      </c>
      <c r="BH12" s="10" t="s">
        <v>65</v>
      </c>
      <c r="BI12" s="10" t="s">
        <v>65</v>
      </c>
      <c r="BJ12" s="10" t="s">
        <v>65</v>
      </c>
      <c r="BK12" s="10" t="s">
        <v>65</v>
      </c>
      <c r="BL12" s="15"/>
    </row>
    <row r="13" customFormat="false" ht="14.25" hidden="false" customHeight="true" outlineLevel="0" collapsed="false">
      <c r="A13" s="0" t="n">
        <v>161</v>
      </c>
      <c r="B13" s="10" t="n">
        <v>17213</v>
      </c>
      <c r="C13" s="10" t="n">
        <v>10</v>
      </c>
      <c r="D13" s="11" t="n">
        <v>4</v>
      </c>
      <c r="E13" s="11" t="n">
        <v>1</v>
      </c>
      <c r="F13" s="10" t="n">
        <v>2800</v>
      </c>
      <c r="G13" s="10" t="n">
        <v>2587.92</v>
      </c>
      <c r="H13" s="10" t="n">
        <v>2497.79</v>
      </c>
      <c r="I13" s="12" t="n">
        <v>2378.18</v>
      </c>
      <c r="J13" s="10" t="n">
        <v>1.08</v>
      </c>
      <c r="K13" s="13" t="n">
        <v>7.23</v>
      </c>
      <c r="L13" s="10" t="s">
        <v>64</v>
      </c>
      <c r="M13" s="10" t="n">
        <v>20170822</v>
      </c>
      <c r="N13" s="10" t="n">
        <v>20170822</v>
      </c>
      <c r="O13" s="10" t="n">
        <v>41.262667</v>
      </c>
      <c r="P13" s="10" t="n">
        <v>170505</v>
      </c>
      <c r="Q13" s="10" t="n">
        <v>2.785</v>
      </c>
      <c r="R13" s="10" t="n">
        <v>12.9</v>
      </c>
      <c r="S13" s="10" t="n">
        <f aca="false">AVERAGE(32.5, 32.6, 32.5)</f>
        <v>32.5333333333333</v>
      </c>
      <c r="T13" s="10" t="n">
        <v>36.1</v>
      </c>
      <c r="U13" s="10" t="n">
        <v>41.124333</v>
      </c>
      <c r="V13" s="10" t="n">
        <v>170531</v>
      </c>
      <c r="W13" s="10" t="n">
        <f aca="false">U13*(32.55/29.53)</f>
        <v>45.3300724398916</v>
      </c>
      <c r="X13" s="10" t="n">
        <f aca="false">U13</f>
        <v>41.124333</v>
      </c>
      <c r="Y13" s="10" t="n">
        <v>35</v>
      </c>
      <c r="Z13" s="10" t="n">
        <f aca="false">1.8682*X13 - 2.7383</f>
        <v>74.0901789106</v>
      </c>
      <c r="AA13" s="10" t="n">
        <f aca="false">AVERAGE(2.806, 2.806, 2.806)</f>
        <v>2.806</v>
      </c>
      <c r="AB13" s="10" t="n">
        <v>17.2</v>
      </c>
      <c r="AC13" s="10" t="n">
        <f aca="false">AVERAGE(29.4, 29.5, 29.5)</f>
        <v>29.4666666666667</v>
      </c>
      <c r="AD13" s="10" t="n">
        <f aca="false">33.1</f>
        <v>33.1</v>
      </c>
      <c r="AE13" s="10" t="n">
        <f aca="false">((Q13 - AA13)/Q13)</f>
        <v>-0.00754039497306983</v>
      </c>
      <c r="AF13" s="10" t="n">
        <f aca="false">(U13*(1 +AE13))</f>
        <v>40.814239286176</v>
      </c>
      <c r="AG13" s="10" t="n">
        <v>40.629</v>
      </c>
      <c r="AH13" s="14" t="n">
        <f aca="false">1.8682*AG13 - 2.7383</f>
        <v>73.1647978</v>
      </c>
      <c r="AI13" s="14" t="n">
        <f aca="false">AH13*(17.1/16.8)</f>
        <v>74.4713120464286</v>
      </c>
      <c r="AJ13" s="14" t="n">
        <f aca="false">100*(AI13-Z13)/Z13</f>
        <v>0.514417891052001</v>
      </c>
      <c r="AK13" s="14" t="n">
        <f aca="false">AJ13/Y13</f>
        <v>0.0146976540300572</v>
      </c>
      <c r="AL13" s="10" t="n">
        <v>170705</v>
      </c>
      <c r="AM13" s="10" t="s">
        <v>65</v>
      </c>
      <c r="AN13" s="10" t="s">
        <v>65</v>
      </c>
      <c r="AO13" s="10" t="s">
        <v>65</v>
      </c>
      <c r="AP13" s="10" t="s">
        <v>65</v>
      </c>
      <c r="AQ13" s="10" t="s">
        <v>65</v>
      </c>
      <c r="AR13" s="10" t="s">
        <v>65</v>
      </c>
      <c r="AS13" s="10" t="n">
        <v>65.381</v>
      </c>
      <c r="AT13" s="10" t="s">
        <v>66</v>
      </c>
      <c r="AU13" s="0" t="n">
        <f aca="false">1.8651*O13 - 2.6525</f>
        <v>74.3065002217</v>
      </c>
      <c r="AV13" s="0" t="n">
        <f aca="false">1.8651*U13 - 2.6525</f>
        <v>74.0484934783</v>
      </c>
      <c r="AW13" s="0" t="n">
        <f aca="false">1.8651*AG13 - 2.6525</f>
        <v>73.1246479</v>
      </c>
      <c r="AX13" s="0" t="n">
        <f aca="false">1.8651*AF13 - 2.6525</f>
        <v>73.4701376926468</v>
      </c>
      <c r="AY13" s="0" t="e">
        <f aca="false">1.8651*AR13 - 2.6525</f>
        <v>#VALUE!</v>
      </c>
      <c r="AZ13" s="10" t="n">
        <f aca="false">U13 - O13</f>
        <v>-0.138334</v>
      </c>
      <c r="BA13" s="10" t="n">
        <f aca="false">(AZ13/O13)*100</f>
        <v>-0.335252202675121</v>
      </c>
      <c r="BB13" s="10" t="n">
        <f aca="false">AG13-O13</f>
        <v>-0.633667000000003</v>
      </c>
      <c r="BC13" s="10" t="n">
        <f aca="false">(BB13/O13)*100</f>
        <v>-1.53569084615884</v>
      </c>
      <c r="BD13" s="10" t="n">
        <f aca="false">BC13/Y13</f>
        <v>-0.0438768813188239</v>
      </c>
      <c r="BE13" s="10" t="n">
        <f aca="false">((AW13 - AU13)/AU13)*100</f>
        <v>-1.59051000676098</v>
      </c>
      <c r="BF13" s="10" t="n">
        <f aca="false">BE13/Y13</f>
        <v>-0.0454431430503136</v>
      </c>
      <c r="BG13" s="10" t="s">
        <v>65</v>
      </c>
      <c r="BH13" s="10" t="s">
        <v>65</v>
      </c>
      <c r="BI13" s="10" t="s">
        <v>65</v>
      </c>
      <c r="BJ13" s="10" t="s">
        <v>65</v>
      </c>
      <c r="BK13" s="10" t="s">
        <v>65</v>
      </c>
      <c r="BL13" s="15"/>
    </row>
    <row r="14" customFormat="false" ht="14.25" hidden="false" customHeight="true" outlineLevel="0" collapsed="false">
      <c r="A14" s="0" t="n">
        <v>164</v>
      </c>
      <c r="B14" s="10" t="n">
        <v>17051</v>
      </c>
      <c r="C14" s="10" t="n">
        <v>3</v>
      </c>
      <c r="D14" s="11" t="n">
        <v>1</v>
      </c>
      <c r="E14" s="11" t="n">
        <v>3</v>
      </c>
      <c r="F14" s="10" t="n">
        <v>400</v>
      </c>
      <c r="G14" s="10" t="n">
        <v>2377.12</v>
      </c>
      <c r="H14" s="10" t="n">
        <v>2484.38</v>
      </c>
      <c r="I14" s="12" t="n">
        <v>574.36</v>
      </c>
      <c r="J14" s="10" t="n">
        <v>2.93</v>
      </c>
      <c r="K14" s="13" t="n">
        <v>7.84</v>
      </c>
      <c r="L14" s="10" t="s">
        <v>64</v>
      </c>
      <c r="M14" s="10" t="n">
        <v>20170822</v>
      </c>
      <c r="N14" s="10" t="n">
        <v>20170824</v>
      </c>
      <c r="O14" s="10" t="n">
        <v>24.983333</v>
      </c>
      <c r="P14" s="10" t="n">
        <v>170506</v>
      </c>
      <c r="Q14" s="10" t="n">
        <f aca="false">AVERAGE(2.799, 2.798, 2.797)</f>
        <v>2.798</v>
      </c>
      <c r="R14" s="10" t="n">
        <v>13</v>
      </c>
      <c r="S14" s="10" t="n">
        <f aca="false">AVERAGE(32.6, 32.7, 32.7)</f>
        <v>32.6666666666667</v>
      </c>
      <c r="T14" s="10" t="n">
        <v>36.1</v>
      </c>
      <c r="U14" s="10" t="n">
        <v>24.601333</v>
      </c>
      <c r="V14" s="10" t="n">
        <v>170601</v>
      </c>
      <c r="W14" s="10" t="n">
        <f aca="false">U14*(32.55/29.53)</f>
        <v>27.1172837504233</v>
      </c>
      <c r="X14" s="10" t="n">
        <f aca="false">U14</f>
        <v>24.601333</v>
      </c>
      <c r="Y14" s="10" t="n">
        <v>36</v>
      </c>
      <c r="Z14" s="10" t="n">
        <f aca="false">1.8682*X14 - 2.7383</f>
        <v>43.2219103106</v>
      </c>
      <c r="AA14" s="10" t="n">
        <f aca="false">AVERAGE(2.803, 2.807, 2.809)</f>
        <v>2.80633333333333</v>
      </c>
      <c r="AB14" s="10" t="n">
        <v>17</v>
      </c>
      <c r="AC14" s="10" t="n">
        <f aca="false">AVERAGE(29.6, 29.6, 29.6)</f>
        <v>29.6</v>
      </c>
      <c r="AD14" s="10" t="n">
        <v>33.1</v>
      </c>
      <c r="AE14" s="10" t="n">
        <f aca="false">((Q14 - AA14)/Q14)</f>
        <v>-0.00297831784608052</v>
      </c>
      <c r="AF14" s="10" t="n">
        <f aca="false">(U14*(1 +AE14))</f>
        <v>24.5280624108887</v>
      </c>
      <c r="AG14" s="10" t="n">
        <v>24.316</v>
      </c>
      <c r="AH14" s="14" t="n">
        <f aca="false">1.8682*AG14 - 2.7383</f>
        <v>42.6888512</v>
      </c>
      <c r="AI14" s="14" t="n">
        <f aca="false">AH14*(17.1/16.8)</f>
        <v>43.4511521142857</v>
      </c>
      <c r="AJ14" s="14" t="n">
        <f aca="false">100*(AI14-Z14)/Z14</f>
        <v>0.530383321880806</v>
      </c>
      <c r="AK14" s="14" t="n">
        <f aca="false">AJ14/Y14</f>
        <v>0.0147328700522446</v>
      </c>
      <c r="AL14" s="10" t="n">
        <v>170707</v>
      </c>
      <c r="AM14" s="10" t="n">
        <f aca="false">AVERAGE(2.796, 2.792, 2.791)</f>
        <v>2.793</v>
      </c>
      <c r="AN14" s="10" t="n">
        <v>16.7</v>
      </c>
      <c r="AO14" s="10" t="s">
        <v>65</v>
      </c>
      <c r="AP14" s="10" t="s">
        <v>65</v>
      </c>
      <c r="AQ14" s="10" t="n">
        <f aca="false">((Q14 - AM14)/ Q14)</f>
        <v>0.00178699070764844</v>
      </c>
      <c r="AR14" s="10" t="n">
        <f aca="false">(AG14*(1+AQ14))</f>
        <v>24.3594524660472</v>
      </c>
      <c r="AS14" s="10" t="n">
        <v>38.272</v>
      </c>
      <c r="AT14" s="10" t="s">
        <v>66</v>
      </c>
      <c r="AU14" s="0" t="n">
        <f aca="false">1.8651*O14 - 2.6525</f>
        <v>43.9439143783</v>
      </c>
      <c r="AV14" s="0" t="n">
        <f aca="false">1.8651*U14 - 2.6525</f>
        <v>43.2314461783</v>
      </c>
      <c r="AW14" s="0" t="n">
        <f aca="false">1.8651*AG14 - 2.6525</f>
        <v>42.6992716</v>
      </c>
      <c r="AX14" s="0" t="n">
        <f aca="false">1.8651*AF14 - 2.6525</f>
        <v>43.0947892025486</v>
      </c>
      <c r="AY14" s="0" t="n">
        <f aca="false">1.8651*AR14 - 2.6525</f>
        <v>42.7803147944246</v>
      </c>
      <c r="AZ14" s="10" t="n">
        <f aca="false">U14 - O14</f>
        <v>-0.381999999999998</v>
      </c>
      <c r="BA14" s="10" t="n">
        <f aca="false">(AZ14/O14)*100</f>
        <v>-1.52901936663134</v>
      </c>
      <c r="BB14" s="10" t="n">
        <f aca="false">AG14-O14</f>
        <v>-0.667332999999999</v>
      </c>
      <c r="BC14" s="10" t="n">
        <f aca="false">(BB14/O14)*100</f>
        <v>-2.67111277746648</v>
      </c>
      <c r="BD14" s="10" t="n">
        <f aca="false">BC14/Y14</f>
        <v>-0.0741975771518466</v>
      </c>
      <c r="BE14" s="10" t="n">
        <f aca="false">((AW14 - AU14)/AU14)*100</f>
        <v>-2.83234389996584</v>
      </c>
      <c r="BF14" s="10" t="n">
        <f aca="false">BE14/Y14</f>
        <v>-0.0786762194434955</v>
      </c>
      <c r="BG14" s="10" t="n">
        <f aca="false">(AR14-O14)</f>
        <v>-0.623880533952821</v>
      </c>
      <c r="BH14" s="10" t="n">
        <f aca="false">(BG14/O14)*100</f>
        <v>-2.49718696041405</v>
      </c>
      <c r="BI14" s="10" t="n">
        <f aca="false">BH14/Y14</f>
        <v>-0.069366304455946</v>
      </c>
      <c r="BJ14" s="10" t="n">
        <f aca="false">((AY14 - AU14)/AU14)*100</f>
        <v>-2.64791974119176</v>
      </c>
      <c r="BK14" s="10" t="n">
        <f aca="false">BJ14/Y14</f>
        <v>-0.0735533261442156</v>
      </c>
      <c r="BL14" s="15"/>
    </row>
    <row r="15" customFormat="false" ht="14.25" hidden="false" customHeight="true" outlineLevel="0" collapsed="false">
      <c r="A15" s="0" t="n">
        <v>200</v>
      </c>
      <c r="B15" s="10" t="n">
        <v>17194</v>
      </c>
      <c r="C15" s="10" t="n">
        <v>15</v>
      </c>
      <c r="D15" s="11" t="n">
        <v>5</v>
      </c>
      <c r="E15" s="11" t="n">
        <v>3</v>
      </c>
      <c r="F15" s="10" t="n">
        <v>900</v>
      </c>
      <c r="G15" s="10" t="n">
        <v>2441.67</v>
      </c>
      <c r="H15" s="10" t="n">
        <v>2467.77</v>
      </c>
      <c r="I15" s="12" t="n">
        <v>890.65</v>
      </c>
      <c r="J15" s="10" t="n">
        <v>2.12</v>
      </c>
      <c r="K15" s="13" t="n">
        <v>7.62</v>
      </c>
      <c r="L15" s="10" t="s">
        <v>64</v>
      </c>
      <c r="M15" s="10" t="n">
        <v>20170915</v>
      </c>
      <c r="N15" s="10" t="n">
        <v>20170915</v>
      </c>
      <c r="O15" s="10" t="n">
        <v>26.471667</v>
      </c>
      <c r="P15" s="10" t="n">
        <v>170505</v>
      </c>
      <c r="Q15" s="10" t="n">
        <v>2.785</v>
      </c>
      <c r="R15" s="10" t="n">
        <v>12.9</v>
      </c>
      <c r="S15" s="10" t="n">
        <f aca="false">AVERAGE(32.5, 32.6, 32.5)</f>
        <v>32.5333333333333</v>
      </c>
      <c r="T15" s="10" t="n">
        <v>36.1</v>
      </c>
      <c r="U15" s="10" t="n">
        <v>26.45</v>
      </c>
      <c r="V15" s="10" t="n">
        <v>170601</v>
      </c>
      <c r="W15" s="10" t="n">
        <f aca="false">U15*(32.55/29.53)</f>
        <v>29.1550118523535</v>
      </c>
      <c r="X15" s="10" t="n">
        <f aca="false">U15</f>
        <v>26.45</v>
      </c>
      <c r="Y15" s="10" t="n">
        <v>36</v>
      </c>
      <c r="Z15" s="10" t="n">
        <f aca="false">1.8682*X15 - 2.7383</f>
        <v>46.67559</v>
      </c>
      <c r="AA15" s="10" t="n">
        <f aca="false">AVERAGE(2.799, 2.8, 2.8)</f>
        <v>2.79966666666667</v>
      </c>
      <c r="AB15" s="10" t="n">
        <v>17</v>
      </c>
      <c r="AC15" s="10" t="n">
        <f aca="false">AVERAGE(29.6, 29.6, 29.6)</f>
        <v>29.6</v>
      </c>
      <c r="AD15" s="10" t="n">
        <v>33.1</v>
      </c>
      <c r="AE15" s="10" t="n">
        <f aca="false">((Q15 - AA15)/Q15)</f>
        <v>-0.00526630760023943</v>
      </c>
      <c r="AF15" s="10" t="n">
        <f aca="false">(U15*(1 +AE15))</f>
        <v>26.3107061639737</v>
      </c>
      <c r="AG15" s="10" t="n">
        <v>26.150333</v>
      </c>
      <c r="AH15" s="14" t="n">
        <f aca="false">1.8682*AG15 - 2.7383</f>
        <v>46.1157521106</v>
      </c>
      <c r="AI15" s="14" t="n">
        <f aca="false">AH15*(17.1/16.8)</f>
        <v>46.9392476840036</v>
      </c>
      <c r="AJ15" s="14" t="n">
        <f aca="false">100*(AI15-Z15)/Z15</f>
        <v>0.564872739698778</v>
      </c>
      <c r="AK15" s="14" t="n">
        <f aca="false">AJ15/Y15</f>
        <v>0.0156909094360772</v>
      </c>
      <c r="AL15" s="10" t="n">
        <v>170707</v>
      </c>
      <c r="AM15" s="10" t="n">
        <f aca="false">AVERAGE(2.8, 2.801, 2.799)</f>
        <v>2.8</v>
      </c>
      <c r="AN15" s="10" t="n">
        <v>16.8</v>
      </c>
      <c r="AO15" s="10" t="s">
        <v>65</v>
      </c>
      <c r="AP15" s="10" t="s">
        <v>65</v>
      </c>
      <c r="AQ15" s="10" t="n">
        <f aca="false">((Q15 - AM15)/ Q15)</f>
        <v>-0.00538599640933577</v>
      </c>
      <c r="AR15" s="10" t="n">
        <f aca="false">(AG15*(1+AQ15))</f>
        <v>26.0094874003591</v>
      </c>
      <c r="AS15" s="10" t="n">
        <v>42.469</v>
      </c>
      <c r="AT15" s="10" t="s">
        <v>66</v>
      </c>
      <c r="AU15" s="0" t="n">
        <f aca="false">1.8651*O15 - 2.6525</f>
        <v>46.7198061217</v>
      </c>
      <c r="AV15" s="0" t="n">
        <f aca="false">1.8651*U15 - 2.6525</f>
        <v>46.679395</v>
      </c>
      <c r="AW15" s="0" t="n">
        <f aca="false">1.8651*AG15 - 2.6525</f>
        <v>46.1204860783</v>
      </c>
      <c r="AX15" s="0" t="n">
        <f aca="false">1.8651*AF15 - 2.6525</f>
        <v>46.4195980664273</v>
      </c>
      <c r="AY15" s="0" t="n">
        <f aca="false">1.8651*AR15 - 2.6525</f>
        <v>45.8577949504097</v>
      </c>
      <c r="AZ15" s="10" t="n">
        <f aca="false">U15 - O15</f>
        <v>-0.0216670000000008</v>
      </c>
      <c r="BA15" s="10" t="n">
        <f aca="false">(AZ15/O15)*100</f>
        <v>-0.0818497754599314</v>
      </c>
      <c r="BB15" s="10" t="n">
        <f aca="false">AG15-O15</f>
        <v>-0.321334</v>
      </c>
      <c r="BC15" s="10" t="n">
        <f aca="false">(BB15/O15)*100</f>
        <v>-1.21387897482996</v>
      </c>
      <c r="BD15" s="10" t="n">
        <f aca="false">BC15/Y15</f>
        <v>-0.0337188604119433</v>
      </c>
      <c r="BE15" s="10" t="n">
        <f aca="false">((AW15 - AU15)/AU15)*100</f>
        <v>-1.28279651212344</v>
      </c>
      <c r="BF15" s="10" t="n">
        <f aca="false">BE15/Y15</f>
        <v>-0.0356332364478732</v>
      </c>
      <c r="BG15" s="10" t="n">
        <f aca="false">(AR15-O15)</f>
        <v>-0.462179599640937</v>
      </c>
      <c r="BH15" s="10" t="n">
        <f aca="false">(BG15/O15)*100</f>
        <v>-1.74594066796374</v>
      </c>
      <c r="BI15" s="10" t="n">
        <f aca="false">BH15/Y15</f>
        <v>-0.0484983518878817</v>
      </c>
      <c r="BJ15" s="10" t="n">
        <f aca="false">((AY15 - AU15)/AU15)*100</f>
        <v>-1.84506581436762</v>
      </c>
      <c r="BK15" s="10" t="n">
        <f aca="false">BJ15/Y15</f>
        <v>-0.0512518281768785</v>
      </c>
      <c r="BL15" s="15"/>
    </row>
    <row r="16" customFormat="false" ht="14.25" hidden="false" customHeight="true" outlineLevel="0" collapsed="false">
      <c r="A16" s="0" t="n">
        <v>137</v>
      </c>
      <c r="B16" s="10" t="n">
        <v>17133</v>
      </c>
      <c r="C16" s="10" t="n">
        <v>10</v>
      </c>
      <c r="D16" s="11" t="n">
        <v>4</v>
      </c>
      <c r="E16" s="11" t="n">
        <v>1</v>
      </c>
      <c r="F16" s="10" t="n">
        <v>2800</v>
      </c>
      <c r="G16" s="10" t="n">
        <v>2587.92</v>
      </c>
      <c r="H16" s="10" t="n">
        <v>2497.79</v>
      </c>
      <c r="I16" s="12" t="n">
        <v>2378.18</v>
      </c>
      <c r="J16" s="10" t="n">
        <v>1.08</v>
      </c>
      <c r="K16" s="13" t="n">
        <v>7.23</v>
      </c>
      <c r="L16" s="10" t="s">
        <v>64</v>
      </c>
      <c r="M16" s="10" t="n">
        <v>20170724</v>
      </c>
      <c r="N16" s="10" t="n">
        <v>20170724</v>
      </c>
      <c r="O16" s="10" t="n">
        <v>15.006333</v>
      </c>
      <c r="P16" s="10" t="n">
        <v>170506</v>
      </c>
      <c r="Q16" s="10" t="n">
        <f aca="false">AVERAGE(2.796, 2.797, 2.798)</f>
        <v>2.797</v>
      </c>
      <c r="R16" s="10" t="n">
        <v>13</v>
      </c>
      <c r="S16" s="10" t="n">
        <f aca="false">AVERAGE(32.6, 32.7, 32.7)</f>
        <v>32.6666666666667</v>
      </c>
      <c r="T16" s="10" t="n">
        <v>36.1</v>
      </c>
      <c r="U16" s="10" t="n">
        <v>15.008667</v>
      </c>
      <c r="V16" s="10" t="n">
        <v>170601</v>
      </c>
      <c r="W16" s="10" t="n">
        <f aca="false">U16*(32.55/29.53)</f>
        <v>16.5435865509651</v>
      </c>
      <c r="X16" s="10" t="n">
        <f aca="false">U16</f>
        <v>15.008667</v>
      </c>
      <c r="Y16" s="10" t="n">
        <v>34</v>
      </c>
      <c r="Z16" s="10" t="n">
        <f aca="false">1.8682*X16 - 2.7383</f>
        <v>25.3008916894</v>
      </c>
      <c r="AA16" s="10" t="n">
        <f aca="false">AVERAGE(2.8, 2.8, 2.798)</f>
        <v>2.79933333333333</v>
      </c>
      <c r="AB16" s="10" t="n">
        <v>17</v>
      </c>
      <c r="AC16" s="10" t="n">
        <f aca="false">AVERAGE(29.6, 29.6, 29.6)</f>
        <v>29.6</v>
      </c>
      <c r="AD16" s="10" t="n">
        <v>33.1</v>
      </c>
      <c r="AE16" s="10" t="n">
        <f aca="false">((Q16 - AA16)/Q16)</f>
        <v>-0.000834227148134815</v>
      </c>
      <c r="AF16" s="10" t="n">
        <f aca="false">(U16*(1 +AE16))</f>
        <v>14.9961463625313</v>
      </c>
      <c r="AG16" s="10" t="n">
        <v>14.856</v>
      </c>
      <c r="AH16" s="14" t="n">
        <f aca="false">1.8682*AG16 - 2.7383</f>
        <v>25.0156792</v>
      </c>
      <c r="AI16" s="14" t="n">
        <f aca="false">AH16*(17.1/16.8)</f>
        <v>25.4623877571429</v>
      </c>
      <c r="AJ16" s="14" t="n">
        <f aca="false">100*(AI16-Z16)/Z16</f>
        <v>0.638301881710014</v>
      </c>
      <c r="AK16" s="14" t="n">
        <f aca="false">AJ16/Y16</f>
        <v>0.0187735847561769</v>
      </c>
      <c r="AL16" s="10" t="n">
        <v>170705</v>
      </c>
      <c r="AM16" s="10" t="n">
        <f aca="false">AVERAGE(2.79, 2.79, 2.789)</f>
        <v>2.78966666666667</v>
      </c>
      <c r="AN16" s="10" t="n">
        <v>17</v>
      </c>
      <c r="AO16" s="10" t="s">
        <v>65</v>
      </c>
      <c r="AP16" s="10" t="s">
        <v>65</v>
      </c>
      <c r="AQ16" s="10" t="n">
        <f aca="false">((Q16 - AM16)/ Q16)</f>
        <v>0.00262185675128116</v>
      </c>
      <c r="AR16" s="10" t="n">
        <f aca="false">(AG16*(1+AQ16))</f>
        <v>14.894950303897</v>
      </c>
      <c r="AS16" s="10" t="n">
        <v>25.014</v>
      </c>
      <c r="AT16" s="10" t="s">
        <v>66</v>
      </c>
      <c r="AU16" s="0" t="n">
        <f aca="false">1.8651*O16 - 2.6525</f>
        <v>25.3358116783</v>
      </c>
      <c r="AV16" s="0" t="n">
        <f aca="false">1.8651*U16 - 2.6525</f>
        <v>25.3401648217</v>
      </c>
      <c r="AW16" s="0" t="n">
        <f aca="false">1.8651*AG16 - 2.6525</f>
        <v>25.0554256</v>
      </c>
      <c r="AX16" s="0" t="n">
        <f aca="false">1.8651*AF16 - 2.6525</f>
        <v>25.3168125807571</v>
      </c>
      <c r="AY16" s="0" t="n">
        <f aca="false">1.8651*AR16 - 2.6525</f>
        <v>25.1280718117984</v>
      </c>
      <c r="AZ16" s="10" t="n">
        <f aca="false">U16 - O16</f>
        <v>0.00233400000000117</v>
      </c>
      <c r="BA16" s="10" t="n">
        <f aca="false">(AZ16/O16)*100</f>
        <v>0.0155534333404515</v>
      </c>
      <c r="BB16" s="10" t="n">
        <f aca="false">AG16-O16</f>
        <v>-0.150333</v>
      </c>
      <c r="BC16" s="10" t="n">
        <f aca="false">(BB16/O16)*100</f>
        <v>-1.00179704128917</v>
      </c>
      <c r="BD16" s="10" t="n">
        <f aca="false">BC16/Y16</f>
        <v>-0.0294646188614461</v>
      </c>
      <c r="BE16" s="10" t="n">
        <f aca="false">((AW16 - AU16)/AU16)*100</f>
        <v>-1.10667888544558</v>
      </c>
      <c r="BF16" s="10" t="n">
        <f aca="false">BE16/Y16</f>
        <v>-0.0325493789836935</v>
      </c>
      <c r="BG16" s="10" t="n">
        <f aca="false">(AR16-O16)</f>
        <v>-0.111382696102966</v>
      </c>
      <c r="BH16" s="10" t="n">
        <f aca="false">(BG16/O16)*100</f>
        <v>-0.742237934497164</v>
      </c>
      <c r="BI16" s="10" t="n">
        <f aca="false">BH16/Y16</f>
        <v>-0.0218305274852107</v>
      </c>
      <c r="BJ16" s="10" t="n">
        <f aca="false">((AY16 - AU16)/AU16)*100</f>
        <v>-0.819945574033344</v>
      </c>
      <c r="BK16" s="10" t="n">
        <f aca="false">BJ16/Y16</f>
        <v>-0.0241160462950983</v>
      </c>
      <c r="BL16" s="15"/>
    </row>
    <row r="17" customFormat="false" ht="14.25" hidden="false" customHeight="true" outlineLevel="0" collapsed="false">
      <c r="A17" s="0" t="n">
        <v>152</v>
      </c>
      <c r="B17" s="10" t="n">
        <v>17094</v>
      </c>
      <c r="C17" s="10" t="n">
        <v>17</v>
      </c>
      <c r="D17" s="11" t="n">
        <v>6</v>
      </c>
      <c r="E17" s="11" t="n">
        <v>2</v>
      </c>
      <c r="F17" s="10" t="n">
        <v>2800</v>
      </c>
      <c r="G17" s="10" t="n">
        <v>2608.91</v>
      </c>
      <c r="H17" s="10" t="n">
        <v>2522.06</v>
      </c>
      <c r="I17" s="12" t="n">
        <v>2346.38</v>
      </c>
      <c r="J17" s="10" t="n">
        <v>1.21</v>
      </c>
      <c r="K17" s="13" t="n">
        <v>7.23</v>
      </c>
      <c r="L17" s="10" t="s">
        <v>64</v>
      </c>
      <c r="M17" s="10" t="n">
        <v>20170822</v>
      </c>
      <c r="N17" s="10" t="n">
        <v>20170822</v>
      </c>
      <c r="O17" s="10" t="n">
        <v>63.729</v>
      </c>
      <c r="P17" s="10" t="n">
        <v>170505</v>
      </c>
      <c r="Q17" s="10" t="n">
        <v>2.786</v>
      </c>
      <c r="R17" s="10" t="n">
        <v>12.9</v>
      </c>
      <c r="S17" s="10" t="n">
        <f aca="false">AVERAGE(32.5, 32.6, 32.5)</f>
        <v>32.5333333333333</v>
      </c>
      <c r="T17" s="10" t="n">
        <v>36.1</v>
      </c>
      <c r="U17" s="10" t="n">
        <v>63.416667</v>
      </c>
      <c r="V17" s="10" t="n">
        <v>170601</v>
      </c>
      <c r="W17" s="10" t="n">
        <f aca="false">U17*(32.55/29.53)</f>
        <v>69.9022184507281</v>
      </c>
      <c r="X17" s="10" t="n">
        <f aca="false">U17</f>
        <v>63.416667</v>
      </c>
      <c r="Y17" s="10" t="n">
        <v>36</v>
      </c>
      <c r="Z17" s="10" t="n">
        <f aca="false">1.8682*X17 - 2.7383</f>
        <v>115.7367172894</v>
      </c>
      <c r="AA17" s="10" t="n">
        <f aca="false">AVERAGE(2.8, 2.8, 2.798)</f>
        <v>2.79933333333333</v>
      </c>
      <c r="AB17" s="10" t="n">
        <v>17</v>
      </c>
      <c r="AC17" s="10" t="n">
        <f aca="false">AVERAGE(29.6, 29.6, 29.6)</f>
        <v>29.6</v>
      </c>
      <c r="AD17" s="10" t="n">
        <v>33.1</v>
      </c>
      <c r="AE17" s="10" t="n">
        <f aca="false">((Q17 - AA17)/Q17)</f>
        <v>-0.00478583393156253</v>
      </c>
      <c r="AF17" s="10" t="n">
        <f aca="false">(U17*(1 +AE17))</f>
        <v>63.1131653632448</v>
      </c>
      <c r="AG17" s="10" t="n">
        <v>62.738667</v>
      </c>
      <c r="AH17" s="14" t="n">
        <f aca="false">1.8682*AG17 - 2.7383</f>
        <v>114.4700776894</v>
      </c>
      <c r="AI17" s="14" t="n">
        <f aca="false">AH17*(17.1/16.8)</f>
        <v>116.514186219568</v>
      </c>
      <c r="AJ17" s="14" t="n">
        <f aca="false">100*(AI17-Z17)/Z17</f>
        <v>0.671756507680957</v>
      </c>
      <c r="AK17" s="14" t="n">
        <f aca="false">AJ17/Y17</f>
        <v>0.0186599029911377</v>
      </c>
      <c r="AL17" s="10" t="n">
        <v>170707</v>
      </c>
      <c r="AM17" s="10" t="n">
        <f aca="false">AVERAGE(2.812, 2.809, 2.81)</f>
        <v>2.81033333333333</v>
      </c>
      <c r="AN17" s="10" t="n">
        <v>16.8</v>
      </c>
      <c r="AO17" s="10" t="s">
        <v>65</v>
      </c>
      <c r="AP17" s="10" t="s">
        <v>65</v>
      </c>
      <c r="AQ17" s="10" t="n">
        <f aca="false">((Q17 - AM17)/ Q17)</f>
        <v>-0.00873414692510185</v>
      </c>
      <c r="AR17" s="10" t="n">
        <f aca="false">(AG17*(1+AQ17))</f>
        <v>62.190698264537</v>
      </c>
      <c r="AS17" s="10" t="n">
        <v>101.019</v>
      </c>
      <c r="AT17" s="10" t="s">
        <v>66</v>
      </c>
      <c r="AU17" s="0" t="n">
        <f aca="false">1.8651*O17 - 2.6525</f>
        <v>116.2084579</v>
      </c>
      <c r="AV17" s="0" t="n">
        <f aca="false">1.8651*U17 - 2.6525</f>
        <v>115.6259256217</v>
      </c>
      <c r="AW17" s="0" t="n">
        <f aca="false">1.8651*AG17 - 2.6525</f>
        <v>114.3613878217</v>
      </c>
      <c r="AX17" s="0" t="n">
        <f aca="false">1.8651*AF17 - 2.6525</f>
        <v>115.059864718988</v>
      </c>
      <c r="AY17" s="0" t="n">
        <f aca="false">1.8651*AR17 - 2.6525</f>
        <v>113.339371333188</v>
      </c>
      <c r="AZ17" s="10" t="n">
        <f aca="false">U17 - O17</f>
        <v>-0.312333000000002</v>
      </c>
      <c r="BA17" s="10" t="n">
        <f aca="false">(AZ17/O17)*100</f>
        <v>-0.49009556089065</v>
      </c>
      <c r="BB17" s="10" t="n">
        <f aca="false">AG17-O17</f>
        <v>-0.990333</v>
      </c>
      <c r="BC17" s="10" t="n">
        <f aca="false">(BB17/O17)*100</f>
        <v>-1.55397542719955</v>
      </c>
      <c r="BD17" s="10" t="n">
        <f aca="false">BC17/Y17</f>
        <v>-0.0431659840888763</v>
      </c>
      <c r="BE17" s="10" t="n">
        <f aca="false">((AW17 - AU17)/AU17)*100</f>
        <v>-1.58944547727279</v>
      </c>
      <c r="BF17" s="10" t="n">
        <f aca="false">BE17/Y17</f>
        <v>-0.0441512632575776</v>
      </c>
      <c r="BG17" s="10" t="n">
        <f aca="false">(AR17-O17)</f>
        <v>-1.53830173546304</v>
      </c>
      <c r="BH17" s="10" t="n">
        <f aca="false">(BG17/O17)*100</f>
        <v>-2.41381747001058</v>
      </c>
      <c r="BI17" s="10" t="n">
        <f aca="false">BH17/Y17</f>
        <v>-0.0670504852780717</v>
      </c>
      <c r="BJ17" s="10" t="n">
        <f aca="false">((AY17 - AU17)/AU17)*100</f>
        <v>-2.46891372509309</v>
      </c>
      <c r="BK17" s="10" t="n">
        <f aca="false">BJ17/Y17</f>
        <v>-0.0685809368081415</v>
      </c>
      <c r="BL17" s="15"/>
    </row>
    <row r="18" customFormat="false" ht="14.25" hidden="false" customHeight="true" outlineLevel="0" collapsed="false">
      <c r="A18" s="0" t="n">
        <v>130</v>
      </c>
      <c r="B18" s="10" t="n">
        <v>17052</v>
      </c>
      <c r="C18" s="10" t="n">
        <v>5</v>
      </c>
      <c r="D18" s="11" t="n">
        <v>2</v>
      </c>
      <c r="E18" s="11" t="n">
        <v>2</v>
      </c>
      <c r="F18" s="10" t="n">
        <v>400</v>
      </c>
      <c r="G18" s="10" t="n">
        <v>2329.53</v>
      </c>
      <c r="H18" s="10" t="n">
        <v>2437.2</v>
      </c>
      <c r="I18" s="12" t="n">
        <v>590.67</v>
      </c>
      <c r="J18" s="10" t="n">
        <v>2.86</v>
      </c>
      <c r="K18" s="13" t="n">
        <v>7.83</v>
      </c>
      <c r="L18" s="10" t="s">
        <v>64</v>
      </c>
      <c r="M18" s="10" t="n">
        <v>20170724</v>
      </c>
      <c r="N18" s="10" t="n">
        <v>20170724</v>
      </c>
      <c r="O18" s="10" t="n">
        <v>37.483667</v>
      </c>
      <c r="P18" s="10" t="n">
        <v>170506</v>
      </c>
      <c r="Q18" s="10" t="n">
        <f aca="false">AVERAGE(2.796, 2.797, 2.798)</f>
        <v>2.797</v>
      </c>
      <c r="R18" s="10" t="n">
        <v>13</v>
      </c>
      <c r="S18" s="10" t="n">
        <f aca="false">AVERAGE(32.6, 32.7, 32.7)</f>
        <v>32.6666666666667</v>
      </c>
      <c r="T18" s="10" t="n">
        <v>36.1</v>
      </c>
      <c r="U18" s="10" t="n">
        <v>37.396333</v>
      </c>
      <c r="V18" s="10" t="n">
        <v>170531</v>
      </c>
      <c r="W18" s="10" t="n">
        <f aca="false">U18*(32.55/29.53)</f>
        <v>41.2208140585845</v>
      </c>
      <c r="X18" s="10" t="n">
        <f aca="false">U18</f>
        <v>37.396333</v>
      </c>
      <c r="Y18" s="10" t="n">
        <v>35</v>
      </c>
      <c r="Z18" s="10" t="n">
        <f aca="false">1.8682*X18 - 2.7383</f>
        <v>67.1255293106</v>
      </c>
      <c r="AA18" s="10" t="n">
        <f aca="false">AVERAGE(2.794, 2.795, 2.794)</f>
        <v>2.79433333333333</v>
      </c>
      <c r="AB18" s="10" t="n">
        <v>17.2</v>
      </c>
      <c r="AC18" s="10" t="n">
        <f aca="false">AVERAGE(29.4, 29.5, 29.5)</f>
        <v>29.4666666666667</v>
      </c>
      <c r="AD18" s="10" t="n">
        <f aca="false">33.1</f>
        <v>33.1</v>
      </c>
      <c r="AE18" s="10" t="n">
        <f aca="false">((Q18 - AA18)/Q18)</f>
        <v>0.000953402455011217</v>
      </c>
      <c r="AF18" s="10" t="n">
        <f aca="false">(U18*(1 +AE18))</f>
        <v>37.4319867556906</v>
      </c>
      <c r="AG18" s="10" t="n">
        <v>37.012333</v>
      </c>
      <c r="AH18" s="14" t="n">
        <f aca="false">1.8682*AG18 - 2.7383</f>
        <v>66.4081405106</v>
      </c>
      <c r="AI18" s="14" t="n">
        <f aca="false">AH18*(17.1/16.8)</f>
        <v>67.594000162575</v>
      </c>
      <c r="AJ18" s="14" t="n">
        <f aca="false">100*(AI18-Z18)/Z18</f>
        <v>0.697902656092756</v>
      </c>
      <c r="AK18" s="14" t="n">
        <f aca="false">AJ18/Y18</f>
        <v>0.0199400758883645</v>
      </c>
      <c r="AL18" s="10" t="n">
        <v>170705</v>
      </c>
      <c r="AM18" s="10" t="n">
        <f aca="false">AVERAGE(2.79, 2.79, 2.789)</f>
        <v>2.78966666666667</v>
      </c>
      <c r="AN18" s="10" t="n">
        <v>17</v>
      </c>
      <c r="AO18" s="10" t="s">
        <v>65</v>
      </c>
      <c r="AP18" s="10" t="s">
        <v>65</v>
      </c>
      <c r="AQ18" s="10" t="n">
        <f aca="false">((Q18 - AM18)/ Q18)</f>
        <v>0.00262185675128116</v>
      </c>
      <c r="AR18" s="10" t="n">
        <f aca="false">(AG18*(1+AQ18))</f>
        <v>37.1093740351567</v>
      </c>
      <c r="AS18" s="10" t="n">
        <v>60.045</v>
      </c>
      <c r="AT18" s="10" t="s">
        <v>66</v>
      </c>
      <c r="AU18" s="0" t="n">
        <f aca="false">1.8651*O18 - 2.6525</f>
        <v>67.2582873217</v>
      </c>
      <c r="AV18" s="0" t="n">
        <f aca="false">1.8651*U18 - 2.6525</f>
        <v>67.0954006783</v>
      </c>
      <c r="AW18" s="0" t="n">
        <f aca="false">1.8651*AG18 - 2.6525</f>
        <v>66.3792022783</v>
      </c>
      <c r="AX18" s="0" t="n">
        <f aca="false">1.8651*AF18 - 2.6525</f>
        <v>67.1618984980386</v>
      </c>
      <c r="AY18" s="0" t="n">
        <f aca="false">1.8651*AR18 - 2.6525</f>
        <v>66.5601935129708</v>
      </c>
      <c r="AZ18" s="10" t="n">
        <f aca="false">U18 - O18</f>
        <v>-0.0873339999999985</v>
      </c>
      <c r="BA18" s="10" t="n">
        <f aca="false">(AZ18/O18)*100</f>
        <v>-0.232992145619046</v>
      </c>
      <c r="BB18" s="10" t="n">
        <f aca="false">AG18-O18</f>
        <v>-0.471333999999999</v>
      </c>
      <c r="BC18" s="10" t="n">
        <f aca="false">(BB18/O18)*100</f>
        <v>-1.25743833974408</v>
      </c>
      <c r="BD18" s="10" t="n">
        <f aca="false">BC18/Y18</f>
        <v>-0.0359268097069737</v>
      </c>
      <c r="BE18" s="10" t="n">
        <f aca="false">((AW18 - AU18)/AU18)*100</f>
        <v>-1.30702858845526</v>
      </c>
      <c r="BF18" s="10" t="n">
        <f aca="false">BE18/Y18</f>
        <v>-0.0373436739558645</v>
      </c>
      <c r="BG18" s="10" t="n">
        <f aca="false">(AR18-O18)</f>
        <v>-0.374292964843278</v>
      </c>
      <c r="BH18" s="10" t="n">
        <f aca="false">(BG18/O18)*100</f>
        <v>-0.998549487816327</v>
      </c>
      <c r="BI18" s="10" t="n">
        <f aca="false">BH18/Y18</f>
        <v>-0.0285299853661808</v>
      </c>
      <c r="BJ18" s="10" t="n">
        <f aca="false">((AY18 - AU18)/AU18)*100</f>
        <v>-1.03792980244974</v>
      </c>
      <c r="BK18" s="10" t="n">
        <f aca="false">BJ18/Y18</f>
        <v>-0.0296551372128496</v>
      </c>
      <c r="BL18" s="10" t="s">
        <v>67</v>
      </c>
    </row>
    <row r="19" customFormat="false" ht="14.25" hidden="false" customHeight="true" outlineLevel="0" collapsed="false">
      <c r="A19" s="0" t="n">
        <v>144</v>
      </c>
      <c r="B19" s="10" t="n">
        <v>17218</v>
      </c>
      <c r="C19" s="10" t="n">
        <v>15</v>
      </c>
      <c r="D19" s="11" t="n">
        <v>5</v>
      </c>
      <c r="E19" s="11" t="n">
        <v>3</v>
      </c>
      <c r="F19" s="10" t="n">
        <v>900</v>
      </c>
      <c r="G19" s="10" t="n">
        <v>2441.67</v>
      </c>
      <c r="H19" s="10" t="n">
        <v>2467.77</v>
      </c>
      <c r="I19" s="12" t="n">
        <v>890.65</v>
      </c>
      <c r="J19" s="10" t="n">
        <v>2.12</v>
      </c>
      <c r="K19" s="13" t="n">
        <v>7.62</v>
      </c>
      <c r="L19" s="10" t="s">
        <v>64</v>
      </c>
      <c r="M19" s="10" t="n">
        <v>20170724</v>
      </c>
      <c r="N19" s="10" t="n">
        <v>20170724</v>
      </c>
      <c r="O19" s="10" t="n">
        <v>12.933</v>
      </c>
      <c r="P19" s="10" t="n">
        <v>170505</v>
      </c>
      <c r="Q19" s="10" t="n">
        <v>2.786</v>
      </c>
      <c r="R19" s="10" t="n">
        <v>12.9</v>
      </c>
      <c r="S19" s="10" t="n">
        <f aca="false">AVERAGE(32.5, 32.6, 32.5)</f>
        <v>32.5333333333333</v>
      </c>
      <c r="T19" s="10" t="n">
        <v>36.1</v>
      </c>
      <c r="U19" s="10" t="n">
        <v>12.590333</v>
      </c>
      <c r="V19" s="10" t="n">
        <v>170531</v>
      </c>
      <c r="W19" s="10" t="n">
        <f aca="false">U19*(32.55/29.53)</f>
        <v>13.8779322434812</v>
      </c>
      <c r="X19" s="10" t="n">
        <f aca="false">U19</f>
        <v>12.590333</v>
      </c>
      <c r="Y19" s="10" t="n">
        <v>35</v>
      </c>
      <c r="Z19" s="10" t="n">
        <f aca="false">1.8682*X19 - 2.7383</f>
        <v>20.7829601106</v>
      </c>
      <c r="AA19" s="10" t="n">
        <f aca="false">AVERAGE(2.794, 2.795, 2.794)</f>
        <v>2.79433333333333</v>
      </c>
      <c r="AB19" s="10" t="n">
        <v>17.2</v>
      </c>
      <c r="AC19" s="10" t="n">
        <f aca="false">AVERAGE(29.4, 29.5, 29.5)</f>
        <v>29.4666666666667</v>
      </c>
      <c r="AD19" s="10" t="n">
        <f aca="false">33.1</f>
        <v>33.1</v>
      </c>
      <c r="AE19" s="10" t="n">
        <f aca="false">((Q19 - AA19)/Q19)</f>
        <v>-0.00299114620722676</v>
      </c>
      <c r="AF19" s="10" t="n">
        <f aca="false">(U19*(1 +AE19))</f>
        <v>12.5526734731993</v>
      </c>
      <c r="AG19" s="10" t="n">
        <v>12.478333</v>
      </c>
      <c r="AH19" s="14" t="n">
        <f aca="false">1.8682*AG19 - 2.7383</f>
        <v>20.5737217106</v>
      </c>
      <c r="AI19" s="14" t="n">
        <f aca="false">AH19*(17.1/16.8)</f>
        <v>20.9411095982893</v>
      </c>
      <c r="AJ19" s="14" t="n">
        <f aca="false">100*(AI19-Z19)/Z19</f>
        <v>0.760957471157446</v>
      </c>
      <c r="AK19" s="14" t="n">
        <f aca="false">AJ19/Y19</f>
        <v>0.0217416420330699</v>
      </c>
      <c r="AL19" s="10" t="n">
        <v>170705</v>
      </c>
      <c r="AM19" s="10" t="n">
        <f aca="false">AVERAGE(2.79, 2.79, 2.789)</f>
        <v>2.78966666666667</v>
      </c>
      <c r="AN19" s="10" t="n">
        <v>17</v>
      </c>
      <c r="AO19" s="10" t="s">
        <v>65</v>
      </c>
      <c r="AP19" s="10" t="s">
        <v>65</v>
      </c>
      <c r="AQ19" s="10" t="n">
        <f aca="false">((Q19 - AM19)/ Q19)</f>
        <v>-0.00131610433117972</v>
      </c>
      <c r="AR19" s="10" t="n">
        <f aca="false">(AG19*(1+AQ19))</f>
        <v>12.4619102118928</v>
      </c>
      <c r="AS19" s="10" t="n">
        <v>21.621</v>
      </c>
      <c r="AT19" s="10" t="s">
        <v>66</v>
      </c>
      <c r="AU19" s="0" t="n">
        <f aca="false">1.8651*O19 - 2.6525</f>
        <v>21.4688383</v>
      </c>
      <c r="AV19" s="0" t="n">
        <f aca="false">1.8651*U19 - 2.6525</f>
        <v>20.8297300783</v>
      </c>
      <c r="AW19" s="0" t="n">
        <f aca="false">1.8651*AG19 - 2.6525</f>
        <v>20.6208388783</v>
      </c>
      <c r="AX19" s="0" t="n">
        <f aca="false">1.8651*AF19 - 2.6525</f>
        <v>20.7594912948641</v>
      </c>
      <c r="AY19" s="0" t="n">
        <f aca="false">1.8651*AR19 - 2.6525</f>
        <v>20.5902087362013</v>
      </c>
      <c r="AZ19" s="10" t="n">
        <f aca="false">U19 - O19</f>
        <v>-0.342667</v>
      </c>
      <c r="BA19" s="10" t="n">
        <f aca="false">(AZ19/O19)*100</f>
        <v>-2.6495554009124</v>
      </c>
      <c r="BB19" s="10" t="n">
        <f aca="false">AG19-O19</f>
        <v>-0.454667000000001</v>
      </c>
      <c r="BC19" s="10" t="n">
        <f aca="false">(BB19/O19)*100</f>
        <v>-3.51555710198717</v>
      </c>
      <c r="BD19" s="10" t="n">
        <f aca="false">BC19/Y19</f>
        <v>-0.100444488628205</v>
      </c>
      <c r="BE19" s="10" t="n">
        <f aca="false">((AW19 - AU19)/AU19)*100</f>
        <v>-3.94990828031901</v>
      </c>
      <c r="BF19" s="10" t="n">
        <f aca="false">BE19/Y19</f>
        <v>-0.112854522294829</v>
      </c>
      <c r="BG19" s="10" t="n">
        <f aca="false">(AR19-O19)</f>
        <v>-0.471089788107204</v>
      </c>
      <c r="BH19" s="10" t="n">
        <f aca="false">(BG19/O19)*100</f>
        <v>-3.64254069517671</v>
      </c>
      <c r="BI19" s="10" t="n">
        <f aca="false">BH19/Y19</f>
        <v>-0.104072591290763</v>
      </c>
      <c r="BJ19" s="10" t="n">
        <f aca="false">((AY19 - AU19)/AU19)*100</f>
        <v>-4.0925808444826</v>
      </c>
      <c r="BK19" s="10" t="n">
        <f aca="false">BJ19/Y19</f>
        <v>-0.116930881270931</v>
      </c>
      <c r="BL19" s="10"/>
    </row>
    <row r="20" customFormat="false" ht="14.25" hidden="false" customHeight="true" outlineLevel="0" collapsed="false">
      <c r="A20" s="0" t="n">
        <v>172</v>
      </c>
      <c r="B20" s="10" t="n">
        <v>17159</v>
      </c>
      <c r="C20" s="10" t="n">
        <v>16</v>
      </c>
      <c r="D20" s="11" t="n">
        <v>6</v>
      </c>
      <c r="E20" s="11" t="n">
        <v>1</v>
      </c>
      <c r="F20" s="10" t="n">
        <v>2800</v>
      </c>
      <c r="G20" s="10" t="n">
        <v>2616.63</v>
      </c>
      <c r="H20" s="10" t="n">
        <v>2523.13</v>
      </c>
      <c r="I20" s="12" t="n">
        <v>2423.47</v>
      </c>
      <c r="J20" s="10" t="n">
        <v>1.17</v>
      </c>
      <c r="K20" s="13" t="n">
        <v>7.24</v>
      </c>
      <c r="L20" s="10" t="s">
        <v>64</v>
      </c>
      <c r="M20" s="10" t="n">
        <v>20170822</v>
      </c>
      <c r="N20" s="10" t="n">
        <v>20170824</v>
      </c>
      <c r="O20" s="10" t="n">
        <v>12.374</v>
      </c>
      <c r="P20" s="10" t="n">
        <v>170505</v>
      </c>
      <c r="Q20" s="10" t="n">
        <v>2.786</v>
      </c>
      <c r="R20" s="10" t="n">
        <v>12.9</v>
      </c>
      <c r="S20" s="10" t="n">
        <f aca="false">AVERAGE(32.5, 32.6, 32.5)</f>
        <v>32.5333333333333</v>
      </c>
      <c r="T20" s="10" t="n">
        <v>36.1</v>
      </c>
      <c r="U20" s="10" t="n">
        <v>12.467</v>
      </c>
      <c r="V20" s="10" t="n">
        <v>170601</v>
      </c>
      <c r="W20" s="10" t="n">
        <f aca="false">U20*(32.55/29.53)</f>
        <v>13.7419861158144</v>
      </c>
      <c r="X20" s="10" t="n">
        <f aca="false">U20</f>
        <v>12.467</v>
      </c>
      <c r="Y20" s="10" t="n">
        <v>36</v>
      </c>
      <c r="Z20" s="10" t="n">
        <f aca="false">1.8682*X20 - 2.7383</f>
        <v>20.5525494</v>
      </c>
      <c r="AA20" s="10" t="n">
        <f aca="false">AVERAGE(2.8, 2.8, 2.798)</f>
        <v>2.79933333333333</v>
      </c>
      <c r="AB20" s="10" t="n">
        <v>17</v>
      </c>
      <c r="AC20" s="10" t="n">
        <f aca="false">AVERAGE(29.6, 29.6, 29.6)</f>
        <v>29.6</v>
      </c>
      <c r="AD20" s="10" t="n">
        <v>33.1</v>
      </c>
      <c r="AE20" s="10" t="n">
        <f aca="false">((Q20 - AA20)/Q20)</f>
        <v>-0.00478583393156253</v>
      </c>
      <c r="AF20" s="10" t="n">
        <f aca="false">(U20*(1 +AE20))</f>
        <v>12.4073350083752</v>
      </c>
      <c r="AG20" s="10" t="n">
        <v>12.361</v>
      </c>
      <c r="AH20" s="14" t="n">
        <f aca="false">1.8682*AG20 - 2.7383</f>
        <v>20.3545202</v>
      </c>
      <c r="AI20" s="14" t="n">
        <f aca="false">AH20*(17.1/16.8)</f>
        <v>20.717993775</v>
      </c>
      <c r="AJ20" s="14" t="n">
        <f aca="false">100*(AI20-Z20)/Z20</f>
        <v>0.804982251982812</v>
      </c>
      <c r="AK20" s="14" t="n">
        <f aca="false">AJ20/Y20</f>
        <v>0.0223606181106337</v>
      </c>
      <c r="AL20" s="10" t="n">
        <v>170707</v>
      </c>
      <c r="AM20" s="10" t="n">
        <f aca="false">AVERAGE(2.796, 2.792, 2.791)</f>
        <v>2.793</v>
      </c>
      <c r="AN20" s="10" t="n">
        <v>16.7</v>
      </c>
      <c r="AO20" s="10" t="s">
        <v>65</v>
      </c>
      <c r="AP20" s="10" t="s">
        <v>65</v>
      </c>
      <c r="AQ20" s="10" t="n">
        <f aca="false">((Q20 - AM20)/ Q20)</f>
        <v>-0.00251256281407023</v>
      </c>
      <c r="AR20" s="10" t="n">
        <f aca="false">(AG20*(1+AQ20))</f>
        <v>12.3299422110553</v>
      </c>
      <c r="AS20" s="10" t="n">
        <v>20.963</v>
      </c>
      <c r="AT20" s="10" t="s">
        <v>66</v>
      </c>
      <c r="AU20" s="0" t="n">
        <f aca="false">1.8651*O20 - 2.6525</f>
        <v>20.4262474</v>
      </c>
      <c r="AV20" s="0" t="n">
        <f aca="false">1.8651*U20 - 2.6525</f>
        <v>20.5997017</v>
      </c>
      <c r="AW20" s="0" t="n">
        <f aca="false">1.8651*AG20 - 2.6525</f>
        <v>20.4020011</v>
      </c>
      <c r="AX20" s="0" t="n">
        <f aca="false">1.8651*AF20 - 2.6525</f>
        <v>20.4884205241206</v>
      </c>
      <c r="AY20" s="0" t="n">
        <f aca="false">1.8651*AR20 - 2.6525</f>
        <v>20.3440752178392</v>
      </c>
      <c r="AZ20" s="10" t="n">
        <f aca="false">U20 - O20</f>
        <v>0.093</v>
      </c>
      <c r="BA20" s="10" t="n">
        <f aca="false">(AZ20/O20)*100</f>
        <v>0.751575884919993</v>
      </c>
      <c r="BB20" s="10" t="n">
        <f aca="false">AG20-O20</f>
        <v>-0.0129999999999999</v>
      </c>
      <c r="BC20" s="10" t="n">
        <f aca="false">(BB20/O20)*100</f>
        <v>-0.105058994666235</v>
      </c>
      <c r="BD20" s="10" t="n">
        <f aca="false">BC20/Y20</f>
        <v>-0.00291830540739541</v>
      </c>
      <c r="BE20" s="10" t="n">
        <f aca="false">((AW20 - AU20)/AU20)*100</f>
        <v>-0.118701685753603</v>
      </c>
      <c r="BF20" s="10" t="n">
        <f aca="false">BE20/Y20</f>
        <v>-0.00329726904871119</v>
      </c>
      <c r="BG20" s="10" t="n">
        <f aca="false">(AR20-O20)</f>
        <v>-0.0440577889447216</v>
      </c>
      <c r="BH20" s="10" t="n">
        <f aca="false">(BG20/O20)*100</f>
        <v>-0.356051308749972</v>
      </c>
      <c r="BI20" s="10" t="n">
        <f aca="false">BH20/Y20</f>
        <v>-0.00989031413194367</v>
      </c>
      <c r="BJ20" s="10" t="n">
        <f aca="false">((AY20 - AU20)/AU20)*100</f>
        <v>-0.402287216793429</v>
      </c>
      <c r="BK20" s="10" t="n">
        <f aca="false">BJ20/Y20</f>
        <v>-0.0111746449109286</v>
      </c>
      <c r="BL20" s="15"/>
    </row>
    <row r="21" customFormat="false" ht="14.25" hidden="false" customHeight="true" outlineLevel="0" collapsed="false">
      <c r="A21" s="0" t="n">
        <v>141</v>
      </c>
      <c r="B21" s="10" t="n">
        <v>17170</v>
      </c>
      <c r="C21" s="10" t="n">
        <v>11</v>
      </c>
      <c r="D21" s="11" t="n">
        <v>4</v>
      </c>
      <c r="E21" s="11" t="n">
        <v>2</v>
      </c>
      <c r="F21" s="10" t="n">
        <v>2800</v>
      </c>
      <c r="G21" s="10" t="n">
        <v>2601.68</v>
      </c>
      <c r="H21" s="10" t="n">
        <v>2504.96</v>
      </c>
      <c r="I21" s="12" t="n">
        <v>2527.05</v>
      </c>
      <c r="J21" s="10" t="n">
        <v>1.02</v>
      </c>
      <c r="K21" s="13" t="n">
        <v>7.22</v>
      </c>
      <c r="L21" s="10" t="s">
        <v>64</v>
      </c>
      <c r="M21" s="10" t="n">
        <v>20170724</v>
      </c>
      <c r="N21" s="10" t="n">
        <v>20170724</v>
      </c>
      <c r="O21" s="10" t="n">
        <v>19.293</v>
      </c>
      <c r="P21" s="10" t="n">
        <v>170506</v>
      </c>
      <c r="Q21" s="10" t="n">
        <f aca="false">AVERAGE(2.796, 2.797, 2.798)</f>
        <v>2.797</v>
      </c>
      <c r="R21" s="10" t="n">
        <v>13</v>
      </c>
      <c r="S21" s="10" t="n">
        <f aca="false">AVERAGE(32.6, 32.7, 32.7)</f>
        <v>32.6666666666667</v>
      </c>
      <c r="T21" s="10" t="n">
        <v>36.1</v>
      </c>
      <c r="U21" s="10" t="n">
        <v>19.333667</v>
      </c>
      <c r="V21" s="10" t="n">
        <v>170531</v>
      </c>
      <c r="W21" s="10" t="n">
        <f aca="false">U21*(32.55/29.53)</f>
        <v>21.3108994530985</v>
      </c>
      <c r="X21" s="10" t="n">
        <f aca="false">U21</f>
        <v>19.333667</v>
      </c>
      <c r="Y21" s="10" t="n">
        <v>35</v>
      </c>
      <c r="Z21" s="10" t="n">
        <f aca="false">1.8682*X21 - 2.7383</f>
        <v>33.3808566894</v>
      </c>
      <c r="AA21" s="10" t="n">
        <f aca="false">AVERAGE(2.794, 2.795, 2.794)</f>
        <v>2.79433333333333</v>
      </c>
      <c r="AB21" s="10" t="n">
        <v>17.2</v>
      </c>
      <c r="AC21" s="10" t="n">
        <f aca="false">AVERAGE(29.4, 29.5, 29.5)</f>
        <v>29.4666666666667</v>
      </c>
      <c r="AD21" s="10" t="n">
        <f aca="false">33.1</f>
        <v>33.1</v>
      </c>
      <c r="AE21" s="10" t="n">
        <f aca="false">((Q21 - AA21)/Q21)</f>
        <v>0.000953402455011217</v>
      </c>
      <c r="AF21" s="10" t="n">
        <f aca="false">(U21*(1 +AE21))</f>
        <v>19.3520997655822</v>
      </c>
      <c r="AG21" s="10" t="n">
        <v>19.161667</v>
      </c>
      <c r="AH21" s="14" t="n">
        <f aca="false">1.8682*AG21 - 2.7383</f>
        <v>33.0595262894</v>
      </c>
      <c r="AI21" s="14" t="n">
        <f aca="false">AH21*(17.1/16.8)</f>
        <v>33.6498749731393</v>
      </c>
      <c r="AJ21" s="14" t="n">
        <f aca="false">100*(AI21-Z21)/Z21</f>
        <v>0.805905870668438</v>
      </c>
      <c r="AK21" s="14" t="n">
        <f aca="false">AJ21/Y21</f>
        <v>0.0230258820190982</v>
      </c>
      <c r="AL21" s="10" t="n">
        <v>170705</v>
      </c>
      <c r="AM21" s="10" t="n">
        <f aca="false">AVERAGE(2.79, 2.79, 2.789)</f>
        <v>2.78966666666667</v>
      </c>
      <c r="AN21" s="10" t="n">
        <v>17</v>
      </c>
      <c r="AO21" s="10" t="s">
        <v>65</v>
      </c>
      <c r="AP21" s="10" t="s">
        <v>65</v>
      </c>
      <c r="AQ21" s="10" t="n">
        <f aca="false">((Q21 - AM21)/ Q21)</f>
        <v>0.00262185675128116</v>
      </c>
      <c r="AR21" s="10" t="n">
        <f aca="false">(AG21*(1+AQ21))</f>
        <v>19.2119061459898</v>
      </c>
      <c r="AS21" s="10" t="n">
        <v>32.195</v>
      </c>
      <c r="AT21" s="10" t="s">
        <v>66</v>
      </c>
      <c r="AU21" s="0" t="n">
        <f aca="false">1.8651*O21 - 2.6525</f>
        <v>33.3308743</v>
      </c>
      <c r="AV21" s="0" t="n">
        <f aca="false">1.8651*U21 - 2.6525</f>
        <v>33.4067223217</v>
      </c>
      <c r="AW21" s="0" t="n">
        <f aca="false">1.8651*AG21 - 2.6525</f>
        <v>33.0859251217</v>
      </c>
      <c r="AX21" s="0" t="n">
        <f aca="false">1.8651*AF21 - 2.6525</f>
        <v>33.4411012727873</v>
      </c>
      <c r="AY21" s="0" t="n">
        <f aca="false">1.8651*AR21 - 2.6525</f>
        <v>33.1796261528855</v>
      </c>
      <c r="AZ21" s="10" t="n">
        <f aca="false">U21 - O21</f>
        <v>0.0406669999999991</v>
      </c>
      <c r="BA21" s="10" t="n">
        <f aca="false">(AZ21/O21)*100</f>
        <v>0.210786295547603</v>
      </c>
      <c r="BB21" s="10" t="n">
        <f aca="false">AG21-O21</f>
        <v>-0.131332999999998</v>
      </c>
      <c r="BC21" s="10" t="n">
        <f aca="false">(BB21/O21)*100</f>
        <v>-0.680728761727041</v>
      </c>
      <c r="BD21" s="10" t="n">
        <f aca="false">BC21/Y21</f>
        <v>-0.0194493931922012</v>
      </c>
      <c r="BE21" s="10" t="n">
        <f aca="false">((AW21 - AU21)/AU21)*100</f>
        <v>-0.734901749336963</v>
      </c>
      <c r="BF21" s="10" t="n">
        <f aca="false">BE21/Y21</f>
        <v>-0.0209971928381989</v>
      </c>
      <c r="BG21" s="10" t="n">
        <f aca="false">(AR21-O21)</f>
        <v>-0.0810938540102448</v>
      </c>
      <c r="BH21" s="10" t="n">
        <f aca="false">(BG21/O21)*100</f>
        <v>-0.420327859898641</v>
      </c>
      <c r="BI21" s="10" t="n">
        <f aca="false">BH21/Y21</f>
        <v>-0.0120093674256755</v>
      </c>
      <c r="BJ21" s="10" t="n">
        <f aca="false">((AY21 - AU21)/AU21)*100</f>
        <v>-0.45377791699426</v>
      </c>
      <c r="BK21" s="10" t="n">
        <f aca="false">BJ21/Y21</f>
        <v>-0.0129650833426931</v>
      </c>
      <c r="BL21" s="15"/>
    </row>
    <row r="22" customFormat="false" ht="14.25" hidden="false" customHeight="true" outlineLevel="0" collapsed="false">
      <c r="A22" s="0" t="n">
        <v>163</v>
      </c>
      <c r="B22" s="10" t="n">
        <v>17043</v>
      </c>
      <c r="C22" s="10" t="n">
        <v>2</v>
      </c>
      <c r="D22" s="11" t="n">
        <v>1</v>
      </c>
      <c r="E22" s="11" t="n">
        <v>2</v>
      </c>
      <c r="F22" s="10" t="n">
        <v>400</v>
      </c>
      <c r="G22" s="10" t="n">
        <v>2388.7</v>
      </c>
      <c r="H22" s="10" t="n">
        <v>2486.18</v>
      </c>
      <c r="I22" s="12" t="n">
        <v>535.06</v>
      </c>
      <c r="J22" s="12" t="n">
        <v>3.1</v>
      </c>
      <c r="K22" s="13" t="n">
        <v>7.84</v>
      </c>
      <c r="L22" s="10" t="s">
        <v>64</v>
      </c>
      <c r="M22" s="10" t="n">
        <v>20170822</v>
      </c>
      <c r="N22" s="10" t="n">
        <v>20170824</v>
      </c>
      <c r="O22" s="10" t="n">
        <v>27.92</v>
      </c>
      <c r="P22" s="10" t="n">
        <v>170504</v>
      </c>
      <c r="Q22" s="10" t="n">
        <f aca="false">AVERAGE(2.785)</f>
        <v>2.785</v>
      </c>
      <c r="R22" s="10" t="n">
        <v>12.9</v>
      </c>
      <c r="S22" s="10" t="n">
        <f aca="false">AVERAGE(32.4,32.5,32.4)</f>
        <v>32.4333333333333</v>
      </c>
      <c r="T22" s="10" t="n">
        <v>36.1</v>
      </c>
      <c r="U22" s="10" t="n">
        <v>27.924667</v>
      </c>
      <c r="V22" s="10" t="n">
        <v>170601</v>
      </c>
      <c r="W22" s="10" t="n">
        <f aca="false">U22*(32.55/29.53)</f>
        <v>30.7804913934981</v>
      </c>
      <c r="X22" s="10" t="n">
        <f aca="false">U22</f>
        <v>27.924667</v>
      </c>
      <c r="Y22" s="10" t="n">
        <v>36</v>
      </c>
      <c r="Z22" s="10" t="n">
        <f aca="false">1.8682*X22 - 2.7383</f>
        <v>49.4305628894</v>
      </c>
      <c r="AA22" s="10" t="n">
        <f aca="false">AVERAGE(2.803, 2.807, 2.809)</f>
        <v>2.80633333333333</v>
      </c>
      <c r="AB22" s="10" t="n">
        <v>17</v>
      </c>
      <c r="AC22" s="10" t="n">
        <f aca="false">AVERAGE(29.6, 29.6, 29.6)</f>
        <v>29.6</v>
      </c>
      <c r="AD22" s="10" t="n">
        <v>33.1</v>
      </c>
      <c r="AE22" s="10" t="n">
        <f aca="false">((Q22 - AA22)/Q22)</f>
        <v>-0.00766008378216632</v>
      </c>
      <c r="AF22" s="10" t="n">
        <f aca="false">(U22*(1 +AE22))</f>
        <v>27.7107617111909</v>
      </c>
      <c r="AG22" s="10" t="n">
        <v>27.676333</v>
      </c>
      <c r="AH22" s="14" t="n">
        <f aca="false">1.8682*AG22 - 2.7383</f>
        <v>48.9666253106</v>
      </c>
      <c r="AI22" s="14" t="n">
        <f aca="false">AH22*(17.1/16.8)</f>
        <v>49.8410293340036</v>
      </c>
      <c r="AJ22" s="14" t="n">
        <f aca="false">100*(AI22-Z22)/Z22</f>
        <v>0.830389986701108</v>
      </c>
      <c r="AK22" s="14" t="n">
        <f aca="false">AJ22/Y22</f>
        <v>0.0230663885194752</v>
      </c>
      <c r="AL22" s="10" t="n">
        <v>170707</v>
      </c>
      <c r="AM22" s="10" t="n">
        <f aca="false">AVERAGE(2.812, 2.809, 2.81)</f>
        <v>2.81033333333333</v>
      </c>
      <c r="AN22" s="10" t="n">
        <v>16.8</v>
      </c>
      <c r="AO22" s="10" t="s">
        <v>65</v>
      </c>
      <c r="AP22" s="10" t="s">
        <v>65</v>
      </c>
      <c r="AQ22" s="10" t="n">
        <f aca="false">((Q22 - AM22)/ Q22)</f>
        <v>-0.00909634949132268</v>
      </c>
      <c r="AR22" s="10" t="n">
        <f aca="false">(AG22*(1+AQ22))</f>
        <v>27.4245794023938</v>
      </c>
      <c r="AS22" s="10" t="n">
        <v>45.265</v>
      </c>
      <c r="AT22" s="10" t="s">
        <v>66</v>
      </c>
      <c r="AU22" s="0" t="n">
        <f aca="false">1.8651*O22 - 2.6525</f>
        <v>49.421092</v>
      </c>
      <c r="AV22" s="0" t="n">
        <f aca="false">1.8651*U22 - 2.6525</f>
        <v>49.4297964217</v>
      </c>
      <c r="AW22" s="0" t="n">
        <f aca="false">1.8651*AG22 - 2.6525</f>
        <v>48.9666286783</v>
      </c>
      <c r="AX22" s="0" t="n">
        <f aca="false">1.8651*AF22 - 2.6525</f>
        <v>49.0308416675422</v>
      </c>
      <c r="AY22" s="0" t="n">
        <f aca="false">1.8651*AR22 - 2.6525</f>
        <v>48.4970830434046</v>
      </c>
      <c r="AZ22" s="10" t="n">
        <f aca="false">U22 - O22</f>
        <v>0.00466699999999776</v>
      </c>
      <c r="BA22" s="10" t="n">
        <f aca="false">(AZ22/O22)*100</f>
        <v>0.0167156160458372</v>
      </c>
      <c r="BB22" s="10" t="n">
        <f aca="false">AG22-O22</f>
        <v>-0.243667000000002</v>
      </c>
      <c r="BC22" s="10" t="n">
        <f aca="false">(BB22/O22)*100</f>
        <v>-0.87273280802293</v>
      </c>
      <c r="BD22" s="10" t="n">
        <f aca="false">BC22/Y22</f>
        <v>-0.0242425780006369</v>
      </c>
      <c r="BE22" s="10" t="n">
        <f aca="false">((AW22 - AU22)/AU22)*100</f>
        <v>-0.919573613832742</v>
      </c>
      <c r="BF22" s="10" t="n">
        <f aca="false">BE22/Y22</f>
        <v>-0.0255437114953539</v>
      </c>
      <c r="BG22" s="10" t="n">
        <f aca="false">(AR22-O22)</f>
        <v>-0.495420597606227</v>
      </c>
      <c r="BH22" s="10" t="n">
        <f aca="false">(BG22/O22)*100</f>
        <v>-1.77442907452087</v>
      </c>
      <c r="BI22" s="10" t="n">
        <f aca="false">BH22/Y22</f>
        <v>-0.0492896965144686</v>
      </c>
      <c r="BJ22" s="10" t="n">
        <f aca="false">((AY22 - AU22)/AU22)*100</f>
        <v>-1.86966519597619</v>
      </c>
      <c r="BK22" s="10" t="n">
        <f aca="false">BJ22/Y22</f>
        <v>-0.0519351443326719</v>
      </c>
      <c r="BL22" s="15"/>
    </row>
    <row r="23" customFormat="false" ht="14.25" hidden="false" customHeight="true" outlineLevel="0" collapsed="false">
      <c r="A23" s="0" t="n">
        <v>155</v>
      </c>
      <c r="B23" s="10" t="n">
        <v>17145</v>
      </c>
      <c r="C23" s="10" t="n">
        <v>16</v>
      </c>
      <c r="D23" s="11" t="n">
        <v>6</v>
      </c>
      <c r="E23" s="11" t="n">
        <v>1</v>
      </c>
      <c r="F23" s="10" t="n">
        <v>2800</v>
      </c>
      <c r="G23" s="10" t="n">
        <v>2616.63</v>
      </c>
      <c r="H23" s="10" t="n">
        <v>2523.13</v>
      </c>
      <c r="I23" s="12" t="n">
        <v>2423.47</v>
      </c>
      <c r="J23" s="10" t="n">
        <v>1.17</v>
      </c>
      <c r="K23" s="13" t="n">
        <v>7.24</v>
      </c>
      <c r="L23" s="10" t="s">
        <v>64</v>
      </c>
      <c r="M23" s="10" t="n">
        <v>20170822</v>
      </c>
      <c r="N23" s="10" t="n">
        <v>20170822</v>
      </c>
      <c r="O23" s="10" t="n">
        <v>21.984</v>
      </c>
      <c r="P23" s="10" t="n">
        <v>170505</v>
      </c>
      <c r="Q23" s="10" t="n">
        <v>2.785</v>
      </c>
      <c r="R23" s="10" t="n">
        <v>12.9</v>
      </c>
      <c r="S23" s="10" t="n">
        <f aca="false">AVERAGE(32.5, 32.6, 32.5)</f>
        <v>32.5333333333333</v>
      </c>
      <c r="T23" s="10" t="n">
        <v>36.1</v>
      </c>
      <c r="U23" s="10" t="n">
        <v>22.046667</v>
      </c>
      <c r="V23" s="10" t="n">
        <v>170531</v>
      </c>
      <c r="W23" s="10" t="n">
        <f aca="false">U23*(32.55/29.53)</f>
        <v>24.3013549221131</v>
      </c>
      <c r="X23" s="10" t="n">
        <f aca="false">U23</f>
        <v>22.046667</v>
      </c>
      <c r="Y23" s="10" t="n">
        <v>37</v>
      </c>
      <c r="Z23" s="10" t="n">
        <f aca="false">1.8682*X23 - 2.7383</f>
        <v>38.4492832894</v>
      </c>
      <c r="AA23" s="10" t="n">
        <f aca="false">AVERAGE(2.8)</f>
        <v>2.8</v>
      </c>
      <c r="AB23" s="10" t="n">
        <v>17.2</v>
      </c>
      <c r="AC23" s="10" t="n">
        <f aca="false">AVERAGE(29.4, 29.5, 29.5)</f>
        <v>29.4666666666667</v>
      </c>
      <c r="AD23" s="10" t="n">
        <f aca="false">33.1</f>
        <v>33.1</v>
      </c>
      <c r="AE23" s="10" t="n">
        <f aca="false">((Q23 - AA23)/Q23)</f>
        <v>-0.00538599640933561</v>
      </c>
      <c r="AF23" s="10" t="n">
        <f aca="false">(U23*(1 +AE23))</f>
        <v>21.9279237307002</v>
      </c>
      <c r="AG23" s="10" t="n">
        <v>21.869</v>
      </c>
      <c r="AH23" s="14" t="n">
        <f aca="false">1.8682*AG23 - 2.7383</f>
        <v>38.1173658</v>
      </c>
      <c r="AI23" s="14" t="n">
        <f aca="false">AH23*(17.1/16.8)</f>
        <v>38.7980330464286</v>
      </c>
      <c r="AJ23" s="14" t="n">
        <f aca="false">100*(AI23-Z23)/Z23</f>
        <v>0.907038381973474</v>
      </c>
      <c r="AK23" s="14" t="n">
        <f aca="false">AJ23/Y23</f>
        <v>0.0245145508641479</v>
      </c>
      <c r="AL23" s="10" t="n">
        <v>170707</v>
      </c>
      <c r="AM23" s="10" t="n">
        <f aca="false">AVERAGE(2.796, 2.792, 2.791)</f>
        <v>2.793</v>
      </c>
      <c r="AN23" s="10" t="n">
        <v>16.7</v>
      </c>
      <c r="AO23" s="10" t="s">
        <v>65</v>
      </c>
      <c r="AP23" s="10" t="s">
        <v>65</v>
      </c>
      <c r="AQ23" s="10" t="n">
        <f aca="false">((Q23 - AM23)/ Q23)</f>
        <v>-0.00287253141831223</v>
      </c>
      <c r="AR23" s="10" t="n">
        <f aca="false">(AG23*(1+AQ23))</f>
        <v>21.8061806104129</v>
      </c>
      <c r="AS23" s="10" t="s">
        <v>65</v>
      </c>
      <c r="AT23" s="10" t="s">
        <v>66</v>
      </c>
      <c r="AU23" s="0" t="n">
        <f aca="false">1.8651*O23 - 2.6525</f>
        <v>38.3498584</v>
      </c>
      <c r="AV23" s="0" t="n">
        <f aca="false">1.8651*U23 - 2.6525</f>
        <v>38.4667386217</v>
      </c>
      <c r="AW23" s="0" t="n">
        <f aca="false">1.8651*AG23 - 2.6525</f>
        <v>38.1353719</v>
      </c>
      <c r="AX23" s="0" t="n">
        <f aca="false">1.8651*AF23 - 2.6525</f>
        <v>38.2452705501289</v>
      </c>
      <c r="AY23" s="0" t="n">
        <f aca="false">1.8651*AR23 - 2.6525</f>
        <v>38.0182074564811</v>
      </c>
      <c r="AZ23" s="10" t="n">
        <f aca="false">U23 - O23</f>
        <v>0.0626669999999976</v>
      </c>
      <c r="BA23" s="10" t="n">
        <f aca="false">(AZ23/O23)*100</f>
        <v>0.285057314410469</v>
      </c>
      <c r="BB23" s="10" t="n">
        <f aca="false">AG23-O23</f>
        <v>-0.115000000000002</v>
      </c>
      <c r="BC23" s="10" t="n">
        <f aca="false">(BB23/O23)*100</f>
        <v>-0.52310771470161</v>
      </c>
      <c r="BD23" s="10" t="n">
        <f aca="false">BC23/Y23</f>
        <v>-0.0141380463432868</v>
      </c>
      <c r="BE23" s="10" t="n">
        <f aca="false">((AW23 - AU23)/AU23)*100</f>
        <v>-0.559288896878969</v>
      </c>
      <c r="BF23" s="10" t="n">
        <f aca="false">BE23/Y23</f>
        <v>-0.015115916131864</v>
      </c>
      <c r="BG23" s="10" t="n">
        <f aca="false">(AR23-O23)</f>
        <v>-0.177819389587071</v>
      </c>
      <c r="BH23" s="10" t="n">
        <f aca="false">(BG23/O23)*100</f>
        <v>-0.808858213187188</v>
      </c>
      <c r="BI23" s="10" t="n">
        <f aca="false">BH23/Y23</f>
        <v>-0.0218610327888429</v>
      </c>
      <c r="BJ23" s="10" t="n">
        <f aca="false">((AY23 - AU23)/AU23)*100</f>
        <v>-0.864803567355159</v>
      </c>
      <c r="BK23" s="10" t="n">
        <f aca="false">BJ23/Y23</f>
        <v>-0.0233730693879773</v>
      </c>
      <c r="BL23" s="15"/>
    </row>
    <row r="24" customFormat="false" ht="14.25" hidden="false" customHeight="true" outlineLevel="0" collapsed="false">
      <c r="A24" s="0" t="n">
        <v>128</v>
      </c>
      <c r="B24" s="10" t="n">
        <v>17041</v>
      </c>
      <c r="C24" s="10" t="n">
        <v>18</v>
      </c>
      <c r="D24" s="11" t="n">
        <v>6</v>
      </c>
      <c r="E24" s="11" t="n">
        <v>3</v>
      </c>
      <c r="F24" s="10" t="n">
        <v>2800</v>
      </c>
      <c r="G24" s="10" t="n">
        <v>2622.52</v>
      </c>
      <c r="H24" s="10" t="n">
        <v>2522.02</v>
      </c>
      <c r="I24" s="12" t="n">
        <v>2555.7</v>
      </c>
      <c r="J24" s="10" t="n">
        <v>1.13</v>
      </c>
      <c r="K24" s="13" t="n">
        <v>7.23</v>
      </c>
      <c r="L24" s="10" t="s">
        <v>64</v>
      </c>
      <c r="M24" s="10" t="n">
        <v>20170724</v>
      </c>
      <c r="N24" s="10" t="n">
        <v>20170724</v>
      </c>
      <c r="O24" s="10" t="n">
        <v>43.831667</v>
      </c>
      <c r="P24" s="10" t="n">
        <v>170504</v>
      </c>
      <c r="Q24" s="10" t="n">
        <f aca="false">AVERAGE(2.769, 2.772, 2.769)</f>
        <v>2.77</v>
      </c>
      <c r="R24" s="10" t="n">
        <v>13</v>
      </c>
      <c r="S24" s="10" t="n">
        <f aca="false">AVERAGE(32.4,32.5,32.4)</f>
        <v>32.4333333333333</v>
      </c>
      <c r="T24" s="10" t="n">
        <v>36.1</v>
      </c>
      <c r="U24" s="10" t="n">
        <v>43.302667</v>
      </c>
      <c r="V24" s="10" t="n">
        <v>170531</v>
      </c>
      <c r="W24" s="10" t="n">
        <f aca="false">U24*(32.55/29.53)</f>
        <v>47.7311822163901</v>
      </c>
      <c r="X24" s="10" t="n">
        <f aca="false">U24</f>
        <v>43.302667</v>
      </c>
      <c r="Y24" s="10" t="n">
        <v>35</v>
      </c>
      <c r="Z24" s="10" t="n">
        <f aca="false">1.8682*X24 - 2.7383</f>
        <v>78.1597424894</v>
      </c>
      <c r="AA24" s="10" t="n">
        <f aca="false">AVERAGE(2.794, 2.795, 2.794)</f>
        <v>2.79433333333333</v>
      </c>
      <c r="AB24" s="10" t="n">
        <v>17.2</v>
      </c>
      <c r="AC24" s="10" t="n">
        <f aca="false">AVERAGE(29.4, 29.5, 29.5)</f>
        <v>29.4666666666667</v>
      </c>
      <c r="AD24" s="10" t="n">
        <f aca="false">33.1</f>
        <v>33.1</v>
      </c>
      <c r="AE24" s="10" t="n">
        <f aca="false">((Q24 - AA24)/Q24)</f>
        <v>-0.00878459687123963</v>
      </c>
      <c r="AF24" s="10" t="n">
        <f aca="false">(U24*(1 +AE24))</f>
        <v>42.9222705269555</v>
      </c>
      <c r="AG24" s="10" t="n">
        <v>42.9505</v>
      </c>
      <c r="AH24" s="14" t="n">
        <f aca="false">1.8682*AG24 - 2.7383</f>
        <v>77.5018241</v>
      </c>
      <c r="AI24" s="14" t="n">
        <f aca="false">AH24*(17.1/16.8)</f>
        <v>78.8857852446429</v>
      </c>
      <c r="AJ24" s="14" t="n">
        <f aca="false">100*(AI24-Z24)/Z24</f>
        <v>0.928921631671603</v>
      </c>
      <c r="AK24" s="14" t="n">
        <f aca="false">AJ24/Y24</f>
        <v>0.0265406180477601</v>
      </c>
      <c r="AL24" s="10" t="n">
        <v>170705</v>
      </c>
      <c r="AM24" s="10" t="n">
        <f aca="false">AVERAGE(2.79, 2.79, 2.789)</f>
        <v>2.78966666666667</v>
      </c>
      <c r="AN24" s="10" t="n">
        <v>17</v>
      </c>
      <c r="AO24" s="10" t="s">
        <v>65</v>
      </c>
      <c r="AP24" s="10" t="s">
        <v>65</v>
      </c>
      <c r="AQ24" s="10" t="n">
        <f aca="false">((Q24 - AM24)/ Q24)</f>
        <v>-0.00709987966305658</v>
      </c>
      <c r="AR24" s="10" t="n">
        <f aca="false">(AG24*(1+AQ24))</f>
        <v>42.6455566185319</v>
      </c>
      <c r="AS24" s="10" t="n">
        <v>69.807</v>
      </c>
      <c r="AT24" s="10" t="s">
        <v>66</v>
      </c>
      <c r="AU24" s="0" t="n">
        <f aca="false">1.8651*O24 - 2.6525</f>
        <v>79.0979421217</v>
      </c>
      <c r="AV24" s="0" t="n">
        <f aca="false">1.8651*U24 - 2.6525</f>
        <v>78.1113042217</v>
      </c>
      <c r="AW24" s="0" t="n">
        <f aca="false">1.8651*AG24 - 2.6525</f>
        <v>77.45447755</v>
      </c>
      <c r="AX24" s="0" t="n">
        <f aca="false">1.8651*AF24 - 2.6525</f>
        <v>77.4018267598246</v>
      </c>
      <c r="AY24" s="0" t="n">
        <f aca="false">1.8651*AR24 - 2.6525</f>
        <v>76.8857276492238</v>
      </c>
      <c r="AZ24" s="10" t="n">
        <f aca="false">U24 - O24</f>
        <v>-0.529000000000004</v>
      </c>
      <c r="BA24" s="10" t="n">
        <f aca="false">(AZ24/O24)*100</f>
        <v>-1.20688998663912</v>
      </c>
      <c r="BB24" s="10" t="n">
        <f aca="false">AG24-O24</f>
        <v>-0.881167000000005</v>
      </c>
      <c r="BC24" s="10" t="n">
        <f aca="false">(BB24/O24)*100</f>
        <v>-2.01034334377473</v>
      </c>
      <c r="BD24" s="10" t="n">
        <f aca="false">BC24/Y24</f>
        <v>-0.0574383812507066</v>
      </c>
      <c r="BE24" s="10" t="n">
        <f aca="false">((AW24 - AU24)/AU24)*100</f>
        <v>-2.07775895000072</v>
      </c>
      <c r="BF24" s="10" t="n">
        <f aca="false">BE24/Y24</f>
        <v>-0.0593645414285919</v>
      </c>
      <c r="BG24" s="10" t="n">
        <f aca="false">(AR24-O24)</f>
        <v>-1.18611038146812</v>
      </c>
      <c r="BH24" s="10" t="n">
        <f aca="false">(BG24/O24)*100</f>
        <v>-2.70605811425817</v>
      </c>
      <c r="BI24" s="10" t="n">
        <f aca="false">BH24/Y24</f>
        <v>-0.0773159461216619</v>
      </c>
      <c r="BJ24" s="10" t="n">
        <f aca="false">((AY24 - AU24)/AU24)*100</f>
        <v>-2.79680408002585</v>
      </c>
      <c r="BK24" s="10" t="n">
        <f aca="false">BJ24/Y24</f>
        <v>-0.0799086880007386</v>
      </c>
      <c r="BL24" s="15"/>
    </row>
    <row r="25" customFormat="false" ht="14.25" hidden="false" customHeight="true" outlineLevel="0" collapsed="false">
      <c r="A25" s="0" t="n">
        <v>195</v>
      </c>
      <c r="B25" s="10" t="n">
        <v>17169</v>
      </c>
      <c r="C25" s="10" t="n">
        <v>12</v>
      </c>
      <c r="D25" s="11" t="n">
        <v>4</v>
      </c>
      <c r="E25" s="11" t="n">
        <v>3</v>
      </c>
      <c r="F25" s="10" t="n">
        <v>2800</v>
      </c>
      <c r="G25" s="10" t="n">
        <v>2612.89</v>
      </c>
      <c r="H25" s="10" t="n">
        <v>2488.3</v>
      </c>
      <c r="I25" s="12" t="n">
        <v>2516.92</v>
      </c>
      <c r="J25" s="10" t="n">
        <v>1.01</v>
      </c>
      <c r="K25" s="13" t="n">
        <v>7.22</v>
      </c>
      <c r="L25" s="10" t="s">
        <v>64</v>
      </c>
      <c r="M25" s="10" t="n">
        <v>20170915</v>
      </c>
      <c r="N25" s="10" t="n">
        <v>20170915</v>
      </c>
      <c r="O25" s="10" t="n">
        <v>11.165667</v>
      </c>
      <c r="P25" s="10" t="n">
        <v>170506</v>
      </c>
      <c r="Q25" s="10" t="n">
        <f aca="false">AVERAGE(2.799, 2.798, 2.797)</f>
        <v>2.798</v>
      </c>
      <c r="R25" s="10" t="n">
        <v>13</v>
      </c>
      <c r="S25" s="10" t="n">
        <f aca="false">AVERAGE(32.6, 32.7, 32.7)</f>
        <v>32.6666666666667</v>
      </c>
      <c r="T25" s="10" t="n">
        <v>36.1</v>
      </c>
      <c r="U25" s="10" t="n">
        <v>11.546667</v>
      </c>
      <c r="V25" s="10" t="n">
        <v>170601</v>
      </c>
      <c r="W25" s="10" t="n">
        <f aca="false">U25*(32.55/29.53)</f>
        <v>12.7275316915002</v>
      </c>
      <c r="X25" s="10" t="n">
        <f aca="false">U25</f>
        <v>11.546667</v>
      </c>
      <c r="Y25" s="10" t="n">
        <v>36</v>
      </c>
      <c r="Z25" s="10" t="n">
        <f aca="false">1.8682*X25 - 2.7383</f>
        <v>18.8331832894</v>
      </c>
      <c r="AA25" s="10" t="n">
        <f aca="false">AVERAGE(2.799, 2.8, 2.8)</f>
        <v>2.79966666666667</v>
      </c>
      <c r="AB25" s="10" t="n">
        <v>17</v>
      </c>
      <c r="AC25" s="10" t="n">
        <f aca="false">AVERAGE(29.6, 29.6, 29.6)</f>
        <v>29.6</v>
      </c>
      <c r="AD25" s="10" t="n">
        <v>33.1</v>
      </c>
      <c r="AE25" s="10" t="n">
        <f aca="false">((Q25 - AA25)/Q25)</f>
        <v>-0.0005956635692162</v>
      </c>
      <c r="AF25" s="10" t="n">
        <f aca="false">(U25*(1 +AE25))</f>
        <v>11.5397890711222</v>
      </c>
      <c r="AG25" s="10" t="n">
        <v>11.464</v>
      </c>
      <c r="AH25" s="14" t="n">
        <f aca="false">1.8682*AG25 - 2.7383</f>
        <v>18.6787448</v>
      </c>
      <c r="AI25" s="14" t="n">
        <f aca="false">AH25*(17.1/16.8)</f>
        <v>19.0122938142857</v>
      </c>
      <c r="AJ25" s="14" t="n">
        <f aca="false">100*(AI25-Z25)/Z25</f>
        <v>0.951036912525164</v>
      </c>
      <c r="AK25" s="14" t="n">
        <f aca="false">AJ25/Y25</f>
        <v>0.0264176920145879</v>
      </c>
      <c r="AL25" s="10" t="n">
        <v>170707</v>
      </c>
      <c r="AM25" s="10" t="n">
        <f aca="false">AVERAGE(2.796, 2.792, 2.791)</f>
        <v>2.793</v>
      </c>
      <c r="AN25" s="10" t="n">
        <v>16.7</v>
      </c>
      <c r="AO25" s="10" t="s">
        <v>65</v>
      </c>
      <c r="AP25" s="10" t="s">
        <v>65</v>
      </c>
      <c r="AQ25" s="10" t="n">
        <f aca="false">((Q25 - AM25)/ Q25)</f>
        <v>0.00178699070764844</v>
      </c>
      <c r="AR25" s="10" t="n">
        <f aca="false">(AG25*(1+AQ25))</f>
        <v>11.4844860614725</v>
      </c>
      <c r="AS25" s="10" t="n">
        <v>19.02</v>
      </c>
      <c r="AT25" s="10" t="s">
        <v>66</v>
      </c>
      <c r="AU25" s="0" t="n">
        <f aca="false">1.8651*O25 - 2.6525</f>
        <v>18.1725855217</v>
      </c>
      <c r="AV25" s="0" t="n">
        <f aca="false">1.8651*U25 - 2.6525</f>
        <v>18.8831886217</v>
      </c>
      <c r="AW25" s="0" t="n">
        <f aca="false">1.8651*AG25 - 2.6525</f>
        <v>18.7290064</v>
      </c>
      <c r="AX25" s="0" t="n">
        <f aca="false">1.8651*AF25 - 2.6525</f>
        <v>18.8703605965501</v>
      </c>
      <c r="AY25" s="0" t="n">
        <f aca="false">1.8651*AR25 - 2.6525</f>
        <v>18.7672149532523</v>
      </c>
      <c r="AZ25" s="10" t="n">
        <f aca="false">U25 - O25</f>
        <v>0.381</v>
      </c>
      <c r="BA25" s="10" t="n">
        <f aca="false">(AZ25/O25)*100</f>
        <v>3.41224577089752</v>
      </c>
      <c r="BB25" s="10" t="n">
        <f aca="false">AG25-O25</f>
        <v>0.298333000000001</v>
      </c>
      <c r="BC25" s="10" t="n">
        <f aca="false">(BB25/O25)*100</f>
        <v>2.67187799886922</v>
      </c>
      <c r="BD25" s="10" t="n">
        <f aca="false">BC25/Y25</f>
        <v>0.0742188333019229</v>
      </c>
      <c r="BE25" s="10" t="n">
        <f aca="false">((AW25 - AU25)/AU25)*100</f>
        <v>3.06186963674254</v>
      </c>
      <c r="BF25" s="10" t="n">
        <f aca="false">BE25/Y25</f>
        <v>0.0850519343539594</v>
      </c>
      <c r="BG25" s="10" t="n">
        <f aca="false">(AR25-O25)</f>
        <v>0.318819061472483</v>
      </c>
      <c r="BH25" s="10" t="n">
        <f aca="false">(BG25/O25)*100</f>
        <v>2.85535169079002</v>
      </c>
      <c r="BI25" s="10" t="n">
        <f aca="false">BH25/Y25</f>
        <v>0.0793153247441673</v>
      </c>
      <c r="BJ25" s="10" t="n">
        <f aca="false">((AY25 - AU25)/AU25)*100</f>
        <v>3.27212344573798</v>
      </c>
      <c r="BK25" s="10" t="n">
        <f aca="false">BJ25/Y25</f>
        <v>0.0908923179371661</v>
      </c>
      <c r="BL25" s="15"/>
    </row>
    <row r="26" customFormat="false" ht="14.25" hidden="false" customHeight="true" outlineLevel="0" collapsed="false">
      <c r="A26" s="0" t="n">
        <v>166</v>
      </c>
      <c r="B26" s="10" t="n">
        <v>17068</v>
      </c>
      <c r="C26" s="10" t="n">
        <v>5</v>
      </c>
      <c r="D26" s="11" t="n">
        <v>2</v>
      </c>
      <c r="E26" s="11" t="n">
        <v>2</v>
      </c>
      <c r="F26" s="10" t="n">
        <v>400</v>
      </c>
      <c r="G26" s="10" t="n">
        <v>2329.53</v>
      </c>
      <c r="H26" s="10" t="n">
        <v>2437.2</v>
      </c>
      <c r="I26" s="12" t="n">
        <v>590.67</v>
      </c>
      <c r="J26" s="10" t="n">
        <v>2.86</v>
      </c>
      <c r="K26" s="13" t="n">
        <v>7.83</v>
      </c>
      <c r="L26" s="10" t="s">
        <v>64</v>
      </c>
      <c r="M26" s="10" t="n">
        <v>20170822</v>
      </c>
      <c r="N26" s="10" t="n">
        <v>20170824</v>
      </c>
      <c r="O26" s="10" t="n">
        <v>41.882</v>
      </c>
      <c r="P26" s="10" t="n">
        <v>170506</v>
      </c>
      <c r="Q26" s="10" t="n">
        <f aca="false">AVERAGE(2.799, 2.798, 2.797)</f>
        <v>2.798</v>
      </c>
      <c r="R26" s="10" t="n">
        <v>13</v>
      </c>
      <c r="S26" s="10" t="n">
        <f aca="false">AVERAGE(32.6, 32.7, 32.7)</f>
        <v>32.6666666666667</v>
      </c>
      <c r="T26" s="10" t="n">
        <v>36.1</v>
      </c>
      <c r="U26" s="10" t="n">
        <v>41.605667</v>
      </c>
      <c r="V26" s="10" t="n">
        <v>170601</v>
      </c>
      <c r="W26" s="10" t="n">
        <f aca="false">U26*(32.55/29.53)</f>
        <v>45.8606319285472</v>
      </c>
      <c r="X26" s="10" t="n">
        <f aca="false">U26</f>
        <v>41.605667</v>
      </c>
      <c r="Y26" s="10" t="n">
        <v>36</v>
      </c>
      <c r="Z26" s="10" t="n">
        <f aca="false">1.8682*X26 - 2.7383</f>
        <v>74.9894070894</v>
      </c>
      <c r="AA26" s="10" t="n">
        <f aca="false">AVERAGE(2.803, 2.807, 2.809)</f>
        <v>2.80633333333333</v>
      </c>
      <c r="AB26" s="10" t="n">
        <v>17</v>
      </c>
      <c r="AC26" s="10" t="n">
        <f aca="false">AVERAGE(29.6, 29.6, 29.6)</f>
        <v>29.6</v>
      </c>
      <c r="AD26" s="10" t="n">
        <v>33.1</v>
      </c>
      <c r="AE26" s="10" t="n">
        <f aca="false">((Q26 - AA26)/Q26)</f>
        <v>-0.00297831784608052</v>
      </c>
      <c r="AF26" s="10" t="n">
        <f aca="false">(U26*(1 +AE26))</f>
        <v>41.4817520994758</v>
      </c>
      <c r="AG26" s="10" t="n">
        <v>41.289667</v>
      </c>
      <c r="AH26" s="14" t="n">
        <f aca="false">1.8682*AG26 - 2.7383</f>
        <v>74.3990558894</v>
      </c>
      <c r="AI26" s="14" t="n">
        <f aca="false">AH26*(17.1/16.8)</f>
        <v>75.7276104588536</v>
      </c>
      <c r="AJ26" s="14" t="n">
        <f aca="false">100*(AI26-Z26)/Z26</f>
        <v>0.984410196194142</v>
      </c>
      <c r="AK26" s="14" t="n">
        <f aca="false">AJ26/Y26</f>
        <v>0.0273447276720595</v>
      </c>
      <c r="AL26" s="10" t="n">
        <v>170707</v>
      </c>
      <c r="AM26" s="10" t="n">
        <f aca="false">AVERAGE(2.8, 2.801, 2.799)</f>
        <v>2.8</v>
      </c>
      <c r="AN26" s="10" t="n">
        <v>16.8</v>
      </c>
      <c r="AO26" s="10" t="s">
        <v>65</v>
      </c>
      <c r="AP26" s="10" t="s">
        <v>65</v>
      </c>
      <c r="AQ26" s="10" t="n">
        <f aca="false">((Q26 - AM26)/ Q26)</f>
        <v>-0.000714796283059408</v>
      </c>
      <c r="AR26" s="10" t="n">
        <f aca="false">(AG26*(1+AQ26))</f>
        <v>41.2601532994996</v>
      </c>
      <c r="AS26" s="10" t="n">
        <v>67.666</v>
      </c>
      <c r="AT26" s="10" t="s">
        <v>66</v>
      </c>
      <c r="AU26" s="0" t="n">
        <f aca="false">1.8651*O26 - 2.6525</f>
        <v>75.4616182</v>
      </c>
      <c r="AV26" s="0" t="n">
        <f aca="false">1.8651*U26 - 2.6525</f>
        <v>74.9462295217</v>
      </c>
      <c r="AW26" s="0" t="n">
        <f aca="false">1.8651*AG26 - 2.6525</f>
        <v>74.3568579217</v>
      </c>
      <c r="AX26" s="0" t="n">
        <f aca="false">1.8651*AF26 - 2.6525</f>
        <v>74.7151158407323</v>
      </c>
      <c r="AY26" s="0" t="n">
        <f aca="false">1.8651*AR26 - 2.6525</f>
        <v>74.3018119188968</v>
      </c>
      <c r="AZ26" s="10" t="n">
        <f aca="false">U26 - O26</f>
        <v>-0.276333000000001</v>
      </c>
      <c r="BA26" s="10" t="n">
        <f aca="false">(AZ26/O26)*100</f>
        <v>-0.659789408337713</v>
      </c>
      <c r="BB26" s="10" t="n">
        <f aca="false">AG26-O26</f>
        <v>-0.592332999999996</v>
      </c>
      <c r="BC26" s="10" t="n">
        <f aca="false">(BB26/O26)*100</f>
        <v>-1.41429014851248</v>
      </c>
      <c r="BD26" s="10" t="n">
        <f aca="false">BC26/Y26</f>
        <v>-0.03928583745868</v>
      </c>
      <c r="BE26" s="10" t="n">
        <f aca="false">((AW26 - AU26)/AU26)*100</f>
        <v>-1.46400289929112</v>
      </c>
      <c r="BF26" s="10" t="n">
        <f aca="false">BE26/Y26</f>
        <v>-0.040666747202531</v>
      </c>
      <c r="BG26" s="10" t="n">
        <f aca="false">(AR26-O26)</f>
        <v>-0.621846700500356</v>
      </c>
      <c r="BH26" s="10" t="n">
        <f aca="false">(BG26/O26)*100</f>
        <v>-1.48475884747709</v>
      </c>
      <c r="BI26" s="10" t="n">
        <f aca="false">BH26/Y26</f>
        <v>-0.0412433013188081</v>
      </c>
      <c r="BJ26" s="10" t="n">
        <f aca="false">((AY26 - AU26)/AU26)*100</f>
        <v>-1.53694859554869</v>
      </c>
      <c r="BK26" s="10" t="n">
        <f aca="false">BJ26/Y26</f>
        <v>-0.0426930165430192</v>
      </c>
      <c r="BL26" s="15"/>
    </row>
    <row r="27" customFormat="false" ht="14.25" hidden="false" customHeight="true" outlineLevel="0" collapsed="false">
      <c r="A27" s="0" t="n">
        <v>170</v>
      </c>
      <c r="B27" s="10" t="n">
        <v>17153</v>
      </c>
      <c r="C27" s="10" t="n">
        <v>14</v>
      </c>
      <c r="D27" s="11" t="n">
        <v>5</v>
      </c>
      <c r="E27" s="11" t="n">
        <v>2</v>
      </c>
      <c r="F27" s="10" t="n">
        <v>900</v>
      </c>
      <c r="G27" s="10" t="n">
        <v>2441</v>
      </c>
      <c r="H27" s="10" t="n">
        <v>2468.42</v>
      </c>
      <c r="I27" s="12" t="n">
        <v>865.45</v>
      </c>
      <c r="J27" s="10" t="n">
        <v>2.15</v>
      </c>
      <c r="K27" s="13" t="n">
        <v>7.62</v>
      </c>
      <c r="L27" s="10" t="s">
        <v>64</v>
      </c>
      <c r="M27" s="10" t="n">
        <v>20170822</v>
      </c>
      <c r="N27" s="10" t="n">
        <v>20170824</v>
      </c>
      <c r="O27" s="10" t="n">
        <v>44.936</v>
      </c>
      <c r="P27" s="10" t="n">
        <v>170505</v>
      </c>
      <c r="Q27" s="10" t="n">
        <v>2.786</v>
      </c>
      <c r="R27" s="10" t="n">
        <v>12.9</v>
      </c>
      <c r="S27" s="10" t="n">
        <f aca="false">AVERAGE(32.5, 32.6, 32.5)</f>
        <v>32.5333333333333</v>
      </c>
      <c r="T27" s="10" t="n">
        <v>36.1</v>
      </c>
      <c r="U27" s="10" t="n">
        <v>45.008667</v>
      </c>
      <c r="V27" s="10" t="n">
        <v>170601</v>
      </c>
      <c r="W27" s="10" t="n">
        <f aca="false">U27*(32.55/29.53)</f>
        <v>49.6116529241449</v>
      </c>
      <c r="X27" s="10" t="n">
        <f aca="false">U27</f>
        <v>45.008667</v>
      </c>
      <c r="Y27" s="10" t="n">
        <v>36</v>
      </c>
      <c r="Z27" s="10" t="n">
        <f aca="false">1.8682*X27 - 2.7383</f>
        <v>81.3468916894</v>
      </c>
      <c r="AA27" s="10" t="n">
        <f aca="false">AVERAGE(2.8, 2.8, 2.798)</f>
        <v>2.79933333333333</v>
      </c>
      <c r="AB27" s="10" t="n">
        <v>17</v>
      </c>
      <c r="AC27" s="10" t="n">
        <f aca="false">AVERAGE(29.6, 29.6, 29.6)</f>
        <v>29.6</v>
      </c>
      <c r="AD27" s="10" t="n">
        <v>33.1</v>
      </c>
      <c r="AE27" s="10" t="n">
        <f aca="false">((Q27 - AA27)/Q27)</f>
        <v>-0.00478583393156253</v>
      </c>
      <c r="AF27" s="10" t="n">
        <f aca="false">(U27*(1 +AE27))</f>
        <v>44.793262994257</v>
      </c>
      <c r="AG27" s="10" t="n">
        <v>44.672</v>
      </c>
      <c r="AH27" s="14" t="n">
        <f aca="false">1.8682*AG27 - 2.7383</f>
        <v>80.7179304</v>
      </c>
      <c r="AI27" s="14" t="n">
        <f aca="false">AH27*(17.1/16.8)</f>
        <v>82.1593220142857</v>
      </c>
      <c r="AJ27" s="14" t="n">
        <f aca="false">100*(AI27-Z27)/Z27</f>
        <v>0.998723255447461</v>
      </c>
      <c r="AK27" s="14" t="n">
        <f aca="false">AJ27/Y27</f>
        <v>0.0277423126513184</v>
      </c>
      <c r="AL27" s="10" t="n">
        <v>170707</v>
      </c>
      <c r="AM27" s="10" t="n">
        <f aca="false">AVERAGE(2.796, 2.792, 2.791)</f>
        <v>2.793</v>
      </c>
      <c r="AN27" s="10" t="n">
        <v>16.7</v>
      </c>
      <c r="AO27" s="10" t="s">
        <v>65</v>
      </c>
      <c r="AP27" s="10" t="s">
        <v>65</v>
      </c>
      <c r="AQ27" s="10" t="n">
        <f aca="false">((Q27 - AM27)/ Q27)</f>
        <v>-0.00251256281407023</v>
      </c>
      <c r="AR27" s="10" t="n">
        <f aca="false">(AG27*(1+AQ27))</f>
        <v>44.5597587939699</v>
      </c>
      <c r="AS27" s="10" t="n">
        <v>71.774</v>
      </c>
      <c r="AT27" s="10" t="s">
        <v>66</v>
      </c>
      <c r="AU27" s="0" t="n">
        <f aca="false">1.8651*O27 - 2.6525</f>
        <v>81.1576336</v>
      </c>
      <c r="AV27" s="0" t="n">
        <f aca="false">1.8651*U27 - 2.6525</f>
        <v>81.2931648217</v>
      </c>
      <c r="AW27" s="0" t="n">
        <f aca="false">1.8651*AG27 - 2.6525</f>
        <v>80.6652472</v>
      </c>
      <c r="AX27" s="0" t="n">
        <f aca="false">1.8651*AF27 - 2.6525</f>
        <v>80.8914148105887</v>
      </c>
      <c r="AY27" s="0" t="n">
        <f aca="false">1.8651*AR27 - 2.6525</f>
        <v>80.4559061266332</v>
      </c>
      <c r="AZ27" s="10" t="n">
        <f aca="false">U27 - O27</f>
        <v>0.0726670000000027</v>
      </c>
      <c r="BA27" s="10" t="n">
        <f aca="false">(AZ27/O27)*100</f>
        <v>0.161712212925055</v>
      </c>
      <c r="BB27" s="10" t="n">
        <f aca="false">AG27-O27</f>
        <v>-0.264000000000003</v>
      </c>
      <c r="BC27" s="10" t="n">
        <f aca="false">(BB27/O27)*100</f>
        <v>-0.587502225387224</v>
      </c>
      <c r="BD27" s="10" t="n">
        <f aca="false">BC27/Y27</f>
        <v>-0.0163195062607562</v>
      </c>
      <c r="BE27" s="10" t="n">
        <f aca="false">((AW27 - AU27)/AU27)*100</f>
        <v>-0.606703742037152</v>
      </c>
      <c r="BF27" s="10" t="n">
        <f aca="false">BE27/Y27</f>
        <v>-0.0168528817232542</v>
      </c>
      <c r="BG27" s="10" t="n">
        <f aca="false">(AR27-O27)</f>
        <v>-0.376241206030144</v>
      </c>
      <c r="BH27" s="10" t="n">
        <f aca="false">(BG27/O27)*100</f>
        <v>-0.837282370549547</v>
      </c>
      <c r="BI27" s="10" t="n">
        <f aca="false">BH27/Y27</f>
        <v>-0.0232578436263763</v>
      </c>
      <c r="BJ27" s="10" t="n">
        <f aca="false">((AY27 - AU27)/AU27)*100</f>
        <v>-0.864647528814628</v>
      </c>
      <c r="BK27" s="10" t="n">
        <f aca="false">BJ27/Y27</f>
        <v>-0.0240179869115174</v>
      </c>
      <c r="BL27" s="15"/>
    </row>
    <row r="28" customFormat="false" ht="14.25" hidden="false" customHeight="true" outlineLevel="0" collapsed="false">
      <c r="A28" s="0" t="n">
        <v>154</v>
      </c>
      <c r="B28" s="10" t="n">
        <v>17130</v>
      </c>
      <c r="C28" s="10" t="n">
        <v>18</v>
      </c>
      <c r="D28" s="11" t="n">
        <v>6</v>
      </c>
      <c r="E28" s="11" t="n">
        <v>3</v>
      </c>
      <c r="F28" s="10" t="n">
        <v>2800</v>
      </c>
      <c r="G28" s="10" t="n">
        <v>2622.52</v>
      </c>
      <c r="H28" s="10" t="n">
        <v>2522.02</v>
      </c>
      <c r="I28" s="12" t="n">
        <v>2555.7</v>
      </c>
      <c r="J28" s="10" t="n">
        <v>1.13</v>
      </c>
      <c r="K28" s="13" t="n">
        <v>7.23</v>
      </c>
      <c r="L28" s="10" t="s">
        <v>64</v>
      </c>
      <c r="M28" s="10" t="n">
        <v>20170822</v>
      </c>
      <c r="N28" s="10" t="n">
        <v>20170822</v>
      </c>
      <c r="O28" s="10" t="n">
        <v>13.159</v>
      </c>
      <c r="P28" s="10" t="n">
        <v>170506</v>
      </c>
      <c r="Q28" s="10" t="n">
        <f aca="false">AVERAGE(2.796, 2.797, 2.798)</f>
        <v>2.797</v>
      </c>
      <c r="R28" s="10" t="n">
        <v>13</v>
      </c>
      <c r="S28" s="10" t="n">
        <f aca="false">AVERAGE(32.6, 32.7, 32.7)</f>
        <v>32.6666666666667</v>
      </c>
      <c r="T28" s="10" t="n">
        <v>36.1</v>
      </c>
      <c r="U28" s="10" t="n">
        <v>13.23333</v>
      </c>
      <c r="V28" s="10" t="n">
        <v>170601</v>
      </c>
      <c r="W28" s="10" t="n">
        <f aca="false">U28*(32.55/29.53)</f>
        <v>14.5866878259397</v>
      </c>
      <c r="X28" s="10" t="n">
        <f aca="false">U28</f>
        <v>13.23333</v>
      </c>
      <c r="Y28" s="10" t="n">
        <v>36</v>
      </c>
      <c r="Z28" s="10" t="n">
        <f aca="false">1.8682*X28 - 2.7383</f>
        <v>21.984207106</v>
      </c>
      <c r="AA28" s="10" t="n">
        <f aca="false">AVERAGE(2.8, 2.8, 2.798)</f>
        <v>2.79933333333333</v>
      </c>
      <c r="AB28" s="10" t="n">
        <v>17</v>
      </c>
      <c r="AC28" s="10" t="n">
        <f aca="false">AVERAGE(29.6, 29.6, 29.6)</f>
        <v>29.6</v>
      </c>
      <c r="AD28" s="10" t="n">
        <v>33.1</v>
      </c>
      <c r="AE28" s="10" t="n">
        <f aca="false">((Q28 - AA28)/Q28)</f>
        <v>-0.000834227148134815</v>
      </c>
      <c r="AF28" s="10" t="n">
        <f aca="false">(U28*(1 +AE28))</f>
        <v>13.2222903968538</v>
      </c>
      <c r="AG28" s="10" t="n">
        <v>13.15333</v>
      </c>
      <c r="AH28" s="14" t="n">
        <f aca="false">1.8682*AG28 - 2.7383</f>
        <v>21.834751106</v>
      </c>
      <c r="AI28" s="14" t="n">
        <f aca="false">AH28*(17.1/16.8)</f>
        <v>22.22465737575</v>
      </c>
      <c r="AJ28" s="14" t="n">
        <f aca="false">100*(AI28-Z28)/Z28</f>
        <v>1.0937409231574</v>
      </c>
      <c r="AK28" s="14" t="n">
        <f aca="false">AJ28/Y28</f>
        <v>0.0303816923099278</v>
      </c>
      <c r="AL28" s="10" t="n">
        <v>170707</v>
      </c>
      <c r="AM28" s="10" t="n">
        <f aca="false">AVERAGE(2.812, 2.809, 2.81)</f>
        <v>2.81033333333333</v>
      </c>
      <c r="AN28" s="10" t="n">
        <v>16.8</v>
      </c>
      <c r="AO28" s="10" t="s">
        <v>65</v>
      </c>
      <c r="AP28" s="10" t="s">
        <v>65</v>
      </c>
      <c r="AQ28" s="10" t="n">
        <f aca="false">((Q28 - AM28)/ Q28)</f>
        <v>-0.00476701227505672</v>
      </c>
      <c r="AR28" s="10" t="n">
        <f aca="false">(AG28*(1+AQ28))</f>
        <v>13.0906279144321</v>
      </c>
      <c r="AS28" s="10" t="n">
        <v>21.806</v>
      </c>
      <c r="AT28" s="10" t="s">
        <v>66</v>
      </c>
      <c r="AU28" s="0" t="n">
        <f aca="false">1.8651*O28 - 2.6525</f>
        <v>21.8903509</v>
      </c>
      <c r="AV28" s="0" t="n">
        <f aca="false">1.8651*U28 - 2.6525</f>
        <v>22.028983783</v>
      </c>
      <c r="AW28" s="0" t="n">
        <f aca="false">1.8651*AG28 - 2.6525</f>
        <v>21.879775783</v>
      </c>
      <c r="AX28" s="0" t="n">
        <f aca="false">1.8651*AF28 - 2.6525</f>
        <v>22.008393819172</v>
      </c>
      <c r="AY28" s="0" t="n">
        <f aca="false">1.8651*AR28 - 2.6525</f>
        <v>21.7628301232074</v>
      </c>
      <c r="AZ28" s="10" t="n">
        <f aca="false">U28 - O28</f>
        <v>0.0743299999999998</v>
      </c>
      <c r="BA28" s="10" t="n">
        <f aca="false">(AZ28/O28)*100</f>
        <v>0.564860551713654</v>
      </c>
      <c r="BB28" s="10" t="n">
        <f aca="false">AG28-O28</f>
        <v>-0.00567000000000029</v>
      </c>
      <c r="BC28" s="10" t="n">
        <f aca="false">(BB28/O28)*100</f>
        <v>-0.0430883805760338</v>
      </c>
      <c r="BD28" s="10" t="n">
        <f aca="false">BC28/Y28</f>
        <v>-0.00119689946044538</v>
      </c>
      <c r="BE28" s="10" t="n">
        <f aca="false">((AW28 - AU28)/AU28)*100</f>
        <v>-0.0483094905527618</v>
      </c>
      <c r="BF28" s="10" t="n">
        <f aca="false">BE28/Y28</f>
        <v>-0.00134193029313227</v>
      </c>
      <c r="BG28" s="10" t="n">
        <f aca="false">(AR28-O28)</f>
        <v>-0.0683720855678729</v>
      </c>
      <c r="BH28" s="10" t="n">
        <f aca="false">(BG28/O28)*100</f>
        <v>-0.519584205242593</v>
      </c>
      <c r="BI28" s="10" t="n">
        <f aca="false">BH28/Y28</f>
        <v>-0.014432894590072</v>
      </c>
      <c r="BJ28" s="10" t="n">
        <f aca="false">((AY28 - AU28)/AU28)*100</f>
        <v>-0.58254331954377</v>
      </c>
      <c r="BK28" s="10" t="n">
        <f aca="false">BJ28/Y28</f>
        <v>-0.0161817588762158</v>
      </c>
      <c r="BL28" s="15"/>
    </row>
    <row r="29" customFormat="false" ht="14.25" hidden="false" customHeight="true" outlineLevel="0" collapsed="false">
      <c r="A29" s="0" t="n">
        <v>181</v>
      </c>
      <c r="B29" s="10" t="n">
        <v>17073</v>
      </c>
      <c r="C29" s="10" t="n">
        <v>8</v>
      </c>
      <c r="D29" s="11" t="n">
        <v>3</v>
      </c>
      <c r="E29" s="11" t="n">
        <v>2</v>
      </c>
      <c r="F29" s="10" t="n">
        <v>900</v>
      </c>
      <c r="G29" s="10" t="n">
        <v>2449.19</v>
      </c>
      <c r="H29" s="10" t="n">
        <v>2464.79</v>
      </c>
      <c r="I29" s="12" t="n">
        <v>904.6</v>
      </c>
      <c r="J29" s="10" t="n">
        <v>2.08</v>
      </c>
      <c r="K29" s="13" t="n">
        <v>7.59</v>
      </c>
      <c r="L29" s="10" t="s">
        <v>64</v>
      </c>
      <c r="M29" s="10" t="n">
        <v>20170915</v>
      </c>
      <c r="N29" s="10" t="n">
        <v>20170915</v>
      </c>
      <c r="O29" s="10" t="n">
        <v>45.234667</v>
      </c>
      <c r="P29" s="10" t="n">
        <v>170506</v>
      </c>
      <c r="Q29" s="10" t="n">
        <f aca="false">AVERAGE(2.799, 2.798, 2.797)</f>
        <v>2.798</v>
      </c>
      <c r="R29" s="10" t="n">
        <v>13</v>
      </c>
      <c r="S29" s="10" t="n">
        <f aca="false">AVERAGE(32.6, 32.7, 32.7)</f>
        <v>32.6666666666667</v>
      </c>
      <c r="T29" s="10" t="n">
        <v>36.1</v>
      </c>
      <c r="U29" s="10" t="n">
        <v>47.868667</v>
      </c>
      <c r="V29" s="10" t="n">
        <v>170604</v>
      </c>
      <c r="W29" s="10" t="n">
        <f aca="false">U29*(32.55/29.53)</f>
        <v>52.7641419183881</v>
      </c>
      <c r="X29" s="10" t="n">
        <f aca="false">U29</f>
        <v>47.868667</v>
      </c>
      <c r="Y29" s="10" t="n">
        <v>33</v>
      </c>
      <c r="Z29" s="10" t="n">
        <f aca="false">1.8682*X29 - 2.7383</f>
        <v>86.6899436894</v>
      </c>
      <c r="AA29" s="10" t="n">
        <f aca="false">AVERAGE(2.799, 2.798, 2.798)</f>
        <v>2.79833333333333</v>
      </c>
      <c r="AB29" s="10" t="n">
        <v>17</v>
      </c>
      <c r="AC29" s="10" t="n">
        <v>29.9</v>
      </c>
      <c r="AD29" s="10" t="n">
        <v>33.1</v>
      </c>
      <c r="AE29" s="10" t="n">
        <f aca="false">((Q29 - AA29)/Q29)</f>
        <v>-0.000119132713843208</v>
      </c>
      <c r="AF29" s="10" t="n">
        <f aca="false">(U29*(1 +AE29))</f>
        <v>47.8629642757922</v>
      </c>
      <c r="AG29" s="10" t="n">
        <v>47.572</v>
      </c>
      <c r="AH29" s="14" t="n">
        <f aca="false">1.8682*AG29 - 2.7383</f>
        <v>86.1357104</v>
      </c>
      <c r="AI29" s="14" t="n">
        <f aca="false">AH29*(17.1/16.8)</f>
        <v>87.6738480857143</v>
      </c>
      <c r="AJ29" s="14" t="n">
        <f aca="false">100*(AI29-Z29)/Z29</f>
        <v>1.13496947216795</v>
      </c>
      <c r="AK29" s="14" t="n">
        <f aca="false">AJ29/Y29</f>
        <v>0.0343930143081196</v>
      </c>
      <c r="AL29" s="10" t="n">
        <v>170707</v>
      </c>
      <c r="AM29" s="10" t="n">
        <f aca="false">AVERAGE(2.804, 2.803, 2.803)</f>
        <v>2.80333333333333</v>
      </c>
      <c r="AN29" s="10" t="n">
        <v>16.8</v>
      </c>
      <c r="AO29" s="10" t="s">
        <v>65</v>
      </c>
      <c r="AP29" s="10" t="s">
        <v>65</v>
      </c>
      <c r="AQ29" s="10" t="n">
        <f aca="false">((Q29 - AM29)/ Q29)</f>
        <v>-0.00190612342149149</v>
      </c>
      <c r="AR29" s="10" t="n">
        <f aca="false">(AG29*(1+AQ29))</f>
        <v>47.4813218965928</v>
      </c>
      <c r="AS29" s="10" t="n">
        <v>76.912</v>
      </c>
      <c r="AT29" s="10" t="s">
        <v>66</v>
      </c>
      <c r="AU29" s="0" t="n">
        <f aca="false">1.8651*O29 - 2.6525</f>
        <v>81.7146774217</v>
      </c>
      <c r="AV29" s="0" t="n">
        <f aca="false">1.8651*U29 - 2.6525</f>
        <v>86.6273508217</v>
      </c>
      <c r="AW29" s="0" t="n">
        <f aca="false">1.8651*AG29 - 2.6525</f>
        <v>86.0740372</v>
      </c>
      <c r="AX29" s="0" t="n">
        <f aca="false">1.8651*AF29 - 2.6525</f>
        <v>86.6167146707801</v>
      </c>
      <c r="AY29" s="0" t="n">
        <f aca="false">1.8651*AR29 - 2.6525</f>
        <v>85.9049134693352</v>
      </c>
      <c r="AZ29" s="10" t="n">
        <f aca="false">U29 - O29</f>
        <v>2.634</v>
      </c>
      <c r="BA29" s="10" t="n">
        <f aca="false">(AZ29/O29)*100</f>
        <v>5.82296759253252</v>
      </c>
      <c r="BB29" s="10" t="n">
        <f aca="false">AG29-O29</f>
        <v>2.337333</v>
      </c>
      <c r="BC29" s="10" t="n">
        <f aca="false">(BB29/O29)*100</f>
        <v>5.167127681077</v>
      </c>
      <c r="BD29" s="10" t="n">
        <f aca="false">BC29/Y29</f>
        <v>0.156579626699303</v>
      </c>
      <c r="BE29" s="10" t="n">
        <f aca="false">((AW29 - AU29)/AU29)*100</f>
        <v>5.33485527428924</v>
      </c>
      <c r="BF29" s="10" t="n">
        <f aca="false">BE29/Y29</f>
        <v>0.161662281039068</v>
      </c>
      <c r="BG29" s="10" t="n">
        <f aca="false">(AR29-O29)</f>
        <v>2.24665489659281</v>
      </c>
      <c r="BH29" s="10" t="n">
        <f aca="false">(BG29/O29)*100</f>
        <v>4.96666615583311</v>
      </c>
      <c r="BI29" s="10" t="n">
        <f aca="false">BH29/Y29</f>
        <v>0.150505035025246</v>
      </c>
      <c r="BJ29" s="10" t="n">
        <f aca="false">((AY29 - AU29)/AU29)*100</f>
        <v>5.12788666595469</v>
      </c>
      <c r="BK29" s="10" t="n">
        <f aca="false">BJ29/Y29</f>
        <v>0.15539050502893</v>
      </c>
      <c r="BL29" s="15"/>
    </row>
    <row r="30" customFormat="false" ht="14.25" hidden="false" customHeight="true" outlineLevel="0" collapsed="false">
      <c r="A30" s="0" t="n">
        <v>187</v>
      </c>
      <c r="B30" s="10" t="n">
        <v>17115</v>
      </c>
      <c r="C30" s="10" t="n">
        <v>2</v>
      </c>
      <c r="D30" s="11" t="n">
        <v>1</v>
      </c>
      <c r="E30" s="11" t="n">
        <v>2</v>
      </c>
      <c r="F30" s="10" t="n">
        <v>400</v>
      </c>
      <c r="G30" s="10" t="n">
        <v>2388.7</v>
      </c>
      <c r="H30" s="10" t="n">
        <v>2486.18</v>
      </c>
      <c r="I30" s="12" t="n">
        <v>535.06</v>
      </c>
      <c r="J30" s="12" t="n">
        <v>3.1</v>
      </c>
      <c r="K30" s="13" t="n">
        <v>7.84</v>
      </c>
      <c r="L30" s="10" t="s">
        <v>64</v>
      </c>
      <c r="M30" s="10" t="n">
        <v>20170915</v>
      </c>
      <c r="N30" s="10" t="n">
        <v>20170915</v>
      </c>
      <c r="O30" s="10" t="n">
        <v>33.818667</v>
      </c>
      <c r="P30" s="10" t="n">
        <v>170504</v>
      </c>
      <c r="Q30" s="10" t="n">
        <f aca="false">AVERAGE(2.785)</f>
        <v>2.785</v>
      </c>
      <c r="R30" s="10" t="n">
        <v>12.9</v>
      </c>
      <c r="S30" s="10" t="n">
        <f aca="false">AVERAGE(32.4,32.5,32.4)</f>
        <v>32.4333333333333</v>
      </c>
      <c r="T30" s="10" t="n">
        <v>36.1</v>
      </c>
      <c r="U30" s="10" t="n">
        <v>33.900667</v>
      </c>
      <c r="V30" s="10" t="n">
        <v>170601</v>
      </c>
      <c r="W30" s="10" t="n">
        <f aca="false">U30*(32.55/29.53)</f>
        <v>37.3676502150356</v>
      </c>
      <c r="X30" s="10" t="n">
        <f aca="false">U30</f>
        <v>33.900667</v>
      </c>
      <c r="Y30" s="10" t="n">
        <v>36</v>
      </c>
      <c r="Z30" s="10" t="n">
        <f aca="false">1.8682*X30 - 2.7383</f>
        <v>60.5949260894</v>
      </c>
      <c r="AA30" s="10" t="n">
        <f aca="false">AVERAGE(2.799, 2.8, 2.8)</f>
        <v>2.79966666666667</v>
      </c>
      <c r="AB30" s="10" t="n">
        <v>17</v>
      </c>
      <c r="AC30" s="10" t="n">
        <f aca="false">AVERAGE(29.6, 29.6, 29.6)</f>
        <v>29.6</v>
      </c>
      <c r="AD30" s="10" t="n">
        <v>33.1</v>
      </c>
      <c r="AE30" s="10" t="n">
        <f aca="false">((Q30 - AA30)/Q30)</f>
        <v>-0.00526630760023943</v>
      </c>
      <c r="AF30" s="10" t="n">
        <f aca="false">(U30*(1 +AE30))</f>
        <v>33.7221356597247</v>
      </c>
      <c r="AG30" s="10" t="n">
        <v>33.708</v>
      </c>
      <c r="AH30" s="14" t="n">
        <f aca="false">1.8682*AG30 - 2.7383</f>
        <v>60.2349856</v>
      </c>
      <c r="AI30" s="14" t="n">
        <f aca="false">AH30*(17.1/16.8)</f>
        <v>61.3106103428571</v>
      </c>
      <c r="AJ30" s="14" t="n">
        <f aca="false">100*(AI30-Z30)/Z30</f>
        <v>1.18109600860183</v>
      </c>
      <c r="AK30" s="14" t="n">
        <f aca="false">AJ30/Y30</f>
        <v>0.032808222461162</v>
      </c>
      <c r="AL30" s="10" t="n">
        <v>170707</v>
      </c>
      <c r="AM30" s="10" t="n">
        <f aca="false">AVERAGE(2.812, 2.809, 2.81)</f>
        <v>2.81033333333333</v>
      </c>
      <c r="AN30" s="10" t="n">
        <v>16.8</v>
      </c>
      <c r="AO30" s="10" t="s">
        <v>65</v>
      </c>
      <c r="AP30" s="10" t="s">
        <v>65</v>
      </c>
      <c r="AQ30" s="10" t="n">
        <f aca="false">((Q30 - AM30)/ Q30)</f>
        <v>-0.00909634949132268</v>
      </c>
      <c r="AR30" s="10" t="n">
        <f aca="false">(AG30*(1+AQ30))</f>
        <v>33.4013802513465</v>
      </c>
      <c r="AS30" s="10" t="n">
        <v>56.412</v>
      </c>
      <c r="AT30" s="10" t="s">
        <v>66</v>
      </c>
      <c r="AU30" s="0" t="n">
        <f aca="false">1.8651*O30 - 2.6525</f>
        <v>60.4226958217</v>
      </c>
      <c r="AV30" s="0" t="n">
        <f aca="false">1.8651*U30 - 2.6525</f>
        <v>60.5756340217</v>
      </c>
      <c r="AW30" s="0" t="n">
        <f aca="false">1.8651*AG30 - 2.6525</f>
        <v>60.2162908</v>
      </c>
      <c r="AX30" s="0" t="n">
        <f aca="false">1.8651*AF30 - 2.6525</f>
        <v>60.2426552189526</v>
      </c>
      <c r="AY30" s="0" t="n">
        <f aca="false">1.8651*AR30 - 2.6525</f>
        <v>59.6444143067864</v>
      </c>
      <c r="AZ30" s="10" t="n">
        <f aca="false">U30 - O30</f>
        <v>0.0820000000000007</v>
      </c>
      <c r="BA30" s="10" t="n">
        <f aca="false">(AZ30/O30)*100</f>
        <v>0.242469639622404</v>
      </c>
      <c r="BB30" s="10" t="n">
        <f aca="false">AG30-O30</f>
        <v>-0.110666999999999</v>
      </c>
      <c r="BC30" s="10" t="n">
        <f aca="false">(BB30/O30)*100</f>
        <v>-0.327236434245026</v>
      </c>
      <c r="BD30" s="10" t="n">
        <f aca="false">BC30/Y30</f>
        <v>-0.00908990095125073</v>
      </c>
      <c r="BE30" s="10" t="n">
        <f aca="false">((AW30 - AU30)/AU30)*100</f>
        <v>-0.341601808547353</v>
      </c>
      <c r="BF30" s="10" t="n">
        <f aca="false">BE30/Y30</f>
        <v>-0.00948893912631536</v>
      </c>
      <c r="BG30" s="10" t="n">
        <f aca="false">(AR30-O30)</f>
        <v>-0.417286748653503</v>
      </c>
      <c r="BH30" s="10" t="n">
        <f aca="false">(BG30/O30)*100</f>
        <v>-1.2338947264051</v>
      </c>
      <c r="BI30" s="10" t="n">
        <f aca="false">BH30/Y30</f>
        <v>-0.0342748535112528</v>
      </c>
      <c r="BJ30" s="10" t="n">
        <f aca="false">((AY30 - AU30)/AU30)*100</f>
        <v>-1.28806155423826</v>
      </c>
      <c r="BK30" s="10" t="n">
        <f aca="false">BJ30/Y30</f>
        <v>-0.0357794876177294</v>
      </c>
      <c r="BL30" s="15"/>
    </row>
    <row r="31" customFormat="false" ht="14.25" hidden="false" customHeight="true" outlineLevel="0" collapsed="false">
      <c r="A31" s="0" t="n">
        <v>132</v>
      </c>
      <c r="B31" s="10" t="n">
        <v>17106</v>
      </c>
      <c r="C31" s="10" t="n">
        <v>14</v>
      </c>
      <c r="D31" s="11" t="n">
        <v>5</v>
      </c>
      <c r="E31" s="11" t="n">
        <v>2</v>
      </c>
      <c r="F31" s="10" t="n">
        <v>900</v>
      </c>
      <c r="G31" s="10" t="n">
        <v>2441</v>
      </c>
      <c r="H31" s="10" t="n">
        <v>2468.42</v>
      </c>
      <c r="I31" s="12" t="n">
        <v>865.45</v>
      </c>
      <c r="J31" s="10" t="n">
        <v>2.15</v>
      </c>
      <c r="K31" s="13" t="n">
        <v>7.62</v>
      </c>
      <c r="L31" s="10" t="s">
        <v>64</v>
      </c>
      <c r="M31" s="10" t="n">
        <v>20170724</v>
      </c>
      <c r="N31" s="10" t="n">
        <v>20170724</v>
      </c>
      <c r="O31" s="10" t="n">
        <v>52.506333</v>
      </c>
      <c r="P31" s="10" t="n">
        <v>170506</v>
      </c>
      <c r="Q31" s="10" t="n">
        <f aca="false">AVERAGE(2.802, 2.8, 2.8)</f>
        <v>2.80066666666667</v>
      </c>
      <c r="R31" s="10" t="n">
        <v>13</v>
      </c>
      <c r="S31" s="10" t="n">
        <f aca="false">AVERAGE(32.6, 32.7, 32.7)</f>
        <v>32.6666666666667</v>
      </c>
      <c r="T31" s="10" t="n">
        <v>36.1</v>
      </c>
      <c r="U31" s="10" t="n">
        <v>52.161</v>
      </c>
      <c r="V31" s="10" t="n">
        <v>170601</v>
      </c>
      <c r="W31" s="10" t="n">
        <f aca="false">U31*(32.55/29.53)</f>
        <v>57.4954470030477</v>
      </c>
      <c r="X31" s="10" t="n">
        <f aca="false">U31</f>
        <v>52.161</v>
      </c>
      <c r="Y31" s="10" t="n">
        <v>36</v>
      </c>
      <c r="Z31" s="10" t="n">
        <f aca="false">1.8682*X31 - 2.7383</f>
        <v>94.7088802</v>
      </c>
      <c r="AA31" s="10" t="n">
        <f aca="false">AVERAGE(2.806, 2.806, 2.806)</f>
        <v>2.806</v>
      </c>
      <c r="AB31" s="10" t="n">
        <v>17.2</v>
      </c>
      <c r="AC31" s="10" t="n">
        <f aca="false">AVERAGE(29.4, 29.5, 29.5)</f>
        <v>29.4666666666667</v>
      </c>
      <c r="AD31" s="10" t="n">
        <f aca="false">33.1</f>
        <v>33.1</v>
      </c>
      <c r="AE31" s="10" t="n">
        <f aca="false">((Q31 - AA31)/Q31)</f>
        <v>-0.00190430849797646</v>
      </c>
      <c r="AF31" s="10" t="n">
        <f aca="false">(U31*(1 +AE31))</f>
        <v>52.0616693644371</v>
      </c>
      <c r="AG31" s="10" t="n">
        <v>51.866</v>
      </c>
      <c r="AH31" s="14" t="n">
        <f aca="false">1.8682*AG31 - 2.7383</f>
        <v>94.1577612</v>
      </c>
      <c r="AI31" s="14" t="n">
        <f aca="false">AH31*(17.1/16.8)</f>
        <v>95.8391497928571</v>
      </c>
      <c r="AJ31" s="14" t="n">
        <f aca="false">100*(AI31-Z31)/Z31</f>
        <v>1.19341458844229</v>
      </c>
      <c r="AK31" s="14" t="n">
        <f aca="false">AJ31/Y31</f>
        <v>0.0331504052345081</v>
      </c>
      <c r="AL31" s="10" t="n">
        <v>170707</v>
      </c>
      <c r="AM31" s="10" t="n">
        <f aca="false">AVERAGE(2.796, 2.792, 2.791)</f>
        <v>2.793</v>
      </c>
      <c r="AN31" s="10" t="n">
        <v>16.7</v>
      </c>
      <c r="AO31" s="10" t="s">
        <v>65</v>
      </c>
      <c r="AP31" s="10" t="s">
        <v>65</v>
      </c>
      <c r="AQ31" s="10" t="n">
        <f aca="false">((Q31 - AM31)/ Q31)</f>
        <v>0.00273744346584164</v>
      </c>
      <c r="AR31" s="10" t="n">
        <f aca="false">(AG31*(1+AQ31))</f>
        <v>52.0079802427993</v>
      </c>
      <c r="AS31" s="10" t="n">
        <v>86.175</v>
      </c>
      <c r="AT31" s="10" t="s">
        <v>66</v>
      </c>
      <c r="AU31" s="0" t="n">
        <f aca="false">1.8651*O31 - 2.6525</f>
        <v>95.2770616783</v>
      </c>
      <c r="AV31" s="0" t="n">
        <f aca="false">1.8651*U31 - 2.6525</f>
        <v>94.6329811</v>
      </c>
      <c r="AW31" s="0" t="n">
        <f aca="false">1.8651*AG31 - 2.6525</f>
        <v>94.0827766</v>
      </c>
      <c r="AX31" s="0" t="n">
        <f aca="false">1.8651*AF31 - 2.6525</f>
        <v>94.4477195316116</v>
      </c>
      <c r="AY31" s="0" t="n">
        <f aca="false">1.8651*AR31 - 2.6525</f>
        <v>94.347583950845</v>
      </c>
      <c r="AZ31" s="10" t="n">
        <f aca="false">U31 - O31</f>
        <v>-0.345332999999997</v>
      </c>
      <c r="BA31" s="10" t="n">
        <f aca="false">(AZ31/O31)*100</f>
        <v>-0.657697805710402</v>
      </c>
      <c r="BB31" s="10" t="n">
        <f aca="false">AG31-O31</f>
        <v>-0.640332999999998</v>
      </c>
      <c r="BC31" s="10" t="n">
        <f aca="false">(BB31/O31)*100</f>
        <v>-1.21953479402189</v>
      </c>
      <c r="BD31" s="10" t="n">
        <f aca="false">BC31/Y31</f>
        <v>-0.0338759665006081</v>
      </c>
      <c r="BE31" s="10" t="n">
        <f aca="false">((AW31 - AU31)/AU31)*100</f>
        <v>-1.25348647120591</v>
      </c>
      <c r="BF31" s="10" t="n">
        <f aca="false">BE31/Y31</f>
        <v>-0.0348190686446085</v>
      </c>
      <c r="BG31" s="10" t="n">
        <f aca="false">(AR31-O31)</f>
        <v>-0.498352757200657</v>
      </c>
      <c r="BH31" s="10" t="n">
        <f aca="false">(BG31/O31)*100</f>
        <v>-0.94912885499099</v>
      </c>
      <c r="BI31" s="10" t="n">
        <f aca="false">BH31/Y31</f>
        <v>-0.0263646904164164</v>
      </c>
      <c r="BJ31" s="10" t="n">
        <f aca="false">((AY31 - AU31)/AU31)*100</f>
        <v>-0.97555246885477</v>
      </c>
      <c r="BK31" s="10" t="n">
        <f aca="false">BJ31/Y31</f>
        <v>-0.0270986796904103</v>
      </c>
      <c r="BL31" s="10" t="s">
        <v>68</v>
      </c>
    </row>
    <row r="32" customFormat="false" ht="14.25" hidden="false" customHeight="true" outlineLevel="0" collapsed="false">
      <c r="A32" s="0" t="n">
        <v>182</v>
      </c>
      <c r="B32" s="10" t="n">
        <v>17074</v>
      </c>
      <c r="C32" s="10" t="n">
        <v>3</v>
      </c>
      <c r="D32" s="11" t="n">
        <v>1</v>
      </c>
      <c r="E32" s="11" t="n">
        <v>3</v>
      </c>
      <c r="F32" s="10" t="n">
        <v>400</v>
      </c>
      <c r="G32" s="10" t="n">
        <v>2377.12</v>
      </c>
      <c r="H32" s="10" t="n">
        <v>2484.38</v>
      </c>
      <c r="I32" s="12" t="n">
        <v>574.36</v>
      </c>
      <c r="J32" s="10" t="n">
        <v>2.93</v>
      </c>
      <c r="K32" s="13" t="n">
        <v>7.84</v>
      </c>
      <c r="L32" s="10" t="s">
        <v>64</v>
      </c>
      <c r="M32" s="10" t="n">
        <v>20170915</v>
      </c>
      <c r="N32" s="10" t="n">
        <v>20170915</v>
      </c>
      <c r="O32" s="10" t="n">
        <v>45.751667</v>
      </c>
      <c r="P32" s="10" t="n">
        <v>170505</v>
      </c>
      <c r="Q32" s="10" t="n">
        <v>2.786</v>
      </c>
      <c r="R32" s="10" t="n">
        <v>12.9</v>
      </c>
      <c r="S32" s="10" t="n">
        <f aca="false">AVERAGE(32.5, 32.6, 32.5)</f>
        <v>32.5333333333333</v>
      </c>
      <c r="T32" s="10" t="n">
        <v>36.1</v>
      </c>
      <c r="U32" s="10" t="n">
        <v>45.647333</v>
      </c>
      <c r="V32" s="10" t="n">
        <v>170601</v>
      </c>
      <c r="W32" s="10" t="n">
        <f aca="false">U32*(32.55/29.53)</f>
        <v>50.315634580088</v>
      </c>
      <c r="X32" s="10" t="n">
        <f aca="false">U32</f>
        <v>45.647333</v>
      </c>
      <c r="Y32" s="10" t="n">
        <v>36</v>
      </c>
      <c r="Z32" s="10" t="n">
        <f aca="false">1.8682*X32 - 2.7383</f>
        <v>82.5400475106</v>
      </c>
      <c r="AA32" s="10" t="n">
        <f aca="false">AVERAGE(2.799, 2.8, 2.8)</f>
        <v>2.79966666666667</v>
      </c>
      <c r="AB32" s="10" t="n">
        <v>17</v>
      </c>
      <c r="AC32" s="10" t="n">
        <f aca="false">AVERAGE(29.6, 29.6, 29.6)</f>
        <v>29.6</v>
      </c>
      <c r="AD32" s="10" t="n">
        <v>33.1</v>
      </c>
      <c r="AE32" s="10" t="n">
        <f aca="false">((Q32 - AA32)/Q32)</f>
        <v>-0.00490547977985174</v>
      </c>
      <c r="AF32" s="10" t="n">
        <f aca="false">(U32*(1 +AE32))</f>
        <v>45.4234109309643</v>
      </c>
      <c r="AG32" s="10" t="n">
        <v>45.391</v>
      </c>
      <c r="AH32" s="14" t="n">
        <f aca="false">1.8682*AG32 - 2.7383</f>
        <v>82.0611662</v>
      </c>
      <c r="AI32" s="14" t="n">
        <f aca="false">AH32*(17.1/16.8)</f>
        <v>83.5265441678571</v>
      </c>
      <c r="AJ32" s="14" t="n">
        <f aca="false">100*(AI32-Z32)/Z32</f>
        <v>1.19517335767275</v>
      </c>
      <c r="AK32" s="14" t="n">
        <f aca="false">AJ32/Y32</f>
        <v>0.0331992599353541</v>
      </c>
      <c r="AL32" s="10" t="n">
        <v>170707</v>
      </c>
      <c r="AM32" s="10" t="n">
        <f aca="false">AVERAGE(2.804, 2.803, 2.803)</f>
        <v>2.80333333333333</v>
      </c>
      <c r="AN32" s="10" t="n">
        <v>16.8</v>
      </c>
      <c r="AO32" s="10" t="s">
        <v>65</v>
      </c>
      <c r="AP32" s="10" t="s">
        <v>65</v>
      </c>
      <c r="AQ32" s="10" t="n">
        <f aca="false">((Q32 - AM32)/ Q32)</f>
        <v>-0.0062215841110313</v>
      </c>
      <c r="AR32" s="10" t="n">
        <f aca="false">(AG32*(1+AQ32))</f>
        <v>45.1085960756162</v>
      </c>
      <c r="AS32" s="10" t="n">
        <v>74.428</v>
      </c>
      <c r="AT32" s="10" t="s">
        <v>66</v>
      </c>
      <c r="AU32" s="0" t="n">
        <f aca="false">1.8651*O32 - 2.6525</f>
        <v>82.6789341217</v>
      </c>
      <c r="AV32" s="0" t="n">
        <f aca="false">1.8651*U32 - 2.6525</f>
        <v>82.4843407783</v>
      </c>
      <c r="AW32" s="0" t="n">
        <f aca="false">1.8651*AG32 - 2.6525</f>
        <v>82.0062541</v>
      </c>
      <c r="AX32" s="0" t="n">
        <f aca="false">1.8651*AF32 - 2.6525</f>
        <v>82.0667037273416</v>
      </c>
      <c r="AY32" s="0" t="n">
        <f aca="false">1.8651*AR32 - 2.6525</f>
        <v>81.4795425406317</v>
      </c>
      <c r="AZ32" s="10" t="n">
        <f aca="false">U32 - O32</f>
        <v>-0.104333999999994</v>
      </c>
      <c r="BA32" s="10" t="n">
        <f aca="false">(AZ32/O32)*100</f>
        <v>-0.228044149735559</v>
      </c>
      <c r="BB32" s="10" t="n">
        <f aca="false">AG32-O32</f>
        <v>-0.360666999999999</v>
      </c>
      <c r="BC32" s="10" t="n">
        <f aca="false">(BB32/O32)*100</f>
        <v>-0.788314445460532</v>
      </c>
      <c r="BD32" s="10" t="n">
        <f aca="false">BC32/Y32</f>
        <v>-0.0218976234850148</v>
      </c>
      <c r="BE32" s="10" t="n">
        <f aca="false">((AW32 - AU32)/AU32)*100</f>
        <v>-0.813605096444332</v>
      </c>
      <c r="BF32" s="10" t="n">
        <f aca="false">BE32/Y32</f>
        <v>-0.0226001415678981</v>
      </c>
      <c r="BG32" s="10" t="n">
        <f aca="false">(AR32-O32)</f>
        <v>-0.643070924383821</v>
      </c>
      <c r="BH32" s="10" t="n">
        <f aca="false">(BG32/O32)*100</f>
        <v>-1.40556829193529</v>
      </c>
      <c r="BI32" s="10" t="n">
        <f aca="false">BH32/Y32</f>
        <v>-0.0390435636648691</v>
      </c>
      <c r="BJ32" s="10" t="n">
        <f aca="false">((AY32 - AU32)/AU32)*100</f>
        <v>-1.45066163927901</v>
      </c>
      <c r="BK32" s="10" t="n">
        <f aca="false">BJ32/Y32</f>
        <v>-0.0402961566466393</v>
      </c>
      <c r="BL32" s="15"/>
    </row>
    <row r="33" customFormat="false" ht="14.25" hidden="false" customHeight="true" outlineLevel="0" collapsed="false">
      <c r="A33" s="0" t="n">
        <v>148</v>
      </c>
      <c r="B33" s="10" t="n">
        <v>17027</v>
      </c>
      <c r="C33" s="10" t="n">
        <v>8</v>
      </c>
      <c r="D33" s="11" t="n">
        <v>3</v>
      </c>
      <c r="E33" s="11" t="n">
        <v>2</v>
      </c>
      <c r="F33" s="10" t="n">
        <v>900</v>
      </c>
      <c r="G33" s="10" t="n">
        <v>2449.19</v>
      </c>
      <c r="H33" s="10" t="n">
        <v>2464.79</v>
      </c>
      <c r="I33" s="12" t="n">
        <v>904.6</v>
      </c>
      <c r="J33" s="10" t="n">
        <v>2.08</v>
      </c>
      <c r="K33" s="13" t="n">
        <v>7.59</v>
      </c>
      <c r="L33" s="10" t="s">
        <v>64</v>
      </c>
      <c r="M33" s="10" t="n">
        <v>20170822</v>
      </c>
      <c r="N33" s="10" t="n">
        <v>20170822</v>
      </c>
      <c r="O33" s="10" t="n">
        <v>13.175</v>
      </c>
      <c r="P33" s="10" t="n">
        <v>170505</v>
      </c>
      <c r="Q33" s="10" t="n">
        <f aca="false">AVERAGE(2.785, 2.785, 2.786)</f>
        <v>2.78533333333333</v>
      </c>
      <c r="R33" s="10" t="n">
        <v>12.9</v>
      </c>
      <c r="S33" s="10" t="n">
        <f aca="false">AVERAGE(32.5, 32.6, 32.5)</f>
        <v>32.5333333333333</v>
      </c>
      <c r="T33" s="10" t="n">
        <v>36.1</v>
      </c>
      <c r="U33" s="10" t="n">
        <v>13.116</v>
      </c>
      <c r="V33" s="10" t="n">
        <v>170601</v>
      </c>
      <c r="W33" s="10" t="n">
        <f aca="false">U33*(32.55/29.53)</f>
        <v>14.4573586183542</v>
      </c>
      <c r="X33" s="10" t="n">
        <f aca="false">U33</f>
        <v>13.116</v>
      </c>
      <c r="Y33" s="10" t="n">
        <v>34</v>
      </c>
      <c r="Z33" s="10" t="n">
        <f aca="false">1.8682*X33 - 2.7383</f>
        <v>21.7650112</v>
      </c>
      <c r="AA33" s="10" t="n">
        <f aca="false">AVERAGE(2.803, 2.807, 2.809)</f>
        <v>2.80633333333333</v>
      </c>
      <c r="AB33" s="10" t="n">
        <v>17</v>
      </c>
      <c r="AC33" s="10" t="n">
        <f aca="false">AVERAGE(29.6, 29.6, 29.6)</f>
        <v>29.6</v>
      </c>
      <c r="AD33" s="10" t="n">
        <v>33.1</v>
      </c>
      <c r="AE33" s="10" t="n">
        <f aca="false">((Q33 - AA33)/Q33)</f>
        <v>-0.00753949258018187</v>
      </c>
      <c r="AF33" s="10" t="n">
        <f aca="false">(U33*(1 +AE33))</f>
        <v>13.0171120153183</v>
      </c>
      <c r="AG33" s="10" t="n">
        <v>13.052667</v>
      </c>
      <c r="AH33" s="14" t="n">
        <f aca="false">1.8682*AG33 - 2.7383</f>
        <v>21.6466924894</v>
      </c>
      <c r="AI33" s="14" t="n">
        <f aca="false">AH33*(17.1/16.8)</f>
        <v>22.0332405695679</v>
      </c>
      <c r="AJ33" s="14" t="n">
        <f aca="false">100*(AI33-Z33)/Z33</f>
        <v>1.23238792345698</v>
      </c>
      <c r="AK33" s="14" t="n">
        <f aca="false">AJ33/Y33</f>
        <v>0.0362467036310876</v>
      </c>
      <c r="AL33" s="10" t="n">
        <v>170705</v>
      </c>
      <c r="AM33" s="10" t="n">
        <f aca="false">AVERAGE(2.79, 2.79, 2.789)</f>
        <v>2.78966666666667</v>
      </c>
      <c r="AN33" s="10" t="n">
        <v>17</v>
      </c>
      <c r="AO33" s="10" t="s">
        <v>65</v>
      </c>
      <c r="AP33" s="10" t="s">
        <v>65</v>
      </c>
      <c r="AQ33" s="10" t="n">
        <f aca="false">((Q33 - AM33)/ Q33)</f>
        <v>-0.00155576831019625</v>
      </c>
      <c r="AR33" s="10" t="n">
        <f aca="false">(AG33*(1+AQ33))</f>
        <v>13.0323600743179</v>
      </c>
      <c r="AS33" s="10" t="n">
        <v>22.123</v>
      </c>
      <c r="AT33" s="10" t="s">
        <v>66</v>
      </c>
      <c r="AU33" s="0" t="n">
        <f aca="false">1.8651*O33 - 2.6525</f>
        <v>21.9201925</v>
      </c>
      <c r="AV33" s="0" t="n">
        <f aca="false">1.8651*U33 - 2.6525</f>
        <v>21.8101516</v>
      </c>
      <c r="AW33" s="0" t="n">
        <f aca="false">1.8651*AG33 - 2.6525</f>
        <v>21.6920292217</v>
      </c>
      <c r="AX33" s="0" t="n">
        <f aca="false">1.8651*AF33 - 2.6525</f>
        <v>21.6257156197702</v>
      </c>
      <c r="AY33" s="0" t="n">
        <f aca="false">1.8651*AR33 - 2.6525</f>
        <v>21.6541547746102</v>
      </c>
      <c r="AZ33" s="10" t="n">
        <f aca="false">U33 - O33</f>
        <v>-0.0590000000000011</v>
      </c>
      <c r="BA33" s="10" t="n">
        <f aca="false">(AZ33/O33)*100</f>
        <v>-0.447817836812152</v>
      </c>
      <c r="BB33" s="10" t="n">
        <f aca="false">AG33-O33</f>
        <v>-0.122333000000001</v>
      </c>
      <c r="BC33" s="10" t="n">
        <f aca="false">(BB33/O33)*100</f>
        <v>-0.928523719165094</v>
      </c>
      <c r="BD33" s="10" t="n">
        <f aca="false">BC33/Y33</f>
        <v>-0.0273095211519145</v>
      </c>
      <c r="BE33" s="10" t="n">
        <f aca="false">((AW33 - AU33)/AU33)*100</f>
        <v>-1.04088172720199</v>
      </c>
      <c r="BF33" s="10" t="n">
        <f aca="false">BE33/Y33</f>
        <v>-0.0306141684471175</v>
      </c>
      <c r="BG33" s="10" t="n">
        <f aca="false">(AR33-O33)</f>
        <v>-0.142639925682145</v>
      </c>
      <c r="BH33" s="10" t="n">
        <f aca="false">(BG33/O33)*100</f>
        <v>-1.08265598240717</v>
      </c>
      <c r="BI33" s="10" t="n">
        <f aca="false">BH33/Y33</f>
        <v>-0.0318428230119757</v>
      </c>
      <c r="BJ33" s="10" t="n">
        <f aca="false">((AY33 - AU33)/AU33)*100</f>
        <v>-1.21366509618822</v>
      </c>
      <c r="BK33" s="10" t="n">
        <f aca="false">BJ33/Y33</f>
        <v>-0.0356960322408301</v>
      </c>
      <c r="BL33" s="15"/>
    </row>
    <row r="34" customFormat="false" ht="14.25" hidden="false" customHeight="true" outlineLevel="0" collapsed="false">
      <c r="A34" s="0" t="n">
        <v>186</v>
      </c>
      <c r="B34" s="10" t="n">
        <v>17105</v>
      </c>
      <c r="C34" s="10" t="n">
        <v>2</v>
      </c>
      <c r="D34" s="11" t="n">
        <v>1</v>
      </c>
      <c r="E34" s="11" t="n">
        <v>2</v>
      </c>
      <c r="F34" s="10" t="n">
        <v>400</v>
      </c>
      <c r="G34" s="10" t="n">
        <v>2388.7</v>
      </c>
      <c r="H34" s="10" t="n">
        <v>2486.18</v>
      </c>
      <c r="I34" s="12" t="n">
        <v>535.06</v>
      </c>
      <c r="J34" s="12" t="n">
        <v>3.1</v>
      </c>
      <c r="K34" s="13" t="n">
        <v>7.84</v>
      </c>
      <c r="L34" s="10" t="s">
        <v>64</v>
      </c>
      <c r="M34" s="10" t="n">
        <v>20170915</v>
      </c>
      <c r="N34" s="10" t="n">
        <v>20170915</v>
      </c>
      <c r="O34" s="10" t="n">
        <v>62.045</v>
      </c>
      <c r="P34" s="10" t="n">
        <v>170504</v>
      </c>
      <c r="Q34" s="10" t="n">
        <f aca="false">AVERAGE(2.785)</f>
        <v>2.785</v>
      </c>
      <c r="R34" s="10" t="n">
        <v>12.9</v>
      </c>
      <c r="S34" s="10" t="n">
        <f aca="false">AVERAGE(32.4,32.5,32.4)</f>
        <v>32.4333333333333</v>
      </c>
      <c r="T34" s="10" t="n">
        <v>36.1</v>
      </c>
      <c r="U34" s="10" t="n">
        <v>61.804</v>
      </c>
      <c r="V34" s="10" t="n">
        <v>170601</v>
      </c>
      <c r="W34" s="10" t="n">
        <f aca="false">U34*(32.55/29.53)</f>
        <v>68.1246258042668</v>
      </c>
      <c r="X34" s="10" t="n">
        <f aca="false">U34</f>
        <v>61.804</v>
      </c>
      <c r="Y34" s="10" t="n">
        <v>36</v>
      </c>
      <c r="Z34" s="10" t="n">
        <f aca="false">1.8682*X34 - 2.7383</f>
        <v>112.7239328</v>
      </c>
      <c r="AA34" s="10" t="n">
        <f aca="false">AVERAGE(2.799, 2.8, 2.8)</f>
        <v>2.79966666666667</v>
      </c>
      <c r="AB34" s="10" t="n">
        <v>17</v>
      </c>
      <c r="AC34" s="10" t="n">
        <f aca="false">AVERAGE(29.6, 29.6, 29.6)</f>
        <v>29.6</v>
      </c>
      <c r="AD34" s="10" t="n">
        <v>33.1</v>
      </c>
      <c r="AE34" s="10" t="n">
        <f aca="false">((Q34 - AA34)/Q34)</f>
        <v>-0.00526630760023943</v>
      </c>
      <c r="AF34" s="10" t="n">
        <f aca="false">(U34*(1 +AE34))</f>
        <v>61.4785211250748</v>
      </c>
      <c r="AG34" s="10" t="n">
        <v>61.487333</v>
      </c>
      <c r="AH34" s="14" t="n">
        <f aca="false">1.8682*AG34 - 2.7383</f>
        <v>112.1323355106</v>
      </c>
      <c r="AI34" s="14" t="n">
        <f aca="false">AH34*(17.1/16.8)</f>
        <v>114.134698644718</v>
      </c>
      <c r="AJ34" s="14" t="n">
        <f aca="false">100*(AI34-Z34)/Z34</f>
        <v>1.2515229105969</v>
      </c>
      <c r="AK34" s="14" t="n">
        <f aca="false">AJ34/Y34</f>
        <v>0.0347645252943584</v>
      </c>
      <c r="AL34" s="10" t="n">
        <v>170707</v>
      </c>
      <c r="AM34" s="10" t="n">
        <f aca="false">AVERAGE(2.8, 2.801, 2.799)</f>
        <v>2.8</v>
      </c>
      <c r="AN34" s="10" t="n">
        <v>16.8</v>
      </c>
      <c r="AO34" s="10" t="s">
        <v>65</v>
      </c>
      <c r="AP34" s="10" t="s">
        <v>65</v>
      </c>
      <c r="AQ34" s="10" t="n">
        <f aca="false">((Q34 - AM34)/ Q34)</f>
        <v>-0.00538599640933577</v>
      </c>
      <c r="AR34" s="10" t="n">
        <f aca="false">(AG34*(1+AQ34))</f>
        <v>61.1561624452424</v>
      </c>
      <c r="AS34" s="10" t="n">
        <v>100.92</v>
      </c>
      <c r="AT34" s="10" t="s">
        <v>66</v>
      </c>
      <c r="AU34" s="0" t="n">
        <f aca="false">1.8651*O34 - 2.6525</f>
        <v>113.0676295</v>
      </c>
      <c r="AV34" s="0" t="n">
        <f aca="false">1.8651*U34 - 2.6525</f>
        <v>112.6181404</v>
      </c>
      <c r="AW34" s="0" t="n">
        <f aca="false">1.8651*AG34 - 2.6525</f>
        <v>112.0275247783</v>
      </c>
      <c r="AX34" s="0" t="n">
        <f aca="false">1.8651*AF34 - 2.6525</f>
        <v>112.011089750377</v>
      </c>
      <c r="AY34" s="0" t="n">
        <f aca="false">1.8651*AR34 - 2.6525</f>
        <v>111.409858576622</v>
      </c>
      <c r="AZ34" s="10" t="n">
        <f aca="false">U34 - O34</f>
        <v>-0.241</v>
      </c>
      <c r="BA34" s="10" t="n">
        <f aca="false">(AZ34/O34)*100</f>
        <v>-0.38842775404948</v>
      </c>
      <c r="BB34" s="10" t="n">
        <f aca="false">AG34-O34</f>
        <v>-0.557667000000002</v>
      </c>
      <c r="BC34" s="10" t="n">
        <f aca="false">(BB34/O34)*100</f>
        <v>-0.898810540736566</v>
      </c>
      <c r="BD34" s="10" t="n">
        <f aca="false">BC34/Y34</f>
        <v>-0.0249669594649046</v>
      </c>
      <c r="BE34" s="10" t="n">
        <f aca="false">((AW34 - AU34)/AU34)*100</f>
        <v>-0.919896106692503</v>
      </c>
      <c r="BF34" s="10" t="n">
        <f aca="false">BE34/Y34</f>
        <v>-0.0255526696303473</v>
      </c>
      <c r="BG34" s="10" t="n">
        <f aca="false">(AR34-O34)</f>
        <v>-0.888837554757636</v>
      </c>
      <c r="BH34" s="10" t="n">
        <f aca="false">(BG34/O34)*100</f>
        <v>-1.43256919132506</v>
      </c>
      <c r="BI34" s="10" t="n">
        <f aca="false">BH34/Y34</f>
        <v>-0.0397935886479184</v>
      </c>
      <c r="BJ34" s="10" t="n">
        <f aca="false">((AY34 - AU34)/AU34)*100</f>
        <v>-1.46617642088133</v>
      </c>
      <c r="BK34" s="10" t="n">
        <f aca="false">BJ34/Y34</f>
        <v>-0.0407271228022592</v>
      </c>
      <c r="BL34" s="15"/>
    </row>
    <row r="35" customFormat="false" ht="14.25" hidden="false" customHeight="true" outlineLevel="0" collapsed="false">
      <c r="A35" s="0" t="n">
        <v>165</v>
      </c>
      <c r="B35" s="10" t="n">
        <v>17062</v>
      </c>
      <c r="C35" s="10" t="n">
        <v>4</v>
      </c>
      <c r="D35" s="11" t="n">
        <v>2</v>
      </c>
      <c r="E35" s="11" t="n">
        <v>1</v>
      </c>
      <c r="F35" s="10" t="n">
        <v>400</v>
      </c>
      <c r="G35" s="10" t="n">
        <v>2359.13</v>
      </c>
      <c r="H35" s="10" t="n">
        <v>2470.99</v>
      </c>
      <c r="I35" s="12" t="n">
        <v>545.47</v>
      </c>
      <c r="J35" s="10" t="n">
        <v>2.98</v>
      </c>
      <c r="K35" s="13" t="n">
        <v>7.83</v>
      </c>
      <c r="L35" s="10" t="s">
        <v>64</v>
      </c>
      <c r="M35" s="10" t="n">
        <v>20170822</v>
      </c>
      <c r="N35" s="10" t="n">
        <v>20170824</v>
      </c>
      <c r="O35" s="10" t="n">
        <v>43.581</v>
      </c>
      <c r="P35" s="10" t="n">
        <v>170504</v>
      </c>
      <c r="Q35" s="10" t="n">
        <f aca="false">AVERAGE(2.769, 2.772, 2.769)</f>
        <v>2.77</v>
      </c>
      <c r="R35" s="10" t="n">
        <v>13</v>
      </c>
      <c r="S35" s="10" t="n">
        <f aca="false">AVERAGE(32.4,32.5,32.4)</f>
        <v>32.4333333333333</v>
      </c>
      <c r="T35" s="10" t="n">
        <v>36.1</v>
      </c>
      <c r="U35" s="10" t="n">
        <v>43.566</v>
      </c>
      <c r="V35" s="10" t="n">
        <v>170601</v>
      </c>
      <c r="W35" s="10" t="n">
        <f aca="false">U35*(32.55/29.53)</f>
        <v>48.0214459871317</v>
      </c>
      <c r="X35" s="10" t="n">
        <f aca="false">U35</f>
        <v>43.566</v>
      </c>
      <c r="Y35" s="10" t="n">
        <v>36</v>
      </c>
      <c r="Z35" s="10" t="n">
        <f aca="false">1.8682*X35 - 2.7383</f>
        <v>78.6517012</v>
      </c>
      <c r="AA35" s="10" t="n">
        <f aca="false">AVERAGE(2.803, 2.807, 2.809)</f>
        <v>2.80633333333333</v>
      </c>
      <c r="AB35" s="10" t="n">
        <v>17</v>
      </c>
      <c r="AC35" s="10" t="n">
        <f aca="false">AVERAGE(29.6, 29.6, 29.6)</f>
        <v>29.6</v>
      </c>
      <c r="AD35" s="10" t="n">
        <v>33.1</v>
      </c>
      <c r="AE35" s="10" t="n">
        <f aca="false">((Q35 - AA35)/Q35)</f>
        <v>-0.0131167268351384</v>
      </c>
      <c r="AF35" s="10" t="n">
        <f aca="false">(U35*(1 +AE35))</f>
        <v>42.9945566787004</v>
      </c>
      <c r="AG35" s="10" t="n">
        <v>43.372667</v>
      </c>
      <c r="AH35" s="14" t="n">
        <f aca="false">1.8682*AG35 - 2.7383</f>
        <v>78.2905164894</v>
      </c>
      <c r="AI35" s="14" t="n">
        <f aca="false">AH35*(17.1/16.8)</f>
        <v>79.6885614267107</v>
      </c>
      <c r="AJ35" s="14" t="n">
        <f aca="false">100*(AI35-Z35)/Z35</f>
        <v>1.31829345187857</v>
      </c>
      <c r="AK35" s="14" t="n">
        <f aca="false">AJ35/Y35</f>
        <v>0.0366192625521826</v>
      </c>
      <c r="AL35" s="10" t="n">
        <v>170707</v>
      </c>
      <c r="AM35" s="10" t="n">
        <f aca="false">AVERAGE(2.812, 2.809, 2.81)</f>
        <v>2.81033333333333</v>
      </c>
      <c r="AN35" s="10" t="n">
        <v>16.8</v>
      </c>
      <c r="AO35" s="10" t="s">
        <v>65</v>
      </c>
      <c r="AP35" s="10" t="s">
        <v>65</v>
      </c>
      <c r="AQ35" s="10" t="n">
        <f aca="false">((Q35 - AM35)/ Q35)</f>
        <v>-0.0145607701564382</v>
      </c>
      <c r="AR35" s="10" t="n">
        <f aca="false">(AG35*(1+AQ35))</f>
        <v>42.7411275647413</v>
      </c>
      <c r="AS35" s="10" t="n">
        <v>68.98</v>
      </c>
      <c r="AT35" s="10" t="s">
        <v>66</v>
      </c>
      <c r="AU35" s="0" t="n">
        <f aca="false">1.8651*O35 - 2.6525</f>
        <v>78.6304231</v>
      </c>
      <c r="AV35" s="0" t="n">
        <f aca="false">1.8651*U35 - 2.6525</f>
        <v>78.6024466</v>
      </c>
      <c r="AW35" s="0" t="n">
        <f aca="false">1.8651*AG35 - 2.6525</f>
        <v>78.2418612217</v>
      </c>
      <c r="AX35" s="0" t="n">
        <f aca="false">1.8651*AF35 - 2.6525</f>
        <v>77.536647661444</v>
      </c>
      <c r="AY35" s="0" t="n">
        <f aca="false">1.8651*AR35 - 2.6525</f>
        <v>77.0639770209989</v>
      </c>
      <c r="AZ35" s="10" t="n">
        <f aca="false">U35 - O35</f>
        <v>-0.0150000000000006</v>
      </c>
      <c r="BA35" s="10" t="n">
        <f aca="false">(AZ35/O35)*100</f>
        <v>-0.0344186686858965</v>
      </c>
      <c r="BB35" s="10" t="n">
        <f aca="false">AG35-O35</f>
        <v>-0.208333000000003</v>
      </c>
      <c r="BC35" s="10" t="n">
        <f aca="false">(BB35/O35)*100</f>
        <v>-0.478036300222581</v>
      </c>
      <c r="BD35" s="10" t="n">
        <f aca="false">BC35/Y35</f>
        <v>-0.0132787861172939</v>
      </c>
      <c r="BE35" s="10" t="n">
        <f aca="false">((AW35 - AU35)/AU35)*100</f>
        <v>-0.494162263130452</v>
      </c>
      <c r="BF35" s="10" t="n">
        <f aca="false">BE35/Y35</f>
        <v>-0.0137267295314014</v>
      </c>
      <c r="BG35" s="10" t="n">
        <f aca="false">(AR35-O35)</f>
        <v>-0.839872435258734</v>
      </c>
      <c r="BH35" s="10" t="n">
        <f aca="false">(BG35/O35)*100</f>
        <v>-1.92715273917242</v>
      </c>
      <c r="BI35" s="10" t="n">
        <f aca="false">BH35/Y35</f>
        <v>-0.0535320205325673</v>
      </c>
      <c r="BJ35" s="10" t="n">
        <f aca="false">((AY35 - AU35)/AU35)*100</f>
        <v>-1.99216285153255</v>
      </c>
      <c r="BK35" s="10" t="n">
        <f aca="false">BJ35/Y35</f>
        <v>-0.0553378569870152</v>
      </c>
      <c r="BL35" s="15"/>
    </row>
    <row r="36" customFormat="false" ht="14.25" hidden="false" customHeight="true" outlineLevel="0" collapsed="false">
      <c r="A36" s="0" t="n">
        <v>127</v>
      </c>
      <c r="B36" s="10" t="n">
        <v>17001</v>
      </c>
      <c r="C36" s="10" t="n">
        <v>3</v>
      </c>
      <c r="D36" s="11" t="n">
        <v>1</v>
      </c>
      <c r="E36" s="11" t="n">
        <v>3</v>
      </c>
      <c r="F36" s="10" t="n">
        <v>400</v>
      </c>
      <c r="G36" s="10" t="n">
        <v>2377.12</v>
      </c>
      <c r="H36" s="10" t="n">
        <v>2484.38</v>
      </c>
      <c r="I36" s="12" t="n">
        <v>574.36</v>
      </c>
      <c r="J36" s="10" t="n">
        <v>2.93</v>
      </c>
      <c r="K36" s="13" t="n">
        <v>7.84</v>
      </c>
      <c r="L36" s="10" t="s">
        <v>64</v>
      </c>
      <c r="M36" s="10" t="n">
        <v>20170724</v>
      </c>
      <c r="N36" s="10" t="n">
        <v>20170724</v>
      </c>
      <c r="O36" s="10" t="n">
        <v>32.65</v>
      </c>
      <c r="P36" s="10" t="n">
        <v>170505</v>
      </c>
      <c r="Q36" s="10" t="n">
        <f aca="false">AVERAGE(2.785, 2.785, 2.786)</f>
        <v>2.78533333333333</v>
      </c>
      <c r="R36" s="10" t="n">
        <v>12.9</v>
      </c>
      <c r="S36" s="10" t="n">
        <f aca="false">AVERAGE(32.5, 32.6, 32.5)</f>
        <v>32.5333333333333</v>
      </c>
      <c r="T36" s="10" t="n">
        <v>36.1</v>
      </c>
      <c r="U36" s="10" t="n">
        <v>32.454667</v>
      </c>
      <c r="V36" s="10" t="n">
        <v>170531</v>
      </c>
      <c r="W36" s="10" t="n">
        <f aca="false">U36*(32.55/29.53)</f>
        <v>35.7737694158483</v>
      </c>
      <c r="X36" s="10" t="n">
        <f aca="false">U36</f>
        <v>32.454667</v>
      </c>
      <c r="Y36" s="10" t="n">
        <v>35</v>
      </c>
      <c r="Z36" s="10" t="n">
        <f aca="false">1.8682*X36 - 2.7383</f>
        <v>57.8935088894</v>
      </c>
      <c r="AA36" s="10" t="n">
        <f aca="false">AVERAGE(2.794, 2.795, 2.794)</f>
        <v>2.79433333333333</v>
      </c>
      <c r="AB36" s="10" t="n">
        <v>17.2</v>
      </c>
      <c r="AC36" s="10" t="n">
        <f aca="false">AVERAGE(29.4, 29.5, 29.5)</f>
        <v>29.4666666666667</v>
      </c>
      <c r="AD36" s="10" t="n">
        <f aca="false">33.1</f>
        <v>33.1</v>
      </c>
      <c r="AE36" s="10" t="n">
        <f aca="false">((Q36 - AA36)/Q36)</f>
        <v>-0.00323121110579237</v>
      </c>
      <c r="AF36" s="10" t="n">
        <f aca="false">(U36*(1 +AE36))</f>
        <v>32.3497991195548</v>
      </c>
      <c r="AG36" s="10" t="n">
        <v>32.322667</v>
      </c>
      <c r="AH36" s="14" t="n">
        <f aca="false">1.8682*AG36 - 2.7383</f>
        <v>57.6469064894</v>
      </c>
      <c r="AI36" s="14" t="n">
        <f aca="false">AH36*(17.1/16.8)</f>
        <v>58.6763155338536</v>
      </c>
      <c r="AJ36" s="14" t="n">
        <f aca="false">100*(AI36-Z36)/Z36</f>
        <v>1.35214924690269</v>
      </c>
      <c r="AK36" s="14" t="n">
        <f aca="false">AJ36/Y36</f>
        <v>0.0386328356257912</v>
      </c>
      <c r="AL36" s="10" t="n">
        <v>170705</v>
      </c>
      <c r="AM36" s="10" t="n">
        <f aca="false">AVERAGE(2.79, 2.79, 2.789)</f>
        <v>2.78966666666667</v>
      </c>
      <c r="AN36" s="10" t="n">
        <v>17</v>
      </c>
      <c r="AO36" s="10" t="s">
        <v>65</v>
      </c>
      <c r="AP36" s="10" t="s">
        <v>65</v>
      </c>
      <c r="AQ36" s="10" t="n">
        <f aca="false">((Q36 - AM36)/ Q36)</f>
        <v>-0.00155576831019625</v>
      </c>
      <c r="AR36" s="10" t="n">
        <f aca="false">(AG36*(1+AQ36))</f>
        <v>32.2723804189804</v>
      </c>
      <c r="AS36" s="10" t="n">
        <v>53.827</v>
      </c>
      <c r="AT36" s="10" t="s">
        <v>66</v>
      </c>
      <c r="AU36" s="0" t="n">
        <f aca="false">1.8651*O36 - 2.6525</f>
        <v>58.243015</v>
      </c>
      <c r="AV36" s="0" t="n">
        <f aca="false">1.8651*U36 - 2.6525</f>
        <v>57.8786994217</v>
      </c>
      <c r="AW36" s="0" t="n">
        <f aca="false">1.8651*AG36 - 2.6525</f>
        <v>57.6325062217</v>
      </c>
      <c r="AX36" s="0" t="n">
        <f aca="false">1.8651*AF36 - 2.6525</f>
        <v>57.6831103378817</v>
      </c>
      <c r="AY36" s="0" t="n">
        <f aca="false">1.8651*AR36 - 2.6525</f>
        <v>57.5387167194403</v>
      </c>
      <c r="AZ36" s="10" t="n">
        <f aca="false">U36 - O36</f>
        <v>-0.195332999999998</v>
      </c>
      <c r="BA36" s="10" t="n">
        <f aca="false">(AZ36/O36)*100</f>
        <v>-0.598263399693715</v>
      </c>
      <c r="BB36" s="10" t="n">
        <f aca="false">AG36-O36</f>
        <v>-0.327332999999996</v>
      </c>
      <c r="BC36" s="10" t="n">
        <f aca="false">(BB36/O36)*100</f>
        <v>-1.00255130168452</v>
      </c>
      <c r="BD36" s="10" t="n">
        <f aca="false">BC36/Y36</f>
        <v>-0.028644322905272</v>
      </c>
      <c r="BE36" s="10" t="n">
        <f aca="false">((AW36 - AU36)/AU36)*100</f>
        <v>-1.04820943472793</v>
      </c>
      <c r="BF36" s="10" t="n">
        <f aca="false">BE36/Y36</f>
        <v>-0.0299488409922265</v>
      </c>
      <c r="BG36" s="10" t="n">
        <f aca="false">(AR36-O36)</f>
        <v>-0.377619581019623</v>
      </c>
      <c r="BH36" s="10" t="n">
        <f aca="false">(BG36/O36)*100</f>
        <v>-1.15656839515964</v>
      </c>
      <c r="BI36" s="10" t="n">
        <f aca="false">BH36/Y36</f>
        <v>-0.0330448112902755</v>
      </c>
      <c r="BJ36" s="10" t="n">
        <f aca="false">((AY36 - AU36)/AU36)*100</f>
        <v>-1.2092407657119</v>
      </c>
      <c r="BK36" s="10" t="n">
        <f aca="false">BJ36/Y36</f>
        <v>-0.0345497361631972</v>
      </c>
      <c r="BL36" s="15"/>
    </row>
    <row r="37" customFormat="false" ht="14.25" hidden="false" customHeight="true" outlineLevel="0" collapsed="false">
      <c r="A37" s="0" t="n">
        <v>159</v>
      </c>
      <c r="B37" s="10" t="n">
        <v>17208</v>
      </c>
      <c r="C37" s="10" t="n">
        <v>14</v>
      </c>
      <c r="D37" s="11" t="n">
        <v>5</v>
      </c>
      <c r="E37" s="11" t="n">
        <v>2</v>
      </c>
      <c r="F37" s="10" t="n">
        <v>900</v>
      </c>
      <c r="G37" s="10" t="n">
        <v>2441</v>
      </c>
      <c r="H37" s="10" t="n">
        <v>2468.42</v>
      </c>
      <c r="I37" s="12" t="n">
        <v>865.45</v>
      </c>
      <c r="J37" s="10" t="n">
        <v>2.15</v>
      </c>
      <c r="K37" s="13" t="n">
        <v>7.62</v>
      </c>
      <c r="L37" s="10" t="s">
        <v>64</v>
      </c>
      <c r="M37" s="10" t="n">
        <v>20170822</v>
      </c>
      <c r="N37" s="10" t="n">
        <v>20170822</v>
      </c>
      <c r="O37" s="10" t="n">
        <v>21.282</v>
      </c>
      <c r="P37" s="10" t="n">
        <v>170505</v>
      </c>
      <c r="Q37" s="10" t="n">
        <v>2.786</v>
      </c>
      <c r="R37" s="10" t="n">
        <v>12.9</v>
      </c>
      <c r="S37" s="10" t="n">
        <f aca="false">AVERAGE(32.5, 32.6, 32.5)</f>
        <v>32.5333333333333</v>
      </c>
      <c r="T37" s="10" t="n">
        <v>36.1</v>
      </c>
      <c r="U37" s="10" t="n">
        <v>21.19925</v>
      </c>
      <c r="V37" s="10" t="n">
        <v>170531</v>
      </c>
      <c r="W37" s="10" t="n">
        <f aca="false">U37*(32.55/29.53)</f>
        <v>23.3672735353877</v>
      </c>
      <c r="X37" s="10" t="n">
        <f aca="false">U37</f>
        <v>21.19925</v>
      </c>
      <c r="Y37" s="10" t="n">
        <v>37</v>
      </c>
      <c r="Z37" s="10" t="n">
        <f aca="false">1.8682*X37 - 2.7383</f>
        <v>36.86613885</v>
      </c>
      <c r="AA37" s="10" t="n">
        <f aca="false">AVERAGE(2.806, 2.806, 2.806)</f>
        <v>2.806</v>
      </c>
      <c r="AB37" s="10" t="n">
        <v>17.2</v>
      </c>
      <c r="AC37" s="10" t="n">
        <f aca="false">AVERAGE(29.4, 29.5, 29.5)</f>
        <v>29.4666666666667</v>
      </c>
      <c r="AD37" s="10" t="n">
        <f aca="false">33.1</f>
        <v>33.1</v>
      </c>
      <c r="AE37" s="10" t="n">
        <f aca="false">((Q37 - AA37)/Q37)</f>
        <v>-0.00717875089734371</v>
      </c>
      <c r="AF37" s="10" t="n">
        <f aca="false">(U37*(1 +AE37))</f>
        <v>21.0470658650395</v>
      </c>
      <c r="AG37" s="10" t="n">
        <v>21.149333</v>
      </c>
      <c r="AH37" s="14" t="n">
        <f aca="false">1.8682*AG37 - 2.7383</f>
        <v>36.7728839106</v>
      </c>
      <c r="AI37" s="14" t="n">
        <f aca="false">AH37*(17.1/16.8)</f>
        <v>37.4295425518607</v>
      </c>
      <c r="AJ37" s="14" t="n">
        <f aca="false">100*(AI37-Z37)/Z37</f>
        <v>1.52824168582739</v>
      </c>
      <c r="AK37" s="14" t="n">
        <f aca="false">AJ37/Y37</f>
        <v>0.0413038293466863</v>
      </c>
      <c r="AL37" s="10" t="n">
        <v>170707</v>
      </c>
      <c r="AM37" s="10" t="n">
        <f aca="false">AVERAGE(2.796, 2.792, 2.791)</f>
        <v>2.793</v>
      </c>
      <c r="AN37" s="10" t="n">
        <v>16.7</v>
      </c>
      <c r="AO37" s="10" t="s">
        <v>65</v>
      </c>
      <c r="AP37" s="10" t="s">
        <v>65</v>
      </c>
      <c r="AQ37" s="10" t="n">
        <f aca="false">((Q37 - AM37)/ Q37)</f>
        <v>-0.00251256281407023</v>
      </c>
      <c r="AR37" s="10" t="n">
        <f aca="false">(AG37*(1+AQ37))</f>
        <v>21.0961939723618</v>
      </c>
      <c r="AS37" s="10" t="n">
        <v>35.336</v>
      </c>
      <c r="AT37" s="10" t="s">
        <v>66</v>
      </c>
      <c r="AU37" s="0" t="n">
        <f aca="false">1.8651*O37 - 2.6525</f>
        <v>37.0405582</v>
      </c>
      <c r="AV37" s="0" t="n">
        <f aca="false">1.8651*U37 - 2.6525</f>
        <v>36.886221175</v>
      </c>
      <c r="AW37" s="0" t="n">
        <f aca="false">1.8651*AG37 - 2.6525</f>
        <v>36.7931209783</v>
      </c>
      <c r="AX37" s="0" t="n">
        <f aca="false">1.8651*AF37 - 2.6525</f>
        <v>36.6023825448851</v>
      </c>
      <c r="AY37" s="0" t="n">
        <f aca="false">1.8651*AR37 - 2.6525</f>
        <v>36.694011377852</v>
      </c>
      <c r="AZ37" s="10" t="n">
        <f aca="false">U37 - O37</f>
        <v>-0.0827500000000008</v>
      </c>
      <c r="BA37" s="10" t="n">
        <f aca="false">(AZ37/O37)*100</f>
        <v>-0.388826238135517</v>
      </c>
      <c r="BB37" s="10" t="n">
        <f aca="false">AG37-O37</f>
        <v>-0.132667000000001</v>
      </c>
      <c r="BC37" s="10" t="n">
        <f aca="false">(BB37/O37)*100</f>
        <v>-0.623376562353169</v>
      </c>
      <c r="BD37" s="10" t="n">
        <f aca="false">BC37/Y37</f>
        <v>-0.0168480151987343</v>
      </c>
      <c r="BE37" s="10" t="n">
        <f aca="false">((AW37 - AU37)/AU37)*100</f>
        <v>-0.668016989279635</v>
      </c>
      <c r="BF37" s="10" t="n">
        <f aca="false">BE37/Y37</f>
        <v>-0.0180545132237739</v>
      </c>
      <c r="BG37" s="10" t="n">
        <f aca="false">(AR37-O37)</f>
        <v>-0.18580602763819</v>
      </c>
      <c r="BH37" s="10" t="n">
        <f aca="false">(BG37/O37)*100</f>
        <v>-0.873066570990461</v>
      </c>
      <c r="BI37" s="10" t="n">
        <f aca="false">BH37/Y37</f>
        <v>-0.023596393810553</v>
      </c>
      <c r="BJ37" s="10" t="n">
        <f aca="false">((AY37 - AU37)/AU37)*100</f>
        <v>-0.935587472188795</v>
      </c>
      <c r="BK37" s="10" t="n">
        <f aca="false">BJ37/Y37</f>
        <v>-0.0252861478969945</v>
      </c>
      <c r="BL37" s="15"/>
    </row>
    <row r="38" customFormat="false" ht="14.25" hidden="false" customHeight="true" outlineLevel="0" collapsed="false">
      <c r="A38" s="0" t="n">
        <v>149</v>
      </c>
      <c r="B38" s="10" t="n">
        <v>17029</v>
      </c>
      <c r="C38" s="10" t="n">
        <v>13</v>
      </c>
      <c r="D38" s="11" t="n">
        <v>5</v>
      </c>
      <c r="E38" s="11" t="n">
        <v>1</v>
      </c>
      <c r="F38" s="10" t="n">
        <v>900</v>
      </c>
      <c r="G38" s="10" t="n">
        <v>2439.9</v>
      </c>
      <c r="H38" s="10" t="n">
        <v>2459.91</v>
      </c>
      <c r="I38" s="12" t="n">
        <v>936.56</v>
      </c>
      <c r="J38" s="10" t="n">
        <v>2.02</v>
      </c>
      <c r="K38" s="13" t="n">
        <v>7.62</v>
      </c>
      <c r="L38" s="10" t="s">
        <v>64</v>
      </c>
      <c r="M38" s="10" t="n">
        <v>20170822</v>
      </c>
      <c r="N38" s="10" t="n">
        <v>20170822</v>
      </c>
      <c r="O38" s="10" t="n">
        <v>31.363667</v>
      </c>
      <c r="P38" s="10" t="n">
        <v>170505</v>
      </c>
      <c r="Q38" s="10" t="n">
        <v>2.786</v>
      </c>
      <c r="R38" s="10" t="n">
        <v>12.9</v>
      </c>
      <c r="S38" s="10" t="n">
        <f aca="false">AVERAGE(32.5, 32.6, 32.5)</f>
        <v>32.5333333333333</v>
      </c>
      <c r="T38" s="10" t="n">
        <v>36.1</v>
      </c>
      <c r="U38" s="10" t="n">
        <v>31.358667</v>
      </c>
      <c r="V38" s="10" t="n">
        <v>170601</v>
      </c>
      <c r="W38" s="10" t="n">
        <f aca="false">U38*(32.55/29.53)</f>
        <v>34.5656827243481</v>
      </c>
      <c r="X38" s="10" t="n">
        <f aca="false">U38</f>
        <v>31.358667</v>
      </c>
      <c r="Y38" s="10" t="n">
        <v>36</v>
      </c>
      <c r="Z38" s="10" t="n">
        <f aca="false">1.8682*X38 - 2.7383</f>
        <v>55.8459616894</v>
      </c>
      <c r="AA38" s="10" t="n">
        <f aca="false">AVERAGE(2.8, 2.8, 2.798)</f>
        <v>2.79933333333333</v>
      </c>
      <c r="AB38" s="10" t="n">
        <v>17</v>
      </c>
      <c r="AC38" s="10" t="n">
        <f aca="false">AVERAGE(29.6, 29.6, 29.6)</f>
        <v>29.6</v>
      </c>
      <c r="AD38" s="10" t="n">
        <v>33.1</v>
      </c>
      <c r="AE38" s="10" t="n">
        <f aca="false">((Q38 - AA38)/Q38)</f>
        <v>-0.00478583393156253</v>
      </c>
      <c r="AF38" s="10" t="n">
        <f aca="false">(U38*(1 +AE38))</f>
        <v>31.2085896274228</v>
      </c>
      <c r="AG38" s="10" t="n">
        <v>31.288</v>
      </c>
      <c r="AH38" s="14" t="n">
        <f aca="false">1.8682*AG38 - 2.7383</f>
        <v>55.7139416</v>
      </c>
      <c r="AI38" s="14" t="n">
        <f aca="false">AH38*(17.1/16.8)</f>
        <v>56.7088334142857</v>
      </c>
      <c r="AJ38" s="14" t="n">
        <f aca="false">100*(AI38-Z38)/Z38</f>
        <v>1.54509242706709</v>
      </c>
      <c r="AK38" s="14" t="n">
        <f aca="false">AJ38/Y38</f>
        <v>0.0429192340851969</v>
      </c>
      <c r="AL38" s="10" t="n">
        <v>170707</v>
      </c>
      <c r="AM38" s="10" t="n">
        <f aca="false">AVERAGE(2.796, 2.792, 2.791)</f>
        <v>2.793</v>
      </c>
      <c r="AN38" s="10" t="n">
        <v>16.7</v>
      </c>
      <c r="AO38" s="10" t="s">
        <v>65</v>
      </c>
      <c r="AP38" s="10" t="s">
        <v>65</v>
      </c>
      <c r="AQ38" s="10" t="n">
        <f aca="false">((Q38 - AM38)/ Q38)</f>
        <v>-0.00251256281407023</v>
      </c>
      <c r="AR38" s="10" t="n">
        <f aca="false">(AG38*(1+AQ38))</f>
        <v>31.2093869346734</v>
      </c>
      <c r="AS38" s="10" t="n">
        <v>51.566</v>
      </c>
      <c r="AT38" s="10" t="s">
        <v>66</v>
      </c>
      <c r="AU38" s="0" t="n">
        <f aca="false">1.8651*O38 - 2.6525</f>
        <v>55.8438753217</v>
      </c>
      <c r="AV38" s="0" t="n">
        <f aca="false">1.8651*U38 - 2.6525</f>
        <v>55.8345498217</v>
      </c>
      <c r="AW38" s="0" t="n">
        <f aca="false">1.8651*AG38 - 2.6525</f>
        <v>55.7027488</v>
      </c>
      <c r="AX38" s="0" t="n">
        <f aca="false">1.8651*AF38 - 2.6525</f>
        <v>55.5546405141063</v>
      </c>
      <c r="AY38" s="0" t="n">
        <f aca="false">1.8651*AR38 - 2.6525</f>
        <v>55.5561275718593</v>
      </c>
      <c r="AZ38" s="10" t="n">
        <f aca="false">U38 - O38</f>
        <v>-0.00499999999999901</v>
      </c>
      <c r="BA38" s="10" t="n">
        <f aca="false">(AZ38/O38)*100</f>
        <v>-0.0159420134131605</v>
      </c>
      <c r="BB38" s="10" t="n">
        <f aca="false">AG38-O38</f>
        <v>-0.0756669999999993</v>
      </c>
      <c r="BC38" s="10" t="n">
        <f aca="false">(BB38/O38)*100</f>
        <v>-0.241256865786769</v>
      </c>
      <c r="BD38" s="10" t="n">
        <f aca="false">BC38/Y38</f>
        <v>-0.00670157960518804</v>
      </c>
      <c r="BE38" s="10" t="n">
        <f aca="false">((AW38 - AU38)/AU38)*100</f>
        <v>-0.252716203678585</v>
      </c>
      <c r="BF38" s="10" t="n">
        <f aca="false">BE38/Y38</f>
        <v>-0.00701989454662735</v>
      </c>
      <c r="BG38" s="10" t="n">
        <f aca="false">(AR38-O38)</f>
        <v>-0.154280065326628</v>
      </c>
      <c r="BH38" s="10" t="n">
        <f aca="false">(BG38/O38)*100</f>
        <v>-0.491906974164174</v>
      </c>
      <c r="BI38" s="10" t="n">
        <f aca="false">BH38/Y38</f>
        <v>-0.0136640826156715</v>
      </c>
      <c r="BJ38" s="10" t="n">
        <f aca="false">((AY38 - AU38)/AU38)*100</f>
        <v>-0.515271814828504</v>
      </c>
      <c r="BK38" s="10" t="n">
        <f aca="false">BJ38/Y38</f>
        <v>-0.0143131059674584</v>
      </c>
      <c r="BL38" s="15"/>
    </row>
    <row r="39" customFormat="false" ht="14.25" hidden="false" customHeight="true" outlineLevel="0" collapsed="false">
      <c r="A39" s="0" t="n">
        <v>173</v>
      </c>
      <c r="B39" s="10" t="n">
        <v>17168</v>
      </c>
      <c r="C39" s="10" t="n">
        <v>17</v>
      </c>
      <c r="D39" s="11" t="n">
        <v>3</v>
      </c>
      <c r="E39" s="11" t="n">
        <v>3</v>
      </c>
      <c r="F39" s="13" t="n">
        <v>900</v>
      </c>
      <c r="G39" s="10" t="n">
        <v>2442.18</v>
      </c>
      <c r="H39" s="10" t="n">
        <v>2466.7</v>
      </c>
      <c r="I39" s="12" t="n">
        <v>908.54</v>
      </c>
      <c r="J39" s="10" t="n">
        <v>2.07</v>
      </c>
      <c r="K39" s="13" t="n">
        <v>7.59</v>
      </c>
      <c r="L39" s="10" t="s">
        <v>64</v>
      </c>
      <c r="M39" s="10" t="n">
        <v>20170822</v>
      </c>
      <c r="N39" s="10" t="n">
        <v>20170824</v>
      </c>
      <c r="O39" s="10" t="n">
        <v>21.127667</v>
      </c>
      <c r="P39" s="10" t="n">
        <v>170505</v>
      </c>
      <c r="Q39" s="10" t="n">
        <f aca="false">AVERAGE(2.785, 2.785, 2.786)</f>
        <v>2.78533333333333</v>
      </c>
      <c r="R39" s="10" t="n">
        <v>12.9</v>
      </c>
      <c r="S39" s="10" t="n">
        <f aca="false">AVERAGE(32.5, 32.6, 32.5)</f>
        <v>32.5333333333333</v>
      </c>
      <c r="T39" s="10" t="n">
        <v>36.1</v>
      </c>
      <c r="U39" s="10" t="n">
        <v>21.169667</v>
      </c>
      <c r="V39" s="10" t="n">
        <v>170601</v>
      </c>
      <c r="W39" s="10" t="n">
        <f aca="false">U39*(32.55/29.53)</f>
        <v>23.3346651151371</v>
      </c>
      <c r="X39" s="10" t="n">
        <f aca="false">U39</f>
        <v>21.169667</v>
      </c>
      <c r="Y39" s="10" t="n">
        <v>36</v>
      </c>
      <c r="Z39" s="10" t="n">
        <f aca="false">1.8682*X39 - 2.7383</f>
        <v>36.8108718894</v>
      </c>
      <c r="AA39" s="10" t="n">
        <f aca="false">AVERAGE(2.8, 2.8, 2.798)</f>
        <v>2.79933333333333</v>
      </c>
      <c r="AB39" s="10" t="n">
        <v>17</v>
      </c>
      <c r="AC39" s="10" t="n">
        <f aca="false">AVERAGE(29.6, 29.6, 29.6)</f>
        <v>29.6</v>
      </c>
      <c r="AD39" s="10" t="n">
        <v>33.1</v>
      </c>
      <c r="AE39" s="10" t="n">
        <f aca="false">((Q39 - AA39)/Q39)</f>
        <v>-0.00502632838678786</v>
      </c>
      <c r="AF39" s="10" t="n">
        <f aca="false">(U39*(1 +AE39))</f>
        <v>21.0632613018191</v>
      </c>
      <c r="AG39" s="10" t="n">
        <v>21.130667</v>
      </c>
      <c r="AH39" s="14" t="n">
        <f aca="false">1.8682*AG39 - 2.7383</f>
        <v>36.7380120894</v>
      </c>
      <c r="AI39" s="14" t="n">
        <f aca="false">AH39*(17.1/16.8)</f>
        <v>37.3940480195678</v>
      </c>
      <c r="AJ39" s="14" t="n">
        <f aca="false">100*(AI39-Z39)/Z39</f>
        <v>1.58424970731481</v>
      </c>
      <c r="AK39" s="14" t="n">
        <f aca="false">AJ39/Y39</f>
        <v>0.0440069363143003</v>
      </c>
      <c r="AL39" s="10" t="n">
        <v>170707</v>
      </c>
      <c r="AM39" s="10" t="n">
        <f aca="false">AVERAGE(2.812, 2.809, 2.81)</f>
        <v>2.81033333333333</v>
      </c>
      <c r="AN39" s="10" t="n">
        <v>16.8</v>
      </c>
      <c r="AO39" s="10" t="s">
        <v>65</v>
      </c>
      <c r="AP39" s="10" t="s">
        <v>65</v>
      </c>
      <c r="AQ39" s="10" t="n">
        <f aca="false">((Q39 - AM39)/ Q39)</f>
        <v>-0.00897558640497859</v>
      </c>
      <c r="AR39" s="10" t="n">
        <f aca="false">(AG39*(1+AQ39))</f>
        <v>20.9410068725467</v>
      </c>
      <c r="AS39" s="10" t="n">
        <v>33.144</v>
      </c>
      <c r="AT39" s="10" t="s">
        <v>66</v>
      </c>
      <c r="AU39" s="0" t="n">
        <f aca="false">1.8651*O39 - 2.6525</f>
        <v>36.7527117217</v>
      </c>
      <c r="AV39" s="0" t="n">
        <f aca="false">1.8651*U39 - 2.6525</f>
        <v>36.8310459217</v>
      </c>
      <c r="AW39" s="0" t="n">
        <f aca="false">1.8651*AG39 - 2.6525</f>
        <v>36.7583070217</v>
      </c>
      <c r="AX39" s="0" t="n">
        <f aca="false">1.8651*AF39 - 2.6525</f>
        <v>36.6325886540227</v>
      </c>
      <c r="AY39" s="0" t="n">
        <f aca="false">1.8651*AR39 - 2.6525</f>
        <v>36.4045719179868</v>
      </c>
      <c r="AZ39" s="10" t="n">
        <f aca="false">U39 - O39</f>
        <v>0.0420000000000016</v>
      </c>
      <c r="BA39" s="10" t="n">
        <f aca="false">(AZ39/O39)*100</f>
        <v>0.198791470918212</v>
      </c>
      <c r="BB39" s="10" t="n">
        <f aca="false">AG39-O39</f>
        <v>0.00300000000000011</v>
      </c>
      <c r="BC39" s="10" t="n">
        <f aca="false">(BB39/O39)*100</f>
        <v>0.0141993907798723</v>
      </c>
      <c r="BD39" s="10" t="n">
        <f aca="false">BC39/Y39</f>
        <v>0.000394427521663118</v>
      </c>
      <c r="BE39" s="10" t="n">
        <f aca="false">((AW39 - AU39)/AU39)*100</f>
        <v>0.0152241827551797</v>
      </c>
      <c r="BF39" s="10" t="n">
        <f aca="false">BE39/Y39</f>
        <v>0.000422893965421659</v>
      </c>
      <c r="BG39" s="10" t="n">
        <f aca="false">(AR39-O39)</f>
        <v>-0.18666012745333</v>
      </c>
      <c r="BH39" s="10" t="n">
        <f aca="false">(BG39/O39)*100</f>
        <v>-0.883486697576829</v>
      </c>
      <c r="BI39" s="10" t="n">
        <f aca="false">BH39/Y39</f>
        <v>-0.0245412971549119</v>
      </c>
      <c r="BJ39" s="10" t="n">
        <f aca="false">((AY39 - AU39)/AU39)*100</f>
        <v>-0.947249297818905</v>
      </c>
      <c r="BK39" s="10" t="n">
        <f aca="false">BJ39/Y39</f>
        <v>-0.0263124804949696</v>
      </c>
      <c r="BL39" s="15"/>
    </row>
    <row r="40" customFormat="false" ht="14.25" hidden="false" customHeight="true" outlineLevel="0" collapsed="false">
      <c r="A40" s="0" t="n">
        <v>171</v>
      </c>
      <c r="B40" s="10" t="n">
        <v>17156</v>
      </c>
      <c r="C40" s="10" t="n">
        <v>15</v>
      </c>
      <c r="D40" s="11" t="n">
        <v>5</v>
      </c>
      <c r="E40" s="11" t="n">
        <v>3</v>
      </c>
      <c r="F40" s="10" t="n">
        <v>900</v>
      </c>
      <c r="G40" s="10" t="n">
        <v>2441.67</v>
      </c>
      <c r="H40" s="10" t="n">
        <v>2467.77</v>
      </c>
      <c r="I40" s="12" t="n">
        <v>890.65</v>
      </c>
      <c r="J40" s="10" t="n">
        <v>2.12</v>
      </c>
      <c r="K40" s="13" t="n">
        <v>7.62</v>
      </c>
      <c r="L40" s="10" t="s">
        <v>64</v>
      </c>
      <c r="M40" s="10" t="n">
        <v>20170822</v>
      </c>
      <c r="N40" s="10" t="n">
        <v>20170824</v>
      </c>
      <c r="O40" s="10" t="n">
        <v>29.917</v>
      </c>
      <c r="P40" s="10" t="n">
        <v>170505</v>
      </c>
      <c r="Q40" s="10" t="n">
        <v>2.786</v>
      </c>
      <c r="R40" s="10" t="n">
        <v>12.9</v>
      </c>
      <c r="S40" s="10" t="n">
        <f aca="false">AVERAGE(32.5, 32.6, 32.5)</f>
        <v>32.5333333333333</v>
      </c>
      <c r="T40" s="10" t="n">
        <v>36.1</v>
      </c>
      <c r="U40" s="10" t="n">
        <v>29.884</v>
      </c>
      <c r="V40" s="10" t="n">
        <v>170601</v>
      </c>
      <c r="W40" s="10" t="n">
        <f aca="false">U40*(32.55/29.53)</f>
        <v>32.9402031832035</v>
      </c>
      <c r="X40" s="10" t="n">
        <f aca="false">U40</f>
        <v>29.884</v>
      </c>
      <c r="Y40" s="10" t="n">
        <v>36</v>
      </c>
      <c r="Z40" s="10" t="n">
        <f aca="false">1.8682*X40 - 2.7383</f>
        <v>53.0909888</v>
      </c>
      <c r="AA40" s="10" t="n">
        <f aca="false">AVERAGE(2.8, 2.8, 2.798)</f>
        <v>2.79933333333333</v>
      </c>
      <c r="AB40" s="10" t="n">
        <v>17</v>
      </c>
      <c r="AC40" s="10" t="n">
        <f aca="false">AVERAGE(29.6, 29.6, 29.6)</f>
        <v>29.6</v>
      </c>
      <c r="AD40" s="10" t="n">
        <v>33.1</v>
      </c>
      <c r="AE40" s="10" t="n">
        <f aca="false">((Q40 - AA40)/Q40)</f>
        <v>-0.00478583393156253</v>
      </c>
      <c r="AF40" s="10" t="n">
        <f aca="false">(U40*(1 +AE40))</f>
        <v>29.7409801387892</v>
      </c>
      <c r="AG40" s="10" t="n">
        <v>29.835333</v>
      </c>
      <c r="AH40" s="14" t="n">
        <f aca="false">1.8682*AG40 - 2.7383</f>
        <v>53.0000691106</v>
      </c>
      <c r="AI40" s="14" t="n">
        <f aca="false">AH40*(17.1/16.8)</f>
        <v>53.9464989161464</v>
      </c>
      <c r="AJ40" s="14" t="n">
        <f aca="false">100*(AI40-Z40)/Z40</f>
        <v>1.61140362137391</v>
      </c>
      <c r="AK40" s="14" t="n">
        <f aca="false">AJ40/Y40</f>
        <v>0.044761211704831</v>
      </c>
      <c r="AL40" s="10" t="n">
        <v>170707</v>
      </c>
      <c r="AM40" s="10" t="n">
        <f aca="false">AVERAGE(2.804, 2.803, 2.803)</f>
        <v>2.80333333333333</v>
      </c>
      <c r="AN40" s="10" t="n">
        <v>16.8</v>
      </c>
      <c r="AO40" s="10" t="s">
        <v>65</v>
      </c>
      <c r="AP40" s="10" t="s">
        <v>65</v>
      </c>
      <c r="AQ40" s="10" t="n">
        <f aca="false">((Q40 - AM40)/ Q40)</f>
        <v>-0.0062215841110313</v>
      </c>
      <c r="AR40" s="10" t="n">
        <f aca="false">(AG40*(1+AQ40))</f>
        <v>29.6497099662599</v>
      </c>
      <c r="AS40" s="10" t="n">
        <v>49.394</v>
      </c>
      <c r="AT40" s="10" t="s">
        <v>66</v>
      </c>
      <c r="AU40" s="0" t="n">
        <f aca="false">1.8651*O40 - 2.6525</f>
        <v>53.1456967</v>
      </c>
      <c r="AV40" s="0" t="n">
        <f aca="false">1.8651*U40 - 2.6525</f>
        <v>53.0841484</v>
      </c>
      <c r="AW40" s="0" t="n">
        <f aca="false">1.8651*AG40 - 2.6525</f>
        <v>52.9933795783</v>
      </c>
      <c r="AX40" s="0" t="n">
        <f aca="false">1.8651*AF40 - 2.6525</f>
        <v>52.8174020568557</v>
      </c>
      <c r="AY40" s="0" t="n">
        <f aca="false">1.8651*AR40 - 2.6525</f>
        <v>52.6471740580713</v>
      </c>
      <c r="AZ40" s="10" t="n">
        <f aca="false">U40 - O40</f>
        <v>-0.0330000000000012</v>
      </c>
      <c r="BA40" s="10" t="n">
        <f aca="false">(AZ40/O40)*100</f>
        <v>-0.110305177658192</v>
      </c>
      <c r="BB40" s="10" t="n">
        <f aca="false">AG40-O40</f>
        <v>-0.081667000000003</v>
      </c>
      <c r="BC40" s="10" t="n">
        <f aca="false">(BB40/O40)*100</f>
        <v>-0.272978574054895</v>
      </c>
      <c r="BD40" s="10" t="n">
        <f aca="false">BC40/Y40</f>
        <v>-0.00758273816819154</v>
      </c>
      <c r="BE40" s="10" t="n">
        <f aca="false">((AW40 - AU40)/AU40)*100</f>
        <v>-0.286602925839541</v>
      </c>
      <c r="BF40" s="10" t="n">
        <f aca="false">BE40/Y40</f>
        <v>-0.00796119238443169</v>
      </c>
      <c r="BG40" s="10" t="n">
        <f aca="false">(AR40-O40)</f>
        <v>-0.267290033740132</v>
      </c>
      <c r="BH40" s="10" t="n">
        <f aca="false">(BG40/O40)*100</f>
        <v>-0.893438625999036</v>
      </c>
      <c r="BI40" s="10" t="n">
        <f aca="false">BH40/Y40</f>
        <v>-0.0248177396110843</v>
      </c>
      <c r="BJ40" s="10" t="n">
        <f aca="false">((AY40 - AU40)/AU40)*100</f>
        <v>-0.938030118868901</v>
      </c>
      <c r="BK40" s="10" t="n">
        <f aca="false">BJ40/Y40</f>
        <v>-0.0260563921908028</v>
      </c>
      <c r="BL40" s="15"/>
    </row>
    <row r="41" customFormat="false" ht="14.25" hidden="false" customHeight="true" outlineLevel="0" collapsed="false">
      <c r="A41" s="0" t="n">
        <v>135</v>
      </c>
      <c r="B41" s="10" t="n">
        <v>17120</v>
      </c>
      <c r="C41" s="10" t="n">
        <v>7</v>
      </c>
      <c r="D41" s="11" t="n">
        <v>3</v>
      </c>
      <c r="E41" s="11" t="n">
        <v>1</v>
      </c>
      <c r="F41" s="13" t="n">
        <v>900</v>
      </c>
      <c r="G41" s="10" t="n">
        <v>2453.26</v>
      </c>
      <c r="H41" s="10" t="n">
        <v>2468.16</v>
      </c>
      <c r="I41" s="12" t="n">
        <v>943.47</v>
      </c>
      <c r="J41" s="10" t="n">
        <v>2.01</v>
      </c>
      <c r="K41" s="13" t="n">
        <v>7.59</v>
      </c>
      <c r="L41" s="10" t="s">
        <v>64</v>
      </c>
      <c r="M41" s="10" t="n">
        <v>20170724</v>
      </c>
      <c r="N41" s="10" t="n">
        <v>20170724</v>
      </c>
      <c r="O41" s="10" t="n">
        <v>22.093333</v>
      </c>
      <c r="P41" s="10" t="n">
        <v>170504</v>
      </c>
      <c r="Q41" s="10" t="n">
        <f aca="false">AVERAGE(2.769, 2.772, 2.769)</f>
        <v>2.77</v>
      </c>
      <c r="R41" s="10" t="n">
        <v>13</v>
      </c>
      <c r="S41" s="10" t="n">
        <f aca="false">AVERAGE(32.4,32.5,32.4)</f>
        <v>32.4333333333333</v>
      </c>
      <c r="T41" s="10" t="n">
        <v>36.1</v>
      </c>
      <c r="U41" s="10" t="n">
        <v>21.974333</v>
      </c>
      <c r="V41" s="10" t="n">
        <v>170601</v>
      </c>
      <c r="W41" s="10" t="n">
        <f aca="false">U41*(32.55/29.53)</f>
        <v>24.2216234050119</v>
      </c>
      <c r="X41" s="10" t="n">
        <f aca="false">U41</f>
        <v>21.974333</v>
      </c>
      <c r="Y41" s="10" t="n">
        <v>34</v>
      </c>
      <c r="Z41" s="10" t="n">
        <f aca="false">1.8682*X41 - 2.7383</f>
        <v>38.3141489106</v>
      </c>
      <c r="AA41" s="10" t="n">
        <f aca="false">AVERAGE(2.803, 2.807, 2.809)</f>
        <v>2.80633333333333</v>
      </c>
      <c r="AB41" s="10" t="n">
        <v>17</v>
      </c>
      <c r="AC41" s="10" t="n">
        <f aca="false">AVERAGE(29.6, 29.6, 29.6)</f>
        <v>29.6</v>
      </c>
      <c r="AD41" s="10" t="n">
        <v>33.1</v>
      </c>
      <c r="AE41" s="10" t="n">
        <f aca="false">((Q41 - AA41)/Q41)</f>
        <v>-0.0131167268351384</v>
      </c>
      <c r="AF41" s="10" t="n">
        <f aca="false">(U41*(1 +AE41))</f>
        <v>21.6861016766546</v>
      </c>
      <c r="AG41" s="10" t="n">
        <v>21.941</v>
      </c>
      <c r="AH41" s="14" t="n">
        <f aca="false">1.8682*AG41 - 2.7383</f>
        <v>38.2518762</v>
      </c>
      <c r="AI41" s="14" t="n">
        <f aca="false">AH41*(17.1/16.8)</f>
        <v>38.9349454178571</v>
      </c>
      <c r="AJ41" s="14" t="n">
        <f aca="false">100*(AI41-Z41)/Z41</f>
        <v>1.62028003990292</v>
      </c>
      <c r="AK41" s="14" t="n">
        <f aca="false">AJ41/Y41</f>
        <v>0.0476552952912623</v>
      </c>
      <c r="AL41" s="10" t="n">
        <v>170705</v>
      </c>
      <c r="AM41" s="10" t="n">
        <f aca="false">AVERAGE(2.79, 2.79, 2.789)</f>
        <v>2.78966666666667</v>
      </c>
      <c r="AN41" s="10" t="n">
        <v>17</v>
      </c>
      <c r="AO41" s="10" t="s">
        <v>65</v>
      </c>
      <c r="AP41" s="10" t="s">
        <v>65</v>
      </c>
      <c r="AQ41" s="10" t="n">
        <f aca="false">((Q41 - AM41)/ Q41)</f>
        <v>-0.00709987966305658</v>
      </c>
      <c r="AR41" s="10" t="n">
        <f aca="false">(AG41*(1+AQ41))</f>
        <v>21.7852215403129</v>
      </c>
      <c r="AS41" s="10" t="n">
        <v>36.703</v>
      </c>
      <c r="AT41" s="10" t="s">
        <v>66</v>
      </c>
      <c r="AU41" s="0" t="n">
        <f aca="false">1.8651*O41 - 2.6525</f>
        <v>38.5537753783</v>
      </c>
      <c r="AV41" s="0" t="n">
        <f aca="false">1.8651*U41 - 2.6525</f>
        <v>38.3318284783</v>
      </c>
      <c r="AW41" s="0" t="n">
        <f aca="false">1.8651*AG41 - 2.6525</f>
        <v>38.2696591</v>
      </c>
      <c r="AX41" s="0" t="n">
        <f aca="false">1.8651*AF41 - 2.6525</f>
        <v>37.7942482371286</v>
      </c>
      <c r="AY41" s="0" t="n">
        <f aca="false">1.8651*AR41 - 2.6525</f>
        <v>37.9791166948375</v>
      </c>
      <c r="AZ41" s="10" t="n">
        <f aca="false">U41 - O41</f>
        <v>-0.119</v>
      </c>
      <c r="BA41" s="10" t="n">
        <f aca="false">(AZ41/O41)*100</f>
        <v>-0.538624027438503</v>
      </c>
      <c r="BB41" s="10" t="n">
        <f aca="false">AG41-O41</f>
        <v>-0.152333000000002</v>
      </c>
      <c r="BC41" s="10" t="n">
        <f aca="false">(BB41/O41)*100</f>
        <v>-0.689497596401603</v>
      </c>
      <c r="BD41" s="10" t="n">
        <f aca="false">BC41/Y41</f>
        <v>-0.0202793410706354</v>
      </c>
      <c r="BE41" s="10" t="n">
        <f aca="false">((AW41 - AU41)/AU41)*100</f>
        <v>-0.736935035576099</v>
      </c>
      <c r="BF41" s="10" t="n">
        <f aca="false">BE41/Y41</f>
        <v>-0.0216745598698853</v>
      </c>
      <c r="BG41" s="10" t="n">
        <f aca="false">(AR41-O41)</f>
        <v>-0.308111459687126</v>
      </c>
      <c r="BH41" s="10" t="n">
        <f aca="false">(BG41/O41)*100</f>
        <v>-1.39459021274484</v>
      </c>
      <c r="BI41" s="10" t="n">
        <f aca="false">BH41/Y41</f>
        <v>-0.0410173591983776</v>
      </c>
      <c r="BJ41" s="10" t="n">
        <f aca="false">((AY41 - AU41)/AU41)*100</f>
        <v>-1.49053802856855</v>
      </c>
      <c r="BK41" s="10" t="n">
        <f aca="false">BJ41/Y41</f>
        <v>-0.0438393537814279</v>
      </c>
      <c r="BL41" s="15"/>
    </row>
    <row r="42" customFormat="false" ht="14.25" hidden="false" customHeight="true" outlineLevel="0" collapsed="false">
      <c r="A42" s="0" t="n">
        <v>158</v>
      </c>
      <c r="B42" s="10" t="n">
        <v>17204</v>
      </c>
      <c r="C42" s="10" t="n">
        <v>15</v>
      </c>
      <c r="D42" s="11" t="n">
        <v>5</v>
      </c>
      <c r="E42" s="11" t="n">
        <v>3</v>
      </c>
      <c r="F42" s="13" t="n">
        <v>900</v>
      </c>
      <c r="G42" s="10" t="n">
        <v>2441.67</v>
      </c>
      <c r="H42" s="10" t="n">
        <v>2467.77</v>
      </c>
      <c r="I42" s="12" t="n">
        <v>890.65</v>
      </c>
      <c r="J42" s="10" t="n">
        <v>2.12</v>
      </c>
      <c r="K42" s="13" t="n">
        <v>7.62</v>
      </c>
      <c r="L42" s="10" t="s">
        <v>64</v>
      </c>
      <c r="M42" s="10" t="n">
        <v>20170822</v>
      </c>
      <c r="N42" s="10" t="n">
        <v>20170822</v>
      </c>
      <c r="O42" s="10" t="n">
        <v>54.753333</v>
      </c>
      <c r="P42" s="10" t="n">
        <v>170504</v>
      </c>
      <c r="Q42" s="10" t="n">
        <f aca="false">AVERAGE(2.769, 2.772, 2.769)</f>
        <v>2.77</v>
      </c>
      <c r="R42" s="10" t="n">
        <v>13</v>
      </c>
      <c r="S42" s="10" t="n">
        <f aca="false">AVERAGE(32.4,32.5,32.4)</f>
        <v>32.4333333333333</v>
      </c>
      <c r="T42" s="10" t="n">
        <v>36.1</v>
      </c>
      <c r="U42" s="10" t="n">
        <v>54.873333</v>
      </c>
      <c r="V42" s="10" t="n">
        <v>170531</v>
      </c>
      <c r="W42" s="10" t="n">
        <f aca="false">U42*(32.55/29.53)</f>
        <v>60.4851672587199</v>
      </c>
      <c r="X42" s="10" t="n">
        <f aca="false">U42</f>
        <v>54.873333</v>
      </c>
      <c r="Y42" s="10" t="n">
        <v>37</v>
      </c>
      <c r="Z42" s="10" t="n">
        <f aca="false">1.8682*X42 - 2.7383</f>
        <v>99.7760607106</v>
      </c>
      <c r="AA42" s="10" t="n">
        <f aca="false">AVERAGE(2.806, 2.806, 2.806)</f>
        <v>2.806</v>
      </c>
      <c r="AB42" s="10" t="n">
        <v>17.2</v>
      </c>
      <c r="AC42" s="10" t="n">
        <f aca="false">AVERAGE(29.4, 29.5, 29.5)</f>
        <v>29.4666666666667</v>
      </c>
      <c r="AD42" s="10" t="n">
        <f aca="false">33.1</f>
        <v>33.1</v>
      </c>
      <c r="AE42" s="10" t="n">
        <f aca="false">((Q42 - AA42)/Q42)</f>
        <v>-0.0129963898916966</v>
      </c>
      <c r="AF42" s="10" t="n">
        <f aca="false">(U42*(1 +AE42))</f>
        <v>54.1601777696751</v>
      </c>
      <c r="AG42" s="10" t="n">
        <v>54.788333</v>
      </c>
      <c r="AH42" s="14" t="n">
        <f aca="false">1.8682*AG42 - 2.7383</f>
        <v>99.6172637106</v>
      </c>
      <c r="AI42" s="14" t="n">
        <f aca="false">AH42*(17.1/16.8)</f>
        <v>101.396143419718</v>
      </c>
      <c r="AJ42" s="14" t="n">
        <f aca="false">100*(AI42-Z42)/Z42</f>
        <v>1.62371885358041</v>
      </c>
      <c r="AK42" s="14" t="n">
        <f aca="false">AJ42/Y42</f>
        <v>0.0438842933400112</v>
      </c>
      <c r="AL42" s="10" t="n">
        <v>170707</v>
      </c>
      <c r="AM42" s="10" t="n">
        <f aca="false">AVERAGE(2.796, 2.792, 2.791)</f>
        <v>2.793</v>
      </c>
      <c r="AN42" s="10" t="n">
        <v>16.7</v>
      </c>
      <c r="AO42" s="10" t="s">
        <v>65</v>
      </c>
      <c r="AP42" s="10" t="s">
        <v>65</v>
      </c>
      <c r="AQ42" s="10" t="n">
        <f aca="false">((Q42 - AM42)/ Q42)</f>
        <v>-0.00830324909747281</v>
      </c>
      <c r="AR42" s="10" t="n">
        <f aca="false">(AG42*(1+AQ42))</f>
        <v>54.3334118234657</v>
      </c>
      <c r="AS42" s="10" t="n">
        <v>89.908</v>
      </c>
      <c r="AT42" s="10" t="s">
        <v>66</v>
      </c>
      <c r="AU42" s="0" t="n">
        <f aca="false">1.8651*O42 - 2.6525</f>
        <v>99.4679413783</v>
      </c>
      <c r="AV42" s="0" t="n">
        <f aca="false">1.8651*U42 - 2.6525</f>
        <v>99.6917533783</v>
      </c>
      <c r="AW42" s="0" t="n">
        <f aca="false">1.8651*AG42 - 2.6525</f>
        <v>99.5332198783</v>
      </c>
      <c r="AX42" s="0" t="n">
        <f aca="false">1.8651*AF42 - 2.6525</f>
        <v>98.361647558221</v>
      </c>
      <c r="AY42" s="0" t="n">
        <f aca="false">1.8651*AR42 - 2.6525</f>
        <v>98.6847463919459</v>
      </c>
      <c r="AZ42" s="10" t="n">
        <f aca="false">U42 - O42</f>
        <v>0.120000000000005</v>
      </c>
      <c r="BA42" s="10" t="n">
        <f aca="false">(AZ42/O42)*100</f>
        <v>0.21916474016295</v>
      </c>
      <c r="BB42" s="10" t="n">
        <f aca="false">AG42-O42</f>
        <v>0.0350000000000037</v>
      </c>
      <c r="BC42" s="10" t="n">
        <f aca="false">(BB42/O42)*100</f>
        <v>0.063923049214198</v>
      </c>
      <c r="BD42" s="10" t="n">
        <f aca="false">BC42/Y42</f>
        <v>0.00172764997876211</v>
      </c>
      <c r="BE42" s="10" t="n">
        <f aca="false">((AW42 - AU42)/AU42)*100</f>
        <v>0.0656276777175227</v>
      </c>
      <c r="BF42" s="10" t="n">
        <f aca="false">BE42/Y42</f>
        <v>0.00177372101939251</v>
      </c>
      <c r="BG42" s="10" t="n">
        <f aca="false">(AR42-O42)</f>
        <v>-0.419921176534288</v>
      </c>
      <c r="BH42" s="10" t="n">
        <f aca="false">(BG42/O42)*100</f>
        <v>-0.766932629533782</v>
      </c>
      <c r="BI42" s="10" t="n">
        <f aca="false">BH42/Y42</f>
        <v>-0.0207279089063184</v>
      </c>
      <c r="BJ42" s="10" t="n">
        <f aca="false">((AY42 - AU42)/AU42)*100</f>
        <v>-0.787384332581519</v>
      </c>
      <c r="BK42" s="10" t="n">
        <f aca="false">BJ42/Y42</f>
        <v>-0.0212806576373384</v>
      </c>
      <c r="BL42" s="15"/>
    </row>
    <row r="43" customFormat="false" ht="14.25" hidden="false" customHeight="true" outlineLevel="0" collapsed="false">
      <c r="A43" s="0" t="n">
        <v>129</v>
      </c>
      <c r="B43" s="10" t="n">
        <v>17042</v>
      </c>
      <c r="C43" s="10" t="n">
        <v>13</v>
      </c>
      <c r="D43" s="11" t="n">
        <v>5</v>
      </c>
      <c r="E43" s="11" t="n">
        <v>1</v>
      </c>
      <c r="F43" s="13" t="n">
        <v>900</v>
      </c>
      <c r="G43" s="10" t="n">
        <v>2439.9</v>
      </c>
      <c r="H43" s="10" t="n">
        <v>2459.91</v>
      </c>
      <c r="I43" s="12" t="n">
        <v>936.56</v>
      </c>
      <c r="J43" s="10" t="n">
        <v>2.02</v>
      </c>
      <c r="K43" s="13" t="n">
        <v>7.62</v>
      </c>
      <c r="L43" s="10" t="s">
        <v>64</v>
      </c>
      <c r="M43" s="10" t="n">
        <v>20170724</v>
      </c>
      <c r="N43" s="10" t="n">
        <v>20170724</v>
      </c>
      <c r="O43" s="10" t="n">
        <v>22.859</v>
      </c>
      <c r="P43" s="10" t="n">
        <v>170506</v>
      </c>
      <c r="Q43" s="10" t="n">
        <f aca="false">AVERAGE(2.799, 2.798, 2.797)</f>
        <v>2.798</v>
      </c>
      <c r="R43" s="10" t="n">
        <v>13</v>
      </c>
      <c r="S43" s="10" t="n">
        <f aca="false">AVERAGE(32.6, 32.7, 32.7)</f>
        <v>32.6666666666667</v>
      </c>
      <c r="T43" s="10" t="n">
        <v>36.1</v>
      </c>
      <c r="U43" s="10" t="n">
        <v>22.948667</v>
      </c>
      <c r="V43" s="10" t="n">
        <v>170531</v>
      </c>
      <c r="W43" s="10" t="n">
        <f aca="false">U43*(32.55/29.53)</f>
        <v>25.2956014510667</v>
      </c>
      <c r="X43" s="10" t="n">
        <f aca="false">U43</f>
        <v>22.948667</v>
      </c>
      <c r="Y43" s="10" t="n">
        <v>35</v>
      </c>
      <c r="Z43" s="10" t="n">
        <f aca="false">1.8682*X43 - 2.7383</f>
        <v>40.1343996894</v>
      </c>
      <c r="AA43" s="10" t="n">
        <f aca="false">AVERAGE(2.8)</f>
        <v>2.8</v>
      </c>
      <c r="AB43" s="10" t="n">
        <v>17.2</v>
      </c>
      <c r="AC43" s="10" t="n">
        <f aca="false">AVERAGE(29.4, 29.5, 29.5)</f>
        <v>29.4666666666667</v>
      </c>
      <c r="AD43" s="10" t="n">
        <f aca="false">33.1</f>
        <v>33.1</v>
      </c>
      <c r="AE43" s="10" t="n">
        <f aca="false">((Q43 - AA43)/Q43)</f>
        <v>-0.000714796283059249</v>
      </c>
      <c r="AF43" s="10" t="n">
        <f aca="false">(U43*(1 +AE43))</f>
        <v>22.9322633781272</v>
      </c>
      <c r="AG43" s="10" t="n">
        <v>22.927</v>
      </c>
      <c r="AH43" s="14" t="n">
        <f aca="false">1.8682*AG43 - 2.7383</f>
        <v>40.0939214</v>
      </c>
      <c r="AI43" s="14" t="n">
        <f aca="false">AH43*(17.1/16.8)</f>
        <v>40.8098842821429</v>
      </c>
      <c r="AJ43" s="14" t="n">
        <f aca="false">100*(AI43-Z43)/Z43</f>
        <v>1.68305642533694</v>
      </c>
      <c r="AK43" s="14" t="n">
        <f aca="false">AJ43/Y43</f>
        <v>0.0480873264381982</v>
      </c>
      <c r="AL43" s="10" t="n">
        <v>170705</v>
      </c>
      <c r="AM43" s="10" t="n">
        <f aca="false">AVERAGE(2.79, 2.79, 2.789)</f>
        <v>2.78966666666667</v>
      </c>
      <c r="AN43" s="10" t="n">
        <v>17</v>
      </c>
      <c r="AO43" s="10" t="s">
        <v>65</v>
      </c>
      <c r="AP43" s="10" t="s">
        <v>65</v>
      </c>
      <c r="AQ43" s="10" t="n">
        <f aca="false">((Q43 - AM43)/ Q43)</f>
        <v>0.00297831784608052</v>
      </c>
      <c r="AR43" s="10" t="n">
        <f aca="false">(AG43*(1+AQ43))</f>
        <v>22.9952838932571</v>
      </c>
      <c r="AS43" s="10" t="n">
        <v>38.212</v>
      </c>
      <c r="AT43" s="10" t="s">
        <v>66</v>
      </c>
      <c r="AU43" s="0" t="n">
        <f aca="false">1.8651*O43 - 2.6525</f>
        <v>39.9818209</v>
      </c>
      <c r="AV43" s="0" t="n">
        <f aca="false">1.8651*U43 - 2.6525</f>
        <v>40.1490588217</v>
      </c>
      <c r="AW43" s="0" t="n">
        <f aca="false">1.8651*AG43 - 2.6525</f>
        <v>40.1086477</v>
      </c>
      <c r="AX43" s="0" t="n">
        <f aca="false">1.8651*AF43 - 2.6525</f>
        <v>40.1184644265451</v>
      </c>
      <c r="AY43" s="0" t="n">
        <f aca="false">1.8651*AR43 - 2.6525</f>
        <v>40.2360039893138</v>
      </c>
      <c r="AZ43" s="10" t="n">
        <f aca="false">U43 - O43</f>
        <v>0.0896669999999986</v>
      </c>
      <c r="BA43" s="10" t="n">
        <f aca="false">(AZ43/O43)*100</f>
        <v>0.392261253773125</v>
      </c>
      <c r="BB43" s="10" t="n">
        <f aca="false">AG43-O43</f>
        <v>0.0679999999999978</v>
      </c>
      <c r="BC43" s="10" t="n">
        <f aca="false">(BB43/O43)*100</f>
        <v>0.297475830088796</v>
      </c>
      <c r="BD43" s="10" t="n">
        <f aca="false">BC43/Y43</f>
        <v>0.00849930943110845</v>
      </c>
      <c r="BE43" s="10" t="n">
        <f aca="false">((AW43 - AU43)/AU43)*100</f>
        <v>0.317211165337403</v>
      </c>
      <c r="BF43" s="10" t="n">
        <f aca="false">BE43/Y43</f>
        <v>0.00906317615249724</v>
      </c>
      <c r="BG43" s="10" t="n">
        <f aca="false">(AR43-O43)</f>
        <v>0.136283893257087</v>
      </c>
      <c r="BH43" s="10" t="n">
        <f aca="false">(BG43/O43)*100</f>
        <v>0.596193592270382</v>
      </c>
      <c r="BI43" s="10" t="n">
        <f aca="false">BH43/Y43</f>
        <v>0.0170341026362966</v>
      </c>
      <c r="BJ43" s="10" t="n">
        <f aca="false">((AY43 - AU43)/AU43)*100</f>
        <v>0.635746655835273</v>
      </c>
      <c r="BK43" s="10" t="n">
        <f aca="false">BJ43/Y43</f>
        <v>0.0181641901667221</v>
      </c>
      <c r="BL43" s="15"/>
    </row>
    <row r="44" customFormat="false" ht="14.25" hidden="false" customHeight="true" outlineLevel="0" collapsed="false">
      <c r="A44" s="0" t="n">
        <v>146</v>
      </c>
      <c r="B44" s="10" t="n">
        <v>17012</v>
      </c>
      <c r="C44" s="10" t="n">
        <v>7</v>
      </c>
      <c r="D44" s="11" t="n">
        <v>3</v>
      </c>
      <c r="E44" s="11" t="n">
        <v>1</v>
      </c>
      <c r="F44" s="13" t="n">
        <v>900</v>
      </c>
      <c r="G44" s="10" t="n">
        <v>2453.26</v>
      </c>
      <c r="H44" s="10" t="n">
        <v>2468.16</v>
      </c>
      <c r="I44" s="12" t="n">
        <v>943.47</v>
      </c>
      <c r="J44" s="10" t="n">
        <v>2.01</v>
      </c>
      <c r="K44" s="13" t="n">
        <v>7.59</v>
      </c>
      <c r="L44" s="10" t="s">
        <v>64</v>
      </c>
      <c r="M44" s="10" t="n">
        <v>20170822</v>
      </c>
      <c r="N44" s="10" t="n">
        <v>20170822</v>
      </c>
      <c r="O44" s="10" t="n">
        <v>28.959333</v>
      </c>
      <c r="P44" s="10" t="n">
        <v>170505</v>
      </c>
      <c r="Q44" s="10" t="n">
        <v>2.786</v>
      </c>
      <c r="R44" s="10" t="n">
        <v>12.9</v>
      </c>
      <c r="S44" s="10" t="n">
        <f aca="false">AVERAGE(32.5, 32.6, 32.5)</f>
        <v>32.5333333333333</v>
      </c>
      <c r="T44" s="10" t="n">
        <v>36.1</v>
      </c>
      <c r="U44" s="10" t="n">
        <v>28.862</v>
      </c>
      <c r="V44" s="10" t="n">
        <v>170531</v>
      </c>
      <c r="W44" s="10" t="n">
        <f aca="false">U44*(32.55/29.53)</f>
        <v>31.8136843887572</v>
      </c>
      <c r="X44" s="10" t="n">
        <f aca="false">U44</f>
        <v>28.862</v>
      </c>
      <c r="Y44" s="10" t="n">
        <v>35</v>
      </c>
      <c r="Z44" s="10" t="n">
        <f aca="false">1.8682*X44 - 2.7383</f>
        <v>51.1816884</v>
      </c>
      <c r="AA44" s="10" t="n">
        <f aca="false">AVERAGE(2.794, 2.795, 2.794)</f>
        <v>2.79433333333333</v>
      </c>
      <c r="AB44" s="10" t="n">
        <v>17.2</v>
      </c>
      <c r="AC44" s="10" t="n">
        <f aca="false">AVERAGE(29.4, 29.5, 29.5)</f>
        <v>29.4666666666667</v>
      </c>
      <c r="AD44" s="10" t="n">
        <f aca="false">33.1</f>
        <v>33.1</v>
      </c>
      <c r="AE44" s="10" t="n">
        <f aca="false">((Q44 - AA44)/Q44)</f>
        <v>-0.00299114620722676</v>
      </c>
      <c r="AF44" s="10" t="n">
        <f aca="false">(U44*(1 +AE44))</f>
        <v>28.775669538167</v>
      </c>
      <c r="AG44" s="10" t="n">
        <v>28.842667</v>
      </c>
      <c r="AH44" s="14" t="n">
        <f aca="false">1.8682*AG44 - 2.7383</f>
        <v>51.1455704894</v>
      </c>
      <c r="AI44" s="14" t="n">
        <f aca="false">AH44*(17.1/16.8)</f>
        <v>52.0588842481393</v>
      </c>
      <c r="AJ44" s="14" t="n">
        <f aca="false">100*(AI44-Z44)/Z44</f>
        <v>1.71388610958619</v>
      </c>
      <c r="AK44" s="14" t="n">
        <f aca="false">AJ44/Y44</f>
        <v>0.0489681745596055</v>
      </c>
      <c r="AL44" s="10" t="n">
        <v>170705</v>
      </c>
      <c r="AM44" s="10" t="n">
        <f aca="false">AVERAGE(2.79, 2.79, 2.789)</f>
        <v>2.78966666666667</v>
      </c>
      <c r="AN44" s="10" t="n">
        <v>17</v>
      </c>
      <c r="AO44" s="10" t="s">
        <v>65</v>
      </c>
      <c r="AP44" s="10" t="s">
        <v>65</v>
      </c>
      <c r="AQ44" s="10" t="n">
        <f aca="false">((Q44 - AM44)/ Q44)</f>
        <v>-0.00131610433117972</v>
      </c>
      <c r="AR44" s="10" t="n">
        <f aca="false">(AG44*(1+AQ44))</f>
        <v>28.8047070410385</v>
      </c>
      <c r="AS44" s="10" t="n">
        <v>47.354</v>
      </c>
      <c r="AT44" s="10" t="s">
        <v>66</v>
      </c>
      <c r="AU44" s="0" t="n">
        <f aca="false">1.8651*O44 - 2.6525</f>
        <v>51.3595519783</v>
      </c>
      <c r="AV44" s="0" t="n">
        <f aca="false">1.8651*U44 - 2.6525</f>
        <v>51.1780162</v>
      </c>
      <c r="AW44" s="0" t="n">
        <f aca="false">1.8651*AG44 - 2.6525</f>
        <v>51.1419582217</v>
      </c>
      <c r="AX44" s="0" t="n">
        <f aca="false">1.8651*AF44 - 2.6525</f>
        <v>51.0170012556353</v>
      </c>
      <c r="AY44" s="0" t="n">
        <f aca="false">1.8651*AR44 - 2.6525</f>
        <v>51.071159102241</v>
      </c>
      <c r="AZ44" s="10" t="n">
        <f aca="false">U44 - O44</f>
        <v>-0.0973330000000026</v>
      </c>
      <c r="BA44" s="10" t="n">
        <f aca="false">(AZ44/O44)*100</f>
        <v>-0.336102354291111</v>
      </c>
      <c r="BB44" s="10" t="n">
        <f aca="false">AG44-O44</f>
        <v>-0.116666000000002</v>
      </c>
      <c r="BC44" s="10" t="n">
        <f aca="false">(BB44/O44)*100</f>
        <v>-0.402861488557082</v>
      </c>
      <c r="BD44" s="10" t="n">
        <f aca="false">BC44/Y44</f>
        <v>-0.011510328244488</v>
      </c>
      <c r="BE44" s="10" t="n">
        <f aca="false">((AW44 - AU44)/AU44)*100</f>
        <v>-0.423667552029944</v>
      </c>
      <c r="BF44" s="10" t="n">
        <f aca="false">BE44/Y44</f>
        <v>-0.0121047872008555</v>
      </c>
      <c r="BG44" s="10" t="n">
        <f aca="false">(AR44-O44)</f>
        <v>-0.154625958961475</v>
      </c>
      <c r="BH44" s="10" t="n">
        <f aca="false">(BG44/O44)*100</f>
        <v>-0.533941713925092</v>
      </c>
      <c r="BI44" s="10" t="n">
        <f aca="false">BH44/Y44</f>
        <v>-0.0152554775407169</v>
      </c>
      <c r="BJ44" s="10" t="n">
        <f aca="false">((AY44 - AU44)/AU44)*100</f>
        <v>-0.561517507358512</v>
      </c>
      <c r="BK44" s="10" t="n">
        <f aca="false">BJ44/Y44</f>
        <v>-0.0160433573531003</v>
      </c>
      <c r="BL44" s="15"/>
    </row>
    <row r="45" customFormat="false" ht="14.25" hidden="false" customHeight="true" outlineLevel="0" collapsed="false">
      <c r="A45" s="0" t="n">
        <v>138</v>
      </c>
      <c r="B45" s="10" t="n">
        <v>17143</v>
      </c>
      <c r="C45" s="10" t="n">
        <v>2</v>
      </c>
      <c r="D45" s="11" t="n">
        <v>1</v>
      </c>
      <c r="E45" s="11" t="n">
        <v>2</v>
      </c>
      <c r="F45" s="13" t="n">
        <v>400</v>
      </c>
      <c r="G45" s="10" t="n">
        <v>2388.7</v>
      </c>
      <c r="H45" s="10" t="n">
        <v>2486.18</v>
      </c>
      <c r="I45" s="12" t="n">
        <v>535.06</v>
      </c>
      <c r="J45" s="12" t="n">
        <v>3.1</v>
      </c>
      <c r="K45" s="13" t="n">
        <v>7.84</v>
      </c>
      <c r="L45" s="10" t="s">
        <v>64</v>
      </c>
      <c r="M45" s="10" t="n">
        <v>20170724</v>
      </c>
      <c r="N45" s="10" t="n">
        <v>20170724</v>
      </c>
      <c r="O45" s="10" t="n">
        <v>24.005</v>
      </c>
      <c r="P45" s="10" t="n">
        <v>170505</v>
      </c>
      <c r="Q45" s="10" t="n">
        <v>2.786</v>
      </c>
      <c r="R45" s="10" t="n">
        <v>12.9</v>
      </c>
      <c r="S45" s="10" t="n">
        <f aca="false">AVERAGE(32.5, 32.6, 32.5)</f>
        <v>32.5333333333333</v>
      </c>
      <c r="T45" s="10" t="n">
        <v>36.1</v>
      </c>
      <c r="U45" s="10" t="n">
        <v>24.064</v>
      </c>
      <c r="V45" s="10" t="n">
        <v>170601</v>
      </c>
      <c r="W45" s="10" t="n">
        <f aca="false">U45*(32.55/29.53)</f>
        <v>26.5249983068066</v>
      </c>
      <c r="X45" s="10" t="n">
        <f aca="false">U45</f>
        <v>24.064</v>
      </c>
      <c r="Y45" s="10" t="n">
        <v>34</v>
      </c>
      <c r="Z45" s="10" t="n">
        <f aca="false">1.8682*X45 - 2.7383</f>
        <v>42.2180648</v>
      </c>
      <c r="AA45" s="10" t="n">
        <f aca="false">AVERAGE(2.803, 2.807, 2.809)</f>
        <v>2.80633333333333</v>
      </c>
      <c r="AB45" s="10" t="n">
        <v>17</v>
      </c>
      <c r="AC45" s="10" t="n">
        <f aca="false">AVERAGE(29.6, 29.6, 29.6)</f>
        <v>29.6</v>
      </c>
      <c r="AD45" s="10" t="n">
        <v>33.1</v>
      </c>
      <c r="AE45" s="10" t="n">
        <f aca="false">((Q45 - AA45)/Q45)</f>
        <v>-0.00729839674563292</v>
      </c>
      <c r="AF45" s="10" t="n">
        <f aca="false">(U45*(1 +AE45))</f>
        <v>23.8883713807131</v>
      </c>
      <c r="AG45" s="10" t="n">
        <v>24.049</v>
      </c>
      <c r="AH45" s="14" t="n">
        <f aca="false">1.8682*AG45 - 2.7383</f>
        <v>42.1900418</v>
      </c>
      <c r="AI45" s="14" t="n">
        <f aca="false">AH45*(17.1/16.8)</f>
        <v>42.9434354035714</v>
      </c>
      <c r="AJ45" s="14" t="n">
        <f aca="false">100*(AI45-Z45)/Z45</f>
        <v>1.71815218676584</v>
      </c>
      <c r="AK45" s="14" t="n">
        <f aca="false">AJ45/Y45</f>
        <v>0.0505338878460542</v>
      </c>
      <c r="AL45" s="10" t="n">
        <v>170705</v>
      </c>
      <c r="AM45" s="10" t="n">
        <f aca="false">AVERAGE(2.79, 2.79, 2.789)</f>
        <v>2.78966666666667</v>
      </c>
      <c r="AN45" s="10" t="n">
        <v>17</v>
      </c>
      <c r="AO45" s="10" t="s">
        <v>65</v>
      </c>
      <c r="AP45" s="10" t="s">
        <v>65</v>
      </c>
      <c r="AQ45" s="10" t="n">
        <f aca="false">((Q45 - AM45)/ Q45)</f>
        <v>-0.00131610433117972</v>
      </c>
      <c r="AR45" s="10" t="n">
        <f aca="false">(AG45*(1+AQ45))</f>
        <v>24.0173490069395</v>
      </c>
      <c r="AS45" s="10" t="n">
        <v>39.959</v>
      </c>
      <c r="AT45" s="10" t="s">
        <v>66</v>
      </c>
      <c r="AU45" s="0" t="n">
        <f aca="false">1.8651*O45 - 2.6525</f>
        <v>42.1192255</v>
      </c>
      <c r="AV45" s="0" t="n">
        <f aca="false">1.8651*U45 - 2.6525</f>
        <v>42.2292664</v>
      </c>
      <c r="AW45" s="0" t="n">
        <f aca="false">1.8651*AG45 - 2.6525</f>
        <v>42.2012899</v>
      </c>
      <c r="AX45" s="0" t="n">
        <f aca="false">1.8651*AF45 - 2.6525</f>
        <v>41.901701462168</v>
      </c>
      <c r="AY45" s="0" t="n">
        <f aca="false">1.8651*AR45 - 2.6525</f>
        <v>42.1422576328428</v>
      </c>
      <c r="AZ45" s="10" t="n">
        <f aca="false">U45 - O45</f>
        <v>0.0590000000000011</v>
      </c>
      <c r="BA45" s="10" t="n">
        <f aca="false">(AZ45/O45)*100</f>
        <v>0.245782128723187</v>
      </c>
      <c r="BB45" s="10" t="n">
        <f aca="false">AG45-O45</f>
        <v>0.0440000000000005</v>
      </c>
      <c r="BC45" s="10" t="n">
        <f aca="false">(BB45/O45)*100</f>
        <v>0.183295146844409</v>
      </c>
      <c r="BD45" s="10" t="n">
        <f aca="false">BC45/Y45</f>
        <v>0.00539103373071792</v>
      </c>
      <c r="BE45" s="10" t="n">
        <f aca="false">((AW45 - AU45)/AU45)*100</f>
        <v>0.194838340510305</v>
      </c>
      <c r="BF45" s="10" t="n">
        <f aca="false">BE45/Y45</f>
        <v>0.00573053942677367</v>
      </c>
      <c r="BG45" s="10" t="n">
        <f aca="false">(AR45-O45)</f>
        <v>0.0123490069394592</v>
      </c>
      <c r="BH45" s="10" t="n">
        <f aca="false">(BG45/O45)*100</f>
        <v>0.0514434781897903</v>
      </c>
      <c r="BI45" s="10" t="n">
        <f aca="false">BH45/Y45</f>
        <v>0.0015130434761703</v>
      </c>
      <c r="BJ45" s="10" t="n">
        <f aca="false">((AY45 - AU45)/AU45)*100</f>
        <v>0.0546831822507901</v>
      </c>
      <c r="BK45" s="10" t="n">
        <f aca="false">BJ45/Y45</f>
        <v>0.00160832888972912</v>
      </c>
      <c r="BL45" s="15"/>
    </row>
    <row r="46" customFormat="false" ht="14.25" hidden="false" customHeight="true" outlineLevel="0" collapsed="false">
      <c r="A46" s="0" t="n">
        <v>197</v>
      </c>
      <c r="B46" s="10" t="n">
        <v>17180</v>
      </c>
      <c r="C46" s="10" t="n">
        <v>15</v>
      </c>
      <c r="D46" s="11" t="n">
        <v>5</v>
      </c>
      <c r="E46" s="11" t="n">
        <v>3</v>
      </c>
      <c r="F46" s="13" t="n">
        <v>900</v>
      </c>
      <c r="G46" s="10" t="n">
        <v>2441.67</v>
      </c>
      <c r="H46" s="10" t="n">
        <v>2467.77</v>
      </c>
      <c r="I46" s="12" t="n">
        <v>890.65</v>
      </c>
      <c r="J46" s="10" t="n">
        <v>2.12</v>
      </c>
      <c r="K46" s="13" t="n">
        <v>7.62</v>
      </c>
      <c r="L46" s="10" t="s">
        <v>64</v>
      </c>
      <c r="M46" s="10" t="n">
        <v>20170915</v>
      </c>
      <c r="N46" s="10" t="n">
        <v>20170915</v>
      </c>
      <c r="O46" s="10" t="n">
        <v>27.751</v>
      </c>
      <c r="P46" s="10" t="n">
        <v>170505</v>
      </c>
      <c r="Q46" s="10" t="n">
        <v>2.785</v>
      </c>
      <c r="R46" s="10" t="n">
        <v>12.9</v>
      </c>
      <c r="S46" s="10" t="n">
        <f aca="false">AVERAGE(32.5, 32.6, 32.5)</f>
        <v>32.5333333333333</v>
      </c>
      <c r="T46" s="10" t="n">
        <v>36.1</v>
      </c>
      <c r="U46" s="10" t="n">
        <v>27.804333</v>
      </c>
      <c r="V46" s="10" t="n">
        <v>170604</v>
      </c>
      <c r="W46" s="10" t="n">
        <f aca="false">U46*(32.55/29.53)</f>
        <v>30.6478509701998</v>
      </c>
      <c r="X46" s="10" t="n">
        <f aca="false">U46</f>
        <v>27.804333</v>
      </c>
      <c r="Y46" s="10" t="n">
        <v>33</v>
      </c>
      <c r="Z46" s="10" t="n">
        <f aca="false">1.8682*X46 - 2.7383</f>
        <v>49.2057549106</v>
      </c>
      <c r="AA46" s="10" t="n">
        <f aca="false">AVERAGE(2.799, 2.798, 2.798)</f>
        <v>2.79833333333333</v>
      </c>
      <c r="AB46" s="10" t="n">
        <v>17</v>
      </c>
      <c r="AC46" s="10" t="n">
        <v>29.9</v>
      </c>
      <c r="AD46" s="10" t="n">
        <v>33.1</v>
      </c>
      <c r="AE46" s="10" t="n">
        <f aca="false">((Q46 - AA46)/Q46)</f>
        <v>-0.00478755236385393</v>
      </c>
      <c r="AF46" s="10" t="n">
        <f aca="false">(U46*(1 +AE46))</f>
        <v>27.6712182998205</v>
      </c>
      <c r="AG46" s="10" t="n">
        <v>27.793667</v>
      </c>
      <c r="AH46" s="14" t="n">
        <f aca="false">1.8682*AG46 - 2.7383</f>
        <v>49.1858286894</v>
      </c>
      <c r="AI46" s="14" t="n">
        <f aca="false">AH46*(17.1/16.8)</f>
        <v>50.0641470588536</v>
      </c>
      <c r="AJ46" s="14" t="n">
        <f aca="false">100*(AI46-Z46)/Z46</f>
        <v>1.74449543516433</v>
      </c>
      <c r="AK46" s="14" t="n">
        <f aca="false">AJ46/Y46</f>
        <v>0.0528634980352827</v>
      </c>
      <c r="AL46" s="10" t="n">
        <v>170707</v>
      </c>
      <c r="AM46" s="10" t="n">
        <f aca="false">AVERAGE(2.804, 2.803, 2.803)</f>
        <v>2.80333333333333</v>
      </c>
      <c r="AN46" s="10" t="n">
        <v>16.8</v>
      </c>
      <c r="AO46" s="10" t="s">
        <v>65</v>
      </c>
      <c r="AP46" s="10" t="s">
        <v>65</v>
      </c>
      <c r="AQ46" s="10" t="n">
        <f aca="false">((Q46 - AM46)/ Q46)</f>
        <v>-0.00658288450029913</v>
      </c>
      <c r="AR46" s="10" t="n">
        <f aca="false">(AG46*(1+AQ46))</f>
        <v>27.6107045002992</v>
      </c>
      <c r="AS46" s="10" t="n">
        <v>45.884</v>
      </c>
      <c r="AT46" s="10" t="s">
        <v>66</v>
      </c>
      <c r="AU46" s="0" t="n">
        <f aca="false">1.8651*O46 - 2.6525</f>
        <v>49.1058901</v>
      </c>
      <c r="AV46" s="0" t="n">
        <f aca="false">1.8651*U46 - 2.6525</f>
        <v>49.2053614783</v>
      </c>
      <c r="AW46" s="0" t="n">
        <f aca="false">1.8651*AG46 - 2.6525</f>
        <v>49.1854683217</v>
      </c>
      <c r="AX46" s="0" t="n">
        <f aca="false">1.8651*AF46 - 2.6525</f>
        <v>48.9570892509952</v>
      </c>
      <c r="AY46" s="0" t="n">
        <f aca="false">1.8651*AR46 - 2.6525</f>
        <v>48.8442249635081</v>
      </c>
      <c r="AZ46" s="10" t="n">
        <f aca="false">U46 - O46</f>
        <v>0.0533329999999985</v>
      </c>
      <c r="BA46" s="10" t="n">
        <f aca="false">(AZ46/O46)*100</f>
        <v>0.192184065439078</v>
      </c>
      <c r="BB46" s="10" t="n">
        <f aca="false">AG46-O46</f>
        <v>0.042666999999998</v>
      </c>
      <c r="BC46" s="10" t="n">
        <f aca="false">(BB46/O46)*100</f>
        <v>0.153749414435509</v>
      </c>
      <c r="BD46" s="10" t="n">
        <f aca="false">BC46/Y46</f>
        <v>0.00465907316471238</v>
      </c>
      <c r="BE46" s="10" t="n">
        <f aca="false">((AW46 - AU46)/AU46)*100</f>
        <v>0.162054331034321</v>
      </c>
      <c r="BF46" s="10" t="n">
        <f aca="false">BE46/Y46</f>
        <v>0.00491073730407033</v>
      </c>
      <c r="BG46" s="10" t="n">
        <f aca="false">(AR46-O46)</f>
        <v>-0.140295499700777</v>
      </c>
      <c r="BH46" s="10" t="n">
        <f aca="false">(BG46/O46)*100</f>
        <v>-0.50555115023162</v>
      </c>
      <c r="BI46" s="10" t="n">
        <f aca="false">BH46/Y46</f>
        <v>-0.0153197318252006</v>
      </c>
      <c r="BJ46" s="10" t="n">
        <f aca="false">((AY46 - AU46)/AU46)*100</f>
        <v>-0.53285896245655</v>
      </c>
      <c r="BK46" s="10" t="n">
        <f aca="false">BJ46/Y46</f>
        <v>-0.0161472412865621</v>
      </c>
      <c r="BL46" s="15"/>
    </row>
    <row r="47" customFormat="false" ht="14.25" hidden="false" customHeight="true" outlineLevel="0" collapsed="false">
      <c r="A47" s="0" t="n">
        <v>168</v>
      </c>
      <c r="B47" s="10" t="n">
        <v>17123</v>
      </c>
      <c r="C47" s="10" t="n">
        <v>11</v>
      </c>
      <c r="D47" s="11" t="n">
        <v>5</v>
      </c>
      <c r="E47" s="11" t="n">
        <v>1</v>
      </c>
      <c r="F47" s="13" t="n">
        <v>900</v>
      </c>
      <c r="G47" s="10" t="n">
        <v>2439.9</v>
      </c>
      <c r="H47" s="10" t="n">
        <v>2459.91</v>
      </c>
      <c r="I47" s="12" t="n">
        <v>936.56</v>
      </c>
      <c r="J47" s="10" t="n">
        <v>2.02</v>
      </c>
      <c r="K47" s="13" t="n">
        <v>7.62</v>
      </c>
      <c r="L47" s="10" t="s">
        <v>64</v>
      </c>
      <c r="M47" s="10" t="n">
        <v>20170822</v>
      </c>
      <c r="N47" s="10" t="n">
        <v>20170824</v>
      </c>
      <c r="O47" s="10" t="n">
        <v>36.204</v>
      </c>
      <c r="P47" s="10" t="n">
        <v>170505</v>
      </c>
      <c r="Q47" s="10" t="n">
        <f aca="false">AVERAGE(2.785, 2.785, 2.786)</f>
        <v>2.78533333333333</v>
      </c>
      <c r="R47" s="10" t="n">
        <v>12.9</v>
      </c>
      <c r="S47" s="10" t="n">
        <f aca="false">AVERAGE(32.5, 32.6, 32.5)</f>
        <v>32.5333333333333</v>
      </c>
      <c r="T47" s="10" t="n">
        <v>36.1</v>
      </c>
      <c r="U47" s="10" t="n">
        <v>36.244667</v>
      </c>
      <c r="V47" s="10" t="n">
        <v>170601</v>
      </c>
      <c r="W47" s="10" t="n">
        <f aca="false">U47*(32.55/29.53)</f>
        <v>39.95136846766</v>
      </c>
      <c r="X47" s="10" t="n">
        <f aca="false">U47</f>
        <v>36.244667</v>
      </c>
      <c r="Y47" s="10" t="n">
        <v>36</v>
      </c>
      <c r="Z47" s="10" t="n">
        <f aca="false">1.8682*X47 - 2.7383</f>
        <v>64.9739868894</v>
      </c>
      <c r="AA47" s="10" t="n">
        <f aca="false">AVERAGE(2.803, 2.807, 2.809)</f>
        <v>2.80633333333333</v>
      </c>
      <c r="AB47" s="10" t="n">
        <v>17</v>
      </c>
      <c r="AC47" s="10" t="n">
        <f aca="false">AVERAGE(29.6, 29.6, 29.6)</f>
        <v>29.6</v>
      </c>
      <c r="AD47" s="10" t="n">
        <v>33.1</v>
      </c>
      <c r="AE47" s="10" t="n">
        <f aca="false">((Q47 - AA47)/Q47)</f>
        <v>-0.00753949258018187</v>
      </c>
      <c r="AF47" s="10" t="n">
        <f aca="false">(U47*(1 +AE47))</f>
        <v>35.9714006020823</v>
      </c>
      <c r="AG47" s="10" t="n">
        <v>36.231667</v>
      </c>
      <c r="AH47" s="14" t="n">
        <f aca="false">1.8682*AG47 - 2.7383</f>
        <v>64.9497002894</v>
      </c>
      <c r="AI47" s="14" t="n">
        <f aca="false">AH47*(17.1/16.8)</f>
        <v>66.1095163659964</v>
      </c>
      <c r="AJ47" s="14" t="n">
        <f aca="false">100*(AI47-Z47)/Z47</f>
        <v>1.74766784517834</v>
      </c>
      <c r="AK47" s="14" t="n">
        <f aca="false">AJ47/Y47</f>
        <v>0.0485463290327316</v>
      </c>
      <c r="AL47" s="10" t="n">
        <v>170707</v>
      </c>
      <c r="AM47" s="10" t="n">
        <f aca="false">AVERAGE(2.796, 2.792, 2.791)</f>
        <v>2.793</v>
      </c>
      <c r="AN47" s="10" t="n">
        <v>16.7</v>
      </c>
      <c r="AO47" s="10" t="s">
        <v>65</v>
      </c>
      <c r="AP47" s="10" t="s">
        <v>65</v>
      </c>
      <c r="AQ47" s="10" t="n">
        <f aca="false">((Q47 - AM47)/ Q47)</f>
        <v>-0.00275251316419325</v>
      </c>
      <c r="AR47" s="10" t="n">
        <f aca="false">(AG47*(1+AQ47))</f>
        <v>36.1319388596218</v>
      </c>
      <c r="AS47" s="10" t="n">
        <v>59.725</v>
      </c>
      <c r="AT47" s="10" t="s">
        <v>66</v>
      </c>
      <c r="AU47" s="0" t="n">
        <f aca="false">1.8651*O47 - 2.6525</f>
        <v>64.8715804</v>
      </c>
      <c r="AV47" s="0" t="n">
        <f aca="false">1.8651*U47 - 2.6525</f>
        <v>64.9474284217</v>
      </c>
      <c r="AW47" s="0" t="n">
        <f aca="false">1.8651*AG47 - 2.6525</f>
        <v>64.9231821217</v>
      </c>
      <c r="AX47" s="0" t="n">
        <f aca="false">1.8651*AF47 - 2.6525</f>
        <v>64.4377592629438</v>
      </c>
      <c r="AY47" s="0" t="n">
        <f aca="false">1.8651*AR47 - 2.6525</f>
        <v>64.7371791670807</v>
      </c>
      <c r="AZ47" s="10" t="n">
        <f aca="false">U47 - O47</f>
        <v>0.0406669999999991</v>
      </c>
      <c r="BA47" s="10" t="n">
        <f aca="false">(AZ47/O47)*100</f>
        <v>0.11232736714175</v>
      </c>
      <c r="BB47" s="10" t="n">
        <f aca="false">AG47-O47</f>
        <v>0.027667000000001</v>
      </c>
      <c r="BC47" s="10" t="n">
        <f aca="false">(BB47/O47)*100</f>
        <v>0.0764197326262319</v>
      </c>
      <c r="BD47" s="10" t="n">
        <f aca="false">BC47/Y47</f>
        <v>0.00212277035072866</v>
      </c>
      <c r="BE47" s="10" t="n">
        <f aca="false">((AW47 - AU47)/AU47)*100</f>
        <v>0.0795444189609963</v>
      </c>
      <c r="BF47" s="10" t="n">
        <f aca="false">BE47/Y47</f>
        <v>0.00220956719336101</v>
      </c>
      <c r="BG47" s="10" t="n">
        <f aca="false">(AR47-O47)</f>
        <v>-0.0720611403781675</v>
      </c>
      <c r="BH47" s="10" t="n">
        <f aca="false">(BG47/O47)*100</f>
        <v>-0.199041930113157</v>
      </c>
      <c r="BI47" s="10" t="n">
        <f aca="false">BH47/Y47</f>
        <v>-0.00552894250314326</v>
      </c>
      <c r="BJ47" s="10" t="n">
        <f aca="false">((AY47 - AU47)/AU47)*100</f>
        <v>-0.207180451116798</v>
      </c>
      <c r="BK47" s="10" t="n">
        <f aca="false">BJ47/Y47</f>
        <v>-0.00575501253102217</v>
      </c>
      <c r="BL47" s="15"/>
    </row>
    <row r="48" customFormat="false" ht="14.25" hidden="false" customHeight="true" outlineLevel="0" collapsed="false">
      <c r="A48" s="0" t="n">
        <v>142</v>
      </c>
      <c r="B48" s="10" t="n">
        <v>17206</v>
      </c>
      <c r="C48" s="10" t="n">
        <v>8</v>
      </c>
      <c r="D48" s="11" t="n">
        <v>3</v>
      </c>
      <c r="E48" s="11" t="n">
        <v>2</v>
      </c>
      <c r="F48" s="13" t="n">
        <v>900</v>
      </c>
      <c r="G48" s="10" t="n">
        <v>2449.19</v>
      </c>
      <c r="H48" s="10" t="n">
        <v>2464.79</v>
      </c>
      <c r="I48" s="12" t="n">
        <v>904.6</v>
      </c>
      <c r="J48" s="10" t="n">
        <v>2.08</v>
      </c>
      <c r="K48" s="13" t="n">
        <v>7.59</v>
      </c>
      <c r="L48" s="10" t="s">
        <v>64</v>
      </c>
      <c r="M48" s="10" t="n">
        <v>20170724</v>
      </c>
      <c r="N48" s="10" t="n">
        <v>20170724</v>
      </c>
      <c r="O48" s="10" t="n">
        <v>13.779667</v>
      </c>
      <c r="P48" s="10" t="n">
        <v>170505</v>
      </c>
      <c r="Q48" s="10" t="n">
        <v>2.786</v>
      </c>
      <c r="R48" s="10" t="n">
        <v>12.9</v>
      </c>
      <c r="S48" s="10" t="n">
        <f aca="false">AVERAGE(32.5, 32.6, 32.5)</f>
        <v>32.5333333333333</v>
      </c>
      <c r="T48" s="10" t="n">
        <v>36.1</v>
      </c>
      <c r="U48" s="10" t="n">
        <v>13.937</v>
      </c>
      <c r="V48" s="10" t="n">
        <v>170601</v>
      </c>
      <c r="W48" s="10" t="n">
        <f aca="false">U48*(32.55/29.53)</f>
        <v>15.3623213681002</v>
      </c>
      <c r="X48" s="10" t="n">
        <f aca="false">U48</f>
        <v>13.937</v>
      </c>
      <c r="Y48" s="10" t="n">
        <v>34</v>
      </c>
      <c r="Z48" s="10" t="n">
        <f aca="false">1.8682*X48 - 2.7383</f>
        <v>23.2988034</v>
      </c>
      <c r="AA48" s="10" t="n">
        <f aca="false">AVERAGE(2.8, 2.8, 2.798)</f>
        <v>2.79933333333333</v>
      </c>
      <c r="AB48" s="10" t="n">
        <v>17</v>
      </c>
      <c r="AC48" s="10" t="n">
        <f aca="false">AVERAGE(29.6, 29.6, 29.6)</f>
        <v>29.6</v>
      </c>
      <c r="AD48" s="10" t="n">
        <v>33.1</v>
      </c>
      <c r="AE48" s="10" t="n">
        <f aca="false">((Q48 - AA48)/Q48)</f>
        <v>-0.00478583393156253</v>
      </c>
      <c r="AF48" s="10" t="n">
        <f aca="false">(U48*(1 +AE48))</f>
        <v>13.8702998324958</v>
      </c>
      <c r="AG48" s="10" t="n">
        <v>13.938333</v>
      </c>
      <c r="AH48" s="14" t="n">
        <f aca="false">1.8682*AG48 - 2.7383</f>
        <v>23.3012937106</v>
      </c>
      <c r="AI48" s="14" t="n">
        <f aca="false">AH48*(17.1/16.8)</f>
        <v>23.7173882411464</v>
      </c>
      <c r="AJ48" s="14" t="n">
        <f aca="false">100*(AI48-Z48)/Z48</f>
        <v>1.79659373041634</v>
      </c>
      <c r="AK48" s="14" t="n">
        <f aca="false">AJ48/Y48</f>
        <v>0.0528409920710689</v>
      </c>
      <c r="AL48" s="10" t="n">
        <v>170705</v>
      </c>
      <c r="AM48" s="10" t="n">
        <f aca="false">AVERAGE(2.79, 2.79, 2.789)</f>
        <v>2.78966666666667</v>
      </c>
      <c r="AN48" s="10" t="n">
        <v>17</v>
      </c>
      <c r="AO48" s="10" t="s">
        <v>65</v>
      </c>
      <c r="AP48" s="10" t="s">
        <v>65</v>
      </c>
      <c r="AQ48" s="10" t="n">
        <f aca="false">((Q48 - AM48)/ Q48)</f>
        <v>-0.00131610433117972</v>
      </c>
      <c r="AR48" s="10" t="n">
        <f aca="false">(AG48*(1+AQ48))</f>
        <v>13.9199886995693</v>
      </c>
      <c r="AS48" s="10" t="n">
        <v>23.726</v>
      </c>
      <c r="AT48" s="10" t="s">
        <v>66</v>
      </c>
      <c r="AU48" s="0" t="n">
        <f aca="false">1.8651*O48 - 2.6525</f>
        <v>23.0479569217</v>
      </c>
      <c r="AV48" s="0" t="n">
        <f aca="false">1.8651*U48 - 2.6525</f>
        <v>23.3413987</v>
      </c>
      <c r="AW48" s="0" t="n">
        <f aca="false">1.8651*AG48 - 2.6525</f>
        <v>23.3438848783</v>
      </c>
      <c r="AX48" s="0" t="n">
        <f aca="false">1.8651*AF48 - 2.6525</f>
        <v>23.2169962175879</v>
      </c>
      <c r="AY48" s="0" t="n">
        <f aca="false">1.8651*AR48 - 2.6525</f>
        <v>23.3096709235667</v>
      </c>
      <c r="AZ48" s="10" t="n">
        <f aca="false">U48 - O48</f>
        <v>0.157333</v>
      </c>
      <c r="BA48" s="10" t="n">
        <f aca="false">(AZ48/O48)*100</f>
        <v>1.14177650301709</v>
      </c>
      <c r="BB48" s="10" t="n">
        <f aca="false">AG48-O48</f>
        <v>0.158666</v>
      </c>
      <c r="BC48" s="10" t="n">
        <f aca="false">(BB48/O48)*100</f>
        <v>1.15145017655362</v>
      </c>
      <c r="BD48" s="10" t="n">
        <f aca="false">BC48/Y48</f>
        <v>0.0338661816633416</v>
      </c>
      <c r="BE48" s="10" t="n">
        <f aca="false">((AW48 - AU48)/AU48)*100</f>
        <v>1.28396611294157</v>
      </c>
      <c r="BF48" s="10" t="n">
        <f aca="false">BE48/Y48</f>
        <v>0.0377637092041639</v>
      </c>
      <c r="BG48" s="10" t="n">
        <f aca="false">(AR48-O48)</f>
        <v>0.140321699569276</v>
      </c>
      <c r="BH48" s="10" t="n">
        <f aca="false">(BG48/O48)*100</f>
        <v>1.01832431487115</v>
      </c>
      <c r="BI48" s="10" t="n">
        <f aca="false">BH48/Y48</f>
        <v>0.029950715143269</v>
      </c>
      <c r="BJ48" s="10" t="n">
        <f aca="false">((AY48 - AU48)/AU48)*100</f>
        <v>1.13551931199702</v>
      </c>
      <c r="BK48" s="10" t="n">
        <f aca="false">BJ48/Y48</f>
        <v>0.0333976268234418</v>
      </c>
      <c r="BL48" s="15"/>
    </row>
    <row r="49" customFormat="false" ht="14.25" hidden="false" customHeight="true" outlineLevel="0" collapsed="false">
      <c r="A49" s="0" t="n">
        <v>151</v>
      </c>
      <c r="B49" s="10" t="n">
        <v>17082</v>
      </c>
      <c r="C49" s="10" t="n">
        <v>9</v>
      </c>
      <c r="D49" s="11" t="n">
        <v>3</v>
      </c>
      <c r="E49" s="11" t="n">
        <v>3</v>
      </c>
      <c r="F49" s="13" t="n">
        <v>900</v>
      </c>
      <c r="G49" s="10" t="n">
        <v>2442.18</v>
      </c>
      <c r="H49" s="10" t="n">
        <v>2466.7</v>
      </c>
      <c r="I49" s="12" t="n">
        <v>908.54</v>
      </c>
      <c r="J49" s="10" t="n">
        <v>2.07</v>
      </c>
      <c r="K49" s="13" t="n">
        <v>7.59</v>
      </c>
      <c r="L49" s="10" t="s">
        <v>64</v>
      </c>
      <c r="M49" s="10" t="n">
        <v>20170822</v>
      </c>
      <c r="N49" s="10" t="n">
        <v>20170822</v>
      </c>
      <c r="O49" s="10" t="n">
        <v>33.672667</v>
      </c>
      <c r="P49" s="10" t="n">
        <v>170505</v>
      </c>
      <c r="Q49" s="10" t="n">
        <v>2.785</v>
      </c>
      <c r="R49" s="10" t="n">
        <v>12.9</v>
      </c>
      <c r="S49" s="10" t="n">
        <f aca="false">AVERAGE(32.5, 32.6, 32.5)</f>
        <v>32.5333333333333</v>
      </c>
      <c r="T49" s="10" t="n">
        <v>36.1</v>
      </c>
      <c r="U49" s="10" t="n">
        <v>33.838</v>
      </c>
      <c r="V49" s="10" t="n">
        <v>170531</v>
      </c>
      <c r="W49" s="10" t="n">
        <f aca="false">U49*(32.55/29.53)</f>
        <v>37.2985743311886</v>
      </c>
      <c r="X49" s="10" t="n">
        <f aca="false">U49</f>
        <v>33.838</v>
      </c>
      <c r="Y49" s="10" t="n">
        <v>35</v>
      </c>
      <c r="Z49" s="10" t="n">
        <f aca="false">1.8682*X49 - 2.7383</f>
        <v>60.4778516</v>
      </c>
      <c r="AA49" s="10" t="n">
        <f aca="false">AVERAGE(2.806, 2.806, 2.806)</f>
        <v>2.806</v>
      </c>
      <c r="AB49" s="10" t="n">
        <v>17.2</v>
      </c>
      <c r="AC49" s="10" t="n">
        <f aca="false">AVERAGE(29.4, 29.5, 29.5)</f>
        <v>29.4666666666667</v>
      </c>
      <c r="AD49" s="10" t="n">
        <f aca="false">33.1</f>
        <v>33.1</v>
      </c>
      <c r="AE49" s="10" t="n">
        <f aca="false">((Q49 - AA49)/Q49)</f>
        <v>-0.00754039497306983</v>
      </c>
      <c r="AF49" s="10" t="n">
        <f aca="false">(U49*(1 +AE49))</f>
        <v>33.5828481149013</v>
      </c>
      <c r="AG49" s="10" t="n">
        <v>33.885</v>
      </c>
      <c r="AH49" s="14" t="n">
        <f aca="false">1.8682*AG49 - 2.7383</f>
        <v>60.565657</v>
      </c>
      <c r="AI49" s="14" t="n">
        <f aca="false">AH49*(17.1/16.8)</f>
        <v>61.6471865892857</v>
      </c>
      <c r="AJ49" s="14" t="n">
        <f aca="false">100*(AI49-Z49)/Z49</f>
        <v>1.93349293724862</v>
      </c>
      <c r="AK49" s="14" t="n">
        <f aca="false">AJ49/Y49</f>
        <v>0.0552426553499606</v>
      </c>
      <c r="AL49" s="10" t="n">
        <v>170705</v>
      </c>
      <c r="AM49" s="10" t="n">
        <f aca="false">AVERAGE(2.79, 2.79, 2.789)</f>
        <v>2.78966666666667</v>
      </c>
      <c r="AN49" s="10" t="n">
        <v>17</v>
      </c>
      <c r="AO49" s="10" t="s">
        <v>65</v>
      </c>
      <c r="AP49" s="10" t="s">
        <v>65</v>
      </c>
      <c r="AQ49" s="10" t="n">
        <f aca="false">((Q49 - AM49)/ Q49)</f>
        <v>-0.00167564332734887</v>
      </c>
      <c r="AR49" s="10" t="n">
        <f aca="false">(AG49*(1+AQ49))</f>
        <v>33.8282208258528</v>
      </c>
      <c r="AS49" s="10" t="n">
        <v>55.286</v>
      </c>
      <c r="AT49" s="10" t="s">
        <v>66</v>
      </c>
      <c r="AU49" s="0" t="n">
        <f aca="false">1.8651*O49 - 2.6525</f>
        <v>60.1503912217</v>
      </c>
      <c r="AV49" s="0" t="n">
        <f aca="false">1.8651*U49 - 2.6525</f>
        <v>60.4587538</v>
      </c>
      <c r="AW49" s="0" t="n">
        <f aca="false">1.8651*AG49 - 2.6525</f>
        <v>60.5464135</v>
      </c>
      <c r="AX49" s="0" t="n">
        <f aca="false">1.8651*AF49 - 2.6525</f>
        <v>59.9828700191024</v>
      </c>
      <c r="AY49" s="0" t="n">
        <f aca="false">1.8651*AR49 - 2.6525</f>
        <v>60.440514662298</v>
      </c>
      <c r="AZ49" s="10" t="n">
        <f aca="false">U49 - O49</f>
        <v>0.165333000000004</v>
      </c>
      <c r="BA49" s="10" t="n">
        <f aca="false">(AZ49/O49)*100</f>
        <v>0.49100060889149</v>
      </c>
      <c r="BB49" s="10" t="n">
        <f aca="false">AG49-O49</f>
        <v>0.212333000000001</v>
      </c>
      <c r="BC49" s="10" t="n">
        <f aca="false">(BB49/O49)*100</f>
        <v>0.630579692425316</v>
      </c>
      <c r="BD49" s="10" t="n">
        <f aca="false">BC49/Y49</f>
        <v>0.0180165626407233</v>
      </c>
      <c r="BE49" s="10" t="n">
        <f aca="false">((AW49 - AU49)/AU49)*100</f>
        <v>0.658386870403495</v>
      </c>
      <c r="BF49" s="10" t="n">
        <f aca="false">BE49/Y49</f>
        <v>0.0188110534400999</v>
      </c>
      <c r="BG49" s="10" t="n">
        <f aca="false">(AR49-O49)</f>
        <v>0.155553825852785</v>
      </c>
      <c r="BH49" s="10" t="n">
        <f aca="false">(BG49/O49)*100</f>
        <v>0.461958733036456</v>
      </c>
      <c r="BI49" s="10" t="n">
        <f aca="false">BH49/Y49</f>
        <v>0.0131988209438987</v>
      </c>
      <c r="BJ49" s="10" t="n">
        <f aca="false">((AY49 - AU49)/AU49)*100</f>
        <v>0.482330097453085</v>
      </c>
      <c r="BK49" s="10" t="n">
        <f aca="false">BJ49/Y49</f>
        <v>0.013780859927231</v>
      </c>
      <c r="BL49" s="15"/>
    </row>
    <row r="50" customFormat="false" ht="14.25" hidden="false" customHeight="true" outlineLevel="0" collapsed="false">
      <c r="A50" s="0" t="n">
        <v>202</v>
      </c>
      <c r="B50" s="10" t="n">
        <v>17214</v>
      </c>
      <c r="C50" s="10" t="n">
        <v>14</v>
      </c>
      <c r="D50" s="11" t="n">
        <v>5</v>
      </c>
      <c r="E50" s="11" t="n">
        <v>2</v>
      </c>
      <c r="F50" s="13" t="n">
        <v>900</v>
      </c>
      <c r="G50" s="10" t="n">
        <v>2441</v>
      </c>
      <c r="H50" s="10" t="n">
        <v>2468.42</v>
      </c>
      <c r="I50" s="12" t="n">
        <v>865.45</v>
      </c>
      <c r="J50" s="10" t="n">
        <v>2.15</v>
      </c>
      <c r="K50" s="13" t="n">
        <v>7.62</v>
      </c>
      <c r="L50" s="10" t="s">
        <v>64</v>
      </c>
      <c r="M50" s="10" t="n">
        <v>20170915</v>
      </c>
      <c r="N50" s="10" t="n">
        <v>20170915</v>
      </c>
      <c r="O50" s="10" t="n">
        <v>11.521</v>
      </c>
      <c r="P50" s="10" t="n">
        <v>170506</v>
      </c>
      <c r="Q50" s="10" t="n">
        <f aca="false">AVERAGE(2.802, 2.8, 2.8)</f>
        <v>2.80066666666667</v>
      </c>
      <c r="R50" s="10" t="n">
        <v>13</v>
      </c>
      <c r="S50" s="10" t="n">
        <f aca="false">AVERAGE(32.6, 32.7, 32.7)</f>
        <v>32.6666666666667</v>
      </c>
      <c r="T50" s="10" t="n">
        <v>36.1</v>
      </c>
      <c r="U50" s="10" t="n">
        <v>11.78</v>
      </c>
      <c r="V50" s="10" t="n">
        <v>170601</v>
      </c>
      <c r="W50" s="10" t="n">
        <f aca="false">U50*(32.55/29.53)</f>
        <v>12.9847273958686</v>
      </c>
      <c r="X50" s="10" t="n">
        <f aca="false">U50</f>
        <v>11.78</v>
      </c>
      <c r="Y50" s="10" t="n">
        <v>36</v>
      </c>
      <c r="Z50" s="10" t="n">
        <f aca="false">1.8682*X50 - 2.7383</f>
        <v>19.269096</v>
      </c>
      <c r="AA50" s="10" t="n">
        <f aca="false">AVERAGE(2.799, 2.8, 2.8)</f>
        <v>2.79966666666667</v>
      </c>
      <c r="AB50" s="10" t="n">
        <v>17</v>
      </c>
      <c r="AC50" s="10" t="n">
        <f aca="false">AVERAGE(29.6, 29.6, 29.6)</f>
        <v>29.6</v>
      </c>
      <c r="AD50" s="10" t="n">
        <v>33.1</v>
      </c>
      <c r="AE50" s="10" t="n">
        <f aca="false">((Q50 - AA50)/Q50)</f>
        <v>0.000357057843370587</v>
      </c>
      <c r="AF50" s="10" t="n">
        <f aca="false">(U50*(1 +AE50))</f>
        <v>11.7842061413949</v>
      </c>
      <c r="AG50" s="10" t="n">
        <v>11.805333</v>
      </c>
      <c r="AH50" s="14" t="n">
        <f aca="false">1.8682*AG50 - 2.7383</f>
        <v>19.3164231106</v>
      </c>
      <c r="AI50" s="14" t="n">
        <f aca="false">AH50*(17.1/16.8)</f>
        <v>19.661359237575</v>
      </c>
      <c r="AJ50" s="14" t="n">
        <f aca="false">100*(AI50-Z50)/Z50</f>
        <v>2.03571167830085</v>
      </c>
      <c r="AK50" s="14" t="n">
        <f aca="false">AJ50/Y50</f>
        <v>0.056547546619468</v>
      </c>
      <c r="AL50" s="10" t="n">
        <v>170707</v>
      </c>
      <c r="AM50" s="10" t="n">
        <f aca="false">AVERAGE(2.812, 2.809, 2.81)</f>
        <v>2.81033333333333</v>
      </c>
      <c r="AN50" s="10" t="n">
        <v>16.8</v>
      </c>
      <c r="AO50" s="10" t="s">
        <v>65</v>
      </c>
      <c r="AP50" s="10" t="s">
        <v>65</v>
      </c>
      <c r="AQ50" s="10" t="n">
        <f aca="false">((Q50 - AM50)/ Q50)</f>
        <v>-0.00345155915258281</v>
      </c>
      <c r="AR50" s="10" t="n">
        <f aca="false">(AG50*(1+AQ50))</f>
        <v>11.7645861948346</v>
      </c>
      <c r="AS50" s="10" t="n">
        <v>20.398</v>
      </c>
      <c r="AT50" s="10" t="s">
        <v>66</v>
      </c>
      <c r="AU50" s="0" t="n">
        <f aca="false">1.8651*O50 - 2.6525</f>
        <v>18.8353171</v>
      </c>
      <c r="AV50" s="0" t="n">
        <f aca="false">1.8651*U50 - 2.6525</f>
        <v>19.318378</v>
      </c>
      <c r="AW50" s="0" t="n">
        <f aca="false">1.8651*AG50 - 2.6525</f>
        <v>19.3656265783</v>
      </c>
      <c r="AX50" s="0" t="n">
        <f aca="false">1.8651*AF50 - 2.6525</f>
        <v>19.3262228743156</v>
      </c>
      <c r="AY50" s="0" t="n">
        <f aca="false">1.8651*AR50 - 2.6525</f>
        <v>19.2896297119859</v>
      </c>
      <c r="AZ50" s="10" t="n">
        <f aca="false">U50 - O50</f>
        <v>0.258999999999999</v>
      </c>
      <c r="BA50" s="10" t="n">
        <f aca="false">(AZ50/O50)*100</f>
        <v>2.24806874403262</v>
      </c>
      <c r="BB50" s="10" t="n">
        <f aca="false">AG50-O50</f>
        <v>0.284332999999998</v>
      </c>
      <c r="BC50" s="10" t="n">
        <f aca="false">(BB50/O50)*100</f>
        <v>2.46795417064489</v>
      </c>
      <c r="BD50" s="10" t="n">
        <f aca="false">BC50/Y50</f>
        <v>0.0685542825179137</v>
      </c>
      <c r="BE50" s="10" t="n">
        <f aca="false">((AW50 - AU50)/AU50)*100</f>
        <v>2.81550597467774</v>
      </c>
      <c r="BF50" s="10" t="n">
        <f aca="false">BE50/Y50</f>
        <v>0.0782084992966038</v>
      </c>
      <c r="BG50" s="10" t="n">
        <f aca="false">(AR50-O50)</f>
        <v>0.243586194834561</v>
      </c>
      <c r="BH50" s="10" t="n">
        <f aca="false">(BG50/O50)*100</f>
        <v>2.11427996558078</v>
      </c>
      <c r="BI50" s="10" t="n">
        <f aca="false">BH50/Y50</f>
        <v>0.0587299990439105</v>
      </c>
      <c r="BJ50" s="10" t="n">
        <f aca="false">((AY50 - AU50)/AU50)*100</f>
        <v>2.41202529043666</v>
      </c>
      <c r="BK50" s="10" t="n">
        <f aca="false">BJ50/Y50</f>
        <v>0.0670007025121294</v>
      </c>
      <c r="BL50" s="15"/>
    </row>
    <row r="51" customFormat="false" ht="14.25" hidden="false" customHeight="true" outlineLevel="0" collapsed="false">
      <c r="A51" s="0" t="n">
        <v>167</v>
      </c>
      <c r="B51" s="10" t="n">
        <v>17089</v>
      </c>
      <c r="C51" s="10" t="n">
        <v>6</v>
      </c>
      <c r="D51" s="11" t="n">
        <v>2</v>
      </c>
      <c r="E51" s="11" t="n">
        <v>3</v>
      </c>
      <c r="F51" s="13" t="n">
        <v>400</v>
      </c>
      <c r="G51" s="10" t="n">
        <v>2348.8</v>
      </c>
      <c r="H51" s="10" t="n">
        <v>2454.04</v>
      </c>
      <c r="I51" s="12" t="n">
        <v>519.42</v>
      </c>
      <c r="J51" s="10" t="n">
        <v>3.1</v>
      </c>
      <c r="K51" s="13" t="n">
        <v>7.83</v>
      </c>
      <c r="L51" s="10" t="s">
        <v>64</v>
      </c>
      <c r="M51" s="10" t="n">
        <v>20170822</v>
      </c>
      <c r="N51" s="10" t="n">
        <v>20170824</v>
      </c>
      <c r="O51" s="10" t="n">
        <v>15.247</v>
      </c>
      <c r="P51" s="10" t="n">
        <v>170505</v>
      </c>
      <c r="Q51" s="10" t="n">
        <v>2.786</v>
      </c>
      <c r="R51" s="10" t="n">
        <v>12.9</v>
      </c>
      <c r="S51" s="10" t="n">
        <f aca="false">AVERAGE(32.5, 32.6, 32.5)</f>
        <v>32.5333333333333</v>
      </c>
      <c r="T51" s="10" t="n">
        <v>36.1</v>
      </c>
      <c r="U51" s="10" t="n">
        <v>15.391667</v>
      </c>
      <c r="V51" s="10" t="n">
        <v>170601</v>
      </c>
      <c r="W51" s="10" t="n">
        <f aca="false">U51*(32.55/29.53)</f>
        <v>16.9657555316627</v>
      </c>
      <c r="X51" s="10" t="n">
        <f aca="false">U51</f>
        <v>15.391667</v>
      </c>
      <c r="Y51" s="10" t="n">
        <v>36</v>
      </c>
      <c r="Z51" s="10" t="n">
        <f aca="false">1.8682*X51 - 2.7383</f>
        <v>26.0164122894</v>
      </c>
      <c r="AA51" s="10" t="n">
        <f aca="false">AVERAGE(2.803, 2.807, 2.809)</f>
        <v>2.80633333333333</v>
      </c>
      <c r="AB51" s="10" t="n">
        <v>17</v>
      </c>
      <c r="AC51" s="10" t="n">
        <f aca="false">AVERAGE(29.6, 29.6, 29.6)</f>
        <v>29.6</v>
      </c>
      <c r="AD51" s="10" t="n">
        <v>33.1</v>
      </c>
      <c r="AE51" s="10" t="n">
        <f aca="false">((Q51 - AA51)/Q51)</f>
        <v>-0.00729839674563292</v>
      </c>
      <c r="AF51" s="10" t="n">
        <f aca="false">(U51*(1 +AE51))</f>
        <v>15.2793325076573</v>
      </c>
      <c r="AG51" s="10" t="n">
        <v>15.431</v>
      </c>
      <c r="AH51" s="14" t="n">
        <f aca="false">1.8682*AG51 - 2.7383</f>
        <v>26.0898942</v>
      </c>
      <c r="AI51" s="14" t="n">
        <f aca="false">AH51*(17.1/16.8)</f>
        <v>26.5557851678571</v>
      </c>
      <c r="AJ51" s="14" t="n">
        <f aca="false">100*(AI51-Z51)/Z51</f>
        <v>2.07320237878033</v>
      </c>
      <c r="AK51" s="14" t="n">
        <f aca="false">AJ51/Y51</f>
        <v>0.0575889549661204</v>
      </c>
      <c r="AL51" s="10" t="n">
        <v>170707</v>
      </c>
      <c r="AM51" s="10" t="n">
        <f aca="false">AVERAGE(2.812, 2.809, 2.81)</f>
        <v>2.81033333333333</v>
      </c>
      <c r="AN51" s="10" t="n">
        <v>16.8</v>
      </c>
      <c r="AO51" s="10" t="s">
        <v>65</v>
      </c>
      <c r="AP51" s="10" t="s">
        <v>65</v>
      </c>
      <c r="AQ51" s="10" t="n">
        <f aca="false">((Q51 - AM51)/ Q51)</f>
        <v>-0.00873414692510185</v>
      </c>
      <c r="AR51" s="10" t="n">
        <f aca="false">(AG51*(1+AQ51))</f>
        <v>15.2962233787988</v>
      </c>
      <c r="AS51" s="10" t="n">
        <v>25.869</v>
      </c>
      <c r="AT51" s="10" t="s">
        <v>66</v>
      </c>
      <c r="AU51" s="0" t="n">
        <f aca="false">1.8651*O51 - 2.6525</f>
        <v>25.7846797</v>
      </c>
      <c r="AV51" s="0" t="n">
        <f aca="false">1.8651*U51 - 2.6525</f>
        <v>26.0544981217</v>
      </c>
      <c r="AW51" s="0" t="n">
        <f aca="false">1.8651*AG51 - 2.6525</f>
        <v>26.1278581</v>
      </c>
      <c r="AX51" s="0" t="n">
        <f aca="false">1.8651*AF51 - 2.6525</f>
        <v>25.8449830600317</v>
      </c>
      <c r="AY51" s="0" t="n">
        <f aca="false">1.8651*AR51 - 2.6525</f>
        <v>25.8764862237976</v>
      </c>
      <c r="AZ51" s="10" t="n">
        <f aca="false">U51 - O51</f>
        <v>0.144667</v>
      </c>
      <c r="BA51" s="10" t="n">
        <f aca="false">(AZ51/O51)*100</f>
        <v>0.948822719223454</v>
      </c>
      <c r="BB51" s="10" t="n">
        <f aca="false">AG51-O51</f>
        <v>0.183999999999999</v>
      </c>
      <c r="BC51" s="10" t="n">
        <f aca="false">(BB51/O51)*100</f>
        <v>1.20679477930084</v>
      </c>
      <c r="BD51" s="10" t="n">
        <f aca="false">BC51/Y51</f>
        <v>0.0335220772028011</v>
      </c>
      <c r="BE51" s="10" t="n">
        <f aca="false">((AW51 - AU51)/AU51)*100</f>
        <v>1.33093916229644</v>
      </c>
      <c r="BF51" s="10" t="n">
        <f aca="false">BE51/Y51</f>
        <v>0.0369705322860121</v>
      </c>
      <c r="BG51" s="10" t="n">
        <f aca="false">(AR51-O51)</f>
        <v>0.0492233787987519</v>
      </c>
      <c r="BH51" s="10" t="n">
        <f aca="false">(BG51/O51)*100</f>
        <v>0.322839763879792</v>
      </c>
      <c r="BI51" s="10" t="n">
        <f aca="false">BH51/Y51</f>
        <v>0.00896777121888312</v>
      </c>
      <c r="BJ51" s="10" t="n">
        <f aca="false">((AY51 - AU51)/AU51)*100</f>
        <v>0.356050665998984</v>
      </c>
      <c r="BK51" s="10" t="n">
        <f aca="false">BJ51/Y51</f>
        <v>0.00989029627774955</v>
      </c>
      <c r="BL51" s="15"/>
    </row>
    <row r="52" customFormat="false" ht="14.25" hidden="false" customHeight="true" outlineLevel="0" collapsed="false">
      <c r="A52" s="0" t="n">
        <v>162</v>
      </c>
      <c r="B52" s="10" t="n">
        <v>17005</v>
      </c>
      <c r="C52" s="10" t="n">
        <v>1</v>
      </c>
      <c r="D52" s="11" t="n">
        <v>1</v>
      </c>
      <c r="E52" s="11" t="n">
        <v>1</v>
      </c>
      <c r="F52" s="13" t="n">
        <v>400</v>
      </c>
      <c r="G52" s="10" t="n">
        <v>2404.69</v>
      </c>
      <c r="H52" s="10" t="n">
        <v>2506.24</v>
      </c>
      <c r="I52" s="12" t="n">
        <v>576.45</v>
      </c>
      <c r="J52" s="10" t="n">
        <v>2.97</v>
      </c>
      <c r="K52" s="13" t="n">
        <v>7.83</v>
      </c>
      <c r="L52" s="10" t="s">
        <v>64</v>
      </c>
      <c r="M52" s="10" t="n">
        <v>20170822</v>
      </c>
      <c r="N52" s="10" t="n">
        <v>20170824</v>
      </c>
      <c r="O52" s="10" t="n">
        <v>45.08</v>
      </c>
      <c r="P52" s="10" t="n">
        <v>170505</v>
      </c>
      <c r="Q52" s="10" t="n">
        <v>2.786</v>
      </c>
      <c r="R52" s="10" t="n">
        <v>12.9</v>
      </c>
      <c r="S52" s="10" t="n">
        <f aca="false">AVERAGE(32.5, 32.6, 32.5)</f>
        <v>32.5333333333333</v>
      </c>
      <c r="T52" s="10" t="n">
        <v>36.1</v>
      </c>
      <c r="U52" s="10" t="n">
        <v>44.834667</v>
      </c>
      <c r="V52" s="10" t="n">
        <v>170601</v>
      </c>
      <c r="W52" s="10" t="n">
        <f aca="false">U52*(32.55/29.53)</f>
        <v>49.4198581391805</v>
      </c>
      <c r="X52" s="10" t="n">
        <f aca="false">U52</f>
        <v>44.834667</v>
      </c>
      <c r="Y52" s="10" t="n">
        <v>36</v>
      </c>
      <c r="Z52" s="10" t="n">
        <f aca="false">1.8682*X52 - 2.7383</f>
        <v>81.0218248894</v>
      </c>
      <c r="AA52" s="10" t="n">
        <f aca="false">AVERAGE(2.8, 2.8, 2.798)</f>
        <v>2.79933333333333</v>
      </c>
      <c r="AB52" s="10" t="n">
        <v>17</v>
      </c>
      <c r="AC52" s="10" t="n">
        <f aca="false">AVERAGE(29.6, 29.6, 29.6)</f>
        <v>29.6</v>
      </c>
      <c r="AD52" s="10" t="n">
        <v>33.1</v>
      </c>
      <c r="AE52" s="10" t="n">
        <f aca="false">((Q52 - AA52)/Q52)</f>
        <v>-0.00478583393156253</v>
      </c>
      <c r="AF52" s="10" t="n">
        <f aca="false">(U52*(1 +AE52))</f>
        <v>44.6200957293611</v>
      </c>
      <c r="AG52" s="10" t="n">
        <v>44.961667</v>
      </c>
      <c r="AH52" s="14" t="n">
        <f aca="false">1.8682*AG52 - 2.7383</f>
        <v>81.2590862894</v>
      </c>
      <c r="AI52" s="14" t="n">
        <f aca="false">AH52*(17.1/16.8)</f>
        <v>82.7101414017107</v>
      </c>
      <c r="AJ52" s="14" t="n">
        <f aca="false">100*(AI52-Z52)/Z52</f>
        <v>2.08377991314731</v>
      </c>
      <c r="AK52" s="14" t="n">
        <f aca="false">AJ52/Y52</f>
        <v>0.0578827753652031</v>
      </c>
      <c r="AL52" s="10" t="n">
        <v>170707</v>
      </c>
      <c r="AM52" s="10" t="n">
        <f aca="false">AVERAGE(2.8, 2.801, 2.799)</f>
        <v>2.8</v>
      </c>
      <c r="AN52" s="10" t="n">
        <v>16.8</v>
      </c>
      <c r="AO52" s="10" t="s">
        <v>65</v>
      </c>
      <c r="AP52" s="10" t="s">
        <v>65</v>
      </c>
      <c r="AQ52" s="10" t="n">
        <f aca="false">((Q52 - AM52)/ Q52)</f>
        <v>-0.00502512562814079</v>
      </c>
      <c r="AR52" s="10" t="n">
        <f aca="false">(AG52*(1+AQ52))</f>
        <v>44.7357289748744</v>
      </c>
      <c r="AS52" s="10" t="n">
        <v>73.613</v>
      </c>
      <c r="AT52" s="10" t="s">
        <v>66</v>
      </c>
      <c r="AU52" s="0" t="n">
        <f aca="false">1.8651*O52 - 2.6525</f>
        <v>81.426208</v>
      </c>
      <c r="AV52" s="0" t="n">
        <f aca="false">1.8651*U52 - 2.6525</f>
        <v>80.9686374217</v>
      </c>
      <c r="AW52" s="0" t="n">
        <f aca="false">1.8651*AG52 - 2.6525</f>
        <v>81.2055051217</v>
      </c>
      <c r="AX52" s="0" t="n">
        <f aca="false">1.8651*AF52 - 2.6525</f>
        <v>80.5684405448314</v>
      </c>
      <c r="AY52" s="0" t="n">
        <f aca="false">1.8651*AR52 - 2.6525</f>
        <v>80.7841081110382</v>
      </c>
      <c r="AZ52" s="10" t="n">
        <f aca="false">U52 - O52</f>
        <v>-0.245332999999995</v>
      </c>
      <c r="BA52" s="10" t="n">
        <f aca="false">(AZ52/O52)*100</f>
        <v>-0.544216947648614</v>
      </c>
      <c r="BB52" s="10" t="n">
        <f aca="false">AG52-O52</f>
        <v>-0.118333</v>
      </c>
      <c r="BC52" s="10" t="n">
        <f aca="false">(BB52/O52)*100</f>
        <v>-0.262495563442768</v>
      </c>
      <c r="BD52" s="10" t="n">
        <f aca="false">BC52/Y52</f>
        <v>-0.00729154342896578</v>
      </c>
      <c r="BE52" s="10" t="n">
        <f aca="false">((AW52 - AU52)/AU52)*100</f>
        <v>-0.271046489479147</v>
      </c>
      <c r="BF52" s="10" t="n">
        <f aca="false">BE52/Y52</f>
        <v>-0.00752906915219853</v>
      </c>
      <c r="BG52" s="10" t="n">
        <f aca="false">(AR52-O52)</f>
        <v>-0.344271025125636</v>
      </c>
      <c r="BH52" s="10" t="n">
        <f aca="false">(BG52/O52)*100</f>
        <v>-0.763689053073726</v>
      </c>
      <c r="BI52" s="10" t="n">
        <f aca="false">BH52/Y52</f>
        <v>-0.0212135848076035</v>
      </c>
      <c r="BJ52" s="10" t="n">
        <f aca="false">((AY52 - AU52)/AU52)*100</f>
        <v>-0.788566611086474</v>
      </c>
      <c r="BK52" s="10" t="n">
        <f aca="false">BJ52/Y52</f>
        <v>-0.0219046280857354</v>
      </c>
      <c r="BL52" s="15"/>
    </row>
    <row r="53" customFormat="false" ht="14.25" hidden="false" customHeight="true" outlineLevel="0" collapsed="false">
      <c r="A53" s="0" t="n">
        <v>145</v>
      </c>
      <c r="B53" s="10" t="n">
        <v>17007</v>
      </c>
      <c r="C53" s="10" t="n">
        <v>2</v>
      </c>
      <c r="D53" s="11" t="n">
        <v>1</v>
      </c>
      <c r="E53" s="11" t="n">
        <v>2</v>
      </c>
      <c r="F53" s="13" t="n">
        <v>400</v>
      </c>
      <c r="G53" s="10" t="n">
        <v>2388.7</v>
      </c>
      <c r="H53" s="10" t="n">
        <v>2486.18</v>
      </c>
      <c r="I53" s="12" t="n">
        <v>535.06</v>
      </c>
      <c r="J53" s="12" t="n">
        <v>3.1</v>
      </c>
      <c r="K53" s="13" t="n">
        <v>7.84</v>
      </c>
      <c r="L53" s="10" t="s">
        <v>64</v>
      </c>
      <c r="M53" s="10" t="n">
        <v>20170822</v>
      </c>
      <c r="N53" s="10" t="n">
        <v>20170822</v>
      </c>
      <c r="O53" s="10" t="n">
        <v>9.963</v>
      </c>
      <c r="P53" s="10" t="n">
        <v>170506</v>
      </c>
      <c r="Q53" s="10" t="n">
        <f aca="false">AVERAGE(2.802, 2.8, 2.8)</f>
        <v>2.80066666666667</v>
      </c>
      <c r="R53" s="10" t="n">
        <v>13</v>
      </c>
      <c r="S53" s="10" t="n">
        <f aca="false">AVERAGE(32.6, 32.7, 32.7)</f>
        <v>32.6666666666667</v>
      </c>
      <c r="T53" s="10" t="n">
        <v>36.1</v>
      </c>
      <c r="U53" s="10" t="n">
        <v>9.9593333</v>
      </c>
      <c r="V53" s="10" t="n">
        <v>170601</v>
      </c>
      <c r="W53" s="10" t="n">
        <f aca="false">U53*(32.55/29.53)</f>
        <v>10.977863153234</v>
      </c>
      <c r="X53" s="10" t="n">
        <f aca="false">U53</f>
        <v>9.9593333</v>
      </c>
      <c r="Y53" s="10" t="n">
        <v>34</v>
      </c>
      <c r="Z53" s="10" t="n">
        <f aca="false">1.8682*X53 - 2.7383</f>
        <v>15.86772647106</v>
      </c>
      <c r="AA53" s="10" t="n">
        <f aca="false">AVERAGE(2.8, 2.8, 2.798)</f>
        <v>2.79933333333333</v>
      </c>
      <c r="AB53" s="10" t="n">
        <v>17</v>
      </c>
      <c r="AC53" s="10" t="n">
        <f aca="false">AVERAGE(29.6, 29.6, 29.6)</f>
        <v>29.6</v>
      </c>
      <c r="AD53" s="10" t="n">
        <v>33.1</v>
      </c>
      <c r="AE53" s="10" t="n">
        <f aca="false">((Q53 - AA53)/Q53)</f>
        <v>0.000476077124494274</v>
      </c>
      <c r="AF53" s="10" t="n">
        <f aca="false">(U53*(1 +AE53))</f>
        <v>9.96407471075935</v>
      </c>
      <c r="AG53" s="10" t="n">
        <v>9.9856667</v>
      </c>
      <c r="AH53" s="14" t="n">
        <f aca="false">1.8682*AG53 - 2.7383</f>
        <v>15.91692252894</v>
      </c>
      <c r="AI53" s="14" t="n">
        <f aca="false">AH53*(17.1/16.8)</f>
        <v>16.2011532883854</v>
      </c>
      <c r="AJ53" s="14" t="n">
        <f aca="false">100*(AI53-Z53)/Z53</f>
        <v>2.10128916662049</v>
      </c>
      <c r="AK53" s="14" t="n">
        <f aca="false">AJ53/Y53</f>
        <v>0.0618026225476614</v>
      </c>
      <c r="AL53" s="10" t="n">
        <v>170705</v>
      </c>
      <c r="AM53" s="10" t="n">
        <f aca="false">AVERAGE(2.79, 2.79, 2.789)</f>
        <v>2.78966666666667</v>
      </c>
      <c r="AN53" s="10" t="n">
        <v>17</v>
      </c>
      <c r="AO53" s="10" t="s">
        <v>65</v>
      </c>
      <c r="AP53" s="10" t="s">
        <v>65</v>
      </c>
      <c r="AQ53" s="10" t="n">
        <f aca="false">((Q53 - AM53)/ Q53)</f>
        <v>0.00392763627707693</v>
      </c>
      <c r="AR53" s="10" t="n">
        <f aca="false">(AG53*(1+AQ53))</f>
        <v>10.0248867667817</v>
      </c>
      <c r="AS53" s="10" t="n">
        <v>17.054</v>
      </c>
      <c r="AT53" s="10" t="s">
        <v>66</v>
      </c>
      <c r="AU53" s="0" t="n">
        <f aca="false">1.8651*O53 - 2.6525</f>
        <v>15.9294913</v>
      </c>
      <c r="AV53" s="0" t="n">
        <f aca="false">1.8651*U53 - 2.6525</f>
        <v>15.92265253783</v>
      </c>
      <c r="AW53" s="0" t="n">
        <f aca="false">1.8651*AG53 - 2.6525</f>
        <v>15.97176696217</v>
      </c>
      <c r="AX53" s="0" t="n">
        <f aca="false">1.8651*AF53 - 2.6525</f>
        <v>15.9314957430373</v>
      </c>
      <c r="AY53" s="0" t="n">
        <f aca="false">1.8651*AR53 - 2.6525</f>
        <v>16.0449163087246</v>
      </c>
      <c r="AZ53" s="10" t="n">
        <f aca="false">U53 - O53</f>
        <v>-0.00366669999999836</v>
      </c>
      <c r="BA53" s="10" t="n">
        <f aca="false">(AZ53/O53)*100</f>
        <v>-0.0368031717354046</v>
      </c>
      <c r="BB53" s="10" t="n">
        <f aca="false">AG53-O53</f>
        <v>0.0226667000000003</v>
      </c>
      <c r="BC53" s="10" t="n">
        <f aca="false">(BB53/O53)*100</f>
        <v>0.227508782495235</v>
      </c>
      <c r="BD53" s="10" t="n">
        <f aca="false">BC53/Y53</f>
        <v>0.00669143477927162</v>
      </c>
      <c r="BE53" s="10" t="n">
        <f aca="false">((AW53 - AU53)/AU53)*100</f>
        <v>0.265392418212369</v>
      </c>
      <c r="BF53" s="10" t="n">
        <f aca="false">BE53/Y53</f>
        <v>0.00780565935918732</v>
      </c>
      <c r="BG53" s="10" t="n">
        <f aca="false">(AR53-O53)</f>
        <v>0.0618867667817185</v>
      </c>
      <c r="BH53" s="10" t="n">
        <f aca="false">(BG53/O53)*100</f>
        <v>0.621165981950401</v>
      </c>
      <c r="BI53" s="10" t="n">
        <f aca="false">BH53/Y53</f>
        <v>0.0182695877044236</v>
      </c>
      <c r="BJ53" s="10" t="n">
        <f aca="false">((AY53 - AU53)/AU53)*100</f>
        <v>0.724599464921909</v>
      </c>
      <c r="BK53" s="10" t="n">
        <f aca="false">BJ53/Y53</f>
        <v>0.0213117489682914</v>
      </c>
      <c r="BL53" s="15"/>
    </row>
    <row r="54" customFormat="false" ht="14.25" hidden="false" customHeight="true" outlineLevel="0" collapsed="false">
      <c r="A54" s="0" t="n">
        <v>157</v>
      </c>
      <c r="B54" s="10" t="n">
        <v>17203</v>
      </c>
      <c r="C54" s="10" t="n">
        <v>4</v>
      </c>
      <c r="D54" s="11" t="n">
        <v>2</v>
      </c>
      <c r="E54" s="11" t="n">
        <v>1</v>
      </c>
      <c r="F54" s="13" t="n">
        <v>400</v>
      </c>
      <c r="G54" s="10" t="n">
        <v>2359.13</v>
      </c>
      <c r="H54" s="10" t="n">
        <v>2470.99</v>
      </c>
      <c r="I54" s="12" t="n">
        <v>545.47</v>
      </c>
      <c r="J54" s="10" t="n">
        <v>2.98</v>
      </c>
      <c r="K54" s="13" t="n">
        <v>7.83</v>
      </c>
      <c r="L54" s="10" t="s">
        <v>64</v>
      </c>
      <c r="M54" s="10" t="n">
        <v>20170822</v>
      </c>
      <c r="N54" s="10" t="n">
        <v>20170822</v>
      </c>
      <c r="O54" s="10" t="n">
        <v>10.844667</v>
      </c>
      <c r="P54" s="10" t="n">
        <v>170506</v>
      </c>
      <c r="Q54" s="10" t="n">
        <f aca="false">AVERAGE(2.796, 2.797, 2.798)</f>
        <v>2.797</v>
      </c>
      <c r="R54" s="10" t="n">
        <v>13</v>
      </c>
      <c r="S54" s="10" t="n">
        <f aca="false">AVERAGE(32.6, 32.7, 32.7)</f>
        <v>32.6666666666667</v>
      </c>
      <c r="T54" s="10" t="n">
        <v>36.1</v>
      </c>
      <c r="U54" s="10" t="n">
        <v>10.833667</v>
      </c>
      <c r="V54" s="10" t="n">
        <v>170531</v>
      </c>
      <c r="W54" s="10" t="n">
        <f aca="false">U54*(32.55/29.53)</f>
        <v>11.9416139806976</v>
      </c>
      <c r="X54" s="10" t="n">
        <f aca="false">U54</f>
        <v>10.833667</v>
      </c>
      <c r="Y54" s="10" t="n">
        <v>35</v>
      </c>
      <c r="Z54" s="10" t="n">
        <f aca="false">1.8682*X54 - 2.7383</f>
        <v>17.5011566894</v>
      </c>
      <c r="AA54" s="10" t="n">
        <f aca="false">AVERAGE(2.806, 2.806, 2.806)</f>
        <v>2.806</v>
      </c>
      <c r="AB54" s="10" t="n">
        <v>17.2</v>
      </c>
      <c r="AC54" s="10" t="n">
        <f aca="false">AVERAGE(29.4, 29.5, 29.5)</f>
        <v>29.4666666666667</v>
      </c>
      <c r="AD54" s="10" t="n">
        <f aca="false">33.1</f>
        <v>33.1</v>
      </c>
      <c r="AE54" s="10" t="n">
        <f aca="false">((Q54 - AA54)/Q54)</f>
        <v>-0.00321773328566301</v>
      </c>
      <c r="AF54" s="10" t="n">
        <f aca="false">(U54*(1 +AE54))</f>
        <v>10.7988071490883</v>
      </c>
      <c r="AG54" s="10" t="n">
        <v>10.869</v>
      </c>
      <c r="AH54" s="14" t="n">
        <f aca="false">1.8682*AG54 - 2.7383</f>
        <v>17.5671658</v>
      </c>
      <c r="AI54" s="14" t="n">
        <f aca="false">AH54*(17.1/16.8)</f>
        <v>17.8808651892857</v>
      </c>
      <c r="AJ54" s="14" t="n">
        <f aca="false">100*(AI54-Z54)/Z54</f>
        <v>2.16961945215708</v>
      </c>
      <c r="AK54" s="14" t="n">
        <f aca="false">AJ54/Y54</f>
        <v>0.061989127204488</v>
      </c>
      <c r="AL54" s="10" t="n">
        <v>170705</v>
      </c>
      <c r="AM54" s="10" t="n">
        <f aca="false">AVERAGE(2.79, 2.79, 2.789)</f>
        <v>2.78966666666667</v>
      </c>
      <c r="AN54" s="10" t="n">
        <v>17</v>
      </c>
      <c r="AO54" s="10" t="s">
        <v>65</v>
      </c>
      <c r="AP54" s="10" t="s">
        <v>65</v>
      </c>
      <c r="AQ54" s="10" t="n">
        <f aca="false">((Q54 - AM54)/ Q54)</f>
        <v>0.00262185675128116</v>
      </c>
      <c r="AR54" s="10" t="n">
        <f aca="false">(AG54*(1+AQ54))</f>
        <v>10.8974969610297</v>
      </c>
      <c r="AS54" s="10" t="n">
        <v>18.881</v>
      </c>
      <c r="AT54" s="10" t="s">
        <v>66</v>
      </c>
      <c r="AU54" s="0" t="n">
        <f aca="false">1.8651*O54 - 2.6525</f>
        <v>17.5738884217</v>
      </c>
      <c r="AV54" s="0" t="n">
        <f aca="false">1.8651*U54 - 2.6525</f>
        <v>17.5533723217</v>
      </c>
      <c r="AW54" s="0" t="n">
        <f aca="false">1.8651*AG54 - 2.6525</f>
        <v>17.6192719</v>
      </c>
      <c r="AX54" s="0" t="n">
        <f aca="false">1.8651*AF54 - 2.6525</f>
        <v>17.4883552137646</v>
      </c>
      <c r="AY54" s="0" t="n">
        <f aca="false">1.8651*AR54 - 2.6525</f>
        <v>17.6724215820164</v>
      </c>
      <c r="AZ54" s="10" t="n">
        <f aca="false">U54 - O54</f>
        <v>-0.0109999999999992</v>
      </c>
      <c r="BA54" s="10" t="n">
        <f aca="false">(AZ54/O54)*100</f>
        <v>-0.101432344580052</v>
      </c>
      <c r="BB54" s="10" t="n">
        <f aca="false">AG54-O54</f>
        <v>0.0243330000000004</v>
      </c>
      <c r="BC54" s="10" t="n">
        <f aca="false">(BB54/O54)*100</f>
        <v>0.22437756733333</v>
      </c>
      <c r="BD54" s="10" t="n">
        <f aca="false">BC54/Y54</f>
        <v>0.00641078763809513</v>
      </c>
      <c r="BE54" s="10" t="n">
        <f aca="false">((AW54 - AU54)/AU54)*100</f>
        <v>0.258243805872606</v>
      </c>
      <c r="BF54" s="10" t="n">
        <f aca="false">BE54/Y54</f>
        <v>0.00737839445350303</v>
      </c>
      <c r="BG54" s="10" t="n">
        <f aca="false">(AR54-O54)</f>
        <v>0.0528299610296763</v>
      </c>
      <c r="BH54" s="10" t="n">
        <f aca="false">(BG54/O54)*100</f>
        <v>0.487151528301204</v>
      </c>
      <c r="BI54" s="10" t="n">
        <f aca="false">BH54/Y54</f>
        <v>0.0139186150943201</v>
      </c>
      <c r="BJ54" s="10" t="n">
        <f aca="false">((AY54 - AU54)/AU54)*100</f>
        <v>0.560679332610205</v>
      </c>
      <c r="BK54" s="10" t="n">
        <f aca="false">BJ54/Y54</f>
        <v>0.0160194095031487</v>
      </c>
      <c r="BL54" s="15"/>
    </row>
    <row r="55" customFormat="false" ht="14.25" hidden="false" customHeight="true" outlineLevel="0" collapsed="false">
      <c r="A55" s="0" t="n">
        <v>133</v>
      </c>
      <c r="B55" s="10" t="n">
        <v>17111</v>
      </c>
      <c r="C55" s="10" t="n">
        <v>4</v>
      </c>
      <c r="D55" s="11" t="n">
        <v>2</v>
      </c>
      <c r="E55" s="11" t="n">
        <v>1</v>
      </c>
      <c r="F55" s="10" t="n">
        <v>400</v>
      </c>
      <c r="G55" s="10" t="n">
        <v>2359.13</v>
      </c>
      <c r="H55" s="10" t="n">
        <v>2470.99</v>
      </c>
      <c r="I55" s="12" t="n">
        <v>545.47</v>
      </c>
      <c r="J55" s="10" t="n">
        <v>2.98</v>
      </c>
      <c r="K55" s="13" t="n">
        <v>7.83</v>
      </c>
      <c r="L55" s="10" t="s">
        <v>64</v>
      </c>
      <c r="M55" s="10" t="n">
        <v>20170724</v>
      </c>
      <c r="N55" s="10" t="n">
        <v>20170724</v>
      </c>
      <c r="O55" s="10" t="n">
        <v>18.960333</v>
      </c>
      <c r="P55" s="10" t="n">
        <v>170506</v>
      </c>
      <c r="Q55" s="10" t="n">
        <f aca="false">AVERAGE(2.802, 2.8, 2.8)</f>
        <v>2.80066666666667</v>
      </c>
      <c r="R55" s="10" t="n">
        <v>13</v>
      </c>
      <c r="S55" s="10" t="n">
        <f aca="false">AVERAGE(32.6, 32.7, 32.7)</f>
        <v>32.6666666666667</v>
      </c>
      <c r="T55" s="10" t="n">
        <v>36.1</v>
      </c>
      <c r="U55" s="10" t="n">
        <v>19.009</v>
      </c>
      <c r="V55" s="10" t="n">
        <v>170531</v>
      </c>
      <c r="W55" s="10" t="n">
        <f aca="false">U55*(32.55/29.53)</f>
        <v>20.9530291229258</v>
      </c>
      <c r="X55" s="10" t="n">
        <f aca="false">U55</f>
        <v>19.009</v>
      </c>
      <c r="Y55" s="10" t="n">
        <v>35</v>
      </c>
      <c r="Z55" s="10" t="n">
        <f aca="false">1.8682*X55 - 2.7383</f>
        <v>32.7743138</v>
      </c>
      <c r="AA55" s="10" t="n">
        <f aca="false">AVERAGE(2.806, 2.806, 2.806)</f>
        <v>2.806</v>
      </c>
      <c r="AB55" s="10" t="n">
        <v>17.2</v>
      </c>
      <c r="AC55" s="10" t="n">
        <f aca="false">AVERAGE(29.4, 29.5, 29.5)</f>
        <v>29.4666666666667</v>
      </c>
      <c r="AD55" s="10" t="n">
        <f aca="false">33.1</f>
        <v>33.1</v>
      </c>
      <c r="AE55" s="10" t="n">
        <f aca="false">((Q55 - AA55)/Q55)</f>
        <v>-0.00190430849797646</v>
      </c>
      <c r="AF55" s="10" t="n">
        <f aca="false">(U55*(1 +AE55))</f>
        <v>18.972800999762</v>
      </c>
      <c r="AG55" s="10" t="n">
        <v>19.080667</v>
      </c>
      <c r="AH55" s="14" t="n">
        <f aca="false">1.8682*AG55 - 2.7383</f>
        <v>32.9082020894</v>
      </c>
      <c r="AI55" s="14" t="n">
        <f aca="false">AH55*(17.1/16.8)</f>
        <v>33.4958485552821</v>
      </c>
      <c r="AJ55" s="14" t="n">
        <f aca="false">100*(AI55-Z55)/Z55</f>
        <v>2.20152513241064</v>
      </c>
      <c r="AK55" s="14" t="n">
        <f aca="false">AJ55/Y55</f>
        <v>0.0629007180688754</v>
      </c>
      <c r="AL55" s="10" t="n">
        <v>170705</v>
      </c>
      <c r="AM55" s="10" t="n">
        <f aca="false">AVERAGE(2.79, 2.79, 2.789)</f>
        <v>2.78966666666667</v>
      </c>
      <c r="AN55" s="10" t="n">
        <v>17</v>
      </c>
      <c r="AO55" s="10" t="s">
        <v>65</v>
      </c>
      <c r="AP55" s="10" t="s">
        <v>65</v>
      </c>
      <c r="AQ55" s="10" t="n">
        <f aca="false">((Q55 - AM55)/ Q55)</f>
        <v>0.00392763627707693</v>
      </c>
      <c r="AR55" s="10" t="n">
        <f aca="false">(AG55*(1+AQ55))</f>
        <v>19.1556089199</v>
      </c>
      <c r="AS55" s="10" t="n">
        <v>31.784</v>
      </c>
      <c r="AT55" s="10" t="s">
        <v>66</v>
      </c>
      <c r="AU55" s="0" t="n">
        <f aca="false">1.8651*O55 - 2.6525</f>
        <v>32.7104170783</v>
      </c>
      <c r="AV55" s="0" t="n">
        <f aca="false">1.8651*U55 - 2.6525</f>
        <v>32.8011859</v>
      </c>
      <c r="AW55" s="0" t="n">
        <f aca="false">1.8651*AG55 - 2.6525</f>
        <v>32.9348520217</v>
      </c>
      <c r="AX55" s="0" t="n">
        <f aca="false">1.8651*AF55 - 2.6525</f>
        <v>32.733671144656</v>
      </c>
      <c r="AY55" s="0" t="n">
        <f aca="false">1.8651*AR55 - 2.6525</f>
        <v>33.0746261965055</v>
      </c>
      <c r="AZ55" s="10" t="n">
        <f aca="false">U55 - O55</f>
        <v>0.0486670000000018</v>
      </c>
      <c r="BA55" s="10" t="n">
        <f aca="false">(AZ55/O55)*100</f>
        <v>0.256677981341371</v>
      </c>
      <c r="BB55" s="10" t="n">
        <f aca="false">AG55-O55</f>
        <v>0.120334</v>
      </c>
      <c r="BC55" s="10" t="n">
        <f aca="false">(BB55/O55)*100</f>
        <v>0.63466184902976</v>
      </c>
      <c r="BD55" s="10" t="n">
        <f aca="false">BC55/Y55</f>
        <v>0.0181331956865646</v>
      </c>
      <c r="BE55" s="10" t="n">
        <f aca="false">((AW55 - AU55)/AU55)*100</f>
        <v>0.686126816612461</v>
      </c>
      <c r="BF55" s="10" t="n">
        <f aca="false">BE55/Y55</f>
        <v>0.0196036233317846</v>
      </c>
      <c r="BG55" s="10" t="n">
        <f aca="false">(AR55-O55)</f>
        <v>0.195275919900023</v>
      </c>
      <c r="BH55" s="10" t="n">
        <f aca="false">(BG55/O55)*100</f>
        <v>1.02991819763937</v>
      </c>
      <c r="BI55" s="10" t="n">
        <f aca="false">BH55/Y55</f>
        <v>0.0294262342182678</v>
      </c>
      <c r="BJ55" s="10" t="n">
        <f aca="false">((AY55 - AU55)/AU55)*100</f>
        <v>1.1134346509056</v>
      </c>
      <c r="BK55" s="10" t="n">
        <f aca="false">BJ55/Y55</f>
        <v>0.031812418597303</v>
      </c>
      <c r="BL55" s="15"/>
    </row>
    <row r="56" customFormat="false" ht="14.25" hidden="false" customHeight="true" outlineLevel="0" collapsed="false">
      <c r="A56" s="0" t="n">
        <v>140</v>
      </c>
      <c r="B56" s="10" t="n">
        <v>17166</v>
      </c>
      <c r="C56" s="10" t="n">
        <v>6</v>
      </c>
      <c r="D56" s="11" t="n">
        <v>2</v>
      </c>
      <c r="E56" s="11" t="n">
        <v>3</v>
      </c>
      <c r="F56" s="10" t="n">
        <v>400</v>
      </c>
      <c r="G56" s="10" t="n">
        <v>2348.8</v>
      </c>
      <c r="H56" s="10" t="n">
        <v>2454.04</v>
      </c>
      <c r="I56" s="12" t="n">
        <v>519.42</v>
      </c>
      <c r="J56" s="10" t="n">
        <v>3.1</v>
      </c>
      <c r="K56" s="13" t="n">
        <v>7.83</v>
      </c>
      <c r="L56" s="10" t="s">
        <v>64</v>
      </c>
      <c r="M56" s="10" t="n">
        <v>20170724</v>
      </c>
      <c r="N56" s="10" t="n">
        <v>20170724</v>
      </c>
      <c r="O56" s="10" t="n">
        <v>18.797</v>
      </c>
      <c r="P56" s="10" t="n">
        <v>170506</v>
      </c>
      <c r="Q56" s="10" t="n">
        <f aca="false">AVERAGE(2.802, 2.8, 2.8)</f>
        <v>2.80066666666667</v>
      </c>
      <c r="R56" s="10" t="n">
        <v>13</v>
      </c>
      <c r="S56" s="10" t="n">
        <f aca="false">AVERAGE(32.6, 32.7, 32.7)</f>
        <v>32.6666666666667</v>
      </c>
      <c r="T56" s="10" t="n">
        <v>36.1</v>
      </c>
      <c r="U56" s="10" t="n">
        <v>19.007333</v>
      </c>
      <c r="V56" s="10" t="n">
        <v>170531</v>
      </c>
      <c r="W56" s="10" t="n">
        <f aca="false">U56*(32.55/29.53)</f>
        <v>20.9511916407044</v>
      </c>
      <c r="X56" s="10" t="n">
        <f aca="false">U56</f>
        <v>19.007333</v>
      </c>
      <c r="Y56" s="10" t="n">
        <v>35</v>
      </c>
      <c r="Z56" s="10" t="n">
        <f aca="false">1.8682*X56 - 2.7383</f>
        <v>32.7711995106</v>
      </c>
      <c r="AA56" s="10" t="s">
        <v>65</v>
      </c>
      <c r="AB56" s="10" t="s">
        <v>65</v>
      </c>
      <c r="AC56" s="10" t="s">
        <v>65</v>
      </c>
      <c r="AD56" s="10" t="s">
        <v>65</v>
      </c>
      <c r="AE56" s="10" t="s">
        <v>65</v>
      </c>
      <c r="AF56" s="10" t="s">
        <v>65</v>
      </c>
      <c r="AG56" s="10" t="n">
        <v>19.110333</v>
      </c>
      <c r="AH56" s="14" t="n">
        <f aca="false">1.8682*AG56 - 2.7383</f>
        <v>32.9636241106</v>
      </c>
      <c r="AI56" s="14" t="n">
        <f aca="false">AH56*(17.1/16.8)</f>
        <v>33.5522602554321</v>
      </c>
      <c r="AJ56" s="14" t="n">
        <f aca="false">100*(AI56-Z56)/Z56</f>
        <v>2.38337551415995</v>
      </c>
      <c r="AK56" s="14" t="n">
        <f aca="false">AJ56/Y56</f>
        <v>0.0680964432617129</v>
      </c>
      <c r="AL56" s="10" t="n">
        <v>170705</v>
      </c>
      <c r="AM56" s="10" t="n">
        <f aca="false">AVERAGE(2.79, 2.79, 2.789)</f>
        <v>2.78966666666667</v>
      </c>
      <c r="AN56" s="10" t="n">
        <v>17</v>
      </c>
      <c r="AO56" s="10" t="s">
        <v>65</v>
      </c>
      <c r="AP56" s="10" t="s">
        <v>65</v>
      </c>
      <c r="AQ56" s="10" t="n">
        <f aca="false">((Q56 - AM56)/ Q56)</f>
        <v>0.00392763627707693</v>
      </c>
      <c r="AR56" s="10" t="n">
        <f aca="false">(AG56*(1+AQ56))</f>
        <v>19.1853914371578</v>
      </c>
      <c r="AS56" s="10" t="n">
        <v>30.697</v>
      </c>
      <c r="AT56" s="10" t="s">
        <v>66</v>
      </c>
      <c r="AU56" s="0" t="n">
        <f aca="false">1.8651*O56 - 2.6525</f>
        <v>32.4057847</v>
      </c>
      <c r="AV56" s="0" t="n">
        <f aca="false">1.8651*U56 - 2.6525</f>
        <v>32.7980767783</v>
      </c>
      <c r="AW56" s="0" t="n">
        <f aca="false">1.8651*AG56 - 2.6525</f>
        <v>32.9901820783</v>
      </c>
      <c r="AX56" s="0" t="s">
        <v>65</v>
      </c>
      <c r="AY56" s="0" t="n">
        <f aca="false">1.8651*AR56 - 2.6525</f>
        <v>33.130173569443</v>
      </c>
      <c r="AZ56" s="10" t="n">
        <f aca="false">U56 - O56</f>
        <v>0.210332999999999</v>
      </c>
      <c r="BA56" s="10" t="n">
        <f aca="false">(AZ56/O56)*100</f>
        <v>1.11897111241155</v>
      </c>
      <c r="BB56" s="10" t="n">
        <f aca="false">AG56-O56</f>
        <v>0.313333</v>
      </c>
      <c r="BC56" s="10" t="n">
        <f aca="false">(BB56/O56)*100</f>
        <v>1.66693089322764</v>
      </c>
      <c r="BD56" s="10" t="n">
        <f aca="false">BC56/Y56</f>
        <v>0.0476265969493612</v>
      </c>
      <c r="BE56" s="10" t="n">
        <f aca="false">((AW56 - AU56)/AU56)*100</f>
        <v>1.80337363748515</v>
      </c>
      <c r="BF56" s="10" t="n">
        <f aca="false">BE56/Y56</f>
        <v>0.0515249610710043</v>
      </c>
      <c r="BG56" s="10" t="n">
        <f aca="false">(AR56-O56)</f>
        <v>0.388391437157818</v>
      </c>
      <c r="BH56" s="10" t="n">
        <f aca="false">(BG56/O56)*100</f>
        <v>2.06624161918294</v>
      </c>
      <c r="BI56" s="10" t="n">
        <f aca="false">BH56/Y56</f>
        <v>0.0590354748337984</v>
      </c>
      <c r="BJ56" s="10" t="n">
        <f aca="false">((AY56 - AU56)/AU56)*100</f>
        <v>2.23536901250549</v>
      </c>
      <c r="BK56" s="10" t="n">
        <f aca="false">BJ56/Y56</f>
        <v>0.0638676860715856</v>
      </c>
      <c r="BL56" s="15"/>
    </row>
    <row r="57" customFormat="false" ht="14.25" hidden="false" customHeight="true" outlineLevel="0" collapsed="false">
      <c r="A57" s="0" t="n">
        <v>1</v>
      </c>
      <c r="B57" s="10" t="n">
        <v>17002</v>
      </c>
      <c r="C57" s="10" t="n">
        <v>5</v>
      </c>
      <c r="D57" s="11" t="n">
        <v>2</v>
      </c>
      <c r="E57" s="11" t="n">
        <v>2</v>
      </c>
      <c r="F57" s="10" t="n">
        <v>400</v>
      </c>
      <c r="G57" s="10" t="n">
        <v>2329.53</v>
      </c>
      <c r="H57" s="10" t="n">
        <v>2437.2</v>
      </c>
      <c r="I57" s="12" t="n">
        <v>590.67</v>
      </c>
      <c r="J57" s="10" t="n">
        <v>2.86</v>
      </c>
      <c r="K57" s="13" t="n">
        <v>7.83</v>
      </c>
      <c r="L57" s="10" t="s">
        <v>64</v>
      </c>
      <c r="M57" s="10" t="n">
        <v>20170509</v>
      </c>
      <c r="N57" s="10" t="n">
        <v>20170509</v>
      </c>
      <c r="O57" s="10" t="n">
        <v>28.923667</v>
      </c>
      <c r="P57" s="10" t="n">
        <v>170506</v>
      </c>
      <c r="Q57" s="10" t="n">
        <f aca="false">AVERAGE(2.799, 2.799, 2.798)</f>
        <v>2.79866666666667</v>
      </c>
      <c r="R57" s="10" t="n">
        <v>13</v>
      </c>
      <c r="S57" s="10" t="n">
        <f aca="false">AVERAGE(32.6, 32.7, 32.7)</f>
        <v>32.6666666666667</v>
      </c>
      <c r="T57" s="10" t="n">
        <v>36.1</v>
      </c>
      <c r="U57" s="10" t="s">
        <v>65</v>
      </c>
      <c r="V57" s="10" t="s">
        <v>65</v>
      </c>
      <c r="W57" s="10" t="e">
        <f aca="false">U57*(32.55/29.53)</f>
        <v>#VALUE!</v>
      </c>
      <c r="X57" s="10" t="str">
        <f aca="false">U57</f>
        <v>NA</v>
      </c>
      <c r="Y57" s="10" t="s">
        <v>65</v>
      </c>
      <c r="Z57" s="10" t="s">
        <v>65</v>
      </c>
      <c r="AA57" s="10" t="s">
        <v>65</v>
      </c>
      <c r="AB57" s="10" t="s">
        <v>65</v>
      </c>
      <c r="AC57" s="10" t="s">
        <v>65</v>
      </c>
      <c r="AD57" s="10" t="s">
        <v>65</v>
      </c>
      <c r="AE57" s="10" t="s">
        <v>65</v>
      </c>
      <c r="AF57" s="10" t="s">
        <v>65</v>
      </c>
      <c r="AG57" s="10" t="s">
        <v>65</v>
      </c>
      <c r="AH57" s="14" t="e">
        <f aca="false">1.8682*AG57 - 2.7383</f>
        <v>#VALUE!</v>
      </c>
      <c r="AI57" s="14" t="e">
        <f aca="false">AH57*(17.1/16.8)</f>
        <v>#VALUE!</v>
      </c>
      <c r="AJ57" s="14"/>
      <c r="AK57" s="14"/>
      <c r="AL57" s="10" t="s">
        <v>65</v>
      </c>
      <c r="AM57" s="10" t="s">
        <v>65</v>
      </c>
      <c r="AN57" s="10" t="s">
        <v>65</v>
      </c>
      <c r="AO57" s="10" t="s">
        <v>65</v>
      </c>
      <c r="AP57" s="10" t="s">
        <v>65</v>
      </c>
      <c r="AQ57" s="10" t="s">
        <v>65</v>
      </c>
      <c r="AR57" s="10" t="s">
        <v>65</v>
      </c>
      <c r="AS57" s="10" t="n">
        <v>49.89</v>
      </c>
      <c r="AT57" s="10" t="s">
        <v>69</v>
      </c>
      <c r="AU57" s="0" t="n">
        <f aca="false">1.8651*O57 - 2.6525</f>
        <v>51.2930313217</v>
      </c>
      <c r="AV57" s="0" t="s">
        <v>65</v>
      </c>
      <c r="AW57" s="0" t="s">
        <v>65</v>
      </c>
      <c r="AX57" s="0" t="s">
        <v>65</v>
      </c>
      <c r="AY57" s="0" t="s">
        <v>65</v>
      </c>
      <c r="AZ57" s="10" t="s">
        <v>65</v>
      </c>
      <c r="BA57" s="10" t="s">
        <v>65</v>
      </c>
      <c r="BB57" s="10" t="s">
        <v>65</v>
      </c>
      <c r="BC57" s="10" t="s">
        <v>65</v>
      </c>
      <c r="BD57" s="10" t="s">
        <v>65</v>
      </c>
      <c r="BE57" s="10" t="s">
        <v>65</v>
      </c>
      <c r="BF57" s="10" t="s">
        <v>65</v>
      </c>
      <c r="BG57" s="10" t="s">
        <v>65</v>
      </c>
      <c r="BH57" s="10" t="s">
        <v>65</v>
      </c>
      <c r="BI57" s="10" t="s">
        <v>65</v>
      </c>
      <c r="BJ57" s="10" t="s">
        <v>65</v>
      </c>
      <c r="BK57" s="10" t="s">
        <v>65</v>
      </c>
      <c r="BL57" s="15"/>
    </row>
    <row r="58" customFormat="false" ht="14.25" hidden="false" customHeight="true" outlineLevel="0" collapsed="false">
      <c r="A58" s="0" t="n">
        <v>2</v>
      </c>
      <c r="B58" s="10" t="n">
        <v>17009</v>
      </c>
      <c r="C58" s="10" t="n">
        <v>18</v>
      </c>
      <c r="D58" s="11" t="n">
        <v>6</v>
      </c>
      <c r="E58" s="11" t="n">
        <v>3</v>
      </c>
      <c r="F58" s="10" t="n">
        <v>2800</v>
      </c>
      <c r="G58" s="10" t="n">
        <v>2622.52</v>
      </c>
      <c r="H58" s="10" t="n">
        <v>2522.02</v>
      </c>
      <c r="I58" s="12" t="n">
        <v>2555.7</v>
      </c>
      <c r="J58" s="10" t="n">
        <v>1.13</v>
      </c>
      <c r="K58" s="13" t="n">
        <v>7.23</v>
      </c>
      <c r="L58" s="10" t="s">
        <v>64</v>
      </c>
      <c r="M58" s="10" t="n">
        <v>20170509</v>
      </c>
      <c r="N58" s="10" t="n">
        <v>20170509</v>
      </c>
      <c r="O58" s="10" t="n">
        <v>37.167667</v>
      </c>
      <c r="P58" s="10" t="n">
        <v>170504</v>
      </c>
      <c r="Q58" s="10" t="n">
        <f aca="false">AVERAGE(2.756, 2.755, 2.756)</f>
        <v>2.75566666666667</v>
      </c>
      <c r="R58" s="10" t="n">
        <v>13</v>
      </c>
      <c r="S58" s="10" t="n">
        <f aca="false">AVERAGE(32.4,32.5,32.4)</f>
        <v>32.4333333333333</v>
      </c>
      <c r="T58" s="10" t="n">
        <v>36.1</v>
      </c>
      <c r="U58" s="10" t="s">
        <v>65</v>
      </c>
      <c r="V58" s="10" t="s">
        <v>65</v>
      </c>
      <c r="W58" s="10" t="e">
        <f aca="false">U58*(32.55/29.53)</f>
        <v>#VALUE!</v>
      </c>
      <c r="X58" s="10" t="str">
        <f aca="false">U58</f>
        <v>NA</v>
      </c>
      <c r="Y58" s="10" t="s">
        <v>65</v>
      </c>
      <c r="Z58" s="10" t="s">
        <v>65</v>
      </c>
      <c r="AA58" s="10" t="s">
        <v>65</v>
      </c>
      <c r="AB58" s="10" t="s">
        <v>65</v>
      </c>
      <c r="AC58" s="10" t="s">
        <v>65</v>
      </c>
      <c r="AD58" s="10" t="s">
        <v>65</v>
      </c>
      <c r="AE58" s="10" t="s">
        <v>65</v>
      </c>
      <c r="AF58" s="10" t="s">
        <v>65</v>
      </c>
      <c r="AG58" s="10" t="s">
        <v>65</v>
      </c>
      <c r="AH58" s="14" t="e">
        <f aca="false">1.8682*AG58 - 2.7383</f>
        <v>#VALUE!</v>
      </c>
      <c r="AI58" s="14" t="e">
        <f aca="false">AH58*(17.1/16.8)</f>
        <v>#VALUE!</v>
      </c>
      <c r="AJ58" s="14"/>
      <c r="AK58" s="14"/>
      <c r="AL58" s="10" t="s">
        <v>65</v>
      </c>
      <c r="AM58" s="10" t="s">
        <v>65</v>
      </c>
      <c r="AN58" s="10" t="s">
        <v>65</v>
      </c>
      <c r="AO58" s="10" t="s">
        <v>65</v>
      </c>
      <c r="AP58" s="10" t="s">
        <v>65</v>
      </c>
      <c r="AQ58" s="10" t="s">
        <v>65</v>
      </c>
      <c r="AR58" s="10" t="s">
        <v>65</v>
      </c>
      <c r="AS58" s="10" t="n">
        <v>63.85</v>
      </c>
      <c r="AT58" s="10" t="s">
        <v>69</v>
      </c>
      <c r="AU58" s="0" t="n">
        <f aca="false">1.8651*O58 - 2.6525</f>
        <v>66.6689157217</v>
      </c>
      <c r="AV58" s="0" t="s">
        <v>65</v>
      </c>
      <c r="AW58" s="0" t="s">
        <v>65</v>
      </c>
      <c r="AX58" s="0" t="s">
        <v>65</v>
      </c>
      <c r="AY58" s="0" t="s">
        <v>65</v>
      </c>
      <c r="AZ58" s="10" t="s">
        <v>65</v>
      </c>
      <c r="BA58" s="10" t="s">
        <v>65</v>
      </c>
      <c r="BB58" s="10" t="s">
        <v>65</v>
      </c>
      <c r="BC58" s="10" t="s">
        <v>65</v>
      </c>
      <c r="BD58" s="10" t="s">
        <v>65</v>
      </c>
      <c r="BE58" s="10" t="s">
        <v>65</v>
      </c>
      <c r="BF58" s="10" t="s">
        <v>65</v>
      </c>
      <c r="BG58" s="10" t="s">
        <v>65</v>
      </c>
      <c r="BH58" s="10" t="s">
        <v>65</v>
      </c>
      <c r="BI58" s="10" t="s">
        <v>65</v>
      </c>
      <c r="BJ58" s="10" t="s">
        <v>65</v>
      </c>
      <c r="BK58" s="10" t="s">
        <v>65</v>
      </c>
      <c r="BL58" s="15"/>
    </row>
    <row r="59" customFormat="false" ht="14.25" hidden="false" customHeight="true" outlineLevel="0" collapsed="false">
      <c r="A59" s="0" t="n">
        <v>3</v>
      </c>
      <c r="B59" s="10" t="n">
        <v>17014</v>
      </c>
      <c r="C59" s="10" t="n">
        <v>14</v>
      </c>
      <c r="D59" s="11" t="n">
        <v>5</v>
      </c>
      <c r="E59" s="11" t="n">
        <v>2</v>
      </c>
      <c r="F59" s="10" t="n">
        <v>900</v>
      </c>
      <c r="G59" s="10" t="n">
        <v>2441</v>
      </c>
      <c r="H59" s="10" t="n">
        <v>2468.42</v>
      </c>
      <c r="I59" s="12" t="n">
        <v>865.45</v>
      </c>
      <c r="J59" s="10" t="n">
        <v>2.15</v>
      </c>
      <c r="K59" s="13" t="n">
        <v>7.62</v>
      </c>
      <c r="L59" s="10" t="s">
        <v>64</v>
      </c>
      <c r="M59" s="10" t="n">
        <v>20170509</v>
      </c>
      <c r="N59" s="10" t="n">
        <v>20170509</v>
      </c>
      <c r="O59" s="10" t="n">
        <v>37.192333</v>
      </c>
      <c r="P59" s="10" t="n">
        <v>170506</v>
      </c>
      <c r="Q59" s="10" t="n">
        <f aca="false">AVERAGE(2.799, 2.798, 2.797)</f>
        <v>2.798</v>
      </c>
      <c r="R59" s="10" t="n">
        <v>13</v>
      </c>
      <c r="S59" s="10" t="n">
        <f aca="false">AVERAGE(32.6, 32.7, 32.7)</f>
        <v>32.6666666666667</v>
      </c>
      <c r="T59" s="10" t="n">
        <v>36.1</v>
      </c>
      <c r="U59" s="10" t="s">
        <v>65</v>
      </c>
      <c r="V59" s="10" t="s">
        <v>65</v>
      </c>
      <c r="W59" s="10" t="e">
        <f aca="false">U59*(32.55/29.53)</f>
        <v>#VALUE!</v>
      </c>
      <c r="X59" s="10" t="str">
        <f aca="false">U59</f>
        <v>NA</v>
      </c>
      <c r="Y59" s="10" t="s">
        <v>65</v>
      </c>
      <c r="Z59" s="10" t="s">
        <v>65</v>
      </c>
      <c r="AA59" s="10" t="s">
        <v>65</v>
      </c>
      <c r="AB59" s="10" t="s">
        <v>65</v>
      </c>
      <c r="AC59" s="10" t="s">
        <v>65</v>
      </c>
      <c r="AD59" s="10" t="s">
        <v>65</v>
      </c>
      <c r="AE59" s="10" t="s">
        <v>65</v>
      </c>
      <c r="AF59" s="10" t="s">
        <v>65</v>
      </c>
      <c r="AG59" s="10" t="s">
        <v>65</v>
      </c>
      <c r="AH59" s="14" t="e">
        <f aca="false">1.8682*AG59 - 2.7383</f>
        <v>#VALUE!</v>
      </c>
      <c r="AI59" s="14" t="e">
        <f aca="false">AH59*(17.1/16.8)</f>
        <v>#VALUE!</v>
      </c>
      <c r="AJ59" s="14"/>
      <c r="AK59" s="14"/>
      <c r="AL59" s="10" t="s">
        <v>65</v>
      </c>
      <c r="AM59" s="10" t="s">
        <v>65</v>
      </c>
      <c r="AN59" s="10" t="s">
        <v>65</v>
      </c>
      <c r="AO59" s="10" t="s">
        <v>65</v>
      </c>
      <c r="AP59" s="10" t="s">
        <v>65</v>
      </c>
      <c r="AQ59" s="10" t="s">
        <v>65</v>
      </c>
      <c r="AR59" s="10" t="s">
        <v>65</v>
      </c>
      <c r="AS59" s="10" t="n">
        <v>65.54</v>
      </c>
      <c r="AT59" s="10" t="s">
        <v>69</v>
      </c>
      <c r="AU59" s="0" t="n">
        <f aca="false">1.8651*O59 - 2.6525</f>
        <v>66.7149202783</v>
      </c>
      <c r="AV59" s="0" t="s">
        <v>65</v>
      </c>
      <c r="AW59" s="0" t="s">
        <v>65</v>
      </c>
      <c r="AX59" s="0" t="s">
        <v>65</v>
      </c>
      <c r="AY59" s="0" t="s">
        <v>65</v>
      </c>
      <c r="AZ59" s="10" t="s">
        <v>65</v>
      </c>
      <c r="BA59" s="10" t="s">
        <v>65</v>
      </c>
      <c r="BB59" s="10" t="s">
        <v>65</v>
      </c>
      <c r="BC59" s="10" t="s">
        <v>65</v>
      </c>
      <c r="BD59" s="10" t="s">
        <v>65</v>
      </c>
      <c r="BE59" s="10" t="s">
        <v>65</v>
      </c>
      <c r="BF59" s="10" t="s">
        <v>65</v>
      </c>
      <c r="BG59" s="10" t="s">
        <v>65</v>
      </c>
      <c r="BH59" s="10" t="s">
        <v>65</v>
      </c>
      <c r="BI59" s="10" t="s">
        <v>65</v>
      </c>
      <c r="BJ59" s="10" t="s">
        <v>65</v>
      </c>
      <c r="BK59" s="10" t="s">
        <v>65</v>
      </c>
      <c r="BL59" s="15"/>
    </row>
    <row r="60" customFormat="false" ht="14.25" hidden="false" customHeight="true" outlineLevel="0" collapsed="false">
      <c r="A60" s="0" t="n">
        <v>4</v>
      </c>
      <c r="B60" s="10" t="n">
        <v>17016</v>
      </c>
      <c r="C60" s="10" t="n">
        <v>13</v>
      </c>
      <c r="D60" s="11" t="n">
        <v>5</v>
      </c>
      <c r="E60" s="11" t="n">
        <v>1</v>
      </c>
      <c r="F60" s="10" t="n">
        <v>900</v>
      </c>
      <c r="G60" s="10" t="n">
        <v>2439.9</v>
      </c>
      <c r="H60" s="10" t="n">
        <v>2459.91</v>
      </c>
      <c r="I60" s="12" t="n">
        <v>936.56</v>
      </c>
      <c r="J60" s="10" t="n">
        <v>2.02</v>
      </c>
      <c r="K60" s="13" t="n">
        <v>7.62</v>
      </c>
      <c r="L60" s="10" t="s">
        <v>64</v>
      </c>
      <c r="M60" s="10" t="n">
        <v>20170509</v>
      </c>
      <c r="N60" s="10" t="n">
        <v>20170509</v>
      </c>
      <c r="O60" s="10" t="n">
        <v>39.398333</v>
      </c>
      <c r="P60" s="10" t="n">
        <v>170505</v>
      </c>
      <c r="Q60" s="10" t="n">
        <v>2.786</v>
      </c>
      <c r="R60" s="10" t="n">
        <v>12.9</v>
      </c>
      <c r="S60" s="10" t="n">
        <f aca="false">AVERAGE(32.5, 32.6, 32.5)</f>
        <v>32.5333333333333</v>
      </c>
      <c r="T60" s="10" t="n">
        <v>36.1</v>
      </c>
      <c r="U60" s="10" t="s">
        <v>65</v>
      </c>
      <c r="V60" s="10" t="s">
        <v>65</v>
      </c>
      <c r="W60" s="10" t="e">
        <f aca="false">U60*(32.55/29.53)</f>
        <v>#VALUE!</v>
      </c>
      <c r="X60" s="10" t="str">
        <f aca="false">U60</f>
        <v>NA</v>
      </c>
      <c r="Y60" s="10" t="s">
        <v>65</v>
      </c>
      <c r="Z60" s="10" t="s">
        <v>65</v>
      </c>
      <c r="AA60" s="10" t="s">
        <v>65</v>
      </c>
      <c r="AB60" s="10" t="s">
        <v>65</v>
      </c>
      <c r="AC60" s="10" t="s">
        <v>65</v>
      </c>
      <c r="AD60" s="10" t="s">
        <v>65</v>
      </c>
      <c r="AE60" s="10" t="s">
        <v>65</v>
      </c>
      <c r="AF60" s="10" t="s">
        <v>65</v>
      </c>
      <c r="AG60" s="10" t="s">
        <v>65</v>
      </c>
      <c r="AH60" s="14" t="e">
        <f aca="false">1.8682*AG60 - 2.7383</f>
        <v>#VALUE!</v>
      </c>
      <c r="AI60" s="14" t="e">
        <f aca="false">AH60*(17.1/16.8)</f>
        <v>#VALUE!</v>
      </c>
      <c r="AJ60" s="14"/>
      <c r="AK60" s="14"/>
      <c r="AL60" s="10" t="s">
        <v>65</v>
      </c>
      <c r="AM60" s="10" t="s">
        <v>65</v>
      </c>
      <c r="AN60" s="10" t="s">
        <v>65</v>
      </c>
      <c r="AO60" s="10" t="s">
        <v>65</v>
      </c>
      <c r="AP60" s="10" t="s">
        <v>65</v>
      </c>
      <c r="AQ60" s="10" t="s">
        <v>65</v>
      </c>
      <c r="AR60" s="10" t="s">
        <v>65</v>
      </c>
      <c r="AS60" s="10" t="n">
        <v>72.18</v>
      </c>
      <c r="AT60" s="10" t="s">
        <v>69</v>
      </c>
      <c r="AU60" s="0" t="n">
        <f aca="false">1.8651*O60 - 2.6525</f>
        <v>70.8293308783</v>
      </c>
      <c r="AV60" s="0" t="s">
        <v>65</v>
      </c>
      <c r="AW60" s="0" t="s">
        <v>65</v>
      </c>
      <c r="AX60" s="0" t="s">
        <v>65</v>
      </c>
      <c r="AY60" s="0" t="s">
        <v>65</v>
      </c>
      <c r="AZ60" s="10" t="s">
        <v>65</v>
      </c>
      <c r="BA60" s="10" t="s">
        <v>65</v>
      </c>
      <c r="BB60" s="10" t="s">
        <v>65</v>
      </c>
      <c r="BC60" s="10" t="s">
        <v>65</v>
      </c>
      <c r="BD60" s="10" t="s">
        <v>65</v>
      </c>
      <c r="BE60" s="10" t="s">
        <v>65</v>
      </c>
      <c r="BF60" s="10" t="s">
        <v>65</v>
      </c>
      <c r="BG60" s="10" t="s">
        <v>65</v>
      </c>
      <c r="BH60" s="10" t="s">
        <v>65</v>
      </c>
      <c r="BI60" s="10" t="s">
        <v>65</v>
      </c>
      <c r="BJ60" s="10" t="s">
        <v>65</v>
      </c>
      <c r="BK60" s="10" t="s">
        <v>65</v>
      </c>
      <c r="BL60" s="15"/>
    </row>
    <row r="61" customFormat="false" ht="14.25" hidden="false" customHeight="true" outlineLevel="0" collapsed="false">
      <c r="A61" s="0" t="n">
        <v>5</v>
      </c>
      <c r="B61" s="10" t="n">
        <v>17018</v>
      </c>
      <c r="C61" s="10" t="n">
        <v>3</v>
      </c>
      <c r="D61" s="11" t="n">
        <v>1</v>
      </c>
      <c r="E61" s="11" t="n">
        <v>3</v>
      </c>
      <c r="F61" s="10" t="n">
        <v>400</v>
      </c>
      <c r="G61" s="10" t="n">
        <v>2377.12</v>
      </c>
      <c r="H61" s="10" t="n">
        <v>2484.38</v>
      </c>
      <c r="I61" s="12" t="n">
        <v>574.36</v>
      </c>
      <c r="J61" s="10" t="n">
        <v>2.93</v>
      </c>
      <c r="K61" s="13" t="n">
        <v>7.84</v>
      </c>
      <c r="L61" s="10" t="s">
        <v>64</v>
      </c>
      <c r="M61" s="10" t="n">
        <v>20170509</v>
      </c>
      <c r="N61" s="10" t="n">
        <v>20170509</v>
      </c>
      <c r="O61" s="10" t="n">
        <v>16.632</v>
      </c>
      <c r="P61" s="10" t="n">
        <v>170505</v>
      </c>
      <c r="Q61" s="10" t="n">
        <v>2.785</v>
      </c>
      <c r="R61" s="10" t="n">
        <v>12.9</v>
      </c>
      <c r="S61" s="10" t="n">
        <f aca="false">AVERAGE(32.5, 32.6, 32.5)</f>
        <v>32.5333333333333</v>
      </c>
      <c r="T61" s="10" t="n">
        <v>36.1</v>
      </c>
      <c r="U61" s="10" t="s">
        <v>65</v>
      </c>
      <c r="V61" s="10" t="s">
        <v>65</v>
      </c>
      <c r="W61" s="10" t="e">
        <f aca="false">U61*(32.55/29.53)</f>
        <v>#VALUE!</v>
      </c>
      <c r="X61" s="10" t="str">
        <f aca="false">U61</f>
        <v>NA</v>
      </c>
      <c r="Y61" s="10" t="s">
        <v>65</v>
      </c>
      <c r="Z61" s="10" t="s">
        <v>65</v>
      </c>
      <c r="AA61" s="10" t="s">
        <v>65</v>
      </c>
      <c r="AB61" s="10" t="s">
        <v>65</v>
      </c>
      <c r="AC61" s="10" t="s">
        <v>65</v>
      </c>
      <c r="AD61" s="10" t="s">
        <v>65</v>
      </c>
      <c r="AE61" s="10" t="s">
        <v>65</v>
      </c>
      <c r="AF61" s="10" t="s">
        <v>65</v>
      </c>
      <c r="AG61" s="10" t="s">
        <v>65</v>
      </c>
      <c r="AH61" s="14" t="e">
        <f aca="false">1.8682*AG61 - 2.7383</f>
        <v>#VALUE!</v>
      </c>
      <c r="AI61" s="14" t="e">
        <f aca="false">AH61*(17.1/16.8)</f>
        <v>#VALUE!</v>
      </c>
      <c r="AJ61" s="14"/>
      <c r="AK61" s="14"/>
      <c r="AL61" s="10" t="s">
        <v>65</v>
      </c>
      <c r="AM61" s="10" t="s">
        <v>65</v>
      </c>
      <c r="AN61" s="10" t="s">
        <v>65</v>
      </c>
      <c r="AO61" s="10" t="s">
        <v>65</v>
      </c>
      <c r="AP61" s="10" t="s">
        <v>65</v>
      </c>
      <c r="AQ61" s="10" t="s">
        <v>65</v>
      </c>
      <c r="AR61" s="10" t="s">
        <v>65</v>
      </c>
      <c r="AS61" s="10" t="n">
        <v>28.34</v>
      </c>
      <c r="AT61" s="10" t="s">
        <v>69</v>
      </c>
      <c r="AU61" s="0" t="n">
        <f aca="false">1.8651*O61 - 2.6525</f>
        <v>28.3678432</v>
      </c>
      <c r="AV61" s="0" t="s">
        <v>65</v>
      </c>
      <c r="AW61" s="0" t="s">
        <v>65</v>
      </c>
      <c r="AX61" s="0" t="s">
        <v>65</v>
      </c>
      <c r="AY61" s="0" t="s">
        <v>65</v>
      </c>
      <c r="AZ61" s="10" t="s">
        <v>65</v>
      </c>
      <c r="BA61" s="10" t="s">
        <v>65</v>
      </c>
      <c r="BB61" s="10" t="s">
        <v>65</v>
      </c>
      <c r="BC61" s="10" t="s">
        <v>65</v>
      </c>
      <c r="BD61" s="10" t="s">
        <v>65</v>
      </c>
      <c r="BE61" s="10" t="s">
        <v>65</v>
      </c>
      <c r="BF61" s="10" t="s">
        <v>65</v>
      </c>
      <c r="BG61" s="10" t="s">
        <v>65</v>
      </c>
      <c r="BH61" s="10" t="s">
        <v>65</v>
      </c>
      <c r="BI61" s="10" t="s">
        <v>65</v>
      </c>
      <c r="BJ61" s="10" t="s">
        <v>65</v>
      </c>
      <c r="BK61" s="10" t="s">
        <v>65</v>
      </c>
      <c r="BL61" s="15"/>
    </row>
    <row r="62" customFormat="false" ht="14.25" hidden="false" customHeight="true" outlineLevel="0" collapsed="false">
      <c r="A62" s="0" t="n">
        <v>6</v>
      </c>
      <c r="B62" s="10" t="n">
        <v>17035</v>
      </c>
      <c r="C62" s="10" t="n">
        <v>15</v>
      </c>
      <c r="D62" s="11" t="n">
        <v>5</v>
      </c>
      <c r="E62" s="11" t="n">
        <v>3</v>
      </c>
      <c r="F62" s="10" t="n">
        <v>900</v>
      </c>
      <c r="G62" s="10" t="n">
        <v>2441.67</v>
      </c>
      <c r="H62" s="10" t="n">
        <v>2467.77</v>
      </c>
      <c r="I62" s="12" t="n">
        <v>890.65</v>
      </c>
      <c r="J62" s="10" t="n">
        <v>2.12</v>
      </c>
      <c r="K62" s="13" t="n">
        <v>7.62</v>
      </c>
      <c r="L62" s="10" t="s">
        <v>64</v>
      </c>
      <c r="M62" s="10" t="n">
        <v>20170509</v>
      </c>
      <c r="N62" s="10" t="n">
        <v>20170509</v>
      </c>
      <c r="O62" s="10" t="n">
        <v>22.055667</v>
      </c>
      <c r="P62" s="10" t="n">
        <v>170505</v>
      </c>
      <c r="Q62" s="10" t="n">
        <v>2.786</v>
      </c>
      <c r="R62" s="10" t="n">
        <v>12.9</v>
      </c>
      <c r="S62" s="10" t="n">
        <f aca="false">AVERAGE(32.5, 32.6, 32.5)</f>
        <v>32.5333333333333</v>
      </c>
      <c r="T62" s="10" t="n">
        <v>36.1</v>
      </c>
      <c r="U62" s="10" t="s">
        <v>65</v>
      </c>
      <c r="V62" s="10" t="s">
        <v>65</v>
      </c>
      <c r="W62" s="10" t="e">
        <f aca="false">U62*(32.55/29.53)</f>
        <v>#VALUE!</v>
      </c>
      <c r="X62" s="10" t="str">
        <f aca="false">U62</f>
        <v>NA</v>
      </c>
      <c r="Y62" s="10" t="s">
        <v>65</v>
      </c>
      <c r="Z62" s="10" t="s">
        <v>65</v>
      </c>
      <c r="AA62" s="10" t="s">
        <v>65</v>
      </c>
      <c r="AB62" s="10" t="s">
        <v>65</v>
      </c>
      <c r="AC62" s="10" t="s">
        <v>65</v>
      </c>
      <c r="AD62" s="10" t="s">
        <v>65</v>
      </c>
      <c r="AE62" s="10" t="s">
        <v>65</v>
      </c>
      <c r="AF62" s="10" t="s">
        <v>65</v>
      </c>
      <c r="AG62" s="10" t="s">
        <v>65</v>
      </c>
      <c r="AH62" s="14" t="e">
        <f aca="false">1.8682*AG62 - 2.7383</f>
        <v>#VALUE!</v>
      </c>
      <c r="AI62" s="14" t="e">
        <f aca="false">AH62*(17.1/16.8)</f>
        <v>#VALUE!</v>
      </c>
      <c r="AJ62" s="14"/>
      <c r="AK62" s="14"/>
      <c r="AL62" s="10" t="s">
        <v>65</v>
      </c>
      <c r="AM62" s="10" t="s">
        <v>65</v>
      </c>
      <c r="AN62" s="10" t="s">
        <v>65</v>
      </c>
      <c r="AO62" s="10" t="s">
        <v>65</v>
      </c>
      <c r="AP62" s="10" t="s">
        <v>65</v>
      </c>
      <c r="AQ62" s="10" t="s">
        <v>65</v>
      </c>
      <c r="AR62" s="10" t="s">
        <v>65</v>
      </c>
      <c r="AS62" s="10" t="n">
        <v>37.56</v>
      </c>
      <c r="AT62" s="10" t="s">
        <v>69</v>
      </c>
      <c r="AU62" s="0" t="n">
        <f aca="false">1.8651*O62 - 2.6525</f>
        <v>38.4835245217</v>
      </c>
      <c r="AV62" s="0" t="s">
        <v>65</v>
      </c>
      <c r="AW62" s="0" t="s">
        <v>65</v>
      </c>
      <c r="AX62" s="0" t="s">
        <v>65</v>
      </c>
      <c r="AY62" s="0" t="s">
        <v>65</v>
      </c>
      <c r="AZ62" s="10" t="s">
        <v>65</v>
      </c>
      <c r="BA62" s="10" t="s">
        <v>65</v>
      </c>
      <c r="BB62" s="10" t="s">
        <v>65</v>
      </c>
      <c r="BC62" s="10" t="s">
        <v>65</v>
      </c>
      <c r="BD62" s="10" t="s">
        <v>65</v>
      </c>
      <c r="BE62" s="10" t="s">
        <v>65</v>
      </c>
      <c r="BF62" s="10" t="s">
        <v>65</v>
      </c>
      <c r="BG62" s="10" t="s">
        <v>65</v>
      </c>
      <c r="BH62" s="10" t="s">
        <v>65</v>
      </c>
      <c r="BI62" s="10" t="s">
        <v>65</v>
      </c>
      <c r="BJ62" s="10" t="s">
        <v>65</v>
      </c>
      <c r="BK62" s="10" t="s">
        <v>65</v>
      </c>
      <c r="BL62" s="15"/>
    </row>
    <row r="63" customFormat="false" ht="14.25" hidden="false" customHeight="true" outlineLevel="0" collapsed="false">
      <c r="A63" s="0" t="n">
        <v>7</v>
      </c>
      <c r="B63" s="10" t="n">
        <v>17047</v>
      </c>
      <c r="C63" s="10" t="n">
        <v>16</v>
      </c>
      <c r="D63" s="11" t="n">
        <v>6</v>
      </c>
      <c r="E63" s="11" t="n">
        <v>1</v>
      </c>
      <c r="F63" s="10" t="n">
        <v>2800</v>
      </c>
      <c r="G63" s="10" t="n">
        <v>2616.63</v>
      </c>
      <c r="H63" s="10" t="n">
        <v>2523.13</v>
      </c>
      <c r="I63" s="12" t="n">
        <v>2423.47</v>
      </c>
      <c r="J63" s="10" t="n">
        <v>1.17</v>
      </c>
      <c r="K63" s="13" t="n">
        <v>7.24</v>
      </c>
      <c r="L63" s="10" t="s">
        <v>64</v>
      </c>
      <c r="M63" s="10" t="n">
        <v>20170509</v>
      </c>
      <c r="N63" s="10" t="n">
        <v>20170509</v>
      </c>
      <c r="O63" s="10" t="n">
        <v>18.373333</v>
      </c>
      <c r="P63" s="10" t="n">
        <v>170504</v>
      </c>
      <c r="Q63" s="10" t="n">
        <f aca="false">AVERAGE(2.756, 2.755, 2.756)</f>
        <v>2.75566666666667</v>
      </c>
      <c r="R63" s="10" t="n">
        <v>13</v>
      </c>
      <c r="S63" s="10" t="n">
        <f aca="false">AVERAGE(32.4,32.5,32.4)</f>
        <v>32.4333333333333</v>
      </c>
      <c r="T63" s="10" t="n">
        <v>36.1</v>
      </c>
      <c r="U63" s="10" t="s">
        <v>65</v>
      </c>
      <c r="V63" s="10" t="s">
        <v>65</v>
      </c>
      <c r="W63" s="10" t="e">
        <f aca="false">U63*(32.55/29.53)</f>
        <v>#VALUE!</v>
      </c>
      <c r="X63" s="10" t="str">
        <f aca="false">U63</f>
        <v>NA</v>
      </c>
      <c r="Y63" s="10" t="s">
        <v>65</v>
      </c>
      <c r="Z63" s="10" t="s">
        <v>65</v>
      </c>
      <c r="AA63" s="10" t="s">
        <v>65</v>
      </c>
      <c r="AB63" s="10" t="s">
        <v>65</v>
      </c>
      <c r="AC63" s="10" t="s">
        <v>65</v>
      </c>
      <c r="AD63" s="10" t="s">
        <v>65</v>
      </c>
      <c r="AE63" s="10" t="s">
        <v>65</v>
      </c>
      <c r="AF63" s="10" t="s">
        <v>65</v>
      </c>
      <c r="AG63" s="10" t="s">
        <v>65</v>
      </c>
      <c r="AH63" s="14" t="e">
        <f aca="false">1.8682*AG63 - 2.7383</f>
        <v>#VALUE!</v>
      </c>
      <c r="AI63" s="14" t="e">
        <f aca="false">AH63*(17.1/16.8)</f>
        <v>#VALUE!</v>
      </c>
      <c r="AJ63" s="14"/>
      <c r="AK63" s="14"/>
      <c r="AL63" s="10" t="s">
        <v>65</v>
      </c>
      <c r="AM63" s="10" t="s">
        <v>65</v>
      </c>
      <c r="AN63" s="10" t="s">
        <v>65</v>
      </c>
      <c r="AO63" s="10" t="s">
        <v>65</v>
      </c>
      <c r="AP63" s="10" t="s">
        <v>65</v>
      </c>
      <c r="AQ63" s="10" t="s">
        <v>65</v>
      </c>
      <c r="AR63" s="10" t="s">
        <v>65</v>
      </c>
      <c r="AS63" s="10" t="n">
        <v>30.27</v>
      </c>
      <c r="AT63" s="10" t="s">
        <v>69</v>
      </c>
      <c r="AU63" s="0" t="n">
        <f aca="false">1.8651*O63 - 2.6525</f>
        <v>31.6156033783</v>
      </c>
      <c r="AV63" s="0" t="s">
        <v>65</v>
      </c>
      <c r="AW63" s="0" t="s">
        <v>65</v>
      </c>
      <c r="AX63" s="0" t="s">
        <v>65</v>
      </c>
      <c r="AY63" s="0" t="s">
        <v>65</v>
      </c>
      <c r="AZ63" s="10" t="s">
        <v>65</v>
      </c>
      <c r="BA63" s="10" t="s">
        <v>65</v>
      </c>
      <c r="BB63" s="10" t="s">
        <v>65</v>
      </c>
      <c r="BC63" s="10" t="s">
        <v>65</v>
      </c>
      <c r="BD63" s="10" t="s">
        <v>65</v>
      </c>
      <c r="BE63" s="10" t="s">
        <v>65</v>
      </c>
      <c r="BF63" s="10" t="s">
        <v>65</v>
      </c>
      <c r="BG63" s="10" t="s">
        <v>65</v>
      </c>
      <c r="BH63" s="10" t="s">
        <v>65</v>
      </c>
      <c r="BI63" s="10" t="s">
        <v>65</v>
      </c>
      <c r="BJ63" s="10" t="s">
        <v>65</v>
      </c>
      <c r="BK63" s="10" t="s">
        <v>65</v>
      </c>
      <c r="BL63" s="15"/>
    </row>
    <row r="64" customFormat="false" ht="14.25" hidden="false" customHeight="true" outlineLevel="0" collapsed="false">
      <c r="A64" s="0" t="n">
        <v>8</v>
      </c>
      <c r="B64" s="10" t="n">
        <v>17060</v>
      </c>
      <c r="C64" s="10" t="n">
        <v>2</v>
      </c>
      <c r="D64" s="11" t="n">
        <v>1</v>
      </c>
      <c r="E64" s="11" t="n">
        <v>2</v>
      </c>
      <c r="F64" s="10" t="n">
        <v>400</v>
      </c>
      <c r="G64" s="10" t="n">
        <v>2388.7</v>
      </c>
      <c r="H64" s="10" t="n">
        <v>2486.18</v>
      </c>
      <c r="I64" s="12" t="n">
        <v>535.06</v>
      </c>
      <c r="J64" s="12" t="n">
        <v>3.1</v>
      </c>
      <c r="K64" s="13" t="n">
        <v>7.84</v>
      </c>
      <c r="L64" s="10" t="s">
        <v>64</v>
      </c>
      <c r="M64" s="10" t="n">
        <v>20170509</v>
      </c>
      <c r="N64" s="10" t="n">
        <v>20170509</v>
      </c>
      <c r="O64" s="10" t="n">
        <v>28.299</v>
      </c>
      <c r="P64" s="10" t="n">
        <v>170505</v>
      </c>
      <c r="Q64" s="10" t="n">
        <v>2.785</v>
      </c>
      <c r="R64" s="10" t="n">
        <v>12.9</v>
      </c>
      <c r="S64" s="10" t="n">
        <f aca="false">AVERAGE(32.5, 32.6, 32.5)</f>
        <v>32.5333333333333</v>
      </c>
      <c r="T64" s="10" t="n">
        <v>36.1</v>
      </c>
      <c r="U64" s="10" t="s">
        <v>65</v>
      </c>
      <c r="V64" s="10" t="s">
        <v>65</v>
      </c>
      <c r="W64" s="10" t="e">
        <f aca="false">U64*(32.55/29.53)</f>
        <v>#VALUE!</v>
      </c>
      <c r="X64" s="10" t="str">
        <f aca="false">U64</f>
        <v>NA</v>
      </c>
      <c r="Y64" s="10" t="s">
        <v>65</v>
      </c>
      <c r="Z64" s="10" t="s">
        <v>65</v>
      </c>
      <c r="AA64" s="10" t="s">
        <v>65</v>
      </c>
      <c r="AB64" s="10" t="s">
        <v>65</v>
      </c>
      <c r="AC64" s="10" t="s">
        <v>65</v>
      </c>
      <c r="AD64" s="10" t="s">
        <v>65</v>
      </c>
      <c r="AE64" s="10" t="s">
        <v>65</v>
      </c>
      <c r="AF64" s="10" t="s">
        <v>65</v>
      </c>
      <c r="AG64" s="10" t="s">
        <v>65</v>
      </c>
      <c r="AH64" s="14" t="e">
        <f aca="false">1.8682*AG64 - 2.7383</f>
        <v>#VALUE!</v>
      </c>
      <c r="AI64" s="14" t="e">
        <f aca="false">AH64*(17.1/16.8)</f>
        <v>#VALUE!</v>
      </c>
      <c r="AJ64" s="14"/>
      <c r="AK64" s="14"/>
      <c r="AL64" s="10" t="s">
        <v>65</v>
      </c>
      <c r="AM64" s="10" t="s">
        <v>65</v>
      </c>
      <c r="AN64" s="10" t="s">
        <v>65</v>
      </c>
      <c r="AO64" s="10" t="s">
        <v>65</v>
      </c>
      <c r="AP64" s="10" t="s">
        <v>65</v>
      </c>
      <c r="AQ64" s="10" t="s">
        <v>65</v>
      </c>
      <c r="AR64" s="10" t="s">
        <v>65</v>
      </c>
      <c r="AS64" s="10" t="n">
        <v>48.58</v>
      </c>
      <c r="AT64" s="10" t="s">
        <v>69</v>
      </c>
      <c r="AU64" s="0" t="n">
        <f aca="false">1.8651*O64 - 2.6525</f>
        <v>50.1279649</v>
      </c>
      <c r="AV64" s="0" t="s">
        <v>65</v>
      </c>
      <c r="AW64" s="0" t="s">
        <v>65</v>
      </c>
      <c r="AX64" s="0" t="s">
        <v>65</v>
      </c>
      <c r="AY64" s="0" t="s">
        <v>65</v>
      </c>
      <c r="AZ64" s="10" t="s">
        <v>65</v>
      </c>
      <c r="BA64" s="10" t="s">
        <v>65</v>
      </c>
      <c r="BB64" s="10" t="s">
        <v>65</v>
      </c>
      <c r="BC64" s="10" t="s">
        <v>65</v>
      </c>
      <c r="BD64" s="10" t="s">
        <v>65</v>
      </c>
      <c r="BE64" s="10" t="s">
        <v>65</v>
      </c>
      <c r="BF64" s="10" t="s">
        <v>65</v>
      </c>
      <c r="BG64" s="10" t="s">
        <v>65</v>
      </c>
      <c r="BH64" s="10" t="s">
        <v>65</v>
      </c>
      <c r="BI64" s="10" t="s">
        <v>65</v>
      </c>
      <c r="BJ64" s="10" t="s">
        <v>65</v>
      </c>
      <c r="BK64" s="10" t="s">
        <v>65</v>
      </c>
      <c r="BL64" s="15"/>
    </row>
    <row r="65" customFormat="false" ht="14.25" hidden="false" customHeight="true" outlineLevel="0" collapsed="false">
      <c r="A65" s="0" t="n">
        <v>9</v>
      </c>
      <c r="B65" s="10" t="n">
        <v>17063</v>
      </c>
      <c r="C65" s="10" t="n">
        <v>12</v>
      </c>
      <c r="D65" s="11" t="n">
        <v>4</v>
      </c>
      <c r="E65" s="11" t="n">
        <v>3</v>
      </c>
      <c r="F65" s="10" t="n">
        <v>2800</v>
      </c>
      <c r="G65" s="10" t="n">
        <v>2612.89</v>
      </c>
      <c r="H65" s="10" t="n">
        <v>2488.3</v>
      </c>
      <c r="I65" s="12" t="n">
        <v>2516.92</v>
      </c>
      <c r="J65" s="10" t="n">
        <v>1.01</v>
      </c>
      <c r="K65" s="13" t="n">
        <v>7.22</v>
      </c>
      <c r="L65" s="10" t="s">
        <v>64</v>
      </c>
      <c r="M65" s="10" t="n">
        <v>20170509</v>
      </c>
      <c r="N65" s="10" t="n">
        <v>20170509</v>
      </c>
      <c r="O65" s="10" t="n">
        <v>27.798333</v>
      </c>
      <c r="P65" s="10" t="n">
        <v>170505</v>
      </c>
      <c r="Q65" s="10" t="n">
        <v>2.786</v>
      </c>
      <c r="R65" s="10" t="n">
        <v>12.9</v>
      </c>
      <c r="S65" s="10" t="n">
        <f aca="false">AVERAGE(32.5, 32.6, 32.5)</f>
        <v>32.5333333333333</v>
      </c>
      <c r="T65" s="10" t="n">
        <v>36.1</v>
      </c>
      <c r="U65" s="10" t="s">
        <v>65</v>
      </c>
      <c r="V65" s="10" t="s">
        <v>65</v>
      </c>
      <c r="W65" s="10" t="e">
        <f aca="false">U65*(32.55/29.53)</f>
        <v>#VALUE!</v>
      </c>
      <c r="X65" s="10" t="str">
        <f aca="false">U65</f>
        <v>NA</v>
      </c>
      <c r="Y65" s="10" t="s">
        <v>65</v>
      </c>
      <c r="Z65" s="10" t="s">
        <v>65</v>
      </c>
      <c r="AA65" s="10" t="s">
        <v>65</v>
      </c>
      <c r="AB65" s="10" t="s">
        <v>65</v>
      </c>
      <c r="AC65" s="10" t="s">
        <v>65</v>
      </c>
      <c r="AD65" s="10" t="s">
        <v>65</v>
      </c>
      <c r="AE65" s="10" t="s">
        <v>65</v>
      </c>
      <c r="AF65" s="10" t="s">
        <v>65</v>
      </c>
      <c r="AG65" s="10" t="s">
        <v>65</v>
      </c>
      <c r="AH65" s="14" t="e">
        <f aca="false">1.8682*AG65 - 2.7383</f>
        <v>#VALUE!</v>
      </c>
      <c r="AI65" s="14" t="e">
        <f aca="false">AH65*(17.1/16.8)</f>
        <v>#VALUE!</v>
      </c>
      <c r="AJ65" s="14"/>
      <c r="AK65" s="14"/>
      <c r="AL65" s="10" t="s">
        <v>65</v>
      </c>
      <c r="AM65" s="10" t="s">
        <v>65</v>
      </c>
      <c r="AN65" s="10" t="s">
        <v>65</v>
      </c>
      <c r="AO65" s="10" t="s">
        <v>65</v>
      </c>
      <c r="AP65" s="10" t="s">
        <v>65</v>
      </c>
      <c r="AQ65" s="10" t="s">
        <v>65</v>
      </c>
      <c r="AR65" s="10" t="s">
        <v>65</v>
      </c>
      <c r="AS65" s="10" t="n">
        <v>49.12</v>
      </c>
      <c r="AT65" s="10" t="s">
        <v>69</v>
      </c>
      <c r="AU65" s="0" t="n">
        <f aca="false">1.8651*O65 - 2.6525</f>
        <v>49.1941708783</v>
      </c>
      <c r="AV65" s="0" t="s">
        <v>65</v>
      </c>
      <c r="AW65" s="0" t="s">
        <v>65</v>
      </c>
      <c r="AX65" s="0" t="s">
        <v>65</v>
      </c>
      <c r="AY65" s="0" t="s">
        <v>65</v>
      </c>
      <c r="AZ65" s="10" t="s">
        <v>65</v>
      </c>
      <c r="BA65" s="10" t="s">
        <v>65</v>
      </c>
      <c r="BB65" s="10" t="s">
        <v>65</v>
      </c>
      <c r="BC65" s="10" t="s">
        <v>65</v>
      </c>
      <c r="BD65" s="10" t="s">
        <v>65</v>
      </c>
      <c r="BE65" s="10" t="s">
        <v>65</v>
      </c>
      <c r="BF65" s="10" t="s">
        <v>65</v>
      </c>
      <c r="BG65" s="10" t="s">
        <v>65</v>
      </c>
      <c r="BH65" s="10" t="s">
        <v>65</v>
      </c>
      <c r="BI65" s="10" t="s">
        <v>65</v>
      </c>
      <c r="BJ65" s="10" t="s">
        <v>65</v>
      </c>
      <c r="BK65" s="10" t="s">
        <v>65</v>
      </c>
      <c r="BL65" s="15"/>
    </row>
    <row r="66" customFormat="false" ht="14.25" hidden="false" customHeight="true" outlineLevel="0" collapsed="false">
      <c r="A66" s="0" t="n">
        <v>10</v>
      </c>
      <c r="B66" s="10" t="n">
        <v>17067</v>
      </c>
      <c r="C66" s="10" t="n">
        <v>4</v>
      </c>
      <c r="D66" s="11" t="n">
        <v>2</v>
      </c>
      <c r="E66" s="11" t="n">
        <v>1</v>
      </c>
      <c r="F66" s="10" t="n">
        <v>400</v>
      </c>
      <c r="G66" s="10" t="n">
        <v>2359.13</v>
      </c>
      <c r="H66" s="10" t="n">
        <v>2470.99</v>
      </c>
      <c r="I66" s="12" t="n">
        <v>545.47</v>
      </c>
      <c r="J66" s="10" t="n">
        <v>2.98</v>
      </c>
      <c r="K66" s="13" t="n">
        <v>7.83</v>
      </c>
      <c r="L66" s="10" t="s">
        <v>64</v>
      </c>
      <c r="M66" s="10" t="n">
        <v>20170509</v>
      </c>
      <c r="N66" s="10" t="n">
        <v>20170509</v>
      </c>
      <c r="O66" s="10" t="n">
        <v>17.092</v>
      </c>
      <c r="P66" s="10" t="n">
        <v>170504</v>
      </c>
      <c r="Q66" s="10" t="n">
        <f aca="false">AVERAGE(2.756, 2.755, 2.756)</f>
        <v>2.75566666666667</v>
      </c>
      <c r="R66" s="10" t="n">
        <v>13</v>
      </c>
      <c r="S66" s="10" t="n">
        <f aca="false">AVERAGE(32.4,32.5,32.4)</f>
        <v>32.4333333333333</v>
      </c>
      <c r="T66" s="10" t="n">
        <v>36.1</v>
      </c>
      <c r="U66" s="10" t="s">
        <v>65</v>
      </c>
      <c r="V66" s="10" t="s">
        <v>65</v>
      </c>
      <c r="W66" s="10" t="e">
        <f aca="false">U66*(32.55/29.53)</f>
        <v>#VALUE!</v>
      </c>
      <c r="X66" s="10" t="str">
        <f aca="false">U66</f>
        <v>NA</v>
      </c>
      <c r="Y66" s="10" t="s">
        <v>65</v>
      </c>
      <c r="Z66" s="10" t="s">
        <v>65</v>
      </c>
      <c r="AA66" s="10" t="s">
        <v>65</v>
      </c>
      <c r="AB66" s="10" t="s">
        <v>65</v>
      </c>
      <c r="AC66" s="10" t="s">
        <v>65</v>
      </c>
      <c r="AD66" s="10" t="s">
        <v>65</v>
      </c>
      <c r="AE66" s="10" t="s">
        <v>65</v>
      </c>
      <c r="AF66" s="10" t="s">
        <v>65</v>
      </c>
      <c r="AG66" s="10" t="s">
        <v>65</v>
      </c>
      <c r="AH66" s="14" t="e">
        <f aca="false">1.8682*AG66 - 2.7383</f>
        <v>#VALUE!</v>
      </c>
      <c r="AI66" s="14" t="e">
        <f aca="false">AH66*(17.1/16.8)</f>
        <v>#VALUE!</v>
      </c>
      <c r="AJ66" s="14"/>
      <c r="AK66" s="14"/>
      <c r="AL66" s="10" t="s">
        <v>65</v>
      </c>
      <c r="AM66" s="10" t="s">
        <v>65</v>
      </c>
      <c r="AN66" s="10" t="s">
        <v>65</v>
      </c>
      <c r="AO66" s="10" t="s">
        <v>65</v>
      </c>
      <c r="AP66" s="10" t="s">
        <v>65</v>
      </c>
      <c r="AQ66" s="10" t="s">
        <v>65</v>
      </c>
      <c r="AR66" s="10" t="s">
        <v>65</v>
      </c>
      <c r="AS66" s="10" t="n">
        <v>29.76</v>
      </c>
      <c r="AT66" s="10" t="s">
        <v>69</v>
      </c>
      <c r="AU66" s="0" t="n">
        <f aca="false">1.8651*O66 - 2.6525</f>
        <v>29.2257892</v>
      </c>
      <c r="AV66" s="0" t="s">
        <v>65</v>
      </c>
      <c r="AW66" s="0" t="s">
        <v>65</v>
      </c>
      <c r="AX66" s="0" t="s">
        <v>65</v>
      </c>
      <c r="AY66" s="0" t="s">
        <v>65</v>
      </c>
      <c r="AZ66" s="10" t="s">
        <v>65</v>
      </c>
      <c r="BA66" s="10" t="s">
        <v>65</v>
      </c>
      <c r="BB66" s="10" t="s">
        <v>65</v>
      </c>
      <c r="BC66" s="10" t="s">
        <v>65</v>
      </c>
      <c r="BD66" s="10" t="s">
        <v>65</v>
      </c>
      <c r="BE66" s="10" t="s">
        <v>65</v>
      </c>
      <c r="BF66" s="10" t="s">
        <v>65</v>
      </c>
      <c r="BG66" s="10" t="s">
        <v>65</v>
      </c>
      <c r="BH66" s="10" t="s">
        <v>65</v>
      </c>
      <c r="BI66" s="10" t="s">
        <v>65</v>
      </c>
      <c r="BJ66" s="10" t="s">
        <v>65</v>
      </c>
      <c r="BK66" s="10" t="s">
        <v>65</v>
      </c>
      <c r="BL66" s="15"/>
    </row>
    <row r="67" customFormat="false" ht="14.25" hidden="false" customHeight="true" outlineLevel="0" collapsed="false">
      <c r="A67" s="0" t="n">
        <v>11</v>
      </c>
      <c r="B67" s="10" t="n">
        <v>17092</v>
      </c>
      <c r="C67" s="10" t="n">
        <v>7</v>
      </c>
      <c r="D67" s="11" t="n">
        <v>3</v>
      </c>
      <c r="E67" s="11" t="n">
        <v>1</v>
      </c>
      <c r="F67" s="10" t="n">
        <v>900</v>
      </c>
      <c r="G67" s="10" t="n">
        <v>2453.26</v>
      </c>
      <c r="H67" s="10" t="n">
        <v>2468.16</v>
      </c>
      <c r="I67" s="12" t="n">
        <v>943.47</v>
      </c>
      <c r="J67" s="10" t="n">
        <v>2.01</v>
      </c>
      <c r="K67" s="13" t="n">
        <v>7.59</v>
      </c>
      <c r="L67" s="10" t="s">
        <v>64</v>
      </c>
      <c r="M67" s="10" t="n">
        <v>20170509</v>
      </c>
      <c r="N67" s="10" t="n">
        <v>20170509</v>
      </c>
      <c r="O67" s="10" t="n">
        <v>26.814</v>
      </c>
      <c r="P67" s="10" t="n">
        <v>170505</v>
      </c>
      <c r="Q67" s="10" t="n">
        <v>2.786</v>
      </c>
      <c r="R67" s="10" t="n">
        <v>12.9</v>
      </c>
      <c r="S67" s="10" t="n">
        <f aca="false">AVERAGE(32.5, 32.6, 32.5)</f>
        <v>32.5333333333333</v>
      </c>
      <c r="T67" s="10" t="n">
        <v>36.1</v>
      </c>
      <c r="U67" s="10" t="s">
        <v>65</v>
      </c>
      <c r="V67" s="10" t="s">
        <v>65</v>
      </c>
      <c r="W67" s="10" t="e">
        <f aca="false">U67*(32.55/29.53)</f>
        <v>#VALUE!</v>
      </c>
      <c r="X67" s="10" t="str">
        <f aca="false">U67</f>
        <v>NA</v>
      </c>
      <c r="Y67" s="10" t="s">
        <v>65</v>
      </c>
      <c r="Z67" s="10" t="s">
        <v>65</v>
      </c>
      <c r="AA67" s="10" t="s">
        <v>65</v>
      </c>
      <c r="AB67" s="10" t="s">
        <v>65</v>
      </c>
      <c r="AC67" s="10" t="s">
        <v>65</v>
      </c>
      <c r="AD67" s="10" t="s">
        <v>65</v>
      </c>
      <c r="AE67" s="10" t="s">
        <v>65</v>
      </c>
      <c r="AF67" s="10" t="s">
        <v>65</v>
      </c>
      <c r="AG67" s="10" t="s">
        <v>65</v>
      </c>
      <c r="AH67" s="14" t="e">
        <f aca="false">1.8682*AG67 - 2.7383</f>
        <v>#VALUE!</v>
      </c>
      <c r="AI67" s="14" t="e">
        <f aca="false">AH67*(17.1/16.8)</f>
        <v>#VALUE!</v>
      </c>
      <c r="AJ67" s="14"/>
      <c r="AK67" s="14"/>
      <c r="AL67" s="10" t="s">
        <v>65</v>
      </c>
      <c r="AM67" s="10" t="s">
        <v>65</v>
      </c>
      <c r="AN67" s="10" t="s">
        <v>65</v>
      </c>
      <c r="AO67" s="10" t="s">
        <v>65</v>
      </c>
      <c r="AP67" s="10" t="s">
        <v>65</v>
      </c>
      <c r="AQ67" s="10" t="s">
        <v>65</v>
      </c>
      <c r="AR67" s="10" t="s">
        <v>65</v>
      </c>
      <c r="AS67" s="10" t="n">
        <v>44.92</v>
      </c>
      <c r="AT67" s="10" t="s">
        <v>69</v>
      </c>
      <c r="AU67" s="0" t="n">
        <f aca="false">1.8651*O67 - 2.6525</f>
        <v>47.3582914</v>
      </c>
      <c r="AV67" s="0" t="s">
        <v>65</v>
      </c>
      <c r="AW67" s="0" t="s">
        <v>65</v>
      </c>
      <c r="AX67" s="0" t="s">
        <v>65</v>
      </c>
      <c r="AY67" s="0" t="s">
        <v>65</v>
      </c>
      <c r="AZ67" s="10" t="s">
        <v>65</v>
      </c>
      <c r="BA67" s="10" t="s">
        <v>65</v>
      </c>
      <c r="BB67" s="10" t="s">
        <v>65</v>
      </c>
      <c r="BC67" s="10" t="s">
        <v>65</v>
      </c>
      <c r="BD67" s="10" t="s">
        <v>65</v>
      </c>
      <c r="BE67" s="10" t="s">
        <v>65</v>
      </c>
      <c r="BF67" s="10" t="s">
        <v>65</v>
      </c>
      <c r="BG67" s="10" t="s">
        <v>65</v>
      </c>
      <c r="BH67" s="10" t="s">
        <v>65</v>
      </c>
      <c r="BI67" s="10" t="s">
        <v>65</v>
      </c>
      <c r="BJ67" s="10" t="s">
        <v>65</v>
      </c>
      <c r="BK67" s="10" t="s">
        <v>65</v>
      </c>
      <c r="BL67" s="10" t="s">
        <v>70</v>
      </c>
    </row>
    <row r="68" customFormat="false" ht="14.25" hidden="false" customHeight="true" outlineLevel="0" collapsed="false">
      <c r="A68" s="0" t="n">
        <v>12</v>
      </c>
      <c r="B68" s="10" t="n">
        <v>17103</v>
      </c>
      <c r="C68" s="10" t="n">
        <v>8</v>
      </c>
      <c r="D68" s="11" t="n">
        <v>3</v>
      </c>
      <c r="E68" s="11" t="n">
        <v>2</v>
      </c>
      <c r="F68" s="10" t="n">
        <v>900</v>
      </c>
      <c r="G68" s="10" t="n">
        <v>2449.19</v>
      </c>
      <c r="H68" s="10" t="n">
        <v>2464.79</v>
      </c>
      <c r="I68" s="12" t="n">
        <v>904.6</v>
      </c>
      <c r="J68" s="10" t="n">
        <v>2.08</v>
      </c>
      <c r="K68" s="13" t="n">
        <v>7.59</v>
      </c>
      <c r="L68" s="10" t="s">
        <v>64</v>
      </c>
      <c r="M68" s="10" t="n">
        <v>20170509</v>
      </c>
      <c r="N68" s="10" t="n">
        <v>20170509</v>
      </c>
      <c r="O68" s="10" t="n">
        <v>19.045</v>
      </c>
      <c r="P68" s="10" t="n">
        <v>170506</v>
      </c>
      <c r="Q68" s="10" t="n">
        <f aca="false">AVERAGE(2.802, 2.8, 2.8)</f>
        <v>2.80066666666667</v>
      </c>
      <c r="R68" s="10" t="n">
        <v>13</v>
      </c>
      <c r="S68" s="10" t="n">
        <f aca="false">AVERAGE(32.6, 32.7, 32.7)</f>
        <v>32.6666666666667</v>
      </c>
      <c r="T68" s="10" t="n">
        <v>36.1</v>
      </c>
      <c r="U68" s="10" t="s">
        <v>65</v>
      </c>
      <c r="V68" s="10" t="s">
        <v>65</v>
      </c>
      <c r="W68" s="10" t="e">
        <f aca="false">U68*(32.55/29.53)</f>
        <v>#VALUE!</v>
      </c>
      <c r="X68" s="10" t="str">
        <f aca="false">U68</f>
        <v>NA</v>
      </c>
      <c r="Y68" s="10" t="s">
        <v>65</v>
      </c>
      <c r="Z68" s="10" t="s">
        <v>65</v>
      </c>
      <c r="AA68" s="10" t="s">
        <v>65</v>
      </c>
      <c r="AB68" s="10" t="s">
        <v>65</v>
      </c>
      <c r="AC68" s="10" t="s">
        <v>65</v>
      </c>
      <c r="AD68" s="10" t="s">
        <v>65</v>
      </c>
      <c r="AE68" s="10" t="s">
        <v>65</v>
      </c>
      <c r="AF68" s="10" t="s">
        <v>65</v>
      </c>
      <c r="AG68" s="10" t="s">
        <v>65</v>
      </c>
      <c r="AH68" s="14" t="e">
        <f aca="false">1.8682*AG68 - 2.7383</f>
        <v>#VALUE!</v>
      </c>
      <c r="AI68" s="14" t="e">
        <f aca="false">AH68*(17.1/16.8)</f>
        <v>#VALUE!</v>
      </c>
      <c r="AJ68" s="14"/>
      <c r="AK68" s="14"/>
      <c r="AL68" s="10" t="s">
        <v>65</v>
      </c>
      <c r="AM68" s="10" t="s">
        <v>65</v>
      </c>
      <c r="AN68" s="10" t="s">
        <v>65</v>
      </c>
      <c r="AO68" s="10" t="s">
        <v>65</v>
      </c>
      <c r="AP68" s="10" t="s">
        <v>65</v>
      </c>
      <c r="AQ68" s="10" t="s">
        <v>65</v>
      </c>
      <c r="AR68" s="10" t="s">
        <v>65</v>
      </c>
      <c r="AS68" s="10" t="n">
        <v>33.56</v>
      </c>
      <c r="AT68" s="10" t="s">
        <v>69</v>
      </c>
      <c r="AU68" s="0" t="n">
        <f aca="false">1.8651*O68 - 2.6525</f>
        <v>32.8683295</v>
      </c>
      <c r="AV68" s="0" t="s">
        <v>65</v>
      </c>
      <c r="AW68" s="0" t="s">
        <v>65</v>
      </c>
      <c r="AX68" s="0" t="s">
        <v>65</v>
      </c>
      <c r="AY68" s="0" t="s">
        <v>65</v>
      </c>
      <c r="AZ68" s="10" t="s">
        <v>65</v>
      </c>
      <c r="BA68" s="10" t="s">
        <v>65</v>
      </c>
      <c r="BB68" s="10" t="s">
        <v>65</v>
      </c>
      <c r="BC68" s="10" t="s">
        <v>65</v>
      </c>
      <c r="BD68" s="10" t="s">
        <v>65</v>
      </c>
      <c r="BE68" s="10" t="s">
        <v>65</v>
      </c>
      <c r="BF68" s="10" t="s">
        <v>65</v>
      </c>
      <c r="BG68" s="10" t="s">
        <v>65</v>
      </c>
      <c r="BH68" s="10" t="s">
        <v>65</v>
      </c>
      <c r="BI68" s="10" t="s">
        <v>65</v>
      </c>
      <c r="BJ68" s="10" t="s">
        <v>65</v>
      </c>
      <c r="BK68" s="10" t="s">
        <v>65</v>
      </c>
      <c r="BL68" s="15"/>
    </row>
    <row r="69" customFormat="false" ht="14.25" hidden="false" customHeight="true" outlineLevel="0" collapsed="false">
      <c r="A69" s="0" t="n">
        <v>13</v>
      </c>
      <c r="B69" s="10" t="n">
        <v>17112</v>
      </c>
      <c r="C69" s="10" t="n">
        <v>1</v>
      </c>
      <c r="D69" s="11" t="n">
        <v>1</v>
      </c>
      <c r="E69" s="11" t="n">
        <v>1</v>
      </c>
      <c r="F69" s="10" t="n">
        <v>400</v>
      </c>
      <c r="G69" s="10" t="n">
        <v>2404.69</v>
      </c>
      <c r="H69" s="10" t="n">
        <v>2506.24</v>
      </c>
      <c r="I69" s="12" t="n">
        <v>576.45</v>
      </c>
      <c r="J69" s="10" t="n">
        <v>2.97</v>
      </c>
      <c r="K69" s="13" t="n">
        <v>7.83</v>
      </c>
      <c r="L69" s="10" t="s">
        <v>64</v>
      </c>
      <c r="M69" s="10" t="n">
        <v>20170509</v>
      </c>
      <c r="N69" s="10" t="n">
        <v>20170509</v>
      </c>
      <c r="O69" s="10" t="n">
        <v>39.159667</v>
      </c>
      <c r="P69" s="10" t="n">
        <v>170505</v>
      </c>
      <c r="Q69" s="10" t="n">
        <f aca="false">AVERAGE(2.785, 2.785, 2.786)</f>
        <v>2.78533333333333</v>
      </c>
      <c r="R69" s="10" t="n">
        <v>12.9</v>
      </c>
      <c r="S69" s="10" t="n">
        <f aca="false">AVERAGE(32.5, 32.6, 32.5)</f>
        <v>32.5333333333333</v>
      </c>
      <c r="T69" s="10" t="n">
        <v>36.1</v>
      </c>
      <c r="U69" s="10" t="s">
        <v>65</v>
      </c>
      <c r="V69" s="10" t="s">
        <v>65</v>
      </c>
      <c r="W69" s="10" t="e">
        <f aca="false">U69*(32.55/29.53)</f>
        <v>#VALUE!</v>
      </c>
      <c r="X69" s="10" t="str">
        <f aca="false">U69</f>
        <v>NA</v>
      </c>
      <c r="Y69" s="10" t="s">
        <v>65</v>
      </c>
      <c r="Z69" s="10" t="s">
        <v>65</v>
      </c>
      <c r="AA69" s="10" t="s">
        <v>65</v>
      </c>
      <c r="AB69" s="10" t="s">
        <v>65</v>
      </c>
      <c r="AC69" s="10" t="s">
        <v>65</v>
      </c>
      <c r="AD69" s="10" t="s">
        <v>65</v>
      </c>
      <c r="AE69" s="10" t="s">
        <v>65</v>
      </c>
      <c r="AF69" s="10" t="s">
        <v>65</v>
      </c>
      <c r="AG69" s="10" t="s">
        <v>65</v>
      </c>
      <c r="AH69" s="14" t="e">
        <f aca="false">1.8682*AG69 - 2.7383</f>
        <v>#VALUE!</v>
      </c>
      <c r="AI69" s="14" t="e">
        <f aca="false">AH69*(17.1/16.8)</f>
        <v>#VALUE!</v>
      </c>
      <c r="AJ69" s="14"/>
      <c r="AK69" s="14"/>
      <c r="AL69" s="10" t="s">
        <v>65</v>
      </c>
      <c r="AM69" s="10" t="s">
        <v>65</v>
      </c>
      <c r="AN69" s="10" t="s">
        <v>65</v>
      </c>
      <c r="AO69" s="10" t="s">
        <v>65</v>
      </c>
      <c r="AP69" s="10" t="s">
        <v>65</v>
      </c>
      <c r="AQ69" s="10" t="s">
        <v>65</v>
      </c>
      <c r="AR69" s="10" t="s">
        <v>65</v>
      </c>
      <c r="AS69" s="10" t="n">
        <v>69.01</v>
      </c>
      <c r="AT69" s="10" t="s">
        <v>69</v>
      </c>
      <c r="AU69" s="0" t="n">
        <f aca="false">1.8651*O69 - 2.6525</f>
        <v>70.3841949217</v>
      </c>
      <c r="AV69" s="0" t="s">
        <v>65</v>
      </c>
      <c r="AW69" s="0" t="s">
        <v>65</v>
      </c>
      <c r="AX69" s="0" t="s">
        <v>65</v>
      </c>
      <c r="AY69" s="0" t="s">
        <v>65</v>
      </c>
      <c r="AZ69" s="10" t="s">
        <v>65</v>
      </c>
      <c r="BA69" s="10" t="s">
        <v>65</v>
      </c>
      <c r="BB69" s="10" t="s">
        <v>65</v>
      </c>
      <c r="BC69" s="10" t="s">
        <v>65</v>
      </c>
      <c r="BD69" s="10" t="s">
        <v>65</v>
      </c>
      <c r="BE69" s="10" t="s">
        <v>65</v>
      </c>
      <c r="BF69" s="10" t="s">
        <v>65</v>
      </c>
      <c r="BG69" s="10" t="s">
        <v>65</v>
      </c>
      <c r="BH69" s="10" t="s">
        <v>65</v>
      </c>
      <c r="BI69" s="10" t="s">
        <v>65</v>
      </c>
      <c r="BJ69" s="10" t="s">
        <v>65</v>
      </c>
      <c r="BK69" s="10" t="s">
        <v>65</v>
      </c>
      <c r="BL69" s="10" t="s">
        <v>71</v>
      </c>
    </row>
    <row r="70" customFormat="false" ht="14.25" hidden="false" customHeight="true" outlineLevel="0" collapsed="false">
      <c r="A70" s="0" t="n">
        <v>14</v>
      </c>
      <c r="B70" s="10" t="n">
        <v>17149</v>
      </c>
      <c r="C70" s="10" t="n">
        <v>10</v>
      </c>
      <c r="D70" s="11" t="n">
        <v>4</v>
      </c>
      <c r="E70" s="11" t="n">
        <v>1</v>
      </c>
      <c r="F70" s="10" t="n">
        <v>2800</v>
      </c>
      <c r="G70" s="10" t="n">
        <v>2587.92</v>
      </c>
      <c r="H70" s="10" t="n">
        <v>2497.79</v>
      </c>
      <c r="I70" s="12" t="n">
        <v>2378.18</v>
      </c>
      <c r="J70" s="10" t="n">
        <v>1.08</v>
      </c>
      <c r="K70" s="13" t="n">
        <v>7.23</v>
      </c>
      <c r="L70" s="10" t="s">
        <v>64</v>
      </c>
      <c r="M70" s="10" t="n">
        <v>20170509</v>
      </c>
      <c r="N70" s="10" t="n">
        <v>20170509</v>
      </c>
      <c r="O70" s="10" t="n">
        <v>10.55625</v>
      </c>
      <c r="P70" s="10" t="n">
        <v>170504</v>
      </c>
      <c r="Q70" s="10" t="n">
        <f aca="false">AVERAGE(2.785)</f>
        <v>2.785</v>
      </c>
      <c r="R70" s="10" t="n">
        <v>12.9</v>
      </c>
      <c r="S70" s="10" t="n">
        <f aca="false">AVERAGE(32.4,32.5,32.4)</f>
        <v>32.4333333333333</v>
      </c>
      <c r="T70" s="10" t="n">
        <v>36.1</v>
      </c>
      <c r="U70" s="10" t="s">
        <v>65</v>
      </c>
      <c r="V70" s="10" t="s">
        <v>65</v>
      </c>
      <c r="W70" s="10" t="e">
        <f aca="false">U70*(32.55/29.53)</f>
        <v>#VALUE!</v>
      </c>
      <c r="X70" s="10" t="str">
        <f aca="false">U70</f>
        <v>NA</v>
      </c>
      <c r="Y70" s="10" t="s">
        <v>65</v>
      </c>
      <c r="Z70" s="10" t="s">
        <v>65</v>
      </c>
      <c r="AA70" s="10" t="s">
        <v>65</v>
      </c>
      <c r="AB70" s="10" t="s">
        <v>65</v>
      </c>
      <c r="AC70" s="10" t="s">
        <v>65</v>
      </c>
      <c r="AD70" s="10" t="s">
        <v>65</v>
      </c>
      <c r="AE70" s="10" t="s">
        <v>65</v>
      </c>
      <c r="AF70" s="10" t="s">
        <v>65</v>
      </c>
      <c r="AG70" s="10" t="s">
        <v>65</v>
      </c>
      <c r="AH70" s="14" t="e">
        <f aca="false">1.8682*AG70 - 2.7383</f>
        <v>#VALUE!</v>
      </c>
      <c r="AI70" s="14" t="e">
        <f aca="false">AH70*(17.1/16.8)</f>
        <v>#VALUE!</v>
      </c>
      <c r="AJ70" s="14"/>
      <c r="AK70" s="14"/>
      <c r="AL70" s="10" t="s">
        <v>65</v>
      </c>
      <c r="AM70" s="10" t="s">
        <v>65</v>
      </c>
      <c r="AN70" s="10" t="s">
        <v>65</v>
      </c>
      <c r="AO70" s="10" t="s">
        <v>65</v>
      </c>
      <c r="AP70" s="10" t="s">
        <v>65</v>
      </c>
      <c r="AQ70" s="10" t="s">
        <v>65</v>
      </c>
      <c r="AR70" s="10" t="s">
        <v>65</v>
      </c>
      <c r="AS70" s="10" t="n">
        <v>19.44</v>
      </c>
      <c r="AT70" s="10" t="s">
        <v>69</v>
      </c>
      <c r="AU70" s="0" t="n">
        <f aca="false">1.8651*O70 - 2.6525</f>
        <v>17.035961875</v>
      </c>
      <c r="AV70" s="0" t="s">
        <v>65</v>
      </c>
      <c r="AW70" s="0" t="s">
        <v>65</v>
      </c>
      <c r="AX70" s="0" t="s">
        <v>65</v>
      </c>
      <c r="AY70" s="0" t="s">
        <v>65</v>
      </c>
      <c r="AZ70" s="10" t="s">
        <v>65</v>
      </c>
      <c r="BA70" s="10" t="s">
        <v>65</v>
      </c>
      <c r="BB70" s="10" t="s">
        <v>65</v>
      </c>
      <c r="BC70" s="10" t="s">
        <v>65</v>
      </c>
      <c r="BD70" s="10" t="s">
        <v>65</v>
      </c>
      <c r="BE70" s="10" t="s">
        <v>65</v>
      </c>
      <c r="BF70" s="10" t="s">
        <v>65</v>
      </c>
      <c r="BG70" s="10" t="s">
        <v>65</v>
      </c>
      <c r="BH70" s="10" t="s">
        <v>65</v>
      </c>
      <c r="BI70" s="10" t="s">
        <v>65</v>
      </c>
      <c r="BJ70" s="10" t="s">
        <v>65</v>
      </c>
      <c r="BK70" s="10" t="s">
        <v>65</v>
      </c>
      <c r="BL70" s="10" t="s">
        <v>72</v>
      </c>
    </row>
    <row r="71" customFormat="false" ht="14.25" hidden="false" customHeight="true" outlineLevel="0" collapsed="false">
      <c r="A71" s="0" t="n">
        <v>15</v>
      </c>
      <c r="B71" s="10" t="n">
        <v>17185</v>
      </c>
      <c r="C71" s="10" t="n">
        <v>6</v>
      </c>
      <c r="D71" s="11" t="n">
        <v>2</v>
      </c>
      <c r="E71" s="11" t="n">
        <v>3</v>
      </c>
      <c r="F71" s="10" t="n">
        <v>400</v>
      </c>
      <c r="G71" s="10" t="n">
        <v>2348.8</v>
      </c>
      <c r="H71" s="10" t="n">
        <v>2454.04</v>
      </c>
      <c r="I71" s="12" t="n">
        <v>519.42</v>
      </c>
      <c r="J71" s="10" t="n">
        <v>3.1</v>
      </c>
      <c r="K71" s="13" t="n">
        <v>7.83</v>
      </c>
      <c r="L71" s="10" t="s">
        <v>64</v>
      </c>
      <c r="M71" s="10" t="n">
        <v>20170509</v>
      </c>
      <c r="N71" s="10" t="n">
        <v>20170509</v>
      </c>
      <c r="O71" s="10" t="n">
        <v>24.719667</v>
      </c>
      <c r="P71" s="10" t="n">
        <v>170505</v>
      </c>
      <c r="Q71" s="10"/>
      <c r="R71" s="10"/>
      <c r="S71" s="10"/>
      <c r="T71" s="10"/>
      <c r="U71" s="10" t="s">
        <v>65</v>
      </c>
      <c r="V71" s="10" t="s">
        <v>65</v>
      </c>
      <c r="W71" s="10" t="e">
        <f aca="false">U71*(32.55/29.53)</f>
        <v>#VALUE!</v>
      </c>
      <c r="X71" s="10" t="str">
        <f aca="false">U71</f>
        <v>NA</v>
      </c>
      <c r="Y71" s="10" t="s">
        <v>65</v>
      </c>
      <c r="Z71" s="10" t="s">
        <v>65</v>
      </c>
      <c r="AA71" s="10" t="s">
        <v>65</v>
      </c>
      <c r="AB71" s="10" t="s">
        <v>65</v>
      </c>
      <c r="AC71" s="10" t="s">
        <v>65</v>
      </c>
      <c r="AD71" s="10" t="s">
        <v>65</v>
      </c>
      <c r="AE71" s="10" t="s">
        <v>65</v>
      </c>
      <c r="AF71" s="10" t="s">
        <v>65</v>
      </c>
      <c r="AG71" s="10" t="s">
        <v>65</v>
      </c>
      <c r="AH71" s="14" t="e">
        <f aca="false">1.8682*AG71 - 2.7383</f>
        <v>#VALUE!</v>
      </c>
      <c r="AI71" s="14" t="e">
        <f aca="false">AH71*(17.1/16.8)</f>
        <v>#VALUE!</v>
      </c>
      <c r="AJ71" s="14"/>
      <c r="AK71" s="14"/>
      <c r="AL71" s="10" t="s">
        <v>65</v>
      </c>
      <c r="AM71" s="10" t="s">
        <v>65</v>
      </c>
      <c r="AN71" s="10" t="s">
        <v>65</v>
      </c>
      <c r="AO71" s="10" t="s">
        <v>65</v>
      </c>
      <c r="AP71" s="10" t="s">
        <v>65</v>
      </c>
      <c r="AQ71" s="10" t="s">
        <v>65</v>
      </c>
      <c r="AR71" s="10" t="s">
        <v>65</v>
      </c>
      <c r="AS71" s="10" t="n">
        <v>41.84</v>
      </c>
      <c r="AT71" s="10" t="s">
        <v>69</v>
      </c>
      <c r="AU71" s="0" t="n">
        <f aca="false">1.8651*O71 - 2.6525</f>
        <v>43.4521509217</v>
      </c>
      <c r="AV71" s="0" t="s">
        <v>65</v>
      </c>
      <c r="AW71" s="0" t="s">
        <v>65</v>
      </c>
      <c r="AX71" s="0" t="s">
        <v>65</v>
      </c>
      <c r="AY71" s="0" t="s">
        <v>65</v>
      </c>
      <c r="AZ71" s="10" t="s">
        <v>65</v>
      </c>
      <c r="BA71" s="10" t="s">
        <v>65</v>
      </c>
      <c r="BB71" s="10" t="s">
        <v>65</v>
      </c>
      <c r="BC71" s="10" t="s">
        <v>65</v>
      </c>
      <c r="BD71" s="10" t="s">
        <v>65</v>
      </c>
      <c r="BE71" s="10" t="s">
        <v>65</v>
      </c>
      <c r="BF71" s="10" t="s">
        <v>65</v>
      </c>
      <c r="BG71" s="10" t="s">
        <v>65</v>
      </c>
      <c r="BH71" s="10" t="s">
        <v>65</v>
      </c>
      <c r="BI71" s="10" t="s">
        <v>65</v>
      </c>
      <c r="BJ71" s="10" t="s">
        <v>65</v>
      </c>
      <c r="BK71" s="10" t="s">
        <v>65</v>
      </c>
      <c r="BL71" s="15"/>
    </row>
    <row r="72" customFormat="false" ht="14.25" hidden="false" customHeight="true" outlineLevel="0" collapsed="false">
      <c r="A72" s="0" t="n">
        <v>16</v>
      </c>
      <c r="B72" s="10" t="n">
        <v>17192</v>
      </c>
      <c r="C72" s="10" t="n">
        <v>17</v>
      </c>
      <c r="D72" s="11" t="n">
        <v>6</v>
      </c>
      <c r="E72" s="11" t="n">
        <v>2</v>
      </c>
      <c r="F72" s="10" t="n">
        <v>2800</v>
      </c>
      <c r="G72" s="10" t="n">
        <v>2608.91</v>
      </c>
      <c r="H72" s="10" t="n">
        <v>2522.06</v>
      </c>
      <c r="I72" s="12" t="n">
        <v>2346.38</v>
      </c>
      <c r="J72" s="10" t="n">
        <v>1.21</v>
      </c>
      <c r="K72" s="13" t="n">
        <v>7.23</v>
      </c>
      <c r="L72" s="10" t="s">
        <v>64</v>
      </c>
      <c r="M72" s="10" t="n">
        <v>20170509</v>
      </c>
      <c r="N72" s="10" t="n">
        <v>20170509</v>
      </c>
      <c r="O72" s="10" t="n">
        <v>26.326667</v>
      </c>
      <c r="P72" s="10" t="n">
        <v>170505</v>
      </c>
      <c r="Q72" s="10" t="n">
        <v>2.785</v>
      </c>
      <c r="R72" s="10" t="n">
        <v>12.9</v>
      </c>
      <c r="S72" s="10" t="n">
        <f aca="false">AVERAGE(32.5, 32.6, 32.5)</f>
        <v>32.5333333333333</v>
      </c>
      <c r="T72" s="10" t="n">
        <v>36.1</v>
      </c>
      <c r="U72" s="10" t="s">
        <v>65</v>
      </c>
      <c r="V72" s="10" t="s">
        <v>65</v>
      </c>
      <c r="W72" s="10" t="e">
        <f aca="false">U72*(32.55/29.53)</f>
        <v>#VALUE!</v>
      </c>
      <c r="X72" s="10" t="str">
        <f aca="false">U72</f>
        <v>NA</v>
      </c>
      <c r="Y72" s="10" t="s">
        <v>65</v>
      </c>
      <c r="Z72" s="10" t="s">
        <v>65</v>
      </c>
      <c r="AA72" s="10" t="s">
        <v>65</v>
      </c>
      <c r="AB72" s="10" t="s">
        <v>65</v>
      </c>
      <c r="AC72" s="10" t="s">
        <v>65</v>
      </c>
      <c r="AD72" s="10" t="s">
        <v>65</v>
      </c>
      <c r="AE72" s="10" t="s">
        <v>65</v>
      </c>
      <c r="AF72" s="10" t="s">
        <v>65</v>
      </c>
      <c r="AG72" s="10" t="s">
        <v>65</v>
      </c>
      <c r="AH72" s="14" t="e">
        <f aca="false">1.8682*AG72 - 2.7383</f>
        <v>#VALUE!</v>
      </c>
      <c r="AI72" s="14" t="e">
        <f aca="false">AH72*(17.1/16.8)</f>
        <v>#VALUE!</v>
      </c>
      <c r="AJ72" s="14"/>
      <c r="AK72" s="14"/>
      <c r="AL72" s="10" t="s">
        <v>65</v>
      </c>
      <c r="AM72" s="10" t="s">
        <v>65</v>
      </c>
      <c r="AN72" s="10" t="s">
        <v>65</v>
      </c>
      <c r="AO72" s="10" t="s">
        <v>65</v>
      </c>
      <c r="AP72" s="10" t="s">
        <v>65</v>
      </c>
      <c r="AQ72" s="10" t="s">
        <v>65</v>
      </c>
      <c r="AR72" s="10" t="s">
        <v>65</v>
      </c>
      <c r="AS72" s="10" t="n">
        <v>45.86</v>
      </c>
      <c r="AT72" s="10" t="s">
        <v>69</v>
      </c>
      <c r="AU72" s="0" t="n">
        <f aca="false">1.8651*O72 - 2.6525</f>
        <v>46.4493666217</v>
      </c>
      <c r="AV72" s="0" t="s">
        <v>65</v>
      </c>
      <c r="AW72" s="0" t="s">
        <v>65</v>
      </c>
      <c r="AX72" s="0" t="s">
        <v>65</v>
      </c>
      <c r="AY72" s="0" t="s">
        <v>65</v>
      </c>
      <c r="AZ72" s="10" t="s">
        <v>65</v>
      </c>
      <c r="BA72" s="10" t="s">
        <v>65</v>
      </c>
      <c r="BB72" s="10" t="s">
        <v>65</v>
      </c>
      <c r="BC72" s="10" t="s">
        <v>65</v>
      </c>
      <c r="BD72" s="10" t="s">
        <v>65</v>
      </c>
      <c r="BE72" s="10" t="s">
        <v>65</v>
      </c>
      <c r="BF72" s="10" t="s">
        <v>65</v>
      </c>
      <c r="BG72" s="10" t="s">
        <v>65</v>
      </c>
      <c r="BH72" s="10" t="s">
        <v>65</v>
      </c>
      <c r="BI72" s="10" t="s">
        <v>65</v>
      </c>
      <c r="BJ72" s="10" t="s">
        <v>65</v>
      </c>
      <c r="BK72" s="10" t="s">
        <v>65</v>
      </c>
      <c r="BL72" s="15"/>
    </row>
    <row r="73" customFormat="false" ht="14.25" hidden="false" customHeight="true" outlineLevel="0" collapsed="false">
      <c r="A73" s="0" t="n">
        <v>17</v>
      </c>
      <c r="B73" s="10" t="n">
        <v>17209</v>
      </c>
      <c r="C73" s="10" t="n">
        <v>9</v>
      </c>
      <c r="D73" s="11" t="n">
        <v>3</v>
      </c>
      <c r="E73" s="11" t="n">
        <v>3</v>
      </c>
      <c r="F73" s="10" t="n">
        <v>900</v>
      </c>
      <c r="G73" s="10" t="n">
        <v>2442.18</v>
      </c>
      <c r="H73" s="10" t="n">
        <v>2466.7</v>
      </c>
      <c r="I73" s="12" t="n">
        <v>908.54</v>
      </c>
      <c r="J73" s="10" t="n">
        <v>2.07</v>
      </c>
      <c r="K73" s="13" t="n">
        <v>7.59</v>
      </c>
      <c r="L73" s="10" t="s">
        <v>64</v>
      </c>
      <c r="M73" s="10" t="n">
        <v>20170509</v>
      </c>
      <c r="N73" s="10" t="n">
        <v>20170509</v>
      </c>
      <c r="O73" s="10" t="n">
        <v>22.068667</v>
      </c>
      <c r="P73" s="10" t="n">
        <v>170504</v>
      </c>
      <c r="Q73" s="10" t="n">
        <f aca="false">AVERAGE(2.756, 2.755, 2.756)</f>
        <v>2.75566666666667</v>
      </c>
      <c r="R73" s="10" t="n">
        <v>13</v>
      </c>
      <c r="S73" s="10" t="n">
        <f aca="false">AVERAGE(32.4,32.5,32.4)</f>
        <v>32.4333333333333</v>
      </c>
      <c r="T73" s="10" t="n">
        <v>36.1</v>
      </c>
      <c r="U73" s="10" t="s">
        <v>65</v>
      </c>
      <c r="V73" s="10" t="s">
        <v>65</v>
      </c>
      <c r="W73" s="10" t="e">
        <f aca="false">U73*(32.55/29.53)</f>
        <v>#VALUE!</v>
      </c>
      <c r="X73" s="10" t="str">
        <f aca="false">U73</f>
        <v>NA</v>
      </c>
      <c r="Y73" s="10" t="s">
        <v>65</v>
      </c>
      <c r="Z73" s="10" t="s">
        <v>65</v>
      </c>
      <c r="AA73" s="10" t="s">
        <v>65</v>
      </c>
      <c r="AB73" s="10" t="s">
        <v>65</v>
      </c>
      <c r="AC73" s="10" t="s">
        <v>65</v>
      </c>
      <c r="AD73" s="10" t="s">
        <v>65</v>
      </c>
      <c r="AE73" s="10" t="s">
        <v>65</v>
      </c>
      <c r="AF73" s="10" t="s">
        <v>65</v>
      </c>
      <c r="AG73" s="10" t="s">
        <v>65</v>
      </c>
      <c r="AH73" s="14" t="e">
        <f aca="false">1.8682*AG73 - 2.7383</f>
        <v>#VALUE!</v>
      </c>
      <c r="AI73" s="14" t="e">
        <f aca="false">AH73*(17.1/16.8)</f>
        <v>#VALUE!</v>
      </c>
      <c r="AJ73" s="14"/>
      <c r="AK73" s="14"/>
      <c r="AL73" s="10" t="s">
        <v>65</v>
      </c>
      <c r="AM73" s="10" t="s">
        <v>65</v>
      </c>
      <c r="AN73" s="10" t="s">
        <v>65</v>
      </c>
      <c r="AO73" s="10" t="s">
        <v>65</v>
      </c>
      <c r="AP73" s="10" t="s">
        <v>65</v>
      </c>
      <c r="AQ73" s="10" t="s">
        <v>65</v>
      </c>
      <c r="AR73" s="10" t="s">
        <v>65</v>
      </c>
      <c r="AS73" s="10" t="n">
        <v>33.13</v>
      </c>
      <c r="AT73" s="10" t="s">
        <v>69</v>
      </c>
      <c r="AU73" s="0" t="n">
        <f aca="false">1.8651*O73 - 2.6525</f>
        <v>38.5077708217</v>
      </c>
      <c r="AV73" s="0" t="s">
        <v>65</v>
      </c>
      <c r="AW73" s="0" t="s">
        <v>65</v>
      </c>
      <c r="AX73" s="0" t="s">
        <v>65</v>
      </c>
      <c r="AY73" s="0" t="s">
        <v>65</v>
      </c>
      <c r="AZ73" s="10" t="s">
        <v>65</v>
      </c>
      <c r="BA73" s="10" t="s">
        <v>65</v>
      </c>
      <c r="BB73" s="10" t="s">
        <v>65</v>
      </c>
      <c r="BC73" s="10" t="s">
        <v>65</v>
      </c>
      <c r="BD73" s="10" t="s">
        <v>65</v>
      </c>
      <c r="BE73" s="10" t="s">
        <v>65</v>
      </c>
      <c r="BF73" s="10" t="s">
        <v>65</v>
      </c>
      <c r="BG73" s="10" t="s">
        <v>65</v>
      </c>
      <c r="BH73" s="10" t="s">
        <v>65</v>
      </c>
      <c r="BI73" s="10" t="s">
        <v>65</v>
      </c>
      <c r="BJ73" s="10" t="s">
        <v>65</v>
      </c>
      <c r="BK73" s="10" t="s">
        <v>65</v>
      </c>
      <c r="BL73" s="15"/>
    </row>
    <row r="74" customFormat="false" ht="14.25" hidden="false" customHeight="true" outlineLevel="0" collapsed="false">
      <c r="A74" s="0" t="n">
        <v>18</v>
      </c>
      <c r="B74" s="10" t="n">
        <v>17221</v>
      </c>
      <c r="C74" s="10" t="n">
        <v>11</v>
      </c>
      <c r="D74" s="11" t="n">
        <v>4</v>
      </c>
      <c r="E74" s="11" t="n">
        <v>2</v>
      </c>
      <c r="F74" s="10" t="n">
        <v>2800</v>
      </c>
      <c r="G74" s="10" t="n">
        <v>2601.68</v>
      </c>
      <c r="H74" s="10" t="n">
        <v>2504.96</v>
      </c>
      <c r="I74" s="12" t="n">
        <v>2527.05</v>
      </c>
      <c r="J74" s="10" t="n">
        <v>1.02</v>
      </c>
      <c r="K74" s="13" t="n">
        <v>7.22</v>
      </c>
      <c r="L74" s="10" t="s">
        <v>64</v>
      </c>
      <c r="M74" s="10" t="n">
        <v>20170509</v>
      </c>
      <c r="N74" s="10" t="n">
        <v>20170509</v>
      </c>
      <c r="O74" s="10" t="n">
        <v>33.468</v>
      </c>
      <c r="P74" s="10" t="n">
        <v>170506</v>
      </c>
      <c r="Q74" s="10" t="n">
        <f aca="false">AVERAGE(2.796, 2.797, 2.798)</f>
        <v>2.797</v>
      </c>
      <c r="R74" s="10" t="n">
        <v>13</v>
      </c>
      <c r="S74" s="10" t="n">
        <f aca="false">AVERAGE(32.6, 32.7, 32.7)</f>
        <v>32.6666666666667</v>
      </c>
      <c r="T74" s="10" t="n">
        <v>36.1</v>
      </c>
      <c r="U74" s="10" t="s">
        <v>65</v>
      </c>
      <c r="V74" s="10" t="s">
        <v>65</v>
      </c>
      <c r="W74" s="10" t="e">
        <f aca="false">U74*(32.55/29.53)</f>
        <v>#VALUE!</v>
      </c>
      <c r="X74" s="10" t="str">
        <f aca="false">U74</f>
        <v>NA</v>
      </c>
      <c r="Y74" s="10" t="s">
        <v>65</v>
      </c>
      <c r="Z74" s="10" t="s">
        <v>65</v>
      </c>
      <c r="AA74" s="10" t="s">
        <v>65</v>
      </c>
      <c r="AB74" s="10" t="s">
        <v>65</v>
      </c>
      <c r="AC74" s="10" t="s">
        <v>65</v>
      </c>
      <c r="AD74" s="10" t="s">
        <v>65</v>
      </c>
      <c r="AE74" s="10" t="s">
        <v>65</v>
      </c>
      <c r="AF74" s="10" t="s">
        <v>65</v>
      </c>
      <c r="AG74" s="10" t="s">
        <v>65</v>
      </c>
      <c r="AH74" s="14" t="e">
        <f aca="false">1.8682*AG74 - 2.7383</f>
        <v>#VALUE!</v>
      </c>
      <c r="AI74" s="14" t="e">
        <f aca="false">AH74*(17.1/16.8)</f>
        <v>#VALUE!</v>
      </c>
      <c r="AJ74" s="14"/>
      <c r="AK74" s="14"/>
      <c r="AL74" s="10" t="s">
        <v>65</v>
      </c>
      <c r="AM74" s="10" t="s">
        <v>65</v>
      </c>
      <c r="AN74" s="10" t="s">
        <v>65</v>
      </c>
      <c r="AO74" s="10" t="s">
        <v>65</v>
      </c>
      <c r="AP74" s="10" t="s">
        <v>65</v>
      </c>
      <c r="AQ74" s="10" t="s">
        <v>65</v>
      </c>
      <c r="AR74" s="10" t="s">
        <v>65</v>
      </c>
      <c r="AS74" s="10" t="n">
        <v>56.08</v>
      </c>
      <c r="AT74" s="10" t="s">
        <v>69</v>
      </c>
      <c r="AU74" s="0" t="n">
        <f aca="false">1.8651*O74 - 2.6525</f>
        <v>59.7686668</v>
      </c>
      <c r="AV74" s="0" t="s">
        <v>65</v>
      </c>
      <c r="AW74" s="0" t="s">
        <v>65</v>
      </c>
      <c r="AX74" s="0" t="s">
        <v>65</v>
      </c>
      <c r="AY74" s="0" t="s">
        <v>65</v>
      </c>
      <c r="AZ74" s="10" t="s">
        <v>65</v>
      </c>
      <c r="BA74" s="10" t="s">
        <v>65</v>
      </c>
      <c r="BB74" s="10" t="s">
        <v>65</v>
      </c>
      <c r="BC74" s="10" t="s">
        <v>65</v>
      </c>
      <c r="BD74" s="10" t="s">
        <v>65</v>
      </c>
      <c r="BE74" s="10" t="s">
        <v>65</v>
      </c>
      <c r="BF74" s="10" t="s">
        <v>65</v>
      </c>
      <c r="BG74" s="10" t="s">
        <v>65</v>
      </c>
      <c r="BH74" s="10" t="s">
        <v>65</v>
      </c>
      <c r="BI74" s="10" t="s">
        <v>65</v>
      </c>
      <c r="BJ74" s="10" t="s">
        <v>65</v>
      </c>
      <c r="BK74" s="10" t="s">
        <v>65</v>
      </c>
      <c r="BL74" s="10"/>
    </row>
    <row r="75" customFormat="false" ht="14.25" hidden="false" customHeight="true" outlineLevel="0" collapsed="false">
      <c r="A75" s="0" t="n">
        <v>19</v>
      </c>
      <c r="B75" s="10" t="n">
        <v>17003</v>
      </c>
      <c r="C75" s="10" t="n">
        <v>11</v>
      </c>
      <c r="D75" s="11" t="n">
        <v>4</v>
      </c>
      <c r="E75" s="11" t="n">
        <v>2</v>
      </c>
      <c r="F75" s="10" t="n">
        <v>2800</v>
      </c>
      <c r="G75" s="10" t="n">
        <v>2601.68</v>
      </c>
      <c r="H75" s="10" t="n">
        <v>2504.96</v>
      </c>
      <c r="I75" s="12" t="n">
        <v>2527.05</v>
      </c>
      <c r="J75" s="10" t="n">
        <v>1.02</v>
      </c>
      <c r="K75" s="13" t="n">
        <v>7.22</v>
      </c>
      <c r="L75" s="10" t="s">
        <v>64</v>
      </c>
      <c r="M75" s="10" t="n">
        <v>20170517</v>
      </c>
      <c r="N75" s="10" t="n">
        <v>20170517</v>
      </c>
      <c r="O75" s="16" t="n">
        <v>24.295667</v>
      </c>
      <c r="P75" s="10" t="n">
        <v>170505</v>
      </c>
      <c r="Q75" s="10" t="n">
        <v>2.786</v>
      </c>
      <c r="R75" s="10" t="n">
        <v>12.9</v>
      </c>
      <c r="S75" s="10" t="n">
        <f aca="false">AVERAGE(32.5, 32.6, 32.5)</f>
        <v>32.5333333333333</v>
      </c>
      <c r="T75" s="10" t="n">
        <v>36.1</v>
      </c>
      <c r="U75" s="10" t="s">
        <v>65</v>
      </c>
      <c r="V75" s="10" t="s">
        <v>65</v>
      </c>
      <c r="W75" s="10" t="e">
        <f aca="false">U75*(32.55/29.53)</f>
        <v>#VALUE!</v>
      </c>
      <c r="X75" s="10" t="str">
        <f aca="false">U75</f>
        <v>NA</v>
      </c>
      <c r="Y75" s="10" t="s">
        <v>65</v>
      </c>
      <c r="Z75" s="10" t="s">
        <v>65</v>
      </c>
      <c r="AA75" s="10" t="s">
        <v>65</v>
      </c>
      <c r="AB75" s="10" t="s">
        <v>65</v>
      </c>
      <c r="AC75" s="10" t="s">
        <v>65</v>
      </c>
      <c r="AD75" s="10" t="s">
        <v>65</v>
      </c>
      <c r="AE75" s="10" t="s">
        <v>65</v>
      </c>
      <c r="AF75" s="10" t="s">
        <v>65</v>
      </c>
      <c r="AG75" s="10" t="s">
        <v>65</v>
      </c>
      <c r="AH75" s="14" t="e">
        <f aca="false">1.8682*AG75 - 2.7383</f>
        <v>#VALUE!</v>
      </c>
      <c r="AI75" s="14" t="e">
        <f aca="false">AH75*(17.1/16.8)</f>
        <v>#VALUE!</v>
      </c>
      <c r="AJ75" s="14"/>
      <c r="AK75" s="14"/>
      <c r="AL75" s="10" t="s">
        <v>65</v>
      </c>
      <c r="AM75" s="10" t="s">
        <v>65</v>
      </c>
      <c r="AN75" s="10" t="s">
        <v>65</v>
      </c>
      <c r="AO75" s="10" t="s">
        <v>65</v>
      </c>
      <c r="AP75" s="10" t="s">
        <v>65</v>
      </c>
      <c r="AQ75" s="10" t="s">
        <v>65</v>
      </c>
      <c r="AR75" s="10" t="s">
        <v>65</v>
      </c>
      <c r="AS75" s="10" t="n">
        <v>40.89</v>
      </c>
      <c r="AT75" s="10" t="s">
        <v>69</v>
      </c>
      <c r="AU75" s="0" t="n">
        <f aca="false">1.8651*O75 - 2.6525</f>
        <v>42.6613485217</v>
      </c>
      <c r="AV75" s="0" t="s">
        <v>65</v>
      </c>
      <c r="AW75" s="0" t="s">
        <v>65</v>
      </c>
      <c r="AX75" s="0" t="s">
        <v>65</v>
      </c>
      <c r="AY75" s="0" t="s">
        <v>65</v>
      </c>
      <c r="AZ75" s="10" t="s">
        <v>65</v>
      </c>
      <c r="BA75" s="10" t="s">
        <v>65</v>
      </c>
      <c r="BB75" s="10" t="s">
        <v>65</v>
      </c>
      <c r="BC75" s="10" t="s">
        <v>65</v>
      </c>
      <c r="BD75" s="10" t="s">
        <v>65</v>
      </c>
      <c r="BE75" s="10" t="s">
        <v>65</v>
      </c>
      <c r="BF75" s="10" t="s">
        <v>65</v>
      </c>
      <c r="BG75" s="10" t="s">
        <v>65</v>
      </c>
      <c r="BH75" s="10" t="s">
        <v>65</v>
      </c>
      <c r="BI75" s="10" t="s">
        <v>65</v>
      </c>
      <c r="BJ75" s="10" t="s">
        <v>65</v>
      </c>
      <c r="BK75" s="10" t="s">
        <v>65</v>
      </c>
      <c r="BL75" s="10" t="s">
        <v>73</v>
      </c>
    </row>
    <row r="76" customFormat="false" ht="14.25" hidden="false" customHeight="true" outlineLevel="0" collapsed="false">
      <c r="A76" s="0" t="n">
        <v>20</v>
      </c>
      <c r="B76" s="10" t="n">
        <v>17006</v>
      </c>
      <c r="C76" s="10" t="n">
        <v>8</v>
      </c>
      <c r="D76" s="11" t="n">
        <v>3</v>
      </c>
      <c r="E76" s="11" t="n">
        <v>2</v>
      </c>
      <c r="F76" s="10" t="n">
        <v>900</v>
      </c>
      <c r="G76" s="10" t="n">
        <v>2449.19</v>
      </c>
      <c r="H76" s="10" t="n">
        <v>2464.79</v>
      </c>
      <c r="I76" s="12" t="n">
        <v>904.6</v>
      </c>
      <c r="J76" s="10" t="n">
        <v>2.08</v>
      </c>
      <c r="K76" s="13" t="n">
        <v>7.59</v>
      </c>
      <c r="L76" s="10" t="s">
        <v>64</v>
      </c>
      <c r="M76" s="10" t="n">
        <v>20170517</v>
      </c>
      <c r="N76" s="10" t="n">
        <v>20170517</v>
      </c>
      <c r="O76" s="10" t="n">
        <v>23.424333</v>
      </c>
      <c r="P76" s="10" t="n">
        <v>170505</v>
      </c>
      <c r="Q76" s="10" t="n">
        <v>2.786</v>
      </c>
      <c r="R76" s="10" t="n">
        <v>12.9</v>
      </c>
      <c r="S76" s="10" t="n">
        <f aca="false">AVERAGE(32.5, 32.6, 32.5)</f>
        <v>32.5333333333333</v>
      </c>
      <c r="T76" s="10" t="n">
        <v>36.1</v>
      </c>
      <c r="U76" s="10" t="s">
        <v>65</v>
      </c>
      <c r="V76" s="10" t="s">
        <v>65</v>
      </c>
      <c r="W76" s="10" t="e">
        <f aca="false">U76*(32.55/29.53)</f>
        <v>#VALUE!</v>
      </c>
      <c r="X76" s="10" t="str">
        <f aca="false">U76</f>
        <v>NA</v>
      </c>
      <c r="Y76" s="10" t="s">
        <v>65</v>
      </c>
      <c r="Z76" s="10" t="s">
        <v>65</v>
      </c>
      <c r="AA76" s="10" t="s">
        <v>65</v>
      </c>
      <c r="AB76" s="10" t="s">
        <v>65</v>
      </c>
      <c r="AC76" s="10" t="s">
        <v>65</v>
      </c>
      <c r="AD76" s="10" t="s">
        <v>65</v>
      </c>
      <c r="AE76" s="10" t="s">
        <v>65</v>
      </c>
      <c r="AF76" s="10" t="s">
        <v>65</v>
      </c>
      <c r="AG76" s="10" t="s">
        <v>65</v>
      </c>
      <c r="AH76" s="14" t="e">
        <f aca="false">1.8682*AG76 - 2.7383</f>
        <v>#VALUE!</v>
      </c>
      <c r="AI76" s="14" t="e">
        <f aca="false">AH76*(17.1/16.8)</f>
        <v>#VALUE!</v>
      </c>
      <c r="AJ76" s="14"/>
      <c r="AK76" s="14"/>
      <c r="AL76" s="10" t="s">
        <v>65</v>
      </c>
      <c r="AM76" s="10" t="s">
        <v>65</v>
      </c>
      <c r="AN76" s="10" t="s">
        <v>65</v>
      </c>
      <c r="AO76" s="10" t="s">
        <v>65</v>
      </c>
      <c r="AP76" s="10" t="s">
        <v>65</v>
      </c>
      <c r="AQ76" s="10" t="s">
        <v>65</v>
      </c>
      <c r="AR76" s="10" t="s">
        <v>65</v>
      </c>
      <c r="AS76" s="10" t="n">
        <v>40.56</v>
      </c>
      <c r="AT76" s="10" t="s">
        <v>69</v>
      </c>
      <c r="AU76" s="0" t="n">
        <f aca="false">1.8651*O76 - 2.6525</f>
        <v>41.0362234783</v>
      </c>
      <c r="AV76" s="0" t="s">
        <v>65</v>
      </c>
      <c r="AW76" s="0" t="s">
        <v>65</v>
      </c>
      <c r="AX76" s="0" t="s">
        <v>65</v>
      </c>
      <c r="AY76" s="0" t="s">
        <v>65</v>
      </c>
      <c r="AZ76" s="10" t="s">
        <v>65</v>
      </c>
      <c r="BA76" s="10" t="s">
        <v>65</v>
      </c>
      <c r="BB76" s="10" t="s">
        <v>65</v>
      </c>
      <c r="BC76" s="10" t="s">
        <v>65</v>
      </c>
      <c r="BD76" s="10" t="s">
        <v>65</v>
      </c>
      <c r="BE76" s="10" t="s">
        <v>65</v>
      </c>
      <c r="BF76" s="10" t="s">
        <v>65</v>
      </c>
      <c r="BG76" s="10" t="s">
        <v>65</v>
      </c>
      <c r="BH76" s="10" t="s">
        <v>65</v>
      </c>
      <c r="BI76" s="10" t="s">
        <v>65</v>
      </c>
      <c r="BJ76" s="10" t="s">
        <v>65</v>
      </c>
      <c r="BK76" s="10" t="s">
        <v>65</v>
      </c>
      <c r="BL76" s="10" t="s">
        <v>74</v>
      </c>
    </row>
    <row r="77" customFormat="false" ht="14.25" hidden="false" customHeight="true" outlineLevel="0" collapsed="false">
      <c r="A77" s="0" t="n">
        <v>21</v>
      </c>
      <c r="B77" s="10" t="n">
        <v>17017</v>
      </c>
      <c r="C77" s="10" t="n">
        <v>1</v>
      </c>
      <c r="D77" s="11" t="n">
        <v>1</v>
      </c>
      <c r="E77" s="11" t="n">
        <v>1</v>
      </c>
      <c r="F77" s="10" t="n">
        <v>400</v>
      </c>
      <c r="G77" s="10" t="n">
        <v>2404.69</v>
      </c>
      <c r="H77" s="10" t="n">
        <v>2506.24</v>
      </c>
      <c r="I77" s="12" t="n">
        <v>576.45</v>
      </c>
      <c r="J77" s="10" t="n">
        <v>2.97</v>
      </c>
      <c r="K77" s="13" t="n">
        <v>7.83</v>
      </c>
      <c r="L77" s="10" t="s">
        <v>64</v>
      </c>
      <c r="M77" s="10" t="n">
        <v>20170517</v>
      </c>
      <c r="N77" s="10" t="n">
        <v>20170517</v>
      </c>
      <c r="O77" s="10" t="n">
        <v>21.787667</v>
      </c>
      <c r="P77" s="10" t="n">
        <v>170506</v>
      </c>
      <c r="Q77" s="10" t="n">
        <f aca="false">AVERAGE(2.799, 2.798, 2.797)</f>
        <v>2.798</v>
      </c>
      <c r="R77" s="10" t="n">
        <v>13</v>
      </c>
      <c r="S77" s="10" t="n">
        <f aca="false">AVERAGE(32.6, 32.7, 32.7)</f>
        <v>32.6666666666667</v>
      </c>
      <c r="T77" s="10" t="n">
        <v>36.1</v>
      </c>
      <c r="U77" s="10" t="s">
        <v>65</v>
      </c>
      <c r="V77" s="10" t="s">
        <v>65</v>
      </c>
      <c r="W77" s="10" t="e">
        <f aca="false">U77*(32.55/29.53)</f>
        <v>#VALUE!</v>
      </c>
      <c r="X77" s="10" t="str">
        <f aca="false">U77</f>
        <v>NA</v>
      </c>
      <c r="Y77" s="10" t="s">
        <v>65</v>
      </c>
      <c r="Z77" s="10" t="s">
        <v>65</v>
      </c>
      <c r="AA77" s="10" t="s">
        <v>65</v>
      </c>
      <c r="AB77" s="10" t="s">
        <v>65</v>
      </c>
      <c r="AC77" s="10" t="s">
        <v>65</v>
      </c>
      <c r="AD77" s="10" t="s">
        <v>65</v>
      </c>
      <c r="AE77" s="10" t="s">
        <v>65</v>
      </c>
      <c r="AF77" s="10" t="s">
        <v>65</v>
      </c>
      <c r="AG77" s="10" t="s">
        <v>65</v>
      </c>
      <c r="AH77" s="14" t="e">
        <f aca="false">1.8682*AG77 - 2.7383</f>
        <v>#VALUE!</v>
      </c>
      <c r="AI77" s="14" t="e">
        <f aca="false">AH77*(17.1/16.8)</f>
        <v>#VALUE!</v>
      </c>
      <c r="AJ77" s="14"/>
      <c r="AK77" s="14"/>
      <c r="AL77" s="10" t="s">
        <v>65</v>
      </c>
      <c r="AM77" s="10" t="s">
        <v>65</v>
      </c>
      <c r="AN77" s="10" t="s">
        <v>65</v>
      </c>
      <c r="AO77" s="10" t="s">
        <v>65</v>
      </c>
      <c r="AP77" s="10" t="s">
        <v>65</v>
      </c>
      <c r="AQ77" s="10" t="s">
        <v>65</v>
      </c>
      <c r="AR77" s="10" t="s">
        <v>65</v>
      </c>
      <c r="AS77" s="10" t="n">
        <v>38.97</v>
      </c>
      <c r="AT77" s="10" t="s">
        <v>69</v>
      </c>
      <c r="AU77" s="0" t="n">
        <f aca="false">1.8651*O77 - 2.6525</f>
        <v>37.9836777217</v>
      </c>
      <c r="AV77" s="0" t="s">
        <v>65</v>
      </c>
      <c r="AW77" s="0" t="s">
        <v>65</v>
      </c>
      <c r="AX77" s="0" t="s">
        <v>65</v>
      </c>
      <c r="AY77" s="0" t="s">
        <v>65</v>
      </c>
      <c r="AZ77" s="10" t="s">
        <v>65</v>
      </c>
      <c r="BA77" s="10" t="s">
        <v>65</v>
      </c>
      <c r="BB77" s="10" t="s">
        <v>65</v>
      </c>
      <c r="BC77" s="10" t="s">
        <v>65</v>
      </c>
      <c r="BD77" s="10" t="s">
        <v>65</v>
      </c>
      <c r="BE77" s="10" t="s">
        <v>65</v>
      </c>
      <c r="BF77" s="10" t="s">
        <v>65</v>
      </c>
      <c r="BG77" s="10" t="s">
        <v>65</v>
      </c>
      <c r="BH77" s="10" t="s">
        <v>65</v>
      </c>
      <c r="BI77" s="10" t="s">
        <v>65</v>
      </c>
      <c r="BJ77" s="10" t="s">
        <v>65</v>
      </c>
      <c r="BK77" s="10" t="s">
        <v>65</v>
      </c>
      <c r="BL77" s="15"/>
    </row>
    <row r="78" customFormat="false" ht="14.25" hidden="false" customHeight="true" outlineLevel="0" collapsed="false">
      <c r="A78" s="0" t="n">
        <v>22</v>
      </c>
      <c r="B78" s="10" t="n">
        <v>17025</v>
      </c>
      <c r="C78" s="10" t="n">
        <v>10</v>
      </c>
      <c r="D78" s="11" t="n">
        <v>4</v>
      </c>
      <c r="E78" s="11" t="n">
        <v>1</v>
      </c>
      <c r="F78" s="10" t="n">
        <v>2800</v>
      </c>
      <c r="G78" s="10" t="n">
        <v>2587.92</v>
      </c>
      <c r="H78" s="10" t="n">
        <v>2497.79</v>
      </c>
      <c r="I78" s="12" t="n">
        <v>2378.18</v>
      </c>
      <c r="J78" s="10" t="n">
        <v>1.08</v>
      </c>
      <c r="K78" s="13" t="n">
        <v>7.23</v>
      </c>
      <c r="L78" s="10" t="s">
        <v>64</v>
      </c>
      <c r="M78" s="10" t="n">
        <v>20170517</v>
      </c>
      <c r="N78" s="10" t="n">
        <v>20170517</v>
      </c>
      <c r="O78" s="10" t="n">
        <v>22.595</v>
      </c>
      <c r="P78" s="10" t="n">
        <v>170506</v>
      </c>
      <c r="Q78" s="10" t="n">
        <f aca="false">AVERAGE(2.796, 2.797, 2.798)</f>
        <v>2.797</v>
      </c>
      <c r="R78" s="10" t="n">
        <v>13</v>
      </c>
      <c r="S78" s="10" t="n">
        <f aca="false">AVERAGE(32.6, 32.7, 32.7)</f>
        <v>32.6666666666667</v>
      </c>
      <c r="T78" s="10" t="n">
        <v>36.1</v>
      </c>
      <c r="U78" s="10" t="s">
        <v>65</v>
      </c>
      <c r="V78" s="10" t="s">
        <v>65</v>
      </c>
      <c r="W78" s="10" t="e">
        <f aca="false">U78*(32.55/29.53)</f>
        <v>#VALUE!</v>
      </c>
      <c r="X78" s="10" t="str">
        <f aca="false">U78</f>
        <v>NA</v>
      </c>
      <c r="Y78" s="10" t="s">
        <v>65</v>
      </c>
      <c r="Z78" s="10" t="s">
        <v>65</v>
      </c>
      <c r="AA78" s="10" t="s">
        <v>65</v>
      </c>
      <c r="AB78" s="10" t="s">
        <v>65</v>
      </c>
      <c r="AC78" s="10" t="s">
        <v>65</v>
      </c>
      <c r="AD78" s="10" t="s">
        <v>65</v>
      </c>
      <c r="AE78" s="10" t="s">
        <v>65</v>
      </c>
      <c r="AF78" s="10" t="s">
        <v>65</v>
      </c>
      <c r="AG78" s="10" t="s">
        <v>65</v>
      </c>
      <c r="AH78" s="14" t="e">
        <f aca="false">1.8682*AG78 - 2.7383</f>
        <v>#VALUE!</v>
      </c>
      <c r="AI78" s="14" t="e">
        <f aca="false">AH78*(17.1/16.8)</f>
        <v>#VALUE!</v>
      </c>
      <c r="AJ78" s="14"/>
      <c r="AK78" s="14"/>
      <c r="AL78" s="10" t="s">
        <v>65</v>
      </c>
      <c r="AM78" s="10" t="s">
        <v>65</v>
      </c>
      <c r="AN78" s="10" t="s">
        <v>65</v>
      </c>
      <c r="AO78" s="10" t="s">
        <v>65</v>
      </c>
      <c r="AP78" s="10" t="s">
        <v>65</v>
      </c>
      <c r="AQ78" s="10" t="s">
        <v>65</v>
      </c>
      <c r="AR78" s="10" t="s">
        <v>65</v>
      </c>
      <c r="AS78" s="10" t="n">
        <v>38.56</v>
      </c>
      <c r="AT78" s="10" t="s">
        <v>69</v>
      </c>
      <c r="AU78" s="0" t="n">
        <f aca="false">1.8651*O78 - 2.6525</f>
        <v>39.4894345</v>
      </c>
      <c r="AV78" s="0" t="s">
        <v>65</v>
      </c>
      <c r="AW78" s="0" t="s">
        <v>65</v>
      </c>
      <c r="AX78" s="0" t="s">
        <v>65</v>
      </c>
      <c r="AY78" s="0" t="s">
        <v>65</v>
      </c>
      <c r="AZ78" s="10" t="s">
        <v>65</v>
      </c>
      <c r="BA78" s="10" t="s">
        <v>65</v>
      </c>
      <c r="BB78" s="10" t="s">
        <v>65</v>
      </c>
      <c r="BC78" s="10" t="s">
        <v>65</v>
      </c>
      <c r="BD78" s="10" t="s">
        <v>65</v>
      </c>
      <c r="BE78" s="10" t="s">
        <v>65</v>
      </c>
      <c r="BF78" s="10" t="s">
        <v>65</v>
      </c>
      <c r="BG78" s="10" t="s">
        <v>65</v>
      </c>
      <c r="BH78" s="10" t="s">
        <v>65</v>
      </c>
      <c r="BI78" s="10" t="s">
        <v>65</v>
      </c>
      <c r="BJ78" s="10" t="s">
        <v>65</v>
      </c>
      <c r="BK78" s="10" t="s">
        <v>65</v>
      </c>
      <c r="BL78" s="15"/>
    </row>
    <row r="79" customFormat="false" ht="14.25" hidden="false" customHeight="true" outlineLevel="0" collapsed="false">
      <c r="A79" s="0" t="n">
        <v>23</v>
      </c>
      <c r="B79" s="10" t="n">
        <v>17034</v>
      </c>
      <c r="C79" s="10" t="n">
        <v>13</v>
      </c>
      <c r="D79" s="11" t="n">
        <v>5</v>
      </c>
      <c r="E79" s="11" t="n">
        <v>1</v>
      </c>
      <c r="F79" s="10" t="n">
        <v>900</v>
      </c>
      <c r="G79" s="10" t="n">
        <v>2439.9</v>
      </c>
      <c r="H79" s="10" t="n">
        <v>2459.91</v>
      </c>
      <c r="I79" s="12" t="n">
        <v>936.56</v>
      </c>
      <c r="J79" s="10" t="n">
        <v>2.02</v>
      </c>
      <c r="K79" s="13" t="n">
        <v>7.62</v>
      </c>
      <c r="L79" s="10" t="s">
        <v>64</v>
      </c>
      <c r="M79" s="10" t="n">
        <v>20170517</v>
      </c>
      <c r="N79" s="10" t="n">
        <v>20170517</v>
      </c>
      <c r="O79" s="10" t="n">
        <v>23.217</v>
      </c>
      <c r="P79" s="10" t="n">
        <v>170505</v>
      </c>
      <c r="Q79" s="10" t="n">
        <f aca="false">AVERAGE(2.785, 2.785, 2.786)</f>
        <v>2.78533333333333</v>
      </c>
      <c r="R79" s="10" t="n">
        <v>12.9</v>
      </c>
      <c r="S79" s="10" t="n">
        <f aca="false">AVERAGE(32.5, 32.6, 32.5)</f>
        <v>32.5333333333333</v>
      </c>
      <c r="T79" s="10" t="n">
        <v>36.1</v>
      </c>
      <c r="U79" s="10" t="s">
        <v>65</v>
      </c>
      <c r="V79" s="10" t="s">
        <v>65</v>
      </c>
      <c r="W79" s="10" t="e">
        <f aca="false">U79*(32.55/29.53)</f>
        <v>#VALUE!</v>
      </c>
      <c r="X79" s="10" t="str">
        <f aca="false">U79</f>
        <v>NA</v>
      </c>
      <c r="Y79" s="10" t="s">
        <v>65</v>
      </c>
      <c r="Z79" s="10" t="s">
        <v>65</v>
      </c>
      <c r="AA79" s="10" t="s">
        <v>65</v>
      </c>
      <c r="AB79" s="10" t="s">
        <v>65</v>
      </c>
      <c r="AC79" s="10" t="s">
        <v>65</v>
      </c>
      <c r="AD79" s="10" t="s">
        <v>65</v>
      </c>
      <c r="AE79" s="10" t="s">
        <v>65</v>
      </c>
      <c r="AF79" s="10" t="s">
        <v>65</v>
      </c>
      <c r="AG79" s="10" t="s">
        <v>65</v>
      </c>
      <c r="AH79" s="14" t="e">
        <f aca="false">1.8682*AG79 - 2.7383</f>
        <v>#VALUE!</v>
      </c>
      <c r="AI79" s="14" t="e">
        <f aca="false">AH79*(17.1/16.8)</f>
        <v>#VALUE!</v>
      </c>
      <c r="AJ79" s="14"/>
      <c r="AK79" s="14"/>
      <c r="AL79" s="10" t="s">
        <v>65</v>
      </c>
      <c r="AM79" s="10" t="s">
        <v>65</v>
      </c>
      <c r="AN79" s="10" t="s">
        <v>65</v>
      </c>
      <c r="AO79" s="10" t="s">
        <v>65</v>
      </c>
      <c r="AP79" s="10" t="s">
        <v>65</v>
      </c>
      <c r="AQ79" s="10" t="s">
        <v>65</v>
      </c>
      <c r="AR79" s="10" t="s">
        <v>65</v>
      </c>
      <c r="AS79" s="10" t="n">
        <v>41.66</v>
      </c>
      <c r="AT79" s="10" t="s">
        <v>69</v>
      </c>
      <c r="AU79" s="0" t="n">
        <f aca="false">1.8651*O79 - 2.6525</f>
        <v>40.6495267</v>
      </c>
      <c r="AV79" s="0" t="s">
        <v>65</v>
      </c>
      <c r="AW79" s="0" t="s">
        <v>65</v>
      </c>
      <c r="AX79" s="0" t="s">
        <v>65</v>
      </c>
      <c r="AY79" s="0" t="s">
        <v>65</v>
      </c>
      <c r="AZ79" s="10" t="s">
        <v>65</v>
      </c>
      <c r="BA79" s="10" t="s">
        <v>65</v>
      </c>
      <c r="BB79" s="10" t="s">
        <v>65</v>
      </c>
      <c r="BC79" s="10" t="s">
        <v>65</v>
      </c>
      <c r="BD79" s="10" t="s">
        <v>65</v>
      </c>
      <c r="BE79" s="10" t="s">
        <v>65</v>
      </c>
      <c r="BF79" s="10" t="s">
        <v>65</v>
      </c>
      <c r="BG79" s="10" t="s">
        <v>65</v>
      </c>
      <c r="BH79" s="10" t="s">
        <v>65</v>
      </c>
      <c r="BI79" s="10" t="s">
        <v>65</v>
      </c>
      <c r="BJ79" s="10" t="s">
        <v>65</v>
      </c>
      <c r="BK79" s="10" t="s">
        <v>65</v>
      </c>
      <c r="BL79" s="15"/>
    </row>
    <row r="80" customFormat="false" ht="14.25" hidden="false" customHeight="true" outlineLevel="0" collapsed="false">
      <c r="A80" s="0" t="n">
        <v>24</v>
      </c>
      <c r="B80" s="10" t="n">
        <v>17037</v>
      </c>
      <c r="C80" s="10" t="n">
        <v>2</v>
      </c>
      <c r="D80" s="11" t="n">
        <v>1</v>
      </c>
      <c r="E80" s="11" t="n">
        <v>2</v>
      </c>
      <c r="F80" s="10" t="n">
        <v>400</v>
      </c>
      <c r="G80" s="10" t="n">
        <v>2388.7</v>
      </c>
      <c r="H80" s="10" t="n">
        <v>2486.18</v>
      </c>
      <c r="I80" s="12" t="n">
        <v>535.06</v>
      </c>
      <c r="J80" s="12" t="n">
        <v>3.1</v>
      </c>
      <c r="K80" s="13" t="n">
        <v>7.84</v>
      </c>
      <c r="L80" s="10" t="s">
        <v>64</v>
      </c>
      <c r="M80" s="10" t="n">
        <v>20170517</v>
      </c>
      <c r="N80" s="10" t="n">
        <v>20170517</v>
      </c>
      <c r="O80" s="10" t="n">
        <v>44.704333</v>
      </c>
      <c r="P80" s="10" t="n">
        <v>170504</v>
      </c>
      <c r="Q80" s="10" t="n">
        <f aca="false">AVERAGE(2.756, 2.755, 2.756)</f>
        <v>2.75566666666667</v>
      </c>
      <c r="R80" s="10" t="n">
        <v>13</v>
      </c>
      <c r="S80" s="10" t="n">
        <f aca="false">AVERAGE(32.4,32.5,32.4)</f>
        <v>32.4333333333333</v>
      </c>
      <c r="T80" s="10" t="n">
        <v>36.1</v>
      </c>
      <c r="U80" s="10" t="s">
        <v>65</v>
      </c>
      <c r="V80" s="10" t="s">
        <v>65</v>
      </c>
      <c r="W80" s="10" t="e">
        <f aca="false">U80*(32.55/29.53)</f>
        <v>#VALUE!</v>
      </c>
      <c r="X80" s="10" t="str">
        <f aca="false">U80</f>
        <v>NA</v>
      </c>
      <c r="Y80" s="10" t="s">
        <v>65</v>
      </c>
      <c r="Z80" s="10" t="s">
        <v>65</v>
      </c>
      <c r="AA80" s="10" t="s">
        <v>65</v>
      </c>
      <c r="AB80" s="10" t="s">
        <v>65</v>
      </c>
      <c r="AC80" s="10" t="s">
        <v>65</v>
      </c>
      <c r="AD80" s="10" t="s">
        <v>65</v>
      </c>
      <c r="AE80" s="10" t="s">
        <v>65</v>
      </c>
      <c r="AF80" s="10" t="s">
        <v>65</v>
      </c>
      <c r="AG80" s="10" t="s">
        <v>65</v>
      </c>
      <c r="AH80" s="14" t="e">
        <f aca="false">1.8682*AG80 - 2.7383</f>
        <v>#VALUE!</v>
      </c>
      <c r="AI80" s="14" t="e">
        <f aca="false">AH80*(17.1/16.8)</f>
        <v>#VALUE!</v>
      </c>
      <c r="AJ80" s="14"/>
      <c r="AK80" s="14"/>
      <c r="AL80" s="10" t="s">
        <v>65</v>
      </c>
      <c r="AM80" s="10" t="s">
        <v>65</v>
      </c>
      <c r="AN80" s="10" t="s">
        <v>65</v>
      </c>
      <c r="AO80" s="10" t="s">
        <v>65</v>
      </c>
      <c r="AP80" s="10" t="s">
        <v>65</v>
      </c>
      <c r="AQ80" s="10" t="s">
        <v>65</v>
      </c>
      <c r="AR80" s="10" t="s">
        <v>65</v>
      </c>
      <c r="AS80" s="10" t="n">
        <v>81.49</v>
      </c>
      <c r="AT80" s="10" t="s">
        <v>69</v>
      </c>
      <c r="AU80" s="0" t="n">
        <f aca="false">1.8651*O80 - 2.6525</f>
        <v>80.7255514783</v>
      </c>
      <c r="AV80" s="0" t="s">
        <v>65</v>
      </c>
      <c r="AW80" s="0" t="s">
        <v>65</v>
      </c>
      <c r="AX80" s="0" t="s">
        <v>65</v>
      </c>
      <c r="AY80" s="0" t="s">
        <v>65</v>
      </c>
      <c r="AZ80" s="10" t="s">
        <v>65</v>
      </c>
      <c r="BA80" s="10" t="s">
        <v>65</v>
      </c>
      <c r="BB80" s="10" t="s">
        <v>65</v>
      </c>
      <c r="BC80" s="10" t="s">
        <v>65</v>
      </c>
      <c r="BD80" s="10" t="s">
        <v>65</v>
      </c>
      <c r="BE80" s="10" t="s">
        <v>65</v>
      </c>
      <c r="BF80" s="10" t="s">
        <v>65</v>
      </c>
      <c r="BG80" s="10" t="s">
        <v>65</v>
      </c>
      <c r="BH80" s="10" t="s">
        <v>65</v>
      </c>
      <c r="BI80" s="10" t="s">
        <v>65</v>
      </c>
      <c r="BJ80" s="10" t="s">
        <v>65</v>
      </c>
      <c r="BK80" s="10" t="s">
        <v>65</v>
      </c>
      <c r="BL80" s="15"/>
    </row>
    <row r="81" customFormat="false" ht="14.25" hidden="false" customHeight="true" outlineLevel="0" collapsed="false">
      <c r="A81" s="0" t="n">
        <v>25</v>
      </c>
      <c r="B81" s="10" t="n">
        <v>17055</v>
      </c>
      <c r="C81" s="10" t="n">
        <v>3</v>
      </c>
      <c r="D81" s="11" t="n">
        <v>1</v>
      </c>
      <c r="E81" s="11" t="n">
        <v>3</v>
      </c>
      <c r="F81" s="10" t="n">
        <v>400</v>
      </c>
      <c r="G81" s="10" t="n">
        <v>2377.12</v>
      </c>
      <c r="H81" s="10" t="n">
        <v>2484.38</v>
      </c>
      <c r="I81" s="12" t="n">
        <v>574.36</v>
      </c>
      <c r="J81" s="10" t="n">
        <v>2.93</v>
      </c>
      <c r="K81" s="13" t="n">
        <v>7.84</v>
      </c>
      <c r="L81" s="10" t="s">
        <v>64</v>
      </c>
      <c r="M81" s="10" t="n">
        <v>20170517</v>
      </c>
      <c r="N81" s="10" t="n">
        <v>20170517</v>
      </c>
      <c r="O81" s="10" t="n">
        <v>49.974</v>
      </c>
      <c r="P81" s="10" t="n">
        <v>170505</v>
      </c>
      <c r="Q81" s="10" t="n">
        <v>2.786</v>
      </c>
      <c r="R81" s="10" t="n">
        <v>12.9</v>
      </c>
      <c r="S81" s="10" t="n">
        <f aca="false">AVERAGE(32.5, 32.6, 32.5)</f>
        <v>32.5333333333333</v>
      </c>
      <c r="T81" s="10" t="n">
        <v>36.1</v>
      </c>
      <c r="U81" s="10" t="s">
        <v>65</v>
      </c>
      <c r="V81" s="10" t="s">
        <v>65</v>
      </c>
      <c r="W81" s="10" t="e">
        <f aca="false">U81*(32.55/29.53)</f>
        <v>#VALUE!</v>
      </c>
      <c r="X81" s="10" t="str">
        <f aca="false">U81</f>
        <v>NA</v>
      </c>
      <c r="Y81" s="10" t="s">
        <v>65</v>
      </c>
      <c r="Z81" s="10" t="s">
        <v>65</v>
      </c>
      <c r="AA81" s="10" t="s">
        <v>65</v>
      </c>
      <c r="AB81" s="10" t="s">
        <v>65</v>
      </c>
      <c r="AC81" s="10" t="s">
        <v>65</v>
      </c>
      <c r="AD81" s="10" t="s">
        <v>65</v>
      </c>
      <c r="AE81" s="10" t="s">
        <v>65</v>
      </c>
      <c r="AF81" s="10" t="s">
        <v>65</v>
      </c>
      <c r="AG81" s="10" t="s">
        <v>65</v>
      </c>
      <c r="AH81" s="14" t="e">
        <f aca="false">1.8682*AG81 - 2.7383</f>
        <v>#VALUE!</v>
      </c>
      <c r="AI81" s="14" t="e">
        <f aca="false">AH81*(17.1/16.8)</f>
        <v>#VALUE!</v>
      </c>
      <c r="AJ81" s="14"/>
      <c r="AK81" s="14"/>
      <c r="AL81" s="10" t="s">
        <v>65</v>
      </c>
      <c r="AM81" s="10" t="s">
        <v>65</v>
      </c>
      <c r="AN81" s="10" t="s">
        <v>65</v>
      </c>
      <c r="AO81" s="10" t="s">
        <v>65</v>
      </c>
      <c r="AP81" s="10" t="s">
        <v>65</v>
      </c>
      <c r="AQ81" s="10" t="s">
        <v>65</v>
      </c>
      <c r="AR81" s="10" t="s">
        <v>65</v>
      </c>
      <c r="AS81" s="10" t="n">
        <v>90.88</v>
      </c>
      <c r="AT81" s="10" t="s">
        <v>69</v>
      </c>
      <c r="AU81" s="0" t="n">
        <f aca="false">1.8651*O81 - 2.6525</f>
        <v>90.5540074</v>
      </c>
      <c r="AV81" s="0" t="s">
        <v>65</v>
      </c>
      <c r="AW81" s="0" t="s">
        <v>65</v>
      </c>
      <c r="AX81" s="0" t="s">
        <v>65</v>
      </c>
      <c r="AY81" s="0" t="s">
        <v>65</v>
      </c>
      <c r="AZ81" s="10" t="s">
        <v>65</v>
      </c>
      <c r="BA81" s="10" t="s">
        <v>65</v>
      </c>
      <c r="BB81" s="10" t="s">
        <v>65</v>
      </c>
      <c r="BC81" s="10" t="s">
        <v>65</v>
      </c>
      <c r="BD81" s="10" t="s">
        <v>65</v>
      </c>
      <c r="BE81" s="10" t="s">
        <v>65</v>
      </c>
      <c r="BF81" s="10" t="s">
        <v>65</v>
      </c>
      <c r="BG81" s="10" t="s">
        <v>65</v>
      </c>
      <c r="BH81" s="10" t="s">
        <v>65</v>
      </c>
      <c r="BI81" s="10" t="s">
        <v>65</v>
      </c>
      <c r="BJ81" s="10" t="s">
        <v>65</v>
      </c>
      <c r="BK81" s="10" t="s">
        <v>65</v>
      </c>
      <c r="BL81" s="15"/>
    </row>
    <row r="82" customFormat="false" ht="14.25" hidden="false" customHeight="true" outlineLevel="0" collapsed="false">
      <c r="A82" s="0" t="n">
        <v>26</v>
      </c>
      <c r="B82" s="10" t="n">
        <v>17059</v>
      </c>
      <c r="C82" s="10" t="n">
        <v>4</v>
      </c>
      <c r="D82" s="11" t="n">
        <v>2</v>
      </c>
      <c r="E82" s="11" t="n">
        <v>1</v>
      </c>
      <c r="F82" s="10" t="n">
        <v>400</v>
      </c>
      <c r="G82" s="10" t="n">
        <v>2359.13</v>
      </c>
      <c r="H82" s="10" t="n">
        <v>2470.99</v>
      </c>
      <c r="I82" s="12" t="n">
        <v>545.47</v>
      </c>
      <c r="J82" s="10" t="n">
        <v>2.98</v>
      </c>
      <c r="K82" s="13" t="n">
        <v>7.83</v>
      </c>
      <c r="L82" s="10" t="s">
        <v>64</v>
      </c>
      <c r="M82" s="10" t="n">
        <v>20170517</v>
      </c>
      <c r="N82" s="10" t="n">
        <v>20170517</v>
      </c>
      <c r="O82" s="10" t="n">
        <v>32.934333</v>
      </c>
      <c r="P82" s="10" t="n">
        <v>170505</v>
      </c>
      <c r="Q82" s="10" t="n">
        <v>2.786</v>
      </c>
      <c r="R82" s="10" t="n">
        <v>12.9</v>
      </c>
      <c r="S82" s="10" t="n">
        <f aca="false">AVERAGE(32.5, 32.6, 32.5)</f>
        <v>32.5333333333333</v>
      </c>
      <c r="T82" s="10" t="n">
        <v>36.1</v>
      </c>
      <c r="U82" s="10" t="s">
        <v>65</v>
      </c>
      <c r="V82" s="10" t="s">
        <v>65</v>
      </c>
      <c r="W82" s="10" t="e">
        <f aca="false">U82*(32.55/29.53)</f>
        <v>#VALUE!</v>
      </c>
      <c r="X82" s="10" t="str">
        <f aca="false">U82</f>
        <v>NA</v>
      </c>
      <c r="Y82" s="10" t="s">
        <v>65</v>
      </c>
      <c r="Z82" s="10" t="s">
        <v>65</v>
      </c>
      <c r="AA82" s="10" t="s">
        <v>65</v>
      </c>
      <c r="AB82" s="10" t="s">
        <v>65</v>
      </c>
      <c r="AC82" s="10" t="s">
        <v>65</v>
      </c>
      <c r="AD82" s="10" t="s">
        <v>65</v>
      </c>
      <c r="AE82" s="10" t="s">
        <v>65</v>
      </c>
      <c r="AF82" s="10" t="s">
        <v>65</v>
      </c>
      <c r="AG82" s="10" t="s">
        <v>65</v>
      </c>
      <c r="AH82" s="14" t="e">
        <f aca="false">1.8682*AG82 - 2.7383</f>
        <v>#VALUE!</v>
      </c>
      <c r="AI82" s="14" t="e">
        <f aca="false">AH82*(17.1/16.8)</f>
        <v>#VALUE!</v>
      </c>
      <c r="AJ82" s="14"/>
      <c r="AK82" s="14"/>
      <c r="AL82" s="10" t="s">
        <v>65</v>
      </c>
      <c r="AM82" s="10" t="s">
        <v>65</v>
      </c>
      <c r="AN82" s="10" t="s">
        <v>65</v>
      </c>
      <c r="AO82" s="10" t="s">
        <v>65</v>
      </c>
      <c r="AP82" s="10" t="s">
        <v>65</v>
      </c>
      <c r="AQ82" s="10" t="s">
        <v>65</v>
      </c>
      <c r="AR82" s="10" t="s">
        <v>65</v>
      </c>
      <c r="AS82" s="10" t="n">
        <v>55.52</v>
      </c>
      <c r="AT82" s="10" t="s">
        <v>69</v>
      </c>
      <c r="AU82" s="0" t="n">
        <f aca="false">1.8651*O82 - 2.6525</f>
        <v>58.7733244783</v>
      </c>
      <c r="AV82" s="0" t="s">
        <v>65</v>
      </c>
      <c r="AW82" s="0" t="s">
        <v>65</v>
      </c>
      <c r="AX82" s="0" t="s">
        <v>65</v>
      </c>
      <c r="AY82" s="0" t="s">
        <v>65</v>
      </c>
      <c r="AZ82" s="10" t="s">
        <v>65</v>
      </c>
      <c r="BA82" s="10" t="s">
        <v>65</v>
      </c>
      <c r="BB82" s="10" t="s">
        <v>65</v>
      </c>
      <c r="BC82" s="10" t="s">
        <v>65</v>
      </c>
      <c r="BD82" s="10" t="s">
        <v>65</v>
      </c>
      <c r="BE82" s="10" t="s">
        <v>65</v>
      </c>
      <c r="BF82" s="10" t="s">
        <v>65</v>
      </c>
      <c r="BG82" s="10" t="s">
        <v>65</v>
      </c>
      <c r="BH82" s="10" t="s">
        <v>65</v>
      </c>
      <c r="BI82" s="10" t="s">
        <v>65</v>
      </c>
      <c r="BJ82" s="10" t="s">
        <v>65</v>
      </c>
      <c r="BK82" s="10" t="s">
        <v>65</v>
      </c>
      <c r="BL82" s="10" t="s">
        <v>75</v>
      </c>
    </row>
    <row r="83" customFormat="false" ht="14.25" hidden="false" customHeight="true" outlineLevel="0" collapsed="false">
      <c r="A83" s="0" t="n">
        <v>27</v>
      </c>
      <c r="B83" s="10" t="n">
        <v>17076</v>
      </c>
      <c r="C83" s="10" t="n">
        <v>16</v>
      </c>
      <c r="D83" s="11" t="n">
        <v>6</v>
      </c>
      <c r="E83" s="11" t="n">
        <v>1</v>
      </c>
      <c r="F83" s="10" t="n">
        <v>2800</v>
      </c>
      <c r="G83" s="10" t="n">
        <v>2616.63</v>
      </c>
      <c r="H83" s="10" t="n">
        <v>2523.13</v>
      </c>
      <c r="I83" s="12" t="n">
        <v>2423.47</v>
      </c>
      <c r="J83" s="10" t="n">
        <v>1.17</v>
      </c>
      <c r="K83" s="13" t="n">
        <v>7.24</v>
      </c>
      <c r="L83" s="10" t="s">
        <v>64</v>
      </c>
      <c r="M83" s="10" t="n">
        <v>20170517</v>
      </c>
      <c r="N83" s="10" t="n">
        <v>20170517</v>
      </c>
      <c r="O83" s="10" t="n">
        <v>34.814</v>
      </c>
      <c r="P83" s="10" t="n">
        <v>170506</v>
      </c>
      <c r="Q83" s="10" t="n">
        <f aca="false">AVERAGE(2.799, 2.799, 2.798)</f>
        <v>2.79866666666667</v>
      </c>
      <c r="R83" s="10" t="n">
        <v>13</v>
      </c>
      <c r="S83" s="10" t="n">
        <f aca="false">AVERAGE(32.6, 32.7, 32.7)</f>
        <v>32.6666666666667</v>
      </c>
      <c r="T83" s="10" t="n">
        <v>36.1</v>
      </c>
      <c r="U83" s="10" t="s">
        <v>65</v>
      </c>
      <c r="V83" s="10" t="s">
        <v>65</v>
      </c>
      <c r="W83" s="10" t="e">
        <f aca="false">U83*(32.55/29.53)</f>
        <v>#VALUE!</v>
      </c>
      <c r="X83" s="10" t="str">
        <f aca="false">U83</f>
        <v>NA</v>
      </c>
      <c r="Y83" s="10" t="s">
        <v>65</v>
      </c>
      <c r="Z83" s="10" t="s">
        <v>65</v>
      </c>
      <c r="AA83" s="10" t="s">
        <v>65</v>
      </c>
      <c r="AB83" s="10" t="s">
        <v>65</v>
      </c>
      <c r="AC83" s="10" t="s">
        <v>65</v>
      </c>
      <c r="AD83" s="10" t="s">
        <v>65</v>
      </c>
      <c r="AE83" s="10" t="s">
        <v>65</v>
      </c>
      <c r="AF83" s="10" t="s">
        <v>65</v>
      </c>
      <c r="AG83" s="10" t="s">
        <v>65</v>
      </c>
      <c r="AH83" s="14" t="e">
        <f aca="false">1.8682*AG83 - 2.7383</f>
        <v>#VALUE!</v>
      </c>
      <c r="AI83" s="14" t="e">
        <f aca="false">AH83*(17.1/16.8)</f>
        <v>#VALUE!</v>
      </c>
      <c r="AJ83" s="14"/>
      <c r="AK83" s="14"/>
      <c r="AL83" s="10" t="s">
        <v>65</v>
      </c>
      <c r="AM83" s="10" t="s">
        <v>65</v>
      </c>
      <c r="AN83" s="10" t="s">
        <v>65</v>
      </c>
      <c r="AO83" s="10" t="s">
        <v>65</v>
      </c>
      <c r="AP83" s="10" t="s">
        <v>65</v>
      </c>
      <c r="AQ83" s="10" t="s">
        <v>65</v>
      </c>
      <c r="AR83" s="10" t="s">
        <v>65</v>
      </c>
      <c r="AS83" s="10" t="n">
        <v>62.09</v>
      </c>
      <c r="AT83" s="10" t="s">
        <v>69</v>
      </c>
      <c r="AU83" s="0" t="n">
        <f aca="false">1.8651*O83 - 2.6525</f>
        <v>62.2790914</v>
      </c>
      <c r="AV83" s="0" t="s">
        <v>65</v>
      </c>
      <c r="AW83" s="0" t="s">
        <v>65</v>
      </c>
      <c r="AX83" s="0" t="s">
        <v>65</v>
      </c>
      <c r="AY83" s="0" t="s">
        <v>65</v>
      </c>
      <c r="AZ83" s="10" t="s">
        <v>65</v>
      </c>
      <c r="BA83" s="10" t="s">
        <v>65</v>
      </c>
      <c r="BB83" s="10" t="s">
        <v>65</v>
      </c>
      <c r="BC83" s="10" t="s">
        <v>65</v>
      </c>
      <c r="BD83" s="10" t="s">
        <v>65</v>
      </c>
      <c r="BE83" s="10" t="s">
        <v>65</v>
      </c>
      <c r="BF83" s="10" t="s">
        <v>65</v>
      </c>
      <c r="BG83" s="10" t="s">
        <v>65</v>
      </c>
      <c r="BH83" s="10" t="s">
        <v>65</v>
      </c>
      <c r="BI83" s="10" t="s">
        <v>65</v>
      </c>
      <c r="BJ83" s="10" t="s">
        <v>65</v>
      </c>
      <c r="BK83" s="10" t="s">
        <v>65</v>
      </c>
      <c r="BL83" s="15"/>
    </row>
    <row r="84" customFormat="false" ht="14.25" hidden="false" customHeight="true" outlineLevel="0" collapsed="false">
      <c r="A84" s="0" t="n">
        <v>28</v>
      </c>
      <c r="B84" s="10" t="n">
        <v>17083</v>
      </c>
      <c r="C84" s="10" t="n">
        <v>14</v>
      </c>
      <c r="D84" s="11" t="n">
        <v>5</v>
      </c>
      <c r="E84" s="11" t="n">
        <v>2</v>
      </c>
      <c r="F84" s="10" t="n">
        <v>900</v>
      </c>
      <c r="G84" s="10" t="n">
        <v>2441</v>
      </c>
      <c r="H84" s="10" t="n">
        <v>2468.42</v>
      </c>
      <c r="I84" s="12" t="n">
        <v>865.45</v>
      </c>
      <c r="J84" s="10" t="n">
        <v>2.15</v>
      </c>
      <c r="K84" s="13" t="n">
        <v>7.62</v>
      </c>
      <c r="L84" s="10" t="s">
        <v>64</v>
      </c>
      <c r="M84" s="10" t="n">
        <v>20170517</v>
      </c>
      <c r="N84" s="10" t="n">
        <v>20170517</v>
      </c>
      <c r="O84" s="10" t="n">
        <v>46.464667</v>
      </c>
      <c r="P84" s="10" t="n">
        <v>170505</v>
      </c>
      <c r="Q84" s="10" t="n">
        <v>2.785</v>
      </c>
      <c r="R84" s="10" t="n">
        <v>12.9</v>
      </c>
      <c r="S84" s="10" t="n">
        <f aca="false">AVERAGE(32.5, 32.6, 32.5)</f>
        <v>32.5333333333333</v>
      </c>
      <c r="T84" s="10" t="n">
        <v>36.1</v>
      </c>
      <c r="U84" s="10" t="s">
        <v>65</v>
      </c>
      <c r="V84" s="10" t="s">
        <v>65</v>
      </c>
      <c r="W84" s="10" t="e">
        <f aca="false">U84*(32.55/29.53)</f>
        <v>#VALUE!</v>
      </c>
      <c r="X84" s="10" t="str">
        <f aca="false">U84</f>
        <v>NA</v>
      </c>
      <c r="Y84" s="10" t="s">
        <v>65</v>
      </c>
      <c r="Z84" s="10" t="s">
        <v>65</v>
      </c>
      <c r="AA84" s="10" t="s">
        <v>65</v>
      </c>
      <c r="AB84" s="10" t="s">
        <v>65</v>
      </c>
      <c r="AC84" s="10" t="s">
        <v>65</v>
      </c>
      <c r="AD84" s="10" t="s">
        <v>65</v>
      </c>
      <c r="AE84" s="10" t="s">
        <v>65</v>
      </c>
      <c r="AF84" s="10" t="s">
        <v>65</v>
      </c>
      <c r="AG84" s="10" t="s">
        <v>65</v>
      </c>
      <c r="AH84" s="14" t="e">
        <f aca="false">1.8682*AG84 - 2.7383</f>
        <v>#VALUE!</v>
      </c>
      <c r="AI84" s="14" t="e">
        <f aca="false">AH84*(17.1/16.8)</f>
        <v>#VALUE!</v>
      </c>
      <c r="AJ84" s="14"/>
      <c r="AK84" s="14"/>
      <c r="AL84" s="10" t="s">
        <v>65</v>
      </c>
      <c r="AM84" s="10" t="s">
        <v>65</v>
      </c>
      <c r="AN84" s="10" t="s">
        <v>65</v>
      </c>
      <c r="AO84" s="10" t="s">
        <v>65</v>
      </c>
      <c r="AP84" s="10" t="s">
        <v>65</v>
      </c>
      <c r="AQ84" s="10" t="s">
        <v>65</v>
      </c>
      <c r="AR84" s="10" t="s">
        <v>65</v>
      </c>
      <c r="AS84" s="10" t="n">
        <v>77.92</v>
      </c>
      <c r="AT84" s="10" t="s">
        <v>69</v>
      </c>
      <c r="AU84" s="0" t="n">
        <f aca="false">1.8651*O84 - 2.6525</f>
        <v>84.0087504217</v>
      </c>
      <c r="AV84" s="0" t="s">
        <v>65</v>
      </c>
      <c r="AW84" s="0" t="s">
        <v>65</v>
      </c>
      <c r="AX84" s="0" t="s">
        <v>65</v>
      </c>
      <c r="AY84" s="0" t="s">
        <v>65</v>
      </c>
      <c r="AZ84" s="10" t="s">
        <v>65</v>
      </c>
      <c r="BA84" s="10" t="s">
        <v>65</v>
      </c>
      <c r="BB84" s="10" t="s">
        <v>65</v>
      </c>
      <c r="BC84" s="10" t="s">
        <v>65</v>
      </c>
      <c r="BD84" s="10" t="s">
        <v>65</v>
      </c>
      <c r="BE84" s="10" t="s">
        <v>65</v>
      </c>
      <c r="BF84" s="10" t="s">
        <v>65</v>
      </c>
      <c r="BG84" s="10" t="s">
        <v>65</v>
      </c>
      <c r="BH84" s="10" t="s">
        <v>65</v>
      </c>
      <c r="BI84" s="10" t="s">
        <v>65</v>
      </c>
      <c r="BJ84" s="10" t="s">
        <v>65</v>
      </c>
      <c r="BK84" s="10" t="s">
        <v>65</v>
      </c>
      <c r="BL84" s="10" t="s">
        <v>76</v>
      </c>
    </row>
    <row r="85" customFormat="false" ht="14.25" hidden="false" customHeight="true" outlineLevel="0" collapsed="false">
      <c r="A85" s="0" t="n">
        <v>29</v>
      </c>
      <c r="B85" s="10" t="n">
        <v>17084</v>
      </c>
      <c r="C85" s="10" t="n">
        <v>12</v>
      </c>
      <c r="D85" s="11" t="n">
        <v>4</v>
      </c>
      <c r="E85" s="11" t="n">
        <v>3</v>
      </c>
      <c r="F85" s="10" t="n">
        <v>2800</v>
      </c>
      <c r="G85" s="10" t="n">
        <v>2612.89</v>
      </c>
      <c r="H85" s="10" t="n">
        <v>2488.3</v>
      </c>
      <c r="I85" s="12" t="n">
        <v>2516.92</v>
      </c>
      <c r="J85" s="10" t="n">
        <v>1.01</v>
      </c>
      <c r="K85" s="13" t="n">
        <v>7.22</v>
      </c>
      <c r="L85" s="10" t="s">
        <v>64</v>
      </c>
      <c r="M85" s="10" t="n">
        <v>20170517</v>
      </c>
      <c r="N85" s="10" t="n">
        <v>20170517</v>
      </c>
      <c r="O85" s="10" t="n">
        <v>31.960333</v>
      </c>
      <c r="P85" s="10" t="n">
        <v>170505</v>
      </c>
      <c r="Q85" s="10" t="n">
        <v>2.786</v>
      </c>
      <c r="R85" s="10" t="n">
        <v>12.9</v>
      </c>
      <c r="S85" s="10" t="n">
        <f aca="false">AVERAGE(32.5, 32.6, 32.5)</f>
        <v>32.5333333333333</v>
      </c>
      <c r="T85" s="10" t="n">
        <v>36.1</v>
      </c>
      <c r="U85" s="10" t="s">
        <v>65</v>
      </c>
      <c r="V85" s="10" t="s">
        <v>65</v>
      </c>
      <c r="W85" s="10" t="e">
        <f aca="false">U85*(32.55/29.53)</f>
        <v>#VALUE!</v>
      </c>
      <c r="X85" s="10" t="str">
        <f aca="false">U85</f>
        <v>NA</v>
      </c>
      <c r="Y85" s="10" t="s">
        <v>65</v>
      </c>
      <c r="Z85" s="10" t="s">
        <v>65</v>
      </c>
      <c r="AA85" s="10" t="s">
        <v>65</v>
      </c>
      <c r="AB85" s="10" t="s">
        <v>65</v>
      </c>
      <c r="AC85" s="10" t="s">
        <v>65</v>
      </c>
      <c r="AD85" s="10" t="s">
        <v>65</v>
      </c>
      <c r="AE85" s="10" t="s">
        <v>65</v>
      </c>
      <c r="AF85" s="10" t="s">
        <v>65</v>
      </c>
      <c r="AG85" s="10" t="s">
        <v>65</v>
      </c>
      <c r="AH85" s="14" t="e">
        <f aca="false">1.8682*AG85 - 2.7383</f>
        <v>#VALUE!</v>
      </c>
      <c r="AI85" s="14" t="e">
        <f aca="false">AH85*(17.1/16.8)</f>
        <v>#VALUE!</v>
      </c>
      <c r="AJ85" s="14"/>
      <c r="AK85" s="14"/>
      <c r="AL85" s="10" t="s">
        <v>65</v>
      </c>
      <c r="AM85" s="10" t="s">
        <v>65</v>
      </c>
      <c r="AN85" s="10" t="s">
        <v>65</v>
      </c>
      <c r="AO85" s="10" t="s">
        <v>65</v>
      </c>
      <c r="AP85" s="10" t="s">
        <v>65</v>
      </c>
      <c r="AQ85" s="10" t="s">
        <v>65</v>
      </c>
      <c r="AR85" s="10" t="s">
        <v>65</v>
      </c>
      <c r="AS85" s="10" t="n">
        <v>59.71</v>
      </c>
      <c r="AT85" s="10" t="s">
        <v>69</v>
      </c>
      <c r="AU85" s="0" t="n">
        <f aca="false">1.8651*O85 - 2.6525</f>
        <v>56.9567170783</v>
      </c>
      <c r="AV85" s="0" t="s">
        <v>65</v>
      </c>
      <c r="AW85" s="0" t="s">
        <v>65</v>
      </c>
      <c r="AX85" s="0" t="s">
        <v>65</v>
      </c>
      <c r="AY85" s="0" t="s">
        <v>65</v>
      </c>
      <c r="AZ85" s="10" t="s">
        <v>65</v>
      </c>
      <c r="BA85" s="10" t="s">
        <v>65</v>
      </c>
      <c r="BB85" s="10" t="s">
        <v>65</v>
      </c>
      <c r="BC85" s="10" t="s">
        <v>65</v>
      </c>
      <c r="BD85" s="10" t="s">
        <v>65</v>
      </c>
      <c r="BE85" s="10" t="s">
        <v>65</v>
      </c>
      <c r="BF85" s="10" t="s">
        <v>65</v>
      </c>
      <c r="BG85" s="10" t="s">
        <v>65</v>
      </c>
      <c r="BH85" s="10" t="s">
        <v>65</v>
      </c>
      <c r="BI85" s="10" t="s">
        <v>65</v>
      </c>
      <c r="BJ85" s="10" t="s">
        <v>65</v>
      </c>
      <c r="BK85" s="10" t="s">
        <v>65</v>
      </c>
      <c r="BL85" s="15"/>
    </row>
    <row r="86" customFormat="false" ht="14.25" hidden="false" customHeight="true" outlineLevel="0" collapsed="false">
      <c r="A86" s="0" t="n">
        <v>30</v>
      </c>
      <c r="B86" s="10" t="n">
        <v>17107</v>
      </c>
      <c r="C86" s="10" t="n">
        <v>18</v>
      </c>
      <c r="D86" s="11" t="n">
        <v>6</v>
      </c>
      <c r="E86" s="11" t="n">
        <v>3</v>
      </c>
      <c r="F86" s="10" t="n">
        <v>2800</v>
      </c>
      <c r="G86" s="10" t="n">
        <v>2622.52</v>
      </c>
      <c r="H86" s="10" t="n">
        <v>2522.02</v>
      </c>
      <c r="I86" s="12" t="n">
        <v>2555.7</v>
      </c>
      <c r="J86" s="10" t="n">
        <v>1.13</v>
      </c>
      <c r="K86" s="13" t="n">
        <v>7.23</v>
      </c>
      <c r="L86" s="10" t="s">
        <v>64</v>
      </c>
      <c r="M86" s="10" t="n">
        <v>20170517</v>
      </c>
      <c r="N86" s="10" t="n">
        <v>20170517</v>
      </c>
      <c r="O86" s="10" t="n">
        <v>33.220667</v>
      </c>
      <c r="P86" s="10" t="n">
        <v>170504</v>
      </c>
      <c r="Q86" s="10" t="n">
        <f aca="false">AVERAGE(2.785)</f>
        <v>2.785</v>
      </c>
      <c r="R86" s="10" t="n">
        <v>12.9</v>
      </c>
      <c r="S86" s="10" t="n">
        <f aca="false">AVERAGE(32.4,32.5,32.4)</f>
        <v>32.4333333333333</v>
      </c>
      <c r="T86" s="10" t="n">
        <v>36.1</v>
      </c>
      <c r="U86" s="10" t="s">
        <v>65</v>
      </c>
      <c r="V86" s="10" t="s">
        <v>65</v>
      </c>
      <c r="W86" s="10" t="e">
        <f aca="false">U86*(32.55/29.53)</f>
        <v>#VALUE!</v>
      </c>
      <c r="X86" s="10" t="str">
        <f aca="false">U86</f>
        <v>NA</v>
      </c>
      <c r="Y86" s="10" t="s">
        <v>65</v>
      </c>
      <c r="Z86" s="10" t="s">
        <v>65</v>
      </c>
      <c r="AA86" s="10" t="s">
        <v>65</v>
      </c>
      <c r="AB86" s="10" t="s">
        <v>65</v>
      </c>
      <c r="AC86" s="10" t="s">
        <v>65</v>
      </c>
      <c r="AD86" s="10" t="s">
        <v>65</v>
      </c>
      <c r="AE86" s="10" t="s">
        <v>65</v>
      </c>
      <c r="AF86" s="10" t="s">
        <v>65</v>
      </c>
      <c r="AG86" s="10" t="s">
        <v>65</v>
      </c>
      <c r="AH86" s="14" t="e">
        <f aca="false">1.8682*AG86 - 2.7383</f>
        <v>#VALUE!</v>
      </c>
      <c r="AI86" s="14" t="e">
        <f aca="false">AH86*(17.1/16.8)</f>
        <v>#VALUE!</v>
      </c>
      <c r="AJ86" s="14"/>
      <c r="AK86" s="14"/>
      <c r="AL86" s="10" t="s">
        <v>65</v>
      </c>
      <c r="AM86" s="10" t="s">
        <v>65</v>
      </c>
      <c r="AN86" s="10" t="s">
        <v>65</v>
      </c>
      <c r="AO86" s="10" t="s">
        <v>65</v>
      </c>
      <c r="AP86" s="10" t="s">
        <v>65</v>
      </c>
      <c r="AQ86" s="10" t="s">
        <v>65</v>
      </c>
      <c r="AR86" s="10" t="s">
        <v>65</v>
      </c>
      <c r="AS86" s="10" t="n">
        <v>58.79</v>
      </c>
      <c r="AT86" s="10" t="s">
        <v>69</v>
      </c>
      <c r="AU86" s="0" t="n">
        <f aca="false">1.8651*O86 - 2.6525</f>
        <v>59.3073660217</v>
      </c>
      <c r="AV86" s="0" t="s">
        <v>65</v>
      </c>
      <c r="AW86" s="0" t="s">
        <v>65</v>
      </c>
      <c r="AX86" s="0" t="s">
        <v>65</v>
      </c>
      <c r="AY86" s="0" t="s">
        <v>65</v>
      </c>
      <c r="AZ86" s="10" t="s">
        <v>65</v>
      </c>
      <c r="BA86" s="10" t="s">
        <v>65</v>
      </c>
      <c r="BB86" s="10" t="s">
        <v>65</v>
      </c>
      <c r="BC86" s="10" t="s">
        <v>65</v>
      </c>
      <c r="BD86" s="10" t="s">
        <v>65</v>
      </c>
      <c r="BE86" s="10" t="s">
        <v>65</v>
      </c>
      <c r="BF86" s="10" t="s">
        <v>65</v>
      </c>
      <c r="BG86" s="10" t="s">
        <v>65</v>
      </c>
      <c r="BH86" s="10" t="s">
        <v>65</v>
      </c>
      <c r="BI86" s="10" t="s">
        <v>65</v>
      </c>
      <c r="BJ86" s="10" t="s">
        <v>65</v>
      </c>
      <c r="BK86" s="10" t="s">
        <v>65</v>
      </c>
      <c r="BL86" s="15"/>
    </row>
    <row r="87" customFormat="false" ht="14.25" hidden="false" customHeight="true" outlineLevel="0" collapsed="false">
      <c r="A87" s="0" t="n">
        <v>31</v>
      </c>
      <c r="B87" s="10" t="n">
        <v>17121</v>
      </c>
      <c r="C87" s="10" t="n">
        <v>9</v>
      </c>
      <c r="D87" s="11" t="n">
        <v>3</v>
      </c>
      <c r="E87" s="11" t="n">
        <v>3</v>
      </c>
      <c r="F87" s="10" t="n">
        <v>900</v>
      </c>
      <c r="G87" s="10" t="n">
        <v>2442.18</v>
      </c>
      <c r="H87" s="10" t="n">
        <v>2466.7</v>
      </c>
      <c r="I87" s="12" t="n">
        <v>908.54</v>
      </c>
      <c r="J87" s="10" t="n">
        <v>2.07</v>
      </c>
      <c r="K87" s="13" t="n">
        <v>7.59</v>
      </c>
      <c r="L87" s="10" t="s">
        <v>64</v>
      </c>
      <c r="M87" s="10" t="n">
        <v>20170517</v>
      </c>
      <c r="N87" s="10" t="n">
        <v>20170517</v>
      </c>
      <c r="O87" s="10" t="n">
        <v>34.438333</v>
      </c>
      <c r="P87" s="10" t="n">
        <v>170505</v>
      </c>
      <c r="Q87" s="10" t="n">
        <v>2.786</v>
      </c>
      <c r="R87" s="10" t="n">
        <v>12.9</v>
      </c>
      <c r="S87" s="10" t="n">
        <f aca="false">AVERAGE(32.5, 32.6, 32.5)</f>
        <v>32.5333333333333</v>
      </c>
      <c r="T87" s="10" t="n">
        <v>36.1</v>
      </c>
      <c r="U87" s="10" t="s">
        <v>65</v>
      </c>
      <c r="V87" s="10" t="s">
        <v>65</v>
      </c>
      <c r="W87" s="10" t="e">
        <f aca="false">U87*(32.55/29.53)</f>
        <v>#VALUE!</v>
      </c>
      <c r="X87" s="10" t="str">
        <f aca="false">U87</f>
        <v>NA</v>
      </c>
      <c r="Y87" s="10" t="s">
        <v>65</v>
      </c>
      <c r="Z87" s="10" t="s">
        <v>65</v>
      </c>
      <c r="AA87" s="10" t="s">
        <v>65</v>
      </c>
      <c r="AB87" s="10" t="s">
        <v>65</v>
      </c>
      <c r="AC87" s="10" t="s">
        <v>65</v>
      </c>
      <c r="AD87" s="10" t="s">
        <v>65</v>
      </c>
      <c r="AE87" s="10" t="s">
        <v>65</v>
      </c>
      <c r="AF87" s="10" t="s">
        <v>65</v>
      </c>
      <c r="AG87" s="10" t="s">
        <v>65</v>
      </c>
      <c r="AH87" s="14" t="e">
        <f aca="false">1.8682*AG87 - 2.7383</f>
        <v>#VALUE!</v>
      </c>
      <c r="AI87" s="14" t="e">
        <f aca="false">AH87*(17.1/16.8)</f>
        <v>#VALUE!</v>
      </c>
      <c r="AJ87" s="14"/>
      <c r="AK87" s="14"/>
      <c r="AL87" s="10" t="s">
        <v>65</v>
      </c>
      <c r="AM87" s="10" t="s">
        <v>65</v>
      </c>
      <c r="AN87" s="10" t="s">
        <v>65</v>
      </c>
      <c r="AO87" s="10" t="s">
        <v>65</v>
      </c>
      <c r="AP87" s="10" t="s">
        <v>65</v>
      </c>
      <c r="AQ87" s="10" t="s">
        <v>65</v>
      </c>
      <c r="AR87" s="10" t="s">
        <v>65</v>
      </c>
      <c r="AS87" s="10" t="n">
        <v>54.789</v>
      </c>
      <c r="AT87" s="10" t="s">
        <v>66</v>
      </c>
      <c r="AU87" s="0" t="n">
        <f aca="false">1.8651*O87 - 2.6525</f>
        <v>61.5784348783</v>
      </c>
      <c r="AV87" s="0" t="s">
        <v>65</v>
      </c>
      <c r="AW87" s="0" t="s">
        <v>65</v>
      </c>
      <c r="AX87" s="0" t="s">
        <v>65</v>
      </c>
      <c r="AY87" s="0" t="s">
        <v>65</v>
      </c>
      <c r="AZ87" s="10" t="s">
        <v>65</v>
      </c>
      <c r="BA87" s="10" t="s">
        <v>65</v>
      </c>
      <c r="BB87" s="10" t="s">
        <v>65</v>
      </c>
      <c r="BC87" s="10" t="s">
        <v>65</v>
      </c>
      <c r="BD87" s="10" t="s">
        <v>65</v>
      </c>
      <c r="BE87" s="10" t="s">
        <v>65</v>
      </c>
      <c r="BF87" s="10" t="s">
        <v>65</v>
      </c>
      <c r="BG87" s="10" t="s">
        <v>65</v>
      </c>
      <c r="BH87" s="10" t="s">
        <v>65</v>
      </c>
      <c r="BI87" s="10" t="s">
        <v>65</v>
      </c>
      <c r="BJ87" s="10" t="s">
        <v>65</v>
      </c>
      <c r="BK87" s="10" t="s">
        <v>65</v>
      </c>
      <c r="BL87" s="15"/>
    </row>
    <row r="88" customFormat="false" ht="14.25" hidden="false" customHeight="true" outlineLevel="0" collapsed="false">
      <c r="A88" s="0" t="n">
        <v>32</v>
      </c>
      <c r="B88" s="10" t="n">
        <v>17124</v>
      </c>
      <c r="C88" s="10" t="n">
        <v>15</v>
      </c>
      <c r="D88" s="11" t="n">
        <v>5</v>
      </c>
      <c r="E88" s="11" t="n">
        <v>3</v>
      </c>
      <c r="F88" s="10" t="n">
        <v>900</v>
      </c>
      <c r="G88" s="10" t="n">
        <v>2441.67</v>
      </c>
      <c r="H88" s="10" t="n">
        <v>2467.77</v>
      </c>
      <c r="I88" s="12" t="n">
        <v>890.65</v>
      </c>
      <c r="J88" s="10" t="n">
        <v>2.12</v>
      </c>
      <c r="K88" s="13" t="n">
        <v>7.62</v>
      </c>
      <c r="L88" s="10" t="s">
        <v>64</v>
      </c>
      <c r="M88" s="10" t="n">
        <v>20170517</v>
      </c>
      <c r="N88" s="10" t="n">
        <v>20170517</v>
      </c>
      <c r="O88" s="10" t="n">
        <v>26.670667</v>
      </c>
      <c r="P88" s="10" t="n">
        <v>170505</v>
      </c>
      <c r="Q88" s="10" t="n">
        <v>2.786</v>
      </c>
      <c r="R88" s="10" t="n">
        <v>12.9</v>
      </c>
      <c r="S88" s="10" t="n">
        <f aca="false">AVERAGE(32.5, 32.6, 32.5)</f>
        <v>32.5333333333333</v>
      </c>
      <c r="T88" s="10" t="n">
        <v>36.1</v>
      </c>
      <c r="U88" s="10" t="s">
        <v>65</v>
      </c>
      <c r="V88" s="10" t="s">
        <v>65</v>
      </c>
      <c r="W88" s="10" t="e">
        <f aca="false">U88*(32.55/29.53)</f>
        <v>#VALUE!</v>
      </c>
      <c r="X88" s="10" t="str">
        <f aca="false">U88</f>
        <v>NA</v>
      </c>
      <c r="Y88" s="10" t="s">
        <v>65</v>
      </c>
      <c r="Z88" s="10" t="s">
        <v>65</v>
      </c>
      <c r="AA88" s="10" t="s">
        <v>65</v>
      </c>
      <c r="AB88" s="10" t="s">
        <v>65</v>
      </c>
      <c r="AC88" s="10" t="s">
        <v>65</v>
      </c>
      <c r="AD88" s="10" t="s">
        <v>65</v>
      </c>
      <c r="AE88" s="10" t="s">
        <v>65</v>
      </c>
      <c r="AF88" s="10" t="s">
        <v>65</v>
      </c>
      <c r="AG88" s="10" t="s">
        <v>65</v>
      </c>
      <c r="AH88" s="14" t="e">
        <f aca="false">1.8682*AG88 - 2.7383</f>
        <v>#VALUE!</v>
      </c>
      <c r="AI88" s="14" t="e">
        <f aca="false">AH88*(17.1/16.8)</f>
        <v>#VALUE!</v>
      </c>
      <c r="AJ88" s="14"/>
      <c r="AK88" s="14"/>
      <c r="AL88" s="10" t="s">
        <v>65</v>
      </c>
      <c r="AM88" s="10" t="s">
        <v>65</v>
      </c>
      <c r="AN88" s="10" t="s">
        <v>65</v>
      </c>
      <c r="AO88" s="10" t="s">
        <v>65</v>
      </c>
      <c r="AP88" s="10" t="s">
        <v>65</v>
      </c>
      <c r="AQ88" s="10" t="s">
        <v>65</v>
      </c>
      <c r="AR88" s="10" t="s">
        <v>65</v>
      </c>
      <c r="AS88" s="10" t="n">
        <v>47.79</v>
      </c>
      <c r="AT88" s="10" t="s">
        <v>69</v>
      </c>
      <c r="AU88" s="0" t="n">
        <f aca="false">1.8651*O88 - 2.6525</f>
        <v>47.0909610217</v>
      </c>
      <c r="AV88" s="0" t="s">
        <v>65</v>
      </c>
      <c r="AW88" s="0" t="s">
        <v>65</v>
      </c>
      <c r="AX88" s="0" t="s">
        <v>65</v>
      </c>
      <c r="AY88" s="0" t="s">
        <v>65</v>
      </c>
      <c r="AZ88" s="10" t="s">
        <v>65</v>
      </c>
      <c r="BA88" s="10" t="s">
        <v>65</v>
      </c>
      <c r="BB88" s="10" t="s">
        <v>65</v>
      </c>
      <c r="BC88" s="10" t="s">
        <v>65</v>
      </c>
      <c r="BD88" s="10" t="s">
        <v>65</v>
      </c>
      <c r="BE88" s="10" t="s">
        <v>65</v>
      </c>
      <c r="BF88" s="10" t="s">
        <v>65</v>
      </c>
      <c r="BG88" s="10" t="s">
        <v>65</v>
      </c>
      <c r="BH88" s="10" t="s">
        <v>65</v>
      </c>
      <c r="BI88" s="10" t="s">
        <v>65</v>
      </c>
      <c r="BJ88" s="10" t="s">
        <v>65</v>
      </c>
      <c r="BK88" s="10" t="s">
        <v>65</v>
      </c>
      <c r="BL88" s="15"/>
    </row>
    <row r="89" customFormat="false" ht="14.25" hidden="false" customHeight="true" outlineLevel="0" collapsed="false">
      <c r="A89" s="0" t="n">
        <v>33</v>
      </c>
      <c r="B89" s="10" t="n">
        <v>17134</v>
      </c>
      <c r="C89" s="10" t="n">
        <v>5</v>
      </c>
      <c r="D89" s="11" t="n">
        <v>2</v>
      </c>
      <c r="E89" s="11" t="n">
        <v>2</v>
      </c>
      <c r="F89" s="10" t="n">
        <v>400</v>
      </c>
      <c r="G89" s="10" t="n">
        <v>2329.53</v>
      </c>
      <c r="H89" s="10" t="n">
        <v>2437.2</v>
      </c>
      <c r="I89" s="12" t="n">
        <v>590.67</v>
      </c>
      <c r="J89" s="10" t="n">
        <v>2.86</v>
      </c>
      <c r="K89" s="13" t="n">
        <v>7.83</v>
      </c>
      <c r="L89" s="10" t="s">
        <v>64</v>
      </c>
      <c r="M89" s="10" t="n">
        <v>20170517</v>
      </c>
      <c r="N89" s="10" t="n">
        <v>20170517</v>
      </c>
      <c r="O89" s="10" t="n">
        <v>21.583667</v>
      </c>
      <c r="P89" s="10" t="n">
        <v>170504</v>
      </c>
      <c r="Q89" s="10" t="n">
        <f aca="false">AVERAGE(2.769, 2.772, 2.769)</f>
        <v>2.77</v>
      </c>
      <c r="R89" s="10" t="n">
        <v>13</v>
      </c>
      <c r="S89" s="10" t="n">
        <f aca="false">AVERAGE(32.4,32.5,32.4)</f>
        <v>32.4333333333333</v>
      </c>
      <c r="T89" s="10" t="n">
        <v>36.1</v>
      </c>
      <c r="U89" s="10" t="s">
        <v>65</v>
      </c>
      <c r="V89" s="10" t="s">
        <v>65</v>
      </c>
      <c r="W89" s="10" t="e">
        <f aca="false">U89*(32.55/29.53)</f>
        <v>#VALUE!</v>
      </c>
      <c r="X89" s="10" t="str">
        <f aca="false">U89</f>
        <v>NA</v>
      </c>
      <c r="Y89" s="10" t="s">
        <v>65</v>
      </c>
      <c r="Z89" s="10" t="s">
        <v>65</v>
      </c>
      <c r="AA89" s="10" t="s">
        <v>65</v>
      </c>
      <c r="AB89" s="10" t="s">
        <v>65</v>
      </c>
      <c r="AC89" s="10" t="s">
        <v>65</v>
      </c>
      <c r="AD89" s="10" t="s">
        <v>65</v>
      </c>
      <c r="AE89" s="10" t="s">
        <v>65</v>
      </c>
      <c r="AF89" s="10" t="s">
        <v>65</v>
      </c>
      <c r="AG89" s="10" t="s">
        <v>65</v>
      </c>
      <c r="AH89" s="14" t="e">
        <f aca="false">1.8682*AG89 - 2.7383</f>
        <v>#VALUE!</v>
      </c>
      <c r="AI89" s="14" t="e">
        <f aca="false">AH89*(17.1/16.8)</f>
        <v>#VALUE!</v>
      </c>
      <c r="AJ89" s="14"/>
      <c r="AK89" s="14"/>
      <c r="AL89" s="10" t="s">
        <v>65</v>
      </c>
      <c r="AM89" s="10" t="s">
        <v>65</v>
      </c>
      <c r="AN89" s="10" t="s">
        <v>65</v>
      </c>
      <c r="AO89" s="10" t="s">
        <v>65</v>
      </c>
      <c r="AP89" s="10" t="s">
        <v>65</v>
      </c>
      <c r="AQ89" s="10" t="s">
        <v>65</v>
      </c>
      <c r="AR89" s="10" t="s">
        <v>65</v>
      </c>
      <c r="AS89" s="10" t="n">
        <v>36.49</v>
      </c>
      <c r="AT89" s="10" t="s">
        <v>69</v>
      </c>
      <c r="AU89" s="0" t="n">
        <f aca="false">1.8651*O89 - 2.6525</f>
        <v>37.6031973217</v>
      </c>
      <c r="AV89" s="0" t="s">
        <v>65</v>
      </c>
      <c r="AW89" s="0" t="s">
        <v>65</v>
      </c>
      <c r="AX89" s="0" t="s">
        <v>65</v>
      </c>
      <c r="AY89" s="0" t="s">
        <v>65</v>
      </c>
      <c r="AZ89" s="10" t="s">
        <v>65</v>
      </c>
      <c r="BA89" s="10" t="s">
        <v>65</v>
      </c>
      <c r="BB89" s="10" t="s">
        <v>65</v>
      </c>
      <c r="BC89" s="10" t="s">
        <v>65</v>
      </c>
      <c r="BD89" s="10" t="s">
        <v>65</v>
      </c>
      <c r="BE89" s="10" t="s">
        <v>65</v>
      </c>
      <c r="BF89" s="10" t="s">
        <v>65</v>
      </c>
      <c r="BG89" s="10" t="s">
        <v>65</v>
      </c>
      <c r="BH89" s="10" t="s">
        <v>65</v>
      </c>
      <c r="BI89" s="10" t="s">
        <v>65</v>
      </c>
      <c r="BJ89" s="10" t="s">
        <v>65</v>
      </c>
      <c r="BK89" s="10" t="s">
        <v>65</v>
      </c>
      <c r="BL89" s="10" t="s">
        <v>67</v>
      </c>
    </row>
    <row r="90" customFormat="false" ht="14.25" hidden="false" customHeight="true" outlineLevel="0" collapsed="false">
      <c r="A90" s="0" t="n">
        <v>34</v>
      </c>
      <c r="B90" s="10" t="n">
        <v>17160</v>
      </c>
      <c r="C90" s="10" t="n">
        <v>17</v>
      </c>
      <c r="D90" s="11" t="n">
        <v>6</v>
      </c>
      <c r="E90" s="11" t="n">
        <v>2</v>
      </c>
      <c r="F90" s="10" t="n">
        <v>2800</v>
      </c>
      <c r="G90" s="10" t="n">
        <v>2608.91</v>
      </c>
      <c r="H90" s="10" t="n">
        <v>2522.06</v>
      </c>
      <c r="I90" s="12" t="n">
        <v>2346.38</v>
      </c>
      <c r="J90" s="10" t="n">
        <v>2.01</v>
      </c>
      <c r="K90" s="13" t="n">
        <v>7.23</v>
      </c>
      <c r="L90" s="10" t="s">
        <v>64</v>
      </c>
      <c r="M90" s="10" t="n">
        <v>20170517</v>
      </c>
      <c r="N90" s="10" t="n">
        <v>20170517</v>
      </c>
      <c r="O90" s="10" t="n">
        <v>21.829333</v>
      </c>
      <c r="P90" s="10" t="n">
        <v>170505</v>
      </c>
      <c r="Q90" s="10" t="n">
        <v>2.786</v>
      </c>
      <c r="R90" s="10" t="n">
        <v>12.9</v>
      </c>
      <c r="S90" s="10" t="n">
        <f aca="false">AVERAGE(32.5, 32.6, 32.5)</f>
        <v>32.5333333333333</v>
      </c>
      <c r="T90" s="10" t="n">
        <v>36.1</v>
      </c>
      <c r="U90" s="10" t="s">
        <v>65</v>
      </c>
      <c r="V90" s="10" t="s">
        <v>65</v>
      </c>
      <c r="W90" s="10" t="e">
        <f aca="false">U90*(32.55/29.53)</f>
        <v>#VALUE!</v>
      </c>
      <c r="X90" s="10" t="str">
        <f aca="false">U90</f>
        <v>NA</v>
      </c>
      <c r="Y90" s="10" t="s">
        <v>65</v>
      </c>
      <c r="Z90" s="10" t="s">
        <v>65</v>
      </c>
      <c r="AA90" s="10" t="s">
        <v>65</v>
      </c>
      <c r="AB90" s="10" t="s">
        <v>65</v>
      </c>
      <c r="AC90" s="10" t="s">
        <v>65</v>
      </c>
      <c r="AD90" s="10" t="s">
        <v>65</v>
      </c>
      <c r="AE90" s="10" t="s">
        <v>65</v>
      </c>
      <c r="AF90" s="10" t="s">
        <v>65</v>
      </c>
      <c r="AG90" s="10" t="s">
        <v>65</v>
      </c>
      <c r="AH90" s="14" t="e">
        <f aca="false">1.8682*AG90 - 2.7383</f>
        <v>#VALUE!</v>
      </c>
      <c r="AI90" s="14" t="e">
        <f aca="false">AH90*(17.1/16.8)</f>
        <v>#VALUE!</v>
      </c>
      <c r="AJ90" s="14"/>
      <c r="AK90" s="14"/>
      <c r="AL90" s="10" t="s">
        <v>65</v>
      </c>
      <c r="AM90" s="10" t="s">
        <v>65</v>
      </c>
      <c r="AN90" s="10" t="s">
        <v>65</v>
      </c>
      <c r="AO90" s="10" t="s">
        <v>65</v>
      </c>
      <c r="AP90" s="10" t="s">
        <v>65</v>
      </c>
      <c r="AQ90" s="10" t="s">
        <v>65</v>
      </c>
      <c r="AR90" s="10" t="s">
        <v>65</v>
      </c>
      <c r="AS90" s="10" t="n">
        <v>37.39</v>
      </c>
      <c r="AT90" s="10" t="s">
        <v>69</v>
      </c>
      <c r="AU90" s="0" t="n">
        <f aca="false">1.8651*O90 - 2.6525</f>
        <v>38.0613889783</v>
      </c>
      <c r="AV90" s="0" t="s">
        <v>65</v>
      </c>
      <c r="AW90" s="0" t="s">
        <v>65</v>
      </c>
      <c r="AX90" s="0" t="s">
        <v>65</v>
      </c>
      <c r="AY90" s="0" t="s">
        <v>65</v>
      </c>
      <c r="AZ90" s="10" t="s">
        <v>65</v>
      </c>
      <c r="BA90" s="10" t="s">
        <v>65</v>
      </c>
      <c r="BB90" s="10" t="s">
        <v>65</v>
      </c>
      <c r="BC90" s="10" t="s">
        <v>65</v>
      </c>
      <c r="BD90" s="10" t="s">
        <v>65</v>
      </c>
      <c r="BE90" s="10" t="s">
        <v>65</v>
      </c>
      <c r="BF90" s="10" t="s">
        <v>65</v>
      </c>
      <c r="BG90" s="10" t="s">
        <v>65</v>
      </c>
      <c r="BH90" s="10" t="s">
        <v>65</v>
      </c>
      <c r="BI90" s="10" t="s">
        <v>65</v>
      </c>
      <c r="BJ90" s="10" t="s">
        <v>65</v>
      </c>
      <c r="BK90" s="10" t="s">
        <v>65</v>
      </c>
      <c r="BL90" s="15"/>
    </row>
    <row r="91" customFormat="false" ht="14.25" hidden="false" customHeight="true" outlineLevel="0" collapsed="false">
      <c r="A91" s="0" t="n">
        <v>35</v>
      </c>
      <c r="B91" s="10" t="n">
        <v>17171</v>
      </c>
      <c r="C91" s="10" t="n">
        <v>7</v>
      </c>
      <c r="D91" s="11" t="n">
        <v>3</v>
      </c>
      <c r="E91" s="11" t="n">
        <v>1</v>
      </c>
      <c r="F91" s="10" t="n">
        <v>900</v>
      </c>
      <c r="G91" s="10" t="n">
        <v>2453.26</v>
      </c>
      <c r="H91" s="10" t="n">
        <v>2468.16</v>
      </c>
      <c r="I91" s="12" t="n">
        <v>943.47</v>
      </c>
      <c r="J91" s="10" t="n">
        <v>2.01</v>
      </c>
      <c r="K91" s="13" t="n">
        <v>7.59</v>
      </c>
      <c r="L91" s="10" t="s">
        <v>64</v>
      </c>
      <c r="M91" s="10" t="n">
        <v>20170517</v>
      </c>
      <c r="N91" s="10" t="n">
        <v>20170517</v>
      </c>
      <c r="O91" s="10" t="n">
        <v>19.245</v>
      </c>
      <c r="P91" s="10" t="n">
        <v>170506</v>
      </c>
      <c r="Q91" s="10" t="n">
        <f aca="false">AVERAGE(2.796, 2.797, 2.798)</f>
        <v>2.797</v>
      </c>
      <c r="R91" s="10" t="n">
        <v>13</v>
      </c>
      <c r="S91" s="10" t="n">
        <f aca="false">AVERAGE(32.6, 32.7, 32.7)</f>
        <v>32.6666666666667</v>
      </c>
      <c r="T91" s="10" t="n">
        <v>36.1</v>
      </c>
      <c r="U91" s="10" t="s">
        <v>65</v>
      </c>
      <c r="V91" s="10" t="s">
        <v>65</v>
      </c>
      <c r="W91" s="10" t="e">
        <f aca="false">U91*(32.55/29.53)</f>
        <v>#VALUE!</v>
      </c>
      <c r="X91" s="10" t="str">
        <f aca="false">U91</f>
        <v>NA</v>
      </c>
      <c r="Y91" s="10" t="s">
        <v>65</v>
      </c>
      <c r="Z91" s="10" t="s">
        <v>65</v>
      </c>
      <c r="AA91" s="10" t="s">
        <v>65</v>
      </c>
      <c r="AB91" s="10" t="s">
        <v>65</v>
      </c>
      <c r="AC91" s="10" t="s">
        <v>65</v>
      </c>
      <c r="AD91" s="10" t="s">
        <v>65</v>
      </c>
      <c r="AE91" s="10" t="s">
        <v>65</v>
      </c>
      <c r="AF91" s="10" t="s">
        <v>65</v>
      </c>
      <c r="AG91" s="10" t="s">
        <v>65</v>
      </c>
      <c r="AH91" s="14" t="e">
        <f aca="false">1.8682*AG91 - 2.7383</f>
        <v>#VALUE!</v>
      </c>
      <c r="AI91" s="14" t="e">
        <f aca="false">AH91*(17.1/16.8)</f>
        <v>#VALUE!</v>
      </c>
      <c r="AJ91" s="14"/>
      <c r="AK91" s="14"/>
      <c r="AL91" s="10" t="s">
        <v>65</v>
      </c>
      <c r="AM91" s="10" t="s">
        <v>65</v>
      </c>
      <c r="AN91" s="10" t="s">
        <v>65</v>
      </c>
      <c r="AO91" s="10" t="s">
        <v>65</v>
      </c>
      <c r="AP91" s="10" t="s">
        <v>65</v>
      </c>
      <c r="AQ91" s="10" t="s">
        <v>65</v>
      </c>
      <c r="AR91" s="10" t="s">
        <v>65</v>
      </c>
      <c r="AS91" s="10" t="n">
        <v>34.14</v>
      </c>
      <c r="AT91" s="10" t="s">
        <v>69</v>
      </c>
      <c r="AU91" s="0" t="n">
        <f aca="false">1.8651*O91 - 2.6525</f>
        <v>33.2413495</v>
      </c>
      <c r="AV91" s="0" t="s">
        <v>65</v>
      </c>
      <c r="AW91" s="0" t="s">
        <v>65</v>
      </c>
      <c r="AX91" s="0" t="s">
        <v>65</v>
      </c>
      <c r="AY91" s="0" t="s">
        <v>65</v>
      </c>
      <c r="AZ91" s="10" t="s">
        <v>65</v>
      </c>
      <c r="BA91" s="10" t="s">
        <v>65</v>
      </c>
      <c r="BB91" s="10" t="s">
        <v>65</v>
      </c>
      <c r="BC91" s="10" t="s">
        <v>65</v>
      </c>
      <c r="BD91" s="10" t="s">
        <v>65</v>
      </c>
      <c r="BE91" s="10" t="s">
        <v>65</v>
      </c>
      <c r="BF91" s="10" t="s">
        <v>65</v>
      </c>
      <c r="BG91" s="10" t="s">
        <v>65</v>
      </c>
      <c r="BH91" s="10" t="s">
        <v>65</v>
      </c>
      <c r="BI91" s="10" t="s">
        <v>65</v>
      </c>
      <c r="BJ91" s="10" t="s">
        <v>65</v>
      </c>
      <c r="BK91" s="10" t="s">
        <v>65</v>
      </c>
      <c r="BL91" s="15"/>
    </row>
    <row r="92" customFormat="false" ht="14.25" hidden="false" customHeight="true" outlineLevel="0" collapsed="false">
      <c r="A92" s="0" t="n">
        <v>36</v>
      </c>
      <c r="B92" s="10" t="n">
        <v>17202</v>
      </c>
      <c r="C92" s="10" t="n">
        <v>6</v>
      </c>
      <c r="D92" s="11" t="n">
        <v>2</v>
      </c>
      <c r="E92" s="11" t="n">
        <v>3</v>
      </c>
      <c r="F92" s="10" t="n">
        <v>400</v>
      </c>
      <c r="G92" s="10" t="n">
        <v>2348.8</v>
      </c>
      <c r="H92" s="10" t="n">
        <v>2454.04</v>
      </c>
      <c r="I92" s="12" t="n">
        <v>519.42</v>
      </c>
      <c r="J92" s="10" t="n">
        <v>3.1</v>
      </c>
      <c r="K92" s="13" t="n">
        <v>7.83</v>
      </c>
      <c r="L92" s="10" t="s">
        <v>64</v>
      </c>
      <c r="M92" s="10" t="n">
        <v>20170517</v>
      </c>
      <c r="N92" s="10" t="n">
        <v>20170517</v>
      </c>
      <c r="O92" s="10" t="n">
        <v>7.8156667</v>
      </c>
      <c r="P92" s="10" t="n">
        <v>170506</v>
      </c>
      <c r="Q92" s="10" t="n">
        <f aca="false">AVERAGE(2.799, 2.798, 2.797)</f>
        <v>2.798</v>
      </c>
      <c r="R92" s="10" t="n">
        <v>13</v>
      </c>
      <c r="S92" s="10" t="n">
        <f aca="false">AVERAGE(32.6, 32.7, 32.7)</f>
        <v>32.6666666666667</v>
      </c>
      <c r="T92" s="10" t="n">
        <v>36.1</v>
      </c>
      <c r="U92" s="10" t="s">
        <v>65</v>
      </c>
      <c r="V92" s="10" t="s">
        <v>65</v>
      </c>
      <c r="W92" s="10" t="e">
        <f aca="false">U92*(32.55/29.53)</f>
        <v>#VALUE!</v>
      </c>
      <c r="X92" s="10" t="str">
        <f aca="false">U92</f>
        <v>NA</v>
      </c>
      <c r="Y92" s="10" t="s">
        <v>65</v>
      </c>
      <c r="Z92" s="10" t="s">
        <v>65</v>
      </c>
      <c r="AA92" s="10" t="s">
        <v>65</v>
      </c>
      <c r="AB92" s="10" t="s">
        <v>65</v>
      </c>
      <c r="AC92" s="10" t="s">
        <v>65</v>
      </c>
      <c r="AD92" s="10" t="s">
        <v>65</v>
      </c>
      <c r="AE92" s="10" t="s">
        <v>65</v>
      </c>
      <c r="AF92" s="10" t="s">
        <v>65</v>
      </c>
      <c r="AG92" s="10" t="s">
        <v>65</v>
      </c>
      <c r="AH92" s="14" t="e">
        <f aca="false">1.8682*AG92 - 2.7383</f>
        <v>#VALUE!</v>
      </c>
      <c r="AI92" s="14" t="e">
        <f aca="false">AH92*(17.1/16.8)</f>
        <v>#VALUE!</v>
      </c>
      <c r="AJ92" s="14"/>
      <c r="AK92" s="14"/>
      <c r="AL92" s="10" t="s">
        <v>65</v>
      </c>
      <c r="AM92" s="10" t="s">
        <v>65</v>
      </c>
      <c r="AN92" s="10" t="s">
        <v>65</v>
      </c>
      <c r="AO92" s="10" t="s">
        <v>65</v>
      </c>
      <c r="AP92" s="10" t="s">
        <v>65</v>
      </c>
      <c r="AQ92" s="10" t="s">
        <v>65</v>
      </c>
      <c r="AR92" s="10" t="s">
        <v>65</v>
      </c>
      <c r="AS92" s="10" t="n">
        <v>14.39</v>
      </c>
      <c r="AT92" s="10" t="s">
        <v>69</v>
      </c>
      <c r="AU92" s="0" t="n">
        <f aca="false">1.8651*O92 - 2.6525</f>
        <v>11.92449996217</v>
      </c>
      <c r="AV92" s="0" t="s">
        <v>65</v>
      </c>
      <c r="AW92" s="0" t="s">
        <v>65</v>
      </c>
      <c r="AX92" s="0" t="s">
        <v>65</v>
      </c>
      <c r="AY92" s="0" t="s">
        <v>65</v>
      </c>
      <c r="AZ92" s="10" t="s">
        <v>65</v>
      </c>
      <c r="BA92" s="10" t="s">
        <v>65</v>
      </c>
      <c r="BB92" s="10" t="s">
        <v>65</v>
      </c>
      <c r="BC92" s="10" t="s">
        <v>65</v>
      </c>
      <c r="BD92" s="10" t="s">
        <v>65</v>
      </c>
      <c r="BE92" s="10" t="s">
        <v>65</v>
      </c>
      <c r="BF92" s="10" t="s">
        <v>65</v>
      </c>
      <c r="BG92" s="10" t="s">
        <v>65</v>
      </c>
      <c r="BH92" s="10" t="s">
        <v>65</v>
      </c>
      <c r="BI92" s="10" t="s">
        <v>65</v>
      </c>
      <c r="BJ92" s="10" t="s">
        <v>65</v>
      </c>
      <c r="BK92" s="10" t="s">
        <v>65</v>
      </c>
      <c r="BL92" s="15"/>
    </row>
    <row r="93" customFormat="false" ht="14.25" hidden="false" customHeight="true" outlineLevel="0" collapsed="false">
      <c r="A93" s="0" t="n">
        <v>37</v>
      </c>
      <c r="B93" s="10" t="n">
        <v>17010</v>
      </c>
      <c r="C93" s="10" t="n">
        <v>14</v>
      </c>
      <c r="D93" s="11" t="n">
        <v>5</v>
      </c>
      <c r="E93" s="11" t="n">
        <v>2</v>
      </c>
      <c r="F93" s="10" t="n">
        <v>900</v>
      </c>
      <c r="G93" s="10" t="n">
        <v>2441</v>
      </c>
      <c r="H93" s="10" t="n">
        <v>2468.42</v>
      </c>
      <c r="I93" s="12" t="n">
        <v>865.45</v>
      </c>
      <c r="J93" s="10" t="n">
        <v>2.15</v>
      </c>
      <c r="K93" s="13" t="n">
        <v>7.62</v>
      </c>
      <c r="L93" s="10" t="s">
        <v>64</v>
      </c>
      <c r="M93" s="10" t="n">
        <v>20170602</v>
      </c>
      <c r="N93" s="10" t="n">
        <v>20170602</v>
      </c>
      <c r="O93" s="10" t="n">
        <v>18.717667</v>
      </c>
      <c r="P93" s="10" t="n">
        <v>170504</v>
      </c>
      <c r="Q93" s="10" t="n">
        <f aca="false">AVERAGE(2.769, 2.772, 2.769)</f>
        <v>2.77</v>
      </c>
      <c r="R93" s="10" t="n">
        <v>13</v>
      </c>
      <c r="S93" s="10" t="n">
        <f aca="false">AVERAGE(32.4,32.5,32.4)</f>
        <v>32.4333333333333</v>
      </c>
      <c r="T93" s="10" t="n">
        <v>36.1</v>
      </c>
      <c r="U93" s="10" t="n">
        <v>18.693333</v>
      </c>
      <c r="V93" s="10" t="n">
        <v>170530</v>
      </c>
      <c r="W93" s="10" t="n">
        <f aca="false">U93*(32.55/29.53)</f>
        <v>20.6050792126651</v>
      </c>
      <c r="X93" s="10" t="n">
        <f aca="false">U93</f>
        <v>18.693333</v>
      </c>
      <c r="Y93" s="10" t="s">
        <v>65</v>
      </c>
      <c r="Z93" s="10" t="n">
        <f aca="false">1.8682*X93 - 2.7383</f>
        <v>32.1845847106</v>
      </c>
      <c r="AA93" s="10" t="n">
        <f aca="false">AVERAGE(2.744, 2.744, 2.746)</f>
        <v>2.74466666666667</v>
      </c>
      <c r="AB93" s="10" t="n">
        <v>17.2</v>
      </c>
      <c r="AC93" s="10" t="n">
        <f aca="false">AVERAGE(29.4, 29.4, 29.5)</f>
        <v>29.4333333333333</v>
      </c>
      <c r="AD93" s="10" t="s">
        <v>65</v>
      </c>
      <c r="AE93" s="10" t="n">
        <f aca="false">((Q93 - AA93)/Q93)</f>
        <v>0.00914560770156433</v>
      </c>
      <c r="AF93" s="10" t="n">
        <f aca="false">(U93*(1 +AE93))</f>
        <v>18.8642948902527</v>
      </c>
      <c r="AG93" s="10" t="s">
        <v>65</v>
      </c>
      <c r="AH93" s="14" t="e">
        <f aca="false">1.8682*AG93 - 2.7383</f>
        <v>#VALUE!</v>
      </c>
      <c r="AI93" s="14" t="e">
        <f aca="false">AH93*(17.1/16.8)</f>
        <v>#VALUE!</v>
      </c>
      <c r="AJ93" s="14"/>
      <c r="AK93" s="14"/>
      <c r="AL93" s="10" t="s">
        <v>65</v>
      </c>
      <c r="AM93" s="10" t="s">
        <v>65</v>
      </c>
      <c r="AN93" s="10" t="s">
        <v>65</v>
      </c>
      <c r="AO93" s="10" t="s">
        <v>65</v>
      </c>
      <c r="AP93" s="10" t="s">
        <v>65</v>
      </c>
      <c r="AQ93" s="10" t="s">
        <v>65</v>
      </c>
      <c r="AR93" s="10" t="s">
        <v>65</v>
      </c>
      <c r="AS93" s="10" t="n">
        <v>37.63</v>
      </c>
      <c r="AT93" s="10" t="s">
        <v>69</v>
      </c>
      <c r="AU93" s="0" t="n">
        <f aca="false">1.8651*O93 - 2.6525</f>
        <v>32.2578207217</v>
      </c>
      <c r="AV93" s="0" t="n">
        <f aca="false">1.8651*U93 - 2.6525</f>
        <v>32.2124353783</v>
      </c>
      <c r="AW93" s="0" t="s">
        <v>65</v>
      </c>
      <c r="AX93" s="0" t="n">
        <f aca="false">1.8651*AF93 - 2.6525</f>
        <v>32.5312963998103</v>
      </c>
      <c r="AY93" s="0" t="s">
        <v>65</v>
      </c>
      <c r="AZ93" s="10" t="n">
        <f aca="false">U93 - O93</f>
        <v>-0.0243339999999996</v>
      </c>
      <c r="BA93" s="10" t="n">
        <f aca="false">(AZ93/O93)*100</f>
        <v>-0.130005518315929</v>
      </c>
      <c r="BB93" s="10" t="n">
        <f aca="false">U93-O93</f>
        <v>-0.0243339999999996</v>
      </c>
      <c r="BC93" s="10" t="n">
        <f aca="false">(BB93/O93)*100</f>
        <v>-0.130005518315929</v>
      </c>
      <c r="BD93" s="10" t="e">
        <f aca="false">BC93/Y93</f>
        <v>#VALUE!</v>
      </c>
      <c r="BE93" s="10" t="n">
        <f aca="false">((AV93 - AU93)/AU93)*100</f>
        <v>-0.140695627865117</v>
      </c>
      <c r="BF93" s="10" t="e">
        <f aca="false">BE93/Y93</f>
        <v>#VALUE!</v>
      </c>
      <c r="BG93" s="10" t="n">
        <f aca="false">AF93 - O93</f>
        <v>0.146627890252706</v>
      </c>
      <c r="BH93" s="10" t="n">
        <f aca="false">(BG93/O93)*100</f>
        <v>0.783366272370941</v>
      </c>
      <c r="BI93" s="10" t="e">
        <f aca="false">BH93/Y93</f>
        <v>#VALUE!</v>
      </c>
      <c r="BJ93" s="10" t="n">
        <f aca="false">((AX93 - AU93)/AU93)*100</f>
        <v>0.84778100935488</v>
      </c>
      <c r="BK93" s="10" t="e">
        <f aca="false">BJ93/Y93</f>
        <v>#VALUE!</v>
      </c>
      <c r="BL93" s="15"/>
    </row>
    <row r="94" customFormat="false" ht="14.25" hidden="false" customHeight="true" outlineLevel="0" collapsed="false">
      <c r="A94" s="0" t="n">
        <v>38</v>
      </c>
      <c r="B94" s="10" t="n">
        <v>17024</v>
      </c>
      <c r="C94" s="10" t="n">
        <v>2</v>
      </c>
      <c r="D94" s="11" t="n">
        <v>1</v>
      </c>
      <c r="E94" s="11" t="n">
        <v>2</v>
      </c>
      <c r="F94" s="10" t="n">
        <v>400</v>
      </c>
      <c r="G94" s="10" t="n">
        <v>2388.7</v>
      </c>
      <c r="H94" s="10" t="n">
        <v>2486.18</v>
      </c>
      <c r="I94" s="12" t="n">
        <v>535.06</v>
      </c>
      <c r="J94" s="12" t="n">
        <v>3.1</v>
      </c>
      <c r="K94" s="13" t="n">
        <v>7.84</v>
      </c>
      <c r="L94" s="10" t="s">
        <v>64</v>
      </c>
      <c r="M94" s="10" t="n">
        <v>20170602</v>
      </c>
      <c r="N94" s="10" t="n">
        <v>20170602</v>
      </c>
      <c r="O94" s="10" t="n">
        <v>17.347667</v>
      </c>
      <c r="P94" s="10" t="n">
        <v>170505</v>
      </c>
      <c r="Q94" s="10" t="n">
        <f aca="false">AVERAGE(2.785, 2.785, 2.786)</f>
        <v>2.78533333333333</v>
      </c>
      <c r="R94" s="10" t="n">
        <v>12.9</v>
      </c>
      <c r="S94" s="10" t="n">
        <f aca="false">AVERAGE(32.5, 32.6, 32.5)</f>
        <v>32.5333333333333</v>
      </c>
      <c r="T94" s="10" t="n">
        <v>36.1</v>
      </c>
      <c r="U94" s="10" t="n">
        <v>17.372333</v>
      </c>
      <c r="V94" s="10" t="n">
        <v>170530</v>
      </c>
      <c r="W94" s="10" t="n">
        <f aca="false">U94*(32.55/29.53)</f>
        <v>19.1489820233661</v>
      </c>
      <c r="X94" s="10" t="n">
        <f aca="false">U94</f>
        <v>17.372333</v>
      </c>
      <c r="Y94" s="10" t="s">
        <v>65</v>
      </c>
      <c r="Z94" s="10" t="n">
        <f aca="false">1.8682*X94 - 2.7383</f>
        <v>29.7166925106</v>
      </c>
      <c r="AA94" s="10" t="n">
        <f aca="false">AVERAGE(2.744, 2.744, 2.746)</f>
        <v>2.74466666666667</v>
      </c>
      <c r="AB94" s="10" t="n">
        <v>17.2</v>
      </c>
      <c r="AC94" s="10" t="n">
        <f aca="false">AVERAGE(29.4, 29.4, 29.5)</f>
        <v>29.4333333333333</v>
      </c>
      <c r="AD94" s="10" t="s">
        <v>65</v>
      </c>
      <c r="AE94" s="10" t="n">
        <f aca="false">((Q94 - AA94)/Q94)</f>
        <v>0.0146002872187649</v>
      </c>
      <c r="AF94" s="10" t="n">
        <f aca="false">(U94*(1 +AE94))</f>
        <v>17.62597405146</v>
      </c>
      <c r="AG94" s="10" t="s">
        <v>65</v>
      </c>
      <c r="AH94" s="14" t="e">
        <f aca="false">1.8682*AG94 - 2.7383</f>
        <v>#VALUE!</v>
      </c>
      <c r="AI94" s="14" t="e">
        <f aca="false">AH94*(17.1/16.8)</f>
        <v>#VALUE!</v>
      </c>
      <c r="AJ94" s="14"/>
      <c r="AK94" s="14"/>
      <c r="AL94" s="10" t="s">
        <v>65</v>
      </c>
      <c r="AM94" s="10" t="s">
        <v>65</v>
      </c>
      <c r="AN94" s="10" t="s">
        <v>65</v>
      </c>
      <c r="AO94" s="10" t="s">
        <v>65</v>
      </c>
      <c r="AP94" s="10" t="s">
        <v>65</v>
      </c>
      <c r="AQ94" s="10" t="s">
        <v>65</v>
      </c>
      <c r="AR94" s="10" t="s">
        <v>65</v>
      </c>
      <c r="AS94" s="10" t="n">
        <v>30.06</v>
      </c>
      <c r="AT94" s="10" t="s">
        <v>69</v>
      </c>
      <c r="AU94" s="0" t="n">
        <f aca="false">1.8651*O94 - 2.6525</f>
        <v>29.7026337217</v>
      </c>
      <c r="AV94" s="0" t="n">
        <f aca="false">1.8651*U94 - 2.6525</f>
        <v>29.7486382783</v>
      </c>
      <c r="AW94" s="0" t="s">
        <v>65</v>
      </c>
      <c r="AX94" s="0" t="n">
        <f aca="false">1.8651*AF94 - 2.6525</f>
        <v>30.2217042033781</v>
      </c>
      <c r="AY94" s="0" t="s">
        <v>65</v>
      </c>
      <c r="AZ94" s="10" t="n">
        <f aca="false">U94 - O94</f>
        <v>0.0246659999999999</v>
      </c>
      <c r="BA94" s="10" t="n">
        <f aca="false">(AZ94/O94)*100</f>
        <v>0.142186266314657</v>
      </c>
      <c r="BB94" s="10" t="n">
        <f aca="false">U94-O94</f>
        <v>0.0246659999999999</v>
      </c>
      <c r="BC94" s="10" t="n">
        <f aca="false">(BB94/O94)*100</f>
        <v>0.142186266314657</v>
      </c>
      <c r="BD94" s="10" t="e">
        <f aca="false">BC94/Y94</f>
        <v>#VALUE!</v>
      </c>
      <c r="BE94" s="10" t="n">
        <f aca="false">((AV94 - AU94)/AU94)*100</f>
        <v>0.154883762265141</v>
      </c>
      <c r="BF94" s="10" t="e">
        <f aca="false">BE94/Y94</f>
        <v>#VALUE!</v>
      </c>
      <c r="BG94" s="10" t="n">
        <f aca="false">AF94 - O94</f>
        <v>0.278307051460029</v>
      </c>
      <c r="BH94" s="10" t="n">
        <f aca="false">(BG94/O94)*100</f>
        <v>1.60429094851791</v>
      </c>
      <c r="BI94" s="10" t="e">
        <f aca="false">BH94/Y94</f>
        <v>#VALUE!</v>
      </c>
      <c r="BJ94" s="10" t="n">
        <f aca="false">((AX94 - AU94)/AU94)*100</f>
        <v>1.74755709053127</v>
      </c>
      <c r="BK94" s="10" t="e">
        <f aca="false">BJ94/Y94</f>
        <v>#VALUE!</v>
      </c>
      <c r="BL94" s="15"/>
    </row>
    <row r="95" customFormat="false" ht="14.25" hidden="false" customHeight="true" outlineLevel="0" collapsed="false">
      <c r="A95" s="0" t="n">
        <v>39</v>
      </c>
      <c r="B95" s="10" t="n">
        <v>17046</v>
      </c>
      <c r="C95" s="10" t="n">
        <v>7</v>
      </c>
      <c r="D95" s="11" t="n">
        <v>3</v>
      </c>
      <c r="E95" s="11" t="n">
        <v>1</v>
      </c>
      <c r="F95" s="10" t="n">
        <v>900</v>
      </c>
      <c r="G95" s="10" t="n">
        <v>2453.26</v>
      </c>
      <c r="H95" s="10" t="n">
        <v>2468.16</v>
      </c>
      <c r="I95" s="12" t="n">
        <v>943.47</v>
      </c>
      <c r="J95" s="10" t="n">
        <v>2.01</v>
      </c>
      <c r="K95" s="13" t="n">
        <v>7.59</v>
      </c>
      <c r="L95" s="10" t="s">
        <v>64</v>
      </c>
      <c r="M95" s="10" t="n">
        <v>20170602</v>
      </c>
      <c r="N95" s="10" t="n">
        <v>20170602</v>
      </c>
      <c r="O95" s="10" t="n">
        <v>42.22</v>
      </c>
      <c r="P95" s="10" t="n">
        <v>170504</v>
      </c>
      <c r="Q95" s="10" t="n">
        <f aca="false">AVERAGE(2.756, 2.755, 2.756)</f>
        <v>2.75566666666667</v>
      </c>
      <c r="R95" s="10" t="n">
        <v>13</v>
      </c>
      <c r="S95" s="10" t="n">
        <f aca="false">AVERAGE(32.4,32.5,32.4)</f>
        <v>32.4333333333333</v>
      </c>
      <c r="T95" s="10" t="n">
        <v>36.1</v>
      </c>
      <c r="U95" s="10" t="n">
        <v>42.030333</v>
      </c>
      <c r="V95" s="10" t="n">
        <v>170530</v>
      </c>
      <c r="W95" s="10" t="n">
        <f aca="false">U95*(32.55/29.53)</f>
        <v>46.3287280443617</v>
      </c>
      <c r="X95" s="10" t="n">
        <f aca="false">U95</f>
        <v>42.030333</v>
      </c>
      <c r="Y95" s="10" t="s">
        <v>65</v>
      </c>
      <c r="Z95" s="10" t="n">
        <f aca="false">1.8682*X95 - 2.7383</f>
        <v>75.7827681106</v>
      </c>
      <c r="AA95" s="10" t="n">
        <f aca="false">AVERAGE(2.744, 2.744, 2.746)</f>
        <v>2.74466666666667</v>
      </c>
      <c r="AB95" s="10" t="n">
        <v>17.2</v>
      </c>
      <c r="AC95" s="10" t="n">
        <f aca="false">AVERAGE(29.4, 29.4, 29.5)</f>
        <v>29.4333333333333</v>
      </c>
      <c r="AD95" s="10" t="s">
        <v>65</v>
      </c>
      <c r="AE95" s="10" t="n">
        <f aca="false">((Q95 - AA95)/Q95)</f>
        <v>0.00399177452522064</v>
      </c>
      <c r="AF95" s="10" t="n">
        <f aca="false">(U95*(1 +AE95))</f>
        <v>42.1981086125559</v>
      </c>
      <c r="AG95" s="10" t="s">
        <v>65</v>
      </c>
      <c r="AH95" s="14" t="e">
        <f aca="false">1.8682*AG95 - 2.7383</f>
        <v>#VALUE!</v>
      </c>
      <c r="AI95" s="14" t="e">
        <f aca="false">AH95*(17.1/16.8)</f>
        <v>#VALUE!</v>
      </c>
      <c r="AJ95" s="14"/>
      <c r="AK95" s="14"/>
      <c r="AL95" s="10" t="s">
        <v>65</v>
      </c>
      <c r="AM95" s="10" t="s">
        <v>65</v>
      </c>
      <c r="AN95" s="10" t="s">
        <v>65</v>
      </c>
      <c r="AO95" s="10" t="s">
        <v>65</v>
      </c>
      <c r="AP95" s="10" t="s">
        <v>65</v>
      </c>
      <c r="AQ95" s="10" t="s">
        <v>65</v>
      </c>
      <c r="AR95" s="10" t="s">
        <v>65</v>
      </c>
      <c r="AS95" s="10" t="n">
        <v>73.34</v>
      </c>
      <c r="AT95" s="10" t="s">
        <v>69</v>
      </c>
      <c r="AU95" s="0" t="n">
        <f aca="false">1.8651*O95 - 2.6525</f>
        <v>76.092022</v>
      </c>
      <c r="AV95" s="0" t="n">
        <f aca="false">1.8651*U95 - 2.6525</f>
        <v>75.7382740783</v>
      </c>
      <c r="AW95" s="0" t="s">
        <v>65</v>
      </c>
      <c r="AX95" s="0" t="n">
        <f aca="false">1.8651*AF95 - 2.6525</f>
        <v>76.0511923732781</v>
      </c>
      <c r="AY95" s="0" t="s">
        <v>65</v>
      </c>
      <c r="AZ95" s="10" t="n">
        <f aca="false">U95 - O95</f>
        <v>-0.189667</v>
      </c>
      <c r="BA95" s="10" t="n">
        <f aca="false">(AZ95/O95)*100</f>
        <v>-0.449234959734723</v>
      </c>
      <c r="BB95" s="10" t="n">
        <f aca="false">U95-O95</f>
        <v>-0.189667</v>
      </c>
      <c r="BC95" s="10" t="n">
        <f aca="false">(BB95/O95)*100</f>
        <v>-0.449234959734723</v>
      </c>
      <c r="BD95" s="10" t="e">
        <f aca="false">BC95/Y95</f>
        <v>#VALUE!</v>
      </c>
      <c r="BE95" s="10" t="n">
        <f aca="false">((AV95 - AU95)/AU95)*100</f>
        <v>-0.464894889637715</v>
      </c>
      <c r="BF95" s="10" t="e">
        <f aca="false">BE95/Y95</f>
        <v>#VALUE!</v>
      </c>
      <c r="BG95" s="10" t="n">
        <f aca="false">AF95 - O95</f>
        <v>-0.0218913874440574</v>
      </c>
      <c r="BH95" s="10" t="n">
        <f aca="false">(BG95/O95)*100</f>
        <v>-0.0518507518807612</v>
      </c>
      <c r="BI95" s="10" t="e">
        <f aca="false">BH95/Y95</f>
        <v>#VALUE!</v>
      </c>
      <c r="BJ95" s="10" t="n">
        <f aca="false">((AX95 - AU95)/AU95)*100</f>
        <v>-0.0536582228317125</v>
      </c>
      <c r="BK95" s="10" t="e">
        <f aca="false">BJ95/Y95</f>
        <v>#VALUE!</v>
      </c>
      <c r="BL95" s="15"/>
    </row>
    <row r="96" customFormat="false" ht="14.25" hidden="false" customHeight="true" outlineLevel="0" collapsed="false">
      <c r="A96" s="0" t="n">
        <v>40</v>
      </c>
      <c r="B96" s="10" t="n">
        <v>17056</v>
      </c>
      <c r="C96" s="10" t="n">
        <v>18</v>
      </c>
      <c r="D96" s="11" t="n">
        <v>6</v>
      </c>
      <c r="E96" s="11" t="n">
        <v>3</v>
      </c>
      <c r="F96" s="10" t="n">
        <v>2800</v>
      </c>
      <c r="G96" s="10" t="n">
        <v>2622.52</v>
      </c>
      <c r="H96" s="10" t="n">
        <v>2522.02</v>
      </c>
      <c r="I96" s="12" t="n">
        <v>2555.7</v>
      </c>
      <c r="J96" s="10" t="n">
        <v>1.13</v>
      </c>
      <c r="K96" s="13" t="n">
        <v>7.23</v>
      </c>
      <c r="L96" s="10" t="s">
        <v>64</v>
      </c>
      <c r="M96" s="10" t="n">
        <v>20170602</v>
      </c>
      <c r="N96" s="10" t="n">
        <v>20170602</v>
      </c>
      <c r="O96" s="10" t="n">
        <v>26.405</v>
      </c>
      <c r="P96" s="10" t="n">
        <v>170505</v>
      </c>
      <c r="Q96" s="10" t="n">
        <v>2.785</v>
      </c>
      <c r="R96" s="10" t="n">
        <v>12.9</v>
      </c>
      <c r="S96" s="10" t="n">
        <f aca="false">AVERAGE(32.5, 32.6, 32.5)</f>
        <v>32.5333333333333</v>
      </c>
      <c r="T96" s="10" t="n">
        <v>36.1</v>
      </c>
      <c r="U96" s="10" t="n">
        <v>26.524667</v>
      </c>
      <c r="V96" s="10" t="n">
        <v>170530</v>
      </c>
      <c r="W96" s="10" t="n">
        <f aca="false">U96*(32.55/29.53)</f>
        <v>29.2373149627497</v>
      </c>
      <c r="X96" s="10" t="n">
        <f aca="false">U96</f>
        <v>26.524667</v>
      </c>
      <c r="Y96" s="10" t="s">
        <v>65</v>
      </c>
      <c r="Z96" s="10" t="n">
        <f aca="false">1.8682*X96 - 2.7383</f>
        <v>46.8150828894</v>
      </c>
      <c r="AA96" s="10" t="n">
        <f aca="false">AVERAGE(2.744, 2.744, 2.746)</f>
        <v>2.74466666666667</v>
      </c>
      <c r="AB96" s="10" t="n">
        <v>17.2</v>
      </c>
      <c r="AC96" s="10" t="n">
        <f aca="false">AVERAGE(29.4, 29.4, 29.5)</f>
        <v>29.4333333333333</v>
      </c>
      <c r="AD96" s="10" t="s">
        <v>65</v>
      </c>
      <c r="AE96" s="10" t="n">
        <f aca="false">((Q96 - AA96)/Q96)</f>
        <v>0.0144823459006583</v>
      </c>
      <c r="AF96" s="10" t="n">
        <f aca="false">(U96*(1 +AE96))</f>
        <v>26.9088064023938</v>
      </c>
      <c r="AG96" s="10" t="s">
        <v>65</v>
      </c>
      <c r="AH96" s="14" t="e">
        <f aca="false">1.8682*AG96 - 2.7383</f>
        <v>#VALUE!</v>
      </c>
      <c r="AI96" s="14" t="e">
        <f aca="false">AH96*(17.1/16.8)</f>
        <v>#VALUE!</v>
      </c>
      <c r="AJ96" s="14"/>
      <c r="AK96" s="14"/>
      <c r="AL96" s="10" t="s">
        <v>65</v>
      </c>
      <c r="AM96" s="10" t="s">
        <v>65</v>
      </c>
      <c r="AN96" s="10" t="s">
        <v>65</v>
      </c>
      <c r="AO96" s="10" t="s">
        <v>65</v>
      </c>
      <c r="AP96" s="10" t="s">
        <v>65</v>
      </c>
      <c r="AQ96" s="10" t="s">
        <v>65</v>
      </c>
      <c r="AR96" s="10" t="s">
        <v>65</v>
      </c>
      <c r="AS96" s="10" t="n">
        <v>45.13</v>
      </c>
      <c r="AT96" s="10" t="s">
        <v>69</v>
      </c>
      <c r="AU96" s="0" t="n">
        <f aca="false">1.8651*O96 - 2.6525</f>
        <v>46.5954655</v>
      </c>
      <c r="AV96" s="0" t="n">
        <f aca="false">1.8651*U96 - 2.6525</f>
        <v>46.8186564217</v>
      </c>
      <c r="AW96" s="0" t="s">
        <v>65</v>
      </c>
      <c r="AX96" s="0" t="n">
        <f aca="false">1.8651*AF96 - 2.6525</f>
        <v>47.5351148211046</v>
      </c>
      <c r="AY96" s="0" t="s">
        <v>65</v>
      </c>
      <c r="AZ96" s="10" t="n">
        <f aca="false">U96 - O96</f>
        <v>0.119667</v>
      </c>
      <c r="BA96" s="10" t="n">
        <f aca="false">(AZ96/O96)*100</f>
        <v>0.453198257905699</v>
      </c>
      <c r="BB96" s="10" t="n">
        <f aca="false">U96-O96</f>
        <v>0.119667</v>
      </c>
      <c r="BC96" s="10" t="n">
        <f aca="false">(BB96/O96)*100</f>
        <v>0.453198257905699</v>
      </c>
      <c r="BD96" s="10" t="e">
        <f aca="false">BC96/Y96</f>
        <v>#VALUE!</v>
      </c>
      <c r="BE96" s="10" t="n">
        <f aca="false">((AV96 - AU96)/AU96)*100</f>
        <v>0.478997085456728</v>
      </c>
      <c r="BF96" s="10" t="e">
        <f aca="false">BE96/Y96</f>
        <v>#VALUE!</v>
      </c>
      <c r="BG96" s="10" t="n">
        <f aca="false">AF96 - O96</f>
        <v>0.503806402393774</v>
      </c>
      <c r="BH96" s="10" t="n">
        <f aca="false">(BG96/O96)*100</f>
        <v>1.90799622190409</v>
      </c>
      <c r="BI96" s="10" t="e">
        <f aca="false">BH96/Y96</f>
        <v>#VALUE!</v>
      </c>
      <c r="BJ96" s="10" t="n">
        <f aca="false">((AX96 - AU96)/AU96)*100</f>
        <v>2.01661108226212</v>
      </c>
      <c r="BK96" s="10" t="e">
        <f aca="false">BJ96/Y96</f>
        <v>#VALUE!</v>
      </c>
      <c r="BL96" s="15"/>
    </row>
    <row r="97" customFormat="false" ht="14.25" hidden="false" customHeight="true" outlineLevel="0" collapsed="false">
      <c r="A97" s="0" t="n">
        <v>41</v>
      </c>
      <c r="B97" s="10" t="n">
        <v>17064</v>
      </c>
      <c r="C97" s="10" t="n">
        <v>8</v>
      </c>
      <c r="D97" s="11" t="n">
        <v>3</v>
      </c>
      <c r="E97" s="11" t="n">
        <v>2</v>
      </c>
      <c r="F97" s="10" t="n">
        <v>900</v>
      </c>
      <c r="G97" s="10" t="n">
        <v>2449.19</v>
      </c>
      <c r="H97" s="10" t="n">
        <v>2464.79</v>
      </c>
      <c r="I97" s="12" t="n">
        <v>904.6</v>
      </c>
      <c r="J97" s="10" t="n">
        <v>2.08</v>
      </c>
      <c r="K97" s="13" t="n">
        <v>7.59</v>
      </c>
      <c r="L97" s="10" t="s">
        <v>64</v>
      </c>
      <c r="M97" s="10" t="n">
        <v>20170602</v>
      </c>
      <c r="N97" s="10" t="n">
        <v>20170602</v>
      </c>
      <c r="O97" s="10" t="n">
        <v>53.982</v>
      </c>
      <c r="P97" s="10" t="n">
        <v>170506</v>
      </c>
      <c r="Q97" s="10" t="n">
        <f aca="false">AVERAGE(2.802, 2.8, 2.8)</f>
        <v>2.80066666666667</v>
      </c>
      <c r="R97" s="10" t="n">
        <v>13</v>
      </c>
      <c r="S97" s="10" t="n">
        <f aca="false">AVERAGE(32.6, 32.7, 32.7)</f>
        <v>32.6666666666667</v>
      </c>
      <c r="T97" s="10" t="n">
        <v>36.1</v>
      </c>
      <c r="U97" s="10" t="n">
        <v>54.075333</v>
      </c>
      <c r="V97" s="10" t="n">
        <v>170531</v>
      </c>
      <c r="W97" s="10" t="n">
        <f aca="false">U97*(32.55/29.53)</f>
        <v>59.6055566931934</v>
      </c>
      <c r="X97" s="10" t="n">
        <f aca="false">U97</f>
        <v>54.075333</v>
      </c>
      <c r="Y97" s="10" t="s">
        <v>65</v>
      </c>
      <c r="Z97" s="10" t="n">
        <f aca="false">1.8682*X97 - 2.7383</f>
        <v>98.2852371106</v>
      </c>
      <c r="AA97" s="10" t="n">
        <f aca="false">AVERAGE(2.794, 2.795, 2.794)</f>
        <v>2.79433333333333</v>
      </c>
      <c r="AB97" s="10" t="n">
        <v>17.2</v>
      </c>
      <c r="AC97" s="10" t="n">
        <f aca="false">AVERAGE(29.4, 29.5, 29.5)</f>
        <v>29.4666666666667</v>
      </c>
      <c r="AD97" s="10" t="n">
        <f aca="false">33.1</f>
        <v>33.1</v>
      </c>
      <c r="AE97" s="10" t="n">
        <f aca="false">((Q97 - AA97)/Q97)</f>
        <v>0.00226136634134721</v>
      </c>
      <c r="AF97" s="10" t="n">
        <f aca="false">(U97*(1 +AE97))</f>
        <v>54.1976171379433</v>
      </c>
      <c r="AG97" s="10" t="s">
        <v>65</v>
      </c>
      <c r="AH97" s="14" t="e">
        <f aca="false">1.8682*AG97 - 2.7383</f>
        <v>#VALUE!</v>
      </c>
      <c r="AI97" s="14" t="e">
        <f aca="false">AH97*(17.1/16.8)</f>
        <v>#VALUE!</v>
      </c>
      <c r="AJ97" s="14"/>
      <c r="AK97" s="14"/>
      <c r="AL97" s="10" t="s">
        <v>65</v>
      </c>
      <c r="AM97" s="10" t="s">
        <v>65</v>
      </c>
      <c r="AN97" s="10" t="s">
        <v>65</v>
      </c>
      <c r="AO97" s="10" t="s">
        <v>65</v>
      </c>
      <c r="AP97" s="10" t="s">
        <v>65</v>
      </c>
      <c r="AQ97" s="10" t="s">
        <v>65</v>
      </c>
      <c r="AR97" s="10" t="s">
        <v>65</v>
      </c>
      <c r="AS97" s="10" t="n">
        <v>98.92</v>
      </c>
      <c r="AT97" s="10" t="s">
        <v>69</v>
      </c>
      <c r="AU97" s="0" t="n">
        <f aca="false">1.8651*O97 - 2.6525</f>
        <v>98.0293282</v>
      </c>
      <c r="AV97" s="0" t="n">
        <f aca="false">1.8651*U97 - 2.6525</f>
        <v>98.2034035783</v>
      </c>
      <c r="AW97" s="0" t="s">
        <v>65</v>
      </c>
      <c r="AX97" s="0" t="n">
        <f aca="false">1.8651*AF97 - 2.6525</f>
        <v>98.4314757239781</v>
      </c>
      <c r="AY97" s="0" t="s">
        <v>65</v>
      </c>
      <c r="AZ97" s="10" t="n">
        <f aca="false">U97 - O97</f>
        <v>0.0933330000000012</v>
      </c>
      <c r="BA97" s="10" t="n">
        <f aca="false">(AZ97/O97)*100</f>
        <v>0.172896521062579</v>
      </c>
      <c r="BB97" s="10" t="n">
        <f aca="false">U97-O97</f>
        <v>0.0933330000000012</v>
      </c>
      <c r="BC97" s="10" t="n">
        <f aca="false">(BB97/O97)*100</f>
        <v>0.172896521062579</v>
      </c>
      <c r="BD97" s="10" t="e">
        <f aca="false">BC97/Y97</f>
        <v>#VALUE!</v>
      </c>
      <c r="BE97" s="10" t="n">
        <f aca="false">((AV97 - AU97)/AU97)*100</f>
        <v>0.177574794703125</v>
      </c>
      <c r="BF97" s="10" t="e">
        <f aca="false">BE97/Y97</f>
        <v>#VALUE!</v>
      </c>
      <c r="BG97" s="10" t="n">
        <f aca="false">AF97 - O97</f>
        <v>0.21561713794334</v>
      </c>
      <c r="BH97" s="10" t="n">
        <f aca="false">(BG97/O97)*100</f>
        <v>0.399424137570561</v>
      </c>
      <c r="BI97" s="10" t="e">
        <f aca="false">BH97/Y97</f>
        <v>#VALUE!</v>
      </c>
      <c r="BJ97" s="10" t="n">
        <f aca="false">((AX97 - AU97)/AU97)*100</f>
        <v>0.41023184730764</v>
      </c>
      <c r="BK97" s="10" t="e">
        <f aca="false">BJ97/Y97</f>
        <v>#VALUE!</v>
      </c>
      <c r="BL97" s="15"/>
    </row>
    <row r="98" customFormat="false" ht="14.25" hidden="false" customHeight="true" outlineLevel="0" collapsed="false">
      <c r="A98" s="0" t="n">
        <v>42</v>
      </c>
      <c r="B98" s="10" t="n">
        <v>17077</v>
      </c>
      <c r="C98" s="10" t="n">
        <v>1</v>
      </c>
      <c r="D98" s="11" t="n">
        <v>1</v>
      </c>
      <c r="E98" s="11" t="n">
        <v>1</v>
      </c>
      <c r="F98" s="10" t="n">
        <v>400</v>
      </c>
      <c r="G98" s="10" t="n">
        <v>2404.69</v>
      </c>
      <c r="H98" s="10" t="n">
        <v>2506.24</v>
      </c>
      <c r="I98" s="12" t="n">
        <v>576.45</v>
      </c>
      <c r="J98" s="10" t="n">
        <v>2.97</v>
      </c>
      <c r="K98" s="13" t="n">
        <v>7.83</v>
      </c>
      <c r="L98" s="10" t="s">
        <v>64</v>
      </c>
      <c r="M98" s="10" t="n">
        <v>20170602</v>
      </c>
      <c r="N98" s="10" t="n">
        <v>20170602</v>
      </c>
      <c r="O98" s="10" t="n">
        <v>21.249667</v>
      </c>
      <c r="P98" s="10" t="n">
        <v>170504</v>
      </c>
      <c r="Q98" s="10" t="n">
        <f aca="false">AVERAGE(2.785)</f>
        <v>2.785</v>
      </c>
      <c r="R98" s="10" t="n">
        <v>12.9</v>
      </c>
      <c r="S98" s="10" t="n">
        <f aca="false">AVERAGE(32.4,32.5,32.4)</f>
        <v>32.4333333333333</v>
      </c>
      <c r="T98" s="10" t="n">
        <v>36.1</v>
      </c>
      <c r="U98" s="10" t="n">
        <v>21.213667</v>
      </c>
      <c r="V98" s="10" t="n">
        <v>170530</v>
      </c>
      <c r="W98" s="10" t="n">
        <f aca="false">U98*(32.55/29.53)</f>
        <v>23.3831649458178</v>
      </c>
      <c r="X98" s="10" t="n">
        <f aca="false">U98</f>
        <v>21.213667</v>
      </c>
      <c r="Y98" s="10" t="s">
        <v>65</v>
      </c>
      <c r="Z98" s="10" t="n">
        <f aca="false">1.8682*X98 - 2.7383</f>
        <v>36.8930726894</v>
      </c>
      <c r="AA98" s="10" t="n">
        <f aca="false">AVERAGE(2.744, 2.744, 2.746)</f>
        <v>2.74466666666667</v>
      </c>
      <c r="AB98" s="10" t="n">
        <v>17.2</v>
      </c>
      <c r="AC98" s="10" t="n">
        <f aca="false">AVERAGE(29.4, 29.4, 29.5)</f>
        <v>29.4333333333333</v>
      </c>
      <c r="AD98" s="10" t="s">
        <v>65</v>
      </c>
      <c r="AE98" s="10" t="n">
        <f aca="false">((Q98 - AA98)/Q98)</f>
        <v>0.0144823459006583</v>
      </c>
      <c r="AF98" s="10" t="n">
        <f aca="false">(U98*(1 +AE98))</f>
        <v>21.5208906633154</v>
      </c>
      <c r="AG98" s="10" t="s">
        <v>65</v>
      </c>
      <c r="AH98" s="14" t="e">
        <f aca="false">1.8682*AG98 - 2.7383</f>
        <v>#VALUE!</v>
      </c>
      <c r="AI98" s="14" t="e">
        <f aca="false">AH98*(17.1/16.8)</f>
        <v>#VALUE!</v>
      </c>
      <c r="AJ98" s="14"/>
      <c r="AK98" s="14"/>
      <c r="AL98" s="10" t="s">
        <v>65</v>
      </c>
      <c r="AM98" s="10" t="s">
        <v>65</v>
      </c>
      <c r="AN98" s="10" t="s">
        <v>65</v>
      </c>
      <c r="AO98" s="10" t="s">
        <v>65</v>
      </c>
      <c r="AP98" s="10" t="s">
        <v>65</v>
      </c>
      <c r="AQ98" s="10" t="s">
        <v>65</v>
      </c>
      <c r="AR98" s="10" t="s">
        <v>65</v>
      </c>
      <c r="AS98" s="10" t="n">
        <v>37.82</v>
      </c>
      <c r="AT98" s="10" t="s">
        <v>69</v>
      </c>
      <c r="AU98" s="0" t="n">
        <f aca="false">1.8651*O98 - 2.6525</f>
        <v>36.9802539217</v>
      </c>
      <c r="AV98" s="0" t="n">
        <f aca="false">1.8651*U98 - 2.6525</f>
        <v>36.9131103217</v>
      </c>
      <c r="AW98" s="0" t="s">
        <v>65</v>
      </c>
      <c r="AX98" s="0" t="n">
        <f aca="false">1.8651*AF98 - 2.6525</f>
        <v>37.4861131761495</v>
      </c>
      <c r="AY98" s="0" t="s">
        <v>65</v>
      </c>
      <c r="AZ98" s="10" t="n">
        <f aca="false">U98 - O98</f>
        <v>-0.0359999999999978</v>
      </c>
      <c r="BA98" s="10" t="n">
        <f aca="false">(AZ98/O98)*100</f>
        <v>-0.169414419529482</v>
      </c>
      <c r="BB98" s="10" t="n">
        <f aca="false">U98-O98</f>
        <v>-0.0359999999999978</v>
      </c>
      <c r="BC98" s="10" t="n">
        <f aca="false">(BB98/O98)*100</f>
        <v>-0.169414419529482</v>
      </c>
      <c r="BD98" s="10" t="e">
        <f aca="false">BC98/Y98</f>
        <v>#VALUE!</v>
      </c>
      <c r="BE98" s="10" t="n">
        <f aca="false">((AV98 - AU98)/AU98)*100</f>
        <v>-0.181566086977554</v>
      </c>
      <c r="BF98" s="10" t="e">
        <f aca="false">BE98/Y98</f>
        <v>#VALUE!</v>
      </c>
      <c r="BG98" s="10" t="n">
        <f aca="false">AF98 - O98</f>
        <v>0.271223663315382</v>
      </c>
      <c r="BH98" s="10" t="n">
        <f aca="false">(BG98/O98)*100</f>
        <v>1.27636665231216</v>
      </c>
      <c r="BI98" s="10" t="e">
        <f aca="false">BH98/Y98</f>
        <v>#VALUE!</v>
      </c>
      <c r="BJ98" s="10" t="n">
        <f aca="false">((AX98 - AU98)/AU98)*100</f>
        <v>1.36791720121933</v>
      </c>
      <c r="BK98" s="10" t="e">
        <f aca="false">BJ98/Y98</f>
        <v>#VALUE!</v>
      </c>
      <c r="BL98" s="15"/>
    </row>
    <row r="99" customFormat="false" ht="14.25" hidden="false" customHeight="true" outlineLevel="0" collapsed="false">
      <c r="A99" s="0" t="n">
        <v>43</v>
      </c>
      <c r="B99" s="10" t="n">
        <v>17078</v>
      </c>
      <c r="C99" s="10" t="n">
        <v>11</v>
      </c>
      <c r="D99" s="11" t="n">
        <v>4</v>
      </c>
      <c r="E99" s="11" t="n">
        <v>2</v>
      </c>
      <c r="F99" s="10" t="n">
        <v>2800</v>
      </c>
      <c r="G99" s="10" t="n">
        <v>2601.68</v>
      </c>
      <c r="H99" s="10" t="n">
        <v>2504.96</v>
      </c>
      <c r="I99" s="12" t="n">
        <v>2527.05</v>
      </c>
      <c r="J99" s="10" t="n">
        <v>1.02</v>
      </c>
      <c r="K99" s="13" t="n">
        <v>7.22</v>
      </c>
      <c r="L99" s="10" t="s">
        <v>64</v>
      </c>
      <c r="M99" s="10" t="n">
        <v>20170602</v>
      </c>
      <c r="N99" s="10" t="n">
        <v>20170602</v>
      </c>
      <c r="O99" s="10" t="n">
        <v>58.911333</v>
      </c>
      <c r="P99" s="10" t="n">
        <v>170506</v>
      </c>
      <c r="Q99" s="10" t="n">
        <f aca="false">AVERAGE(2.802, 2.8, 2.8)</f>
        <v>2.80066666666667</v>
      </c>
      <c r="R99" s="10" t="n">
        <v>13</v>
      </c>
      <c r="S99" s="10" t="n">
        <f aca="false">AVERAGE(32.6, 32.7, 32.7)</f>
        <v>32.6666666666667</v>
      </c>
      <c r="T99" s="10" t="n">
        <v>36.1</v>
      </c>
      <c r="U99" s="10" t="n">
        <v>58.793</v>
      </c>
      <c r="V99" s="10" t="n">
        <v>170530</v>
      </c>
      <c r="W99" s="10" t="n">
        <f aca="false">U99*(32.55/29.53)</f>
        <v>64.8056942092787</v>
      </c>
      <c r="X99" s="10" t="n">
        <f aca="false">U99</f>
        <v>58.793</v>
      </c>
      <c r="Y99" s="10" t="s">
        <v>65</v>
      </c>
      <c r="Z99" s="10" t="n">
        <f aca="false">1.8682*X99 - 2.7383</f>
        <v>107.0987826</v>
      </c>
      <c r="AA99" s="10" t="n">
        <f aca="false">AVERAGE(2.744, 2.744, 2.746)</f>
        <v>2.74466666666667</v>
      </c>
      <c r="AB99" s="10" t="n">
        <v>17.2</v>
      </c>
      <c r="AC99" s="10" t="n">
        <f aca="false">AVERAGE(29.4, 29.4, 29.5)</f>
        <v>29.4333333333333</v>
      </c>
      <c r="AD99" s="10" t="s">
        <v>65</v>
      </c>
      <c r="AE99" s="10" t="n">
        <f aca="false">((Q99 - AA99)/Q99)</f>
        <v>0.0199952392287551</v>
      </c>
      <c r="AF99" s="10" t="n">
        <f aca="false">(U99*(1 +AE99))</f>
        <v>59.9685800999762</v>
      </c>
      <c r="AG99" s="10" t="s">
        <v>65</v>
      </c>
      <c r="AH99" s="14" t="e">
        <f aca="false">1.8682*AG99 - 2.7383</f>
        <v>#VALUE!</v>
      </c>
      <c r="AI99" s="14" t="e">
        <f aca="false">AH99*(17.1/16.8)</f>
        <v>#VALUE!</v>
      </c>
      <c r="AJ99" s="14"/>
      <c r="AK99" s="14"/>
      <c r="AL99" s="10" t="s">
        <v>65</v>
      </c>
      <c r="AM99" s="10" t="s">
        <v>65</v>
      </c>
      <c r="AN99" s="10" t="s">
        <v>65</v>
      </c>
      <c r="AO99" s="10" t="s">
        <v>65</v>
      </c>
      <c r="AP99" s="10" t="s">
        <v>65</v>
      </c>
      <c r="AQ99" s="10" t="s">
        <v>65</v>
      </c>
      <c r="AR99" s="10" t="s">
        <v>65</v>
      </c>
      <c r="AS99" s="10" t="n">
        <v>114.51</v>
      </c>
      <c r="AT99" s="10" t="s">
        <v>69</v>
      </c>
      <c r="AU99" s="0" t="n">
        <f aca="false">1.8651*O99 - 2.6525</f>
        <v>107.2230271783</v>
      </c>
      <c r="AV99" s="0" t="n">
        <f aca="false">1.8651*U99 - 2.6525</f>
        <v>107.0023243</v>
      </c>
      <c r="AW99" s="0" t="s">
        <v>65</v>
      </c>
      <c r="AX99" s="0" t="n">
        <f aca="false">1.8651*AF99 - 2.6525</f>
        <v>109.194898744466</v>
      </c>
      <c r="AY99" s="0" t="s">
        <v>65</v>
      </c>
      <c r="AZ99" s="10" t="n">
        <f aca="false">U99 - O99</f>
        <v>-0.118333</v>
      </c>
      <c r="BA99" s="10" t="n">
        <f aca="false">(AZ99/O99)*100</f>
        <v>-0.200866274745472</v>
      </c>
      <c r="BB99" s="10" t="n">
        <f aca="false">U99-O99</f>
        <v>-0.118333</v>
      </c>
      <c r="BC99" s="10" t="n">
        <f aca="false">(BB99/O99)*100</f>
        <v>-0.200866274745472</v>
      </c>
      <c r="BD99" s="10" t="e">
        <f aca="false">BC99/Y99</f>
        <v>#VALUE!</v>
      </c>
      <c r="BE99" s="10" t="n">
        <f aca="false">((AV99 - AU99)/AU99)*100</f>
        <v>-0.205835336035606</v>
      </c>
      <c r="BF99" s="10" t="e">
        <f aca="false">BE99/Y99</f>
        <v>#VALUE!</v>
      </c>
      <c r="BG99" s="10" t="n">
        <f aca="false">AF99 - O99</f>
        <v>1.05724709997619</v>
      </c>
      <c r="BH99" s="10" t="n">
        <f aca="false">(BG99/O99)*100</f>
        <v>1.79464127891351</v>
      </c>
      <c r="BI99" s="10" t="e">
        <f aca="false">BH99/Y99</f>
        <v>#VALUE!</v>
      </c>
      <c r="BJ99" s="10" t="n">
        <f aca="false">((AX99 - AU99)/AU99)*100</f>
        <v>1.83903739528505</v>
      </c>
      <c r="BK99" s="10" t="e">
        <f aca="false">BJ99/Y99</f>
        <v>#VALUE!</v>
      </c>
      <c r="BL99" s="15"/>
    </row>
    <row r="100" customFormat="false" ht="14.25" hidden="false" customHeight="true" outlineLevel="0" collapsed="false">
      <c r="A100" s="0" t="n">
        <v>44</v>
      </c>
      <c r="B100" s="10" t="n">
        <v>17086</v>
      </c>
      <c r="C100" s="10" t="n">
        <v>13</v>
      </c>
      <c r="D100" s="11" t="n">
        <v>5</v>
      </c>
      <c r="E100" s="11" t="n">
        <v>1</v>
      </c>
      <c r="F100" s="10" t="n">
        <v>900</v>
      </c>
      <c r="G100" s="10" t="n">
        <v>2439.9</v>
      </c>
      <c r="H100" s="10" t="n">
        <v>2459.91</v>
      </c>
      <c r="I100" s="12" t="n">
        <v>936.56</v>
      </c>
      <c r="J100" s="10" t="n">
        <v>2.02</v>
      </c>
      <c r="K100" s="13" t="n">
        <v>7.62</v>
      </c>
      <c r="L100" s="10" t="s">
        <v>64</v>
      </c>
      <c r="M100" s="10" t="n">
        <v>20170602</v>
      </c>
      <c r="N100" s="10" t="n">
        <v>20170602</v>
      </c>
      <c r="O100" s="10" t="n">
        <v>29.909</v>
      </c>
      <c r="P100" s="10" t="n">
        <v>170504</v>
      </c>
      <c r="Q100" s="10" t="n">
        <f aca="false">AVERAGE(2.769, 2.772, 2.769)</f>
        <v>2.77</v>
      </c>
      <c r="R100" s="10" t="n">
        <v>13</v>
      </c>
      <c r="S100" s="10" t="n">
        <f aca="false">AVERAGE(32.4,32.5,32.4)</f>
        <v>32.4333333333333</v>
      </c>
      <c r="T100" s="10" t="n">
        <v>36.1</v>
      </c>
      <c r="U100" s="10" t="n">
        <v>29.814</v>
      </c>
      <c r="V100" s="10" t="n">
        <v>170530</v>
      </c>
      <c r="W100" s="10" t="n">
        <f aca="false">U100*(32.55/29.53)</f>
        <v>32.8630443616661</v>
      </c>
      <c r="X100" s="10" t="n">
        <f aca="false">U100</f>
        <v>29.814</v>
      </c>
      <c r="Y100" s="10" t="s">
        <v>65</v>
      </c>
      <c r="Z100" s="10" t="n">
        <f aca="false">1.8682*X100 - 2.7383</f>
        <v>52.9602148</v>
      </c>
      <c r="AA100" s="10" t="n">
        <f aca="false">AVERAGE(2.744, 2.744, 2.746)</f>
        <v>2.74466666666667</v>
      </c>
      <c r="AB100" s="10" t="n">
        <v>17.2</v>
      </c>
      <c r="AC100" s="10" t="n">
        <f aca="false">AVERAGE(29.4, 29.4, 29.5)</f>
        <v>29.4333333333333</v>
      </c>
      <c r="AD100" s="10" t="s">
        <v>65</v>
      </c>
      <c r="AE100" s="10" t="n">
        <f aca="false">((Q100 - AA100)/Q100)</f>
        <v>0.00914560770156433</v>
      </c>
      <c r="AF100" s="10" t="n">
        <f aca="false">(U100*(1 +AE100))</f>
        <v>30.0866671480144</v>
      </c>
      <c r="AG100" s="10" t="s">
        <v>65</v>
      </c>
      <c r="AH100" s="14" t="e">
        <f aca="false">1.8682*AG100 - 2.7383</f>
        <v>#VALUE!</v>
      </c>
      <c r="AI100" s="14" t="e">
        <f aca="false">AH100*(17.1/16.8)</f>
        <v>#VALUE!</v>
      </c>
      <c r="AJ100" s="14"/>
      <c r="AK100" s="14"/>
      <c r="AL100" s="10" t="s">
        <v>65</v>
      </c>
      <c r="AM100" s="10" t="s">
        <v>65</v>
      </c>
      <c r="AN100" s="10" t="s">
        <v>65</v>
      </c>
      <c r="AO100" s="10" t="s">
        <v>65</v>
      </c>
      <c r="AP100" s="10" t="s">
        <v>65</v>
      </c>
      <c r="AQ100" s="10" t="s">
        <v>65</v>
      </c>
      <c r="AR100" s="10" t="s">
        <v>65</v>
      </c>
      <c r="AS100" s="10" t="n">
        <v>53.13</v>
      </c>
      <c r="AT100" s="10" t="s">
        <v>69</v>
      </c>
      <c r="AU100" s="0" t="n">
        <f aca="false">1.8651*O100 - 2.6525</f>
        <v>53.1307759</v>
      </c>
      <c r="AV100" s="0" t="n">
        <f aca="false">1.8651*U100 - 2.6525</f>
        <v>52.9535914</v>
      </c>
      <c r="AW100" s="0" t="s">
        <v>65</v>
      </c>
      <c r="AX100" s="0" t="n">
        <f aca="false">1.8651*AF100 - 2.6525</f>
        <v>53.4621428977617</v>
      </c>
      <c r="AY100" s="0" t="s">
        <v>65</v>
      </c>
      <c r="AZ100" s="10" t="n">
        <f aca="false">U100 - O100</f>
        <v>-0.0949999999999989</v>
      </c>
      <c r="BA100" s="10" t="n">
        <f aca="false">(AZ100/O100)*100</f>
        <v>-0.317630144772473</v>
      </c>
      <c r="BB100" s="10" t="n">
        <f aca="false">U100-O100</f>
        <v>-0.0949999999999989</v>
      </c>
      <c r="BC100" s="10" t="n">
        <f aca="false">(BB100/O100)*100</f>
        <v>-0.317630144772473</v>
      </c>
      <c r="BD100" s="10" t="e">
        <f aca="false">BC100/Y100</f>
        <v>#VALUE!</v>
      </c>
      <c r="BE100" s="10" t="n">
        <f aca="false">((AV100 - AU100)/AU100)*100</f>
        <v>-0.333487507002528</v>
      </c>
      <c r="BF100" s="10" t="e">
        <f aca="false">BE100/Y100</f>
        <v>#VALUE!</v>
      </c>
      <c r="BG100" s="10" t="n">
        <f aca="false">AF100 - O100</f>
        <v>0.177667148014439</v>
      </c>
      <c r="BH100" s="10" t="n">
        <f aca="false">(BG100/O100)*100</f>
        <v>0.594025704685678</v>
      </c>
      <c r="BI100" s="10" t="e">
        <f aca="false">BH100/Y100</f>
        <v>#VALUE!</v>
      </c>
      <c r="BJ100" s="10" t="n">
        <f aca="false">((AX100 - AU100)/AU100)*100</f>
        <v>0.62368183439557</v>
      </c>
      <c r="BK100" s="10" t="e">
        <f aca="false">BJ100/Y100</f>
        <v>#VALUE!</v>
      </c>
      <c r="BL100" s="15"/>
    </row>
    <row r="101" customFormat="false" ht="14.25" hidden="false" customHeight="true" outlineLevel="0" collapsed="false">
      <c r="A101" s="0" t="n">
        <v>45</v>
      </c>
      <c r="B101" s="10" t="n">
        <v>17096</v>
      </c>
      <c r="C101" s="10" t="n">
        <v>12</v>
      </c>
      <c r="D101" s="11" t="n">
        <v>4</v>
      </c>
      <c r="E101" s="11" t="n">
        <v>3</v>
      </c>
      <c r="F101" s="10" t="n">
        <v>2800</v>
      </c>
      <c r="G101" s="10" t="n">
        <v>2612.89</v>
      </c>
      <c r="H101" s="10" t="n">
        <v>2488.3</v>
      </c>
      <c r="I101" s="12" t="n">
        <v>2516.92</v>
      </c>
      <c r="J101" s="10" t="n">
        <v>1.01</v>
      </c>
      <c r="K101" s="13" t="n">
        <v>7.22</v>
      </c>
      <c r="L101" s="10" t="s">
        <v>64</v>
      </c>
      <c r="M101" s="10" t="n">
        <v>20170602</v>
      </c>
      <c r="N101" s="10" t="n">
        <v>20170602</v>
      </c>
      <c r="O101" s="10" t="n">
        <v>23.694333</v>
      </c>
      <c r="P101" s="10" t="n">
        <v>170506</v>
      </c>
      <c r="Q101" s="16" t="n">
        <v>2.80066666666667</v>
      </c>
      <c r="R101" s="16" t="n">
        <v>13</v>
      </c>
      <c r="S101" s="16" t="n">
        <v>32.6666666666667</v>
      </c>
      <c r="T101" s="16" t="n">
        <v>36.1</v>
      </c>
      <c r="U101" s="10" t="n">
        <v>23.847667</v>
      </c>
      <c r="V101" s="10" t="n">
        <v>170530</v>
      </c>
      <c r="W101" s="10" t="n">
        <f aca="false">U101*(32.55/29.53)</f>
        <v>26.286541173383</v>
      </c>
      <c r="X101" s="10" t="n">
        <f aca="false">U101</f>
        <v>23.847667</v>
      </c>
      <c r="Y101" s="10" t="s">
        <v>65</v>
      </c>
      <c r="Z101" s="10" t="n">
        <f aca="false">1.8682*X101 - 2.7383</f>
        <v>41.8139114894</v>
      </c>
      <c r="AA101" s="10" t="n">
        <f aca="false">AVERAGE(2.744, 2.744, 2.746)</f>
        <v>2.74466666666667</v>
      </c>
      <c r="AB101" s="10" t="n">
        <v>17.2</v>
      </c>
      <c r="AC101" s="10" t="n">
        <f aca="false">AVERAGE(29.4, 29.4, 29.5)</f>
        <v>29.4333333333333</v>
      </c>
      <c r="AD101" s="10" t="s">
        <v>65</v>
      </c>
      <c r="AE101" s="10" t="s">
        <v>65</v>
      </c>
      <c r="AF101" s="10" t="s">
        <v>65</v>
      </c>
      <c r="AG101" s="10" t="s">
        <v>65</v>
      </c>
      <c r="AH101" s="14" t="e">
        <f aca="false">1.8682*AG101 - 2.7383</f>
        <v>#VALUE!</v>
      </c>
      <c r="AI101" s="14" t="e">
        <f aca="false">AH101*(17.1/16.8)</f>
        <v>#VALUE!</v>
      </c>
      <c r="AJ101" s="14"/>
      <c r="AK101" s="14"/>
      <c r="AL101" s="10" t="s">
        <v>65</v>
      </c>
      <c r="AM101" s="10" t="s">
        <v>65</v>
      </c>
      <c r="AN101" s="10" t="s">
        <v>65</v>
      </c>
      <c r="AO101" s="10" t="s">
        <v>65</v>
      </c>
      <c r="AP101" s="10" t="s">
        <v>65</v>
      </c>
      <c r="AQ101" s="10" t="s">
        <v>65</v>
      </c>
      <c r="AR101" s="10" t="s">
        <v>65</v>
      </c>
      <c r="AS101" s="10" t="n">
        <v>41.83</v>
      </c>
      <c r="AT101" s="10" t="s">
        <v>69</v>
      </c>
      <c r="AU101" s="0" t="n">
        <f aca="false">1.8651*O101 - 2.6525</f>
        <v>41.5398004783</v>
      </c>
      <c r="AV101" s="0" t="n">
        <f aca="false">1.8651*U101 - 2.6525</f>
        <v>41.8257837217</v>
      </c>
      <c r="AW101" s="0" t="s">
        <v>65</v>
      </c>
      <c r="AX101" s="0" t="e">
        <f aca="false">1.8651*AF101 - 2.6525</f>
        <v>#VALUE!</v>
      </c>
      <c r="AY101" s="0" t="s">
        <v>65</v>
      </c>
      <c r="AZ101" s="10" t="n">
        <f aca="false">U101 - O101</f>
        <v>0.153334000000001</v>
      </c>
      <c r="BA101" s="10" t="n">
        <f aca="false">(AZ101/O101)*100</f>
        <v>0.647133641618023</v>
      </c>
      <c r="BB101" s="10" t="n">
        <f aca="false">U101-O101</f>
        <v>0.153334000000001</v>
      </c>
      <c r="BC101" s="10" t="n">
        <f aca="false">(BB101/O101)*100</f>
        <v>0.647133641618023</v>
      </c>
      <c r="BD101" s="10" t="e">
        <f aca="false">BC101/Y101</f>
        <v>#VALUE!</v>
      </c>
      <c r="BE101" s="10" t="n">
        <f aca="false">((AV101 - AU101)/AU101)*100</f>
        <v>0.688455987046462</v>
      </c>
      <c r="BF101" s="10" t="e">
        <f aca="false">BE101/Y101</f>
        <v>#VALUE!</v>
      </c>
      <c r="BG101" s="10" t="s">
        <v>65</v>
      </c>
      <c r="BH101" s="10" t="s">
        <v>65</v>
      </c>
      <c r="BI101" s="10" t="s">
        <v>65</v>
      </c>
      <c r="BJ101" s="10" t="s">
        <v>65</v>
      </c>
      <c r="BK101" s="10" t="s">
        <v>65</v>
      </c>
      <c r="BL101" s="15"/>
    </row>
    <row r="102" customFormat="false" ht="14.25" hidden="false" customHeight="true" outlineLevel="0" collapsed="false">
      <c r="A102" s="0" t="n">
        <v>46</v>
      </c>
      <c r="B102" s="10" t="n">
        <v>17097</v>
      </c>
      <c r="C102" s="10" t="n">
        <v>16</v>
      </c>
      <c r="D102" s="11" t="n">
        <v>6</v>
      </c>
      <c r="E102" s="11" t="n">
        <v>1</v>
      </c>
      <c r="F102" s="10" t="n">
        <v>2800</v>
      </c>
      <c r="G102" s="10" t="n">
        <v>2616.63</v>
      </c>
      <c r="H102" s="10" t="n">
        <v>2523.13</v>
      </c>
      <c r="I102" s="12" t="n">
        <v>2423.47</v>
      </c>
      <c r="J102" s="10" t="n">
        <v>1.17</v>
      </c>
      <c r="K102" s="13" t="n">
        <v>7.24</v>
      </c>
      <c r="L102" s="10" t="s">
        <v>64</v>
      </c>
      <c r="M102" s="10" t="n">
        <v>20170602</v>
      </c>
      <c r="N102" s="10" t="n">
        <v>20170602</v>
      </c>
      <c r="O102" s="10" t="n">
        <v>31.231</v>
      </c>
      <c r="P102" s="10" t="n">
        <v>170505</v>
      </c>
      <c r="Q102" s="10" t="n">
        <v>2.786</v>
      </c>
      <c r="R102" s="10" t="n">
        <v>12.9</v>
      </c>
      <c r="S102" s="10" t="n">
        <f aca="false">AVERAGE(32.5, 32.6, 32.5)</f>
        <v>32.5333333333333</v>
      </c>
      <c r="T102" s="10" t="n">
        <v>36.1</v>
      </c>
      <c r="U102" s="10" t="n">
        <v>31.208</v>
      </c>
      <c r="V102" s="10" t="n">
        <v>170530</v>
      </c>
      <c r="W102" s="10" t="n">
        <f aca="false">U102*(32.55/29.53)</f>
        <v>34.3996071791399</v>
      </c>
      <c r="X102" s="10" t="n">
        <f aca="false">U102</f>
        <v>31.208</v>
      </c>
      <c r="Y102" s="10" t="s">
        <v>65</v>
      </c>
      <c r="Z102" s="10" t="n">
        <f aca="false">1.8682*X102 - 2.7383</f>
        <v>55.5644856</v>
      </c>
      <c r="AA102" s="10" t="n">
        <f aca="false">AVERAGE(2.744, 2.744, 2.746)</f>
        <v>2.74466666666667</v>
      </c>
      <c r="AB102" s="10" t="n">
        <v>17.2</v>
      </c>
      <c r="AC102" s="10" t="n">
        <f aca="false">AVERAGE(29.4, 29.4, 29.5)</f>
        <v>29.4333333333333</v>
      </c>
      <c r="AD102" s="10" t="s">
        <v>65</v>
      </c>
      <c r="AE102" s="10" t="n">
        <f aca="false">((Q102 - AA102)/Q102)</f>
        <v>0.0148360851878439</v>
      </c>
      <c r="AF102" s="10" t="n">
        <f aca="false">(U102*(1 +AE102))</f>
        <v>31.6710045465422</v>
      </c>
      <c r="AG102" s="10" t="s">
        <v>65</v>
      </c>
      <c r="AH102" s="14" t="e">
        <f aca="false">1.8682*AG102 - 2.7383</f>
        <v>#VALUE!</v>
      </c>
      <c r="AI102" s="14" t="e">
        <f aca="false">AH102*(17.1/16.8)</f>
        <v>#VALUE!</v>
      </c>
      <c r="AJ102" s="14"/>
      <c r="AK102" s="14"/>
      <c r="AL102" s="10" t="s">
        <v>65</v>
      </c>
      <c r="AM102" s="10" t="s">
        <v>65</v>
      </c>
      <c r="AN102" s="10" t="s">
        <v>65</v>
      </c>
      <c r="AO102" s="10" t="s">
        <v>65</v>
      </c>
      <c r="AP102" s="10" t="s">
        <v>65</v>
      </c>
      <c r="AQ102" s="10" t="s">
        <v>65</v>
      </c>
      <c r="AR102" s="10" t="s">
        <v>65</v>
      </c>
      <c r="AS102" s="10" t="n">
        <v>56.96</v>
      </c>
      <c r="AT102" s="10" t="s">
        <v>69</v>
      </c>
      <c r="AU102" s="0" t="n">
        <f aca="false">1.8651*O102 - 2.6525</f>
        <v>55.5964381</v>
      </c>
      <c r="AV102" s="0" t="n">
        <f aca="false">1.8651*U102 - 2.6525</f>
        <v>55.5535408</v>
      </c>
      <c r="AW102" s="0" t="s">
        <v>65</v>
      </c>
      <c r="AX102" s="0" t="n">
        <f aca="false">1.8651*AF102 - 2.6525</f>
        <v>56.4170905797559</v>
      </c>
      <c r="AY102" s="0" t="s">
        <v>65</v>
      </c>
      <c r="AZ102" s="10" t="n">
        <f aca="false">U102 - O102</f>
        <v>-0.0230000000000032</v>
      </c>
      <c r="BA102" s="10" t="n">
        <f aca="false">(AZ102/O102)*100</f>
        <v>-0.0736447760238329</v>
      </c>
      <c r="BB102" s="10" t="n">
        <f aca="false">U102-O102</f>
        <v>-0.0230000000000032</v>
      </c>
      <c r="BC102" s="10" t="n">
        <f aca="false">(BB102/O102)*100</f>
        <v>-0.0736447760238329</v>
      </c>
      <c r="BD102" s="10" t="e">
        <f aca="false">BC102/Y102</f>
        <v>#VALUE!</v>
      </c>
      <c r="BE102" s="10" t="n">
        <f aca="false">((AV102 - AU102)/AU102)*100</f>
        <v>-0.0771583602583472</v>
      </c>
      <c r="BF102" s="10" t="e">
        <f aca="false">BE102/Y102</f>
        <v>#VALUE!</v>
      </c>
      <c r="BG102" s="10" t="n">
        <f aca="false">AF102 - O102</f>
        <v>0.44000454654223</v>
      </c>
      <c r="BH102" s="10" t="n">
        <f aca="false">(BG102/O102)*100</f>
        <v>1.40887114258983</v>
      </c>
      <c r="BI102" s="10" t="e">
        <f aca="false">BH102/Y102</f>
        <v>#VALUE!</v>
      </c>
      <c r="BJ102" s="10" t="n">
        <f aca="false">((AX102 - AU102)/AU102)*100</f>
        <v>1.47608823119178</v>
      </c>
      <c r="BK102" s="10" t="e">
        <f aca="false">BJ102/Y102</f>
        <v>#VALUE!</v>
      </c>
      <c r="BL102" s="15"/>
    </row>
    <row r="103" customFormat="false" ht="14.25" hidden="false" customHeight="true" outlineLevel="0" collapsed="false">
      <c r="A103" s="0" t="n">
        <v>47</v>
      </c>
      <c r="B103" s="10" t="n">
        <v>17109</v>
      </c>
      <c r="C103" s="10" t="n">
        <v>5</v>
      </c>
      <c r="D103" s="11" t="n">
        <v>2</v>
      </c>
      <c r="E103" s="11" t="n">
        <v>2</v>
      </c>
      <c r="F103" s="10" t="n">
        <v>400</v>
      </c>
      <c r="G103" s="10" t="n">
        <v>2329.53</v>
      </c>
      <c r="H103" s="10" t="n">
        <v>2437.2</v>
      </c>
      <c r="I103" s="12" t="n">
        <v>590.67</v>
      </c>
      <c r="J103" s="10" t="n">
        <v>2.86</v>
      </c>
      <c r="K103" s="13" t="n">
        <v>7.83</v>
      </c>
      <c r="L103" s="10" t="s">
        <v>64</v>
      </c>
      <c r="M103" s="10" t="n">
        <v>20170602</v>
      </c>
      <c r="N103" s="10" t="n">
        <v>20170602</v>
      </c>
      <c r="O103" s="10" t="n">
        <v>48.541333</v>
      </c>
      <c r="P103" s="10" t="n">
        <v>170504</v>
      </c>
      <c r="Q103" s="10" t="n">
        <f aca="false">AVERAGE(2.785)</f>
        <v>2.785</v>
      </c>
      <c r="R103" s="10" t="n">
        <v>12.9</v>
      </c>
      <c r="S103" s="10" t="n">
        <f aca="false">AVERAGE(32.4,32.5,32.4)</f>
        <v>32.4333333333333</v>
      </c>
      <c r="T103" s="10" t="n">
        <v>36.1</v>
      </c>
      <c r="U103" s="10" t="n">
        <v>48.804</v>
      </c>
      <c r="V103" s="10" t="n">
        <v>170530</v>
      </c>
      <c r="W103" s="10" t="n">
        <f aca="false">U103*(32.55/29.53)</f>
        <v>53.7951303758889</v>
      </c>
      <c r="X103" s="10" t="n">
        <f aca="false">U103</f>
        <v>48.804</v>
      </c>
      <c r="Y103" s="10" t="s">
        <v>65</v>
      </c>
      <c r="Z103" s="10" t="n">
        <f aca="false">1.8682*X103 - 2.7383</f>
        <v>88.4373328</v>
      </c>
      <c r="AA103" s="10" t="n">
        <f aca="false">AVERAGE(2.744, 2.744, 2.746)</f>
        <v>2.74466666666667</v>
      </c>
      <c r="AB103" s="10" t="n">
        <v>17.2</v>
      </c>
      <c r="AC103" s="10" t="n">
        <f aca="false">AVERAGE(29.4, 29.4, 29.5)</f>
        <v>29.4333333333333</v>
      </c>
      <c r="AD103" s="10" t="s">
        <v>65</v>
      </c>
      <c r="AE103" s="10" t="n">
        <f aca="false">((Q103 - AA103)/Q103)</f>
        <v>0.0144823459006583</v>
      </c>
      <c r="AF103" s="10" t="n">
        <f aca="false">(U103*(1 +AE103))</f>
        <v>49.5107964093357</v>
      </c>
      <c r="AG103" s="10" t="s">
        <v>65</v>
      </c>
      <c r="AH103" s="14" t="e">
        <f aca="false">1.8682*AG103 - 2.7383</f>
        <v>#VALUE!</v>
      </c>
      <c r="AI103" s="14" t="e">
        <f aca="false">AH103*(17.1/16.8)</f>
        <v>#VALUE!</v>
      </c>
      <c r="AJ103" s="14"/>
      <c r="AK103" s="14"/>
      <c r="AL103" s="10" t="s">
        <v>65</v>
      </c>
      <c r="AM103" s="10" t="s">
        <v>65</v>
      </c>
      <c r="AN103" s="10" t="s">
        <v>65</v>
      </c>
      <c r="AO103" s="10" t="s">
        <v>65</v>
      </c>
      <c r="AP103" s="10" t="s">
        <v>65</v>
      </c>
      <c r="AQ103" s="10" t="s">
        <v>65</v>
      </c>
      <c r="AR103" s="10" t="s">
        <v>65</v>
      </c>
      <c r="AS103" s="10" t="n">
        <v>86.52</v>
      </c>
      <c r="AT103" s="10" t="s">
        <v>69</v>
      </c>
      <c r="AU103" s="0" t="n">
        <f aca="false">1.8651*O103 - 2.6525</f>
        <v>87.8819401783</v>
      </c>
      <c r="AV103" s="0" t="n">
        <f aca="false">1.8651*U103 - 2.6525</f>
        <v>88.3718404</v>
      </c>
      <c r="AW103" s="0" t="s">
        <v>65</v>
      </c>
      <c r="AX103" s="0" t="n">
        <f aca="false">1.8651*AF103 - 2.6525</f>
        <v>89.6900863830521</v>
      </c>
      <c r="AY103" s="0" t="s">
        <v>65</v>
      </c>
      <c r="AZ103" s="10" t="n">
        <f aca="false">U103 - O103</f>
        <v>0.262667</v>
      </c>
      <c r="BA103" s="10" t="n">
        <f aca="false">(AZ103/O103)*100</f>
        <v>0.541120286086912</v>
      </c>
      <c r="BB103" s="10" t="n">
        <f aca="false">U103-O103</f>
        <v>0.262667</v>
      </c>
      <c r="BC103" s="10" t="n">
        <f aca="false">(BB103/O103)*100</f>
        <v>0.541120286086912</v>
      </c>
      <c r="BD103" s="10" t="e">
        <f aca="false">BC103/Y103</f>
        <v>#VALUE!</v>
      </c>
      <c r="BE103" s="10" t="n">
        <f aca="false">((AV103 - AU103)/AU103)*100</f>
        <v>0.557452669690791</v>
      </c>
      <c r="BF103" s="10" t="e">
        <f aca="false">BE103/Y103</f>
        <v>#VALUE!</v>
      </c>
      <c r="BG103" s="10" t="n">
        <f aca="false">AF103 - O103</f>
        <v>0.969463409335724</v>
      </c>
      <c r="BH103" s="10" t="n">
        <f aca="false">(BG103/O103)*100</f>
        <v>1.99719156730971</v>
      </c>
      <c r="BI103" s="10" t="e">
        <f aca="false">BH103/Y103</f>
        <v>#VALUE!</v>
      </c>
      <c r="BJ103" s="10" t="n">
        <f aca="false">((AX103 - AU103)/AU103)*100</f>
        <v>2.05747187770729</v>
      </c>
      <c r="BK103" s="10" t="e">
        <f aca="false">BJ103/Y103</f>
        <v>#VALUE!</v>
      </c>
      <c r="BL103" s="10" t="s">
        <v>67</v>
      </c>
    </row>
    <row r="104" customFormat="false" ht="14.25" hidden="false" customHeight="true" outlineLevel="0" collapsed="false">
      <c r="A104" s="0" t="n">
        <v>48</v>
      </c>
      <c r="B104" s="10" t="n">
        <v>17127</v>
      </c>
      <c r="C104" s="10" t="n">
        <v>9</v>
      </c>
      <c r="D104" s="11" t="n">
        <v>3</v>
      </c>
      <c r="E104" s="11" t="n">
        <v>3</v>
      </c>
      <c r="F104" s="10" t="n">
        <v>900</v>
      </c>
      <c r="G104" s="10" t="n">
        <v>2442.18</v>
      </c>
      <c r="H104" s="10" t="n">
        <v>2466.7</v>
      </c>
      <c r="I104" s="12" t="n">
        <v>908.54</v>
      </c>
      <c r="J104" s="10" t="n">
        <v>2.07</v>
      </c>
      <c r="K104" s="13" t="n">
        <v>7.59</v>
      </c>
      <c r="L104" s="10" t="s">
        <v>64</v>
      </c>
      <c r="M104" s="10" t="n">
        <v>20170602</v>
      </c>
      <c r="N104" s="10" t="n">
        <v>20170602</v>
      </c>
      <c r="O104" s="10" t="n">
        <v>36.391333</v>
      </c>
      <c r="P104" s="10" t="n">
        <v>170506</v>
      </c>
      <c r="Q104" s="10" t="n">
        <f aca="false">AVERAGE(2.796, 2.797, 2.798)</f>
        <v>2.797</v>
      </c>
      <c r="R104" s="10" t="n">
        <v>13</v>
      </c>
      <c r="S104" s="10" t="n">
        <f aca="false">AVERAGE(32.6, 32.7, 32.7)</f>
        <v>32.6666666666667</v>
      </c>
      <c r="T104" s="10" t="n">
        <v>36.1</v>
      </c>
      <c r="U104" s="10" t="n">
        <v>36.260333</v>
      </c>
      <c r="V104" s="10" t="n">
        <v>170530</v>
      </c>
      <c r="W104" s="10" t="n">
        <f aca="false">U104*(32.55/29.53)</f>
        <v>39.9686366119201</v>
      </c>
      <c r="X104" s="10" t="n">
        <f aca="false">U104</f>
        <v>36.260333</v>
      </c>
      <c r="Y104" s="10" t="s">
        <v>65</v>
      </c>
      <c r="Z104" s="10" t="n">
        <f aca="false">1.8682*X104 - 2.7383</f>
        <v>65.0032541106</v>
      </c>
      <c r="AA104" s="10" t="n">
        <f aca="false">AVERAGE(2.744, 2.744, 2.746)</f>
        <v>2.74466666666667</v>
      </c>
      <c r="AB104" s="10" t="n">
        <v>17.2</v>
      </c>
      <c r="AC104" s="10" t="n">
        <f aca="false">AVERAGE(29.4, 29.4, 29.5)</f>
        <v>29.4333333333333</v>
      </c>
      <c r="AD104" s="10" t="s">
        <v>65</v>
      </c>
      <c r="AE104" s="10" t="n">
        <f aca="false">((Q104 - AA104)/Q104)</f>
        <v>0.0187105231795972</v>
      </c>
      <c r="AF104" s="10" t="n">
        <f aca="false">(U104*(1 +AE104))</f>
        <v>36.9387828010964</v>
      </c>
      <c r="AG104" s="10" t="s">
        <v>65</v>
      </c>
      <c r="AH104" s="14" t="e">
        <f aca="false">1.8682*AG104 - 2.7383</f>
        <v>#VALUE!</v>
      </c>
      <c r="AI104" s="14" t="e">
        <f aca="false">AH104*(17.1/16.8)</f>
        <v>#VALUE!</v>
      </c>
      <c r="AJ104" s="14"/>
      <c r="AK104" s="14"/>
      <c r="AL104" s="10" t="s">
        <v>65</v>
      </c>
      <c r="AM104" s="10" t="s">
        <v>65</v>
      </c>
      <c r="AN104" s="10" t="s">
        <v>65</v>
      </c>
      <c r="AO104" s="10" t="s">
        <v>65</v>
      </c>
      <c r="AP104" s="10" t="s">
        <v>65</v>
      </c>
      <c r="AQ104" s="10" t="s">
        <v>65</v>
      </c>
      <c r="AR104" s="10" t="s">
        <v>65</v>
      </c>
      <c r="AS104" s="10" t="n">
        <v>67.91</v>
      </c>
      <c r="AT104" s="10" t="s">
        <v>69</v>
      </c>
      <c r="AU104" s="0" t="n">
        <f aca="false">1.8651*O104 - 2.6525</f>
        <v>65.2209751783</v>
      </c>
      <c r="AV104" s="0" t="n">
        <f aca="false">1.8651*U104 - 2.6525</f>
        <v>64.9766470783</v>
      </c>
      <c r="AW104" s="0" t="s">
        <v>65</v>
      </c>
      <c r="AX104" s="0" t="n">
        <f aca="false">1.8651*AF104 - 2.6525</f>
        <v>66.2420238023249</v>
      </c>
      <c r="AY104" s="0" t="s">
        <v>65</v>
      </c>
      <c r="AZ104" s="10" t="n">
        <f aca="false">U104 - O104</f>
        <v>-0.131</v>
      </c>
      <c r="BA104" s="10" t="n">
        <f aca="false">(AZ104/O104)*100</f>
        <v>-0.359975821715572</v>
      </c>
      <c r="BB104" s="10" t="n">
        <f aca="false">U104-O104</f>
        <v>-0.131</v>
      </c>
      <c r="BC104" s="10" t="n">
        <f aca="false">(BB104/O104)*100</f>
        <v>-0.359975821715572</v>
      </c>
      <c r="BD104" s="10" t="e">
        <f aca="false">BC104/Y104</f>
        <v>#VALUE!</v>
      </c>
      <c r="BE104" s="10" t="n">
        <f aca="false">((AV104 - AU104)/AU104)*100</f>
        <v>-0.374615833835741</v>
      </c>
      <c r="BF104" s="10" t="e">
        <f aca="false">BE104/Y104</f>
        <v>#VALUE!</v>
      </c>
      <c r="BG104" s="10" t="n">
        <f aca="false">AF104 - O104</f>
        <v>0.547449801096413</v>
      </c>
      <c r="BH104" s="10" t="n">
        <f aca="false">(BG104/O104)*100</f>
        <v>1.50434116028784</v>
      </c>
      <c r="BI104" s="10" t="e">
        <f aca="false">BH104/Y104</f>
        <v>#VALUE!</v>
      </c>
      <c r="BJ104" s="10" t="n">
        <f aca="false">((AX104 - AU104)/AU104)*100</f>
        <v>1.56552186046529</v>
      </c>
      <c r="BK104" s="10" t="e">
        <f aca="false">BJ104/Y104</f>
        <v>#VALUE!</v>
      </c>
      <c r="BL104" s="10" t="s">
        <v>77</v>
      </c>
    </row>
    <row r="105" customFormat="false" ht="14.25" hidden="false" customHeight="true" outlineLevel="0" collapsed="false">
      <c r="A105" s="0" t="n">
        <v>49</v>
      </c>
      <c r="B105" s="10" t="n">
        <v>17150</v>
      </c>
      <c r="C105" s="10" t="n">
        <v>6</v>
      </c>
      <c r="D105" s="11" t="n">
        <v>2</v>
      </c>
      <c r="E105" s="11" t="n">
        <v>3</v>
      </c>
      <c r="F105" s="10" t="n">
        <v>400</v>
      </c>
      <c r="G105" s="10" t="n">
        <v>2348.8</v>
      </c>
      <c r="H105" s="10" t="n">
        <v>2454.04</v>
      </c>
      <c r="I105" s="12" t="n">
        <v>519.42</v>
      </c>
      <c r="J105" s="10" t="n">
        <v>3.1</v>
      </c>
      <c r="K105" s="13" t="n">
        <v>7.83</v>
      </c>
      <c r="L105" s="10" t="s">
        <v>64</v>
      </c>
      <c r="M105" s="10" t="n">
        <v>20170602</v>
      </c>
      <c r="N105" s="10" t="n">
        <v>20170602</v>
      </c>
      <c r="O105" s="10" t="n">
        <v>46.441333</v>
      </c>
      <c r="P105" s="10" t="n">
        <v>170505</v>
      </c>
      <c r="Q105" s="10" t="n">
        <v>2.786</v>
      </c>
      <c r="R105" s="10" t="n">
        <v>12.9</v>
      </c>
      <c r="S105" s="10" t="n">
        <f aca="false">AVERAGE(32.5, 32.6, 32.5)</f>
        <v>32.5333333333333</v>
      </c>
      <c r="T105" s="10" t="n">
        <v>36.1</v>
      </c>
      <c r="U105" s="10" t="n">
        <v>46.369333</v>
      </c>
      <c r="V105" s="10" t="n">
        <v>170530</v>
      </c>
      <c r="W105" s="10" t="n">
        <f aca="false">U105*(32.55/29.53)</f>
        <v>51.1114727108026</v>
      </c>
      <c r="X105" s="10" t="n">
        <f aca="false">U105</f>
        <v>46.369333</v>
      </c>
      <c r="Y105" s="10" t="s">
        <v>65</v>
      </c>
      <c r="Z105" s="10" t="n">
        <f aca="false">1.8682*X105 - 2.7383</f>
        <v>83.8888879106</v>
      </c>
      <c r="AA105" s="10" t="n">
        <f aca="false">AVERAGE(2.744, 2.744, 2.746)</f>
        <v>2.74466666666667</v>
      </c>
      <c r="AB105" s="10" t="n">
        <v>17.2</v>
      </c>
      <c r="AC105" s="10" t="n">
        <f aca="false">AVERAGE(29.4, 29.4, 29.5)</f>
        <v>29.4333333333333</v>
      </c>
      <c r="AD105" s="10" t="s">
        <v>65</v>
      </c>
      <c r="AE105" s="10" t="n">
        <f aca="false">((Q105 - AA105)/Q105)</f>
        <v>0.0148360851878439</v>
      </c>
      <c r="AF105" s="10" t="n">
        <f aca="false">(U105*(1 +AE105))</f>
        <v>47.0572723744915</v>
      </c>
      <c r="AG105" s="10" t="s">
        <v>65</v>
      </c>
      <c r="AH105" s="14" t="e">
        <f aca="false">1.8682*AG105 - 2.7383</f>
        <v>#VALUE!</v>
      </c>
      <c r="AI105" s="14" t="e">
        <f aca="false">AH105*(17.1/16.8)</f>
        <v>#VALUE!</v>
      </c>
      <c r="AJ105" s="14"/>
      <c r="AK105" s="14"/>
      <c r="AL105" s="10" t="s">
        <v>65</v>
      </c>
      <c r="AM105" s="10" t="s">
        <v>65</v>
      </c>
      <c r="AN105" s="10" t="s">
        <v>65</v>
      </c>
      <c r="AO105" s="10" t="s">
        <v>65</v>
      </c>
      <c r="AP105" s="10" t="s">
        <v>65</v>
      </c>
      <c r="AQ105" s="10" t="s">
        <v>65</v>
      </c>
      <c r="AR105" s="10" t="s">
        <v>65</v>
      </c>
      <c r="AS105" s="10" t="n">
        <v>81.1</v>
      </c>
      <c r="AT105" s="10" t="s">
        <v>69</v>
      </c>
      <c r="AU105" s="0" t="n">
        <f aca="false">1.8651*O105 - 2.6525</f>
        <v>83.9652301783</v>
      </c>
      <c r="AV105" s="0" t="n">
        <f aca="false">1.8651*U105 - 2.6525</f>
        <v>83.8309429783</v>
      </c>
      <c r="AW105" s="0" t="s">
        <v>65</v>
      </c>
      <c r="AX105" s="0" t="n">
        <f aca="false">1.8651*AF105 - 2.6525</f>
        <v>85.1140187056641</v>
      </c>
      <c r="AY105" s="0" t="s">
        <v>65</v>
      </c>
      <c r="AZ105" s="10" t="n">
        <f aca="false">U105 - O105</f>
        <v>-0.0720000000000027</v>
      </c>
      <c r="BA105" s="10" t="n">
        <f aca="false">(AZ105/O105)*100</f>
        <v>-0.155034309631041</v>
      </c>
      <c r="BB105" s="10" t="n">
        <f aca="false">U105-O105</f>
        <v>-0.0720000000000027</v>
      </c>
      <c r="BC105" s="10" t="n">
        <f aca="false">(BB105/O105)*100</f>
        <v>-0.155034309631041</v>
      </c>
      <c r="BD105" s="10" t="e">
        <f aca="false">BC105/Y105</f>
        <v>#VALUE!</v>
      </c>
      <c r="BE105" s="10" t="n">
        <f aca="false">((AV105 - AU105)/AU105)*100</f>
        <v>-0.15993191433507</v>
      </c>
      <c r="BF105" s="10" t="e">
        <f aca="false">BE105/Y105</f>
        <v>#VALUE!</v>
      </c>
      <c r="BG105" s="10" t="n">
        <f aca="false">AF105 - O105</f>
        <v>0.615939374491504</v>
      </c>
      <c r="BH105" s="10" t="n">
        <f aca="false">(BG105/O105)*100</f>
        <v>1.32627410692864</v>
      </c>
      <c r="BI105" s="10" t="e">
        <f aca="false">BH105/Y105</f>
        <v>#VALUE!</v>
      </c>
      <c r="BJ105" s="10" t="n">
        <f aca="false">((AX105 - AU105)/AU105)*100</f>
        <v>1.36817171217735</v>
      </c>
      <c r="BK105" s="10" t="e">
        <f aca="false">BJ105/Y105</f>
        <v>#VALUE!</v>
      </c>
      <c r="BL105" s="10" t="s">
        <v>78</v>
      </c>
    </row>
    <row r="106" customFormat="false" ht="14.25" hidden="false" customHeight="true" outlineLevel="0" collapsed="false">
      <c r="A106" s="0" t="n">
        <v>50</v>
      </c>
      <c r="B106" s="10" t="n">
        <v>17165</v>
      </c>
      <c r="C106" s="10" t="n">
        <v>3</v>
      </c>
      <c r="D106" s="11" t="n">
        <v>1</v>
      </c>
      <c r="E106" s="11" t="n">
        <v>3</v>
      </c>
      <c r="F106" s="10" t="n">
        <v>400</v>
      </c>
      <c r="G106" s="10" t="n">
        <v>2377.12</v>
      </c>
      <c r="H106" s="10" t="n">
        <v>2484.38</v>
      </c>
      <c r="I106" s="12" t="n">
        <v>574.36</v>
      </c>
      <c r="J106" s="10" t="n">
        <v>2.93</v>
      </c>
      <c r="K106" s="13" t="n">
        <v>7.84</v>
      </c>
      <c r="L106" s="10" t="s">
        <v>64</v>
      </c>
      <c r="M106" s="10" t="n">
        <v>20170602</v>
      </c>
      <c r="N106" s="10" t="n">
        <v>20170602</v>
      </c>
      <c r="O106" s="10" t="n">
        <v>15.713333</v>
      </c>
      <c r="P106" s="10" t="n">
        <v>170505</v>
      </c>
      <c r="Q106" s="10" t="n">
        <f aca="false">AVERAGE(2.785, 2.785, 2.786)</f>
        <v>2.78533333333333</v>
      </c>
      <c r="R106" s="10" t="n">
        <v>12.9</v>
      </c>
      <c r="S106" s="10" t="n">
        <f aca="false">AVERAGE(32.5, 32.6, 32.5)</f>
        <v>32.5333333333333</v>
      </c>
      <c r="T106" s="10" t="n">
        <v>36.1</v>
      </c>
      <c r="U106" s="10" t="n">
        <v>15.812333</v>
      </c>
      <c r="V106" s="10" t="n">
        <v>170530</v>
      </c>
      <c r="W106" s="10" t="n">
        <f aca="false">U106*(32.55/29.53)</f>
        <v>17.4294425719607</v>
      </c>
      <c r="X106" s="10" t="n">
        <f aca="false">U106</f>
        <v>15.812333</v>
      </c>
      <c r="Y106" s="10" t="s">
        <v>65</v>
      </c>
      <c r="Z106" s="10" t="n">
        <f aca="false">1.8682*X106 - 2.7383</f>
        <v>26.8023005106</v>
      </c>
      <c r="AA106" s="10" t="n">
        <f aca="false">AVERAGE(2.744, 2.744, 2.746)</f>
        <v>2.74466666666667</v>
      </c>
      <c r="AB106" s="10" t="n">
        <v>17.2</v>
      </c>
      <c r="AC106" s="10" t="n">
        <f aca="false">AVERAGE(29.4, 29.4, 29.5)</f>
        <v>29.4333333333333</v>
      </c>
      <c r="AD106" s="10" t="s">
        <v>65</v>
      </c>
      <c r="AE106" s="10" t="n">
        <f aca="false">((Q106 - AA106)/Q106)</f>
        <v>0.0146002872187649</v>
      </c>
      <c r="AF106" s="10" t="n">
        <f aca="false">(U106*(1 +AE106))</f>
        <v>16.0431976033988</v>
      </c>
      <c r="AG106" s="10" t="s">
        <v>65</v>
      </c>
      <c r="AH106" s="14" t="e">
        <f aca="false">1.8682*AG106 - 2.7383</f>
        <v>#VALUE!</v>
      </c>
      <c r="AI106" s="14" t="e">
        <f aca="false">AH106*(17.1/16.8)</f>
        <v>#VALUE!</v>
      </c>
      <c r="AJ106" s="14"/>
      <c r="AK106" s="14"/>
      <c r="AL106" s="10" t="s">
        <v>65</v>
      </c>
      <c r="AM106" s="10" t="s">
        <v>65</v>
      </c>
      <c r="AN106" s="10" t="s">
        <v>65</v>
      </c>
      <c r="AO106" s="10" t="s">
        <v>65</v>
      </c>
      <c r="AP106" s="10" t="s">
        <v>65</v>
      </c>
      <c r="AQ106" s="10" t="s">
        <v>65</v>
      </c>
      <c r="AR106" s="10" t="s">
        <v>65</v>
      </c>
      <c r="AS106" s="10" t="n">
        <v>27.32</v>
      </c>
      <c r="AT106" s="10" t="s">
        <v>69</v>
      </c>
      <c r="AU106" s="0" t="n">
        <f aca="false">1.8651*O106 - 2.6525</f>
        <v>26.6544373783</v>
      </c>
      <c r="AV106" s="0" t="n">
        <f aca="false">1.8651*U106 - 2.6525</f>
        <v>26.8390822783</v>
      </c>
      <c r="AW106" s="0" t="s">
        <v>65</v>
      </c>
      <c r="AX106" s="0" t="n">
        <f aca="false">1.8651*AF106 - 2.6525</f>
        <v>27.269667850099</v>
      </c>
      <c r="AY106" s="0" t="s">
        <v>65</v>
      </c>
      <c r="AZ106" s="10" t="n">
        <f aca="false">U106 - O106</f>
        <v>0.0990000000000002</v>
      </c>
      <c r="BA106" s="10" t="n">
        <f aca="false">(AZ106/O106)*100</f>
        <v>0.63003819749763</v>
      </c>
      <c r="BB106" s="10" t="n">
        <f aca="false">U106-O106</f>
        <v>0.0990000000000002</v>
      </c>
      <c r="BC106" s="10" t="n">
        <f aca="false">(BB106/O106)*100</f>
        <v>0.63003819749763</v>
      </c>
      <c r="BD106" s="10" t="e">
        <f aca="false">BC106/Y106</f>
        <v>#VALUE!</v>
      </c>
      <c r="BE106" s="10" t="n">
        <f aca="false">((AV106 - AU106)/AU106)*100</f>
        <v>0.692736062590186</v>
      </c>
      <c r="BF106" s="10" t="e">
        <f aca="false">BE106/Y106</f>
        <v>#VALUE!</v>
      </c>
      <c r="BG106" s="10" t="n">
        <f aca="false">AF106 - O106</f>
        <v>0.329864603398756</v>
      </c>
      <c r="BH106" s="10" t="n">
        <f aca="false">(BG106/O106)*100</f>
        <v>2.09926565801638</v>
      </c>
      <c r="BI106" s="10" t="e">
        <f aca="false">BH106/Y106</f>
        <v>#VALUE!</v>
      </c>
      <c r="BJ106" s="10" t="n">
        <f aca="false">((AX106 - AU106)/AU106)*100</f>
        <v>2.30817279339722</v>
      </c>
      <c r="BK106" s="10" t="e">
        <f aca="false">BJ106/Y106</f>
        <v>#VALUE!</v>
      </c>
      <c r="BL106" s="10" t="s">
        <v>79</v>
      </c>
    </row>
    <row r="107" customFormat="false" ht="14.25" hidden="false" customHeight="true" outlineLevel="0" collapsed="false">
      <c r="A107" s="0" t="n">
        <v>51</v>
      </c>
      <c r="B107" s="10" t="n">
        <v>17183</v>
      </c>
      <c r="C107" s="10" t="n">
        <v>15</v>
      </c>
      <c r="D107" s="11" t="n">
        <v>5</v>
      </c>
      <c r="E107" s="11" t="n">
        <v>3</v>
      </c>
      <c r="F107" s="10" t="n">
        <v>900</v>
      </c>
      <c r="G107" s="10" t="n">
        <v>2441.67</v>
      </c>
      <c r="H107" s="10" t="n">
        <v>2467.77</v>
      </c>
      <c r="I107" s="12" t="n">
        <v>890.65</v>
      </c>
      <c r="J107" s="10" t="n">
        <v>2.12</v>
      </c>
      <c r="K107" s="13" t="n">
        <v>7.62</v>
      </c>
      <c r="L107" s="10" t="s">
        <v>64</v>
      </c>
      <c r="M107" s="10" t="n">
        <v>20170602</v>
      </c>
      <c r="N107" s="10" t="n">
        <v>20170602</v>
      </c>
      <c r="O107" s="10" t="n">
        <v>20.2125</v>
      </c>
      <c r="P107" s="10" t="n">
        <v>170505</v>
      </c>
      <c r="Q107" s="10" t="n">
        <f aca="false">AVERAGE(2.785, 2.785, 2.786)</f>
        <v>2.78533333333333</v>
      </c>
      <c r="R107" s="10" t="n">
        <v>12.9</v>
      </c>
      <c r="S107" s="10" t="n">
        <f aca="false">AVERAGE(32.5, 32.6, 32.5)</f>
        <v>32.5333333333333</v>
      </c>
      <c r="T107" s="10" t="n">
        <v>36.1</v>
      </c>
      <c r="U107" s="10" t="n">
        <v>20.226667</v>
      </c>
      <c r="V107" s="10" t="n">
        <v>170530</v>
      </c>
      <c r="W107" s="10" t="n">
        <f aca="false">U107*(32.55/29.53)</f>
        <v>22.2952255621402</v>
      </c>
      <c r="X107" s="10" t="n">
        <f aca="false">U107</f>
        <v>20.226667</v>
      </c>
      <c r="Y107" s="10" t="s">
        <v>65</v>
      </c>
      <c r="Z107" s="10" t="n">
        <f aca="false">1.8682*X107 - 2.7383</f>
        <v>35.0491592894</v>
      </c>
      <c r="AA107" s="10" t="n">
        <f aca="false">AVERAGE(2.744, 2.744, 2.746)</f>
        <v>2.74466666666667</v>
      </c>
      <c r="AB107" s="10" t="n">
        <v>17.2</v>
      </c>
      <c r="AC107" s="10" t="n">
        <f aca="false">AVERAGE(29.4, 29.4, 29.5)</f>
        <v>29.4333333333333</v>
      </c>
      <c r="AD107" s="10" t="s">
        <v>65</v>
      </c>
      <c r="AE107" s="10" t="n">
        <f aca="false">((Q107 - AA107)/Q107)</f>
        <v>0.0146002872187649</v>
      </c>
      <c r="AF107" s="10" t="n">
        <f aca="false">(U107*(1 +AE107))</f>
        <v>20.5219821476783</v>
      </c>
      <c r="AG107" s="10" t="s">
        <v>65</v>
      </c>
      <c r="AH107" s="14" t="e">
        <f aca="false">1.8682*AG107 - 2.7383</f>
        <v>#VALUE!</v>
      </c>
      <c r="AI107" s="14" t="e">
        <f aca="false">AH107*(17.1/16.8)</f>
        <v>#VALUE!</v>
      </c>
      <c r="AJ107" s="14"/>
      <c r="AK107" s="14"/>
      <c r="AL107" s="10" t="s">
        <v>65</v>
      </c>
      <c r="AM107" s="10" t="s">
        <v>65</v>
      </c>
      <c r="AN107" s="10" t="s">
        <v>65</v>
      </c>
      <c r="AO107" s="10" t="s">
        <v>65</v>
      </c>
      <c r="AP107" s="10" t="s">
        <v>65</v>
      </c>
      <c r="AQ107" s="10" t="s">
        <v>65</v>
      </c>
      <c r="AR107" s="10" t="s">
        <v>65</v>
      </c>
      <c r="AS107" s="10" t="n">
        <v>36.35</v>
      </c>
      <c r="AT107" s="10" t="s">
        <v>69</v>
      </c>
      <c r="AU107" s="0" t="n">
        <f aca="false">1.8651*O107 - 2.6525</f>
        <v>35.04583375</v>
      </c>
      <c r="AV107" s="0" t="n">
        <f aca="false">1.8651*U107 - 2.6525</f>
        <v>35.0722566217</v>
      </c>
      <c r="AW107" s="0" t="s">
        <v>65</v>
      </c>
      <c r="AX107" s="0" t="n">
        <f aca="false">1.8651*AF107 - 2.6525</f>
        <v>35.6230489036348</v>
      </c>
      <c r="AY107" s="0" t="s">
        <v>65</v>
      </c>
      <c r="AZ107" s="10" t="n">
        <f aca="false">U107 - O107</f>
        <v>0.0141670000000005</v>
      </c>
      <c r="BA107" s="10" t="n">
        <f aca="false">(AZ107/O107)*100</f>
        <v>0.0700902906617216</v>
      </c>
      <c r="BB107" s="10" t="n">
        <f aca="false">U107-O107</f>
        <v>0.0141670000000005</v>
      </c>
      <c r="BC107" s="10" t="n">
        <f aca="false">(BB107/O107)*100</f>
        <v>0.0700902906617216</v>
      </c>
      <c r="BD107" s="10" t="e">
        <f aca="false">BC107/Y107</f>
        <v>#VALUE!</v>
      </c>
      <c r="BE107" s="10" t="n">
        <f aca="false">((AV107 - AU107)/AU107)*100</f>
        <v>0.0753951864534892</v>
      </c>
      <c r="BF107" s="10" t="e">
        <f aca="false">BE107/Y107</f>
        <v>#VALUE!</v>
      </c>
      <c r="BG107" s="10" t="n">
        <f aca="false">AF107 - O107</f>
        <v>0.309482147678317</v>
      </c>
      <c r="BH107" s="10" t="n">
        <f aca="false">(BG107/O107)*100</f>
        <v>1.53114235091313</v>
      </c>
      <c r="BI107" s="10" t="e">
        <f aca="false">BH107/Y107</f>
        <v>#VALUE!</v>
      </c>
      <c r="BJ107" s="10" t="n">
        <f aca="false">((AX107 - AU107)/AU107)*100</f>
        <v>1.64702930953904</v>
      </c>
      <c r="BK107" s="10" t="e">
        <f aca="false">BJ107/Y107</f>
        <v>#VALUE!</v>
      </c>
      <c r="BL107" s="15"/>
    </row>
    <row r="108" customFormat="false" ht="14.25" hidden="false" customHeight="true" outlineLevel="0" collapsed="false">
      <c r="A108" s="0" t="n">
        <v>52</v>
      </c>
      <c r="B108" s="10" t="n">
        <v>17191</v>
      </c>
      <c r="C108" s="10" t="n">
        <v>4</v>
      </c>
      <c r="D108" s="11" t="n">
        <v>2</v>
      </c>
      <c r="E108" s="11" t="n">
        <v>1</v>
      </c>
      <c r="F108" s="10" t="n">
        <v>400</v>
      </c>
      <c r="G108" s="10" t="n">
        <v>2359.13</v>
      </c>
      <c r="H108" s="10" t="n">
        <v>2470.99</v>
      </c>
      <c r="I108" s="12" t="n">
        <v>545.47</v>
      </c>
      <c r="J108" s="10" t="n">
        <v>2.98</v>
      </c>
      <c r="K108" s="13" t="n">
        <v>7.83</v>
      </c>
      <c r="L108" s="10" t="s">
        <v>64</v>
      </c>
      <c r="M108" s="10" t="n">
        <v>20170602</v>
      </c>
      <c r="N108" s="10" t="n">
        <v>20170602</v>
      </c>
      <c r="O108" s="10" t="n">
        <v>11.352667</v>
      </c>
      <c r="P108" s="10" t="n">
        <v>170505</v>
      </c>
      <c r="Q108" s="10" t="n">
        <v>2.786</v>
      </c>
      <c r="R108" s="10" t="n">
        <v>12.9</v>
      </c>
      <c r="S108" s="10" t="n">
        <f aca="false">AVERAGE(32.5, 32.6, 32.5)</f>
        <v>32.5333333333333</v>
      </c>
      <c r="T108" s="10" t="n">
        <v>36.1</v>
      </c>
      <c r="U108" s="10" t="n">
        <v>11.382</v>
      </c>
      <c r="V108" s="10" t="n">
        <v>170530</v>
      </c>
      <c r="W108" s="10" t="n">
        <f aca="false">U108*(32.55/29.53)</f>
        <v>12.5460243819844</v>
      </c>
      <c r="X108" s="10" t="n">
        <f aca="false">U108</f>
        <v>11.382</v>
      </c>
      <c r="Y108" s="10" t="s">
        <v>65</v>
      </c>
      <c r="Z108" s="10" t="n">
        <f aca="false">1.8682*X108 - 2.7383</f>
        <v>18.5255524</v>
      </c>
      <c r="AA108" s="10" t="n">
        <f aca="false">AVERAGE(2.744, 2.744, 2.746)</f>
        <v>2.74466666666667</v>
      </c>
      <c r="AB108" s="10" t="n">
        <v>17.2</v>
      </c>
      <c r="AC108" s="10" t="n">
        <f aca="false">AVERAGE(29.4, 29.4, 29.5)</f>
        <v>29.4333333333333</v>
      </c>
      <c r="AD108" s="10" t="s">
        <v>65</v>
      </c>
      <c r="AE108" s="10" t="n">
        <f aca="false">((Q108 - AA108)/Q108)</f>
        <v>0.0148360851878439</v>
      </c>
      <c r="AF108" s="10" t="n">
        <f aca="false">(U108*(1 +AE108))</f>
        <v>11.550864321608</v>
      </c>
      <c r="AG108" s="10" t="s">
        <v>65</v>
      </c>
      <c r="AH108" s="14" t="e">
        <f aca="false">1.8682*AG108 - 2.7383</f>
        <v>#VALUE!</v>
      </c>
      <c r="AI108" s="14" t="e">
        <f aca="false">AH108*(17.1/16.8)</f>
        <v>#VALUE!</v>
      </c>
      <c r="AJ108" s="14"/>
      <c r="AK108" s="14"/>
      <c r="AL108" s="10" t="s">
        <v>65</v>
      </c>
      <c r="AM108" s="10" t="s">
        <v>65</v>
      </c>
      <c r="AN108" s="10" t="s">
        <v>65</v>
      </c>
      <c r="AO108" s="10" t="s">
        <v>65</v>
      </c>
      <c r="AP108" s="10" t="s">
        <v>65</v>
      </c>
      <c r="AQ108" s="10" t="s">
        <v>65</v>
      </c>
      <c r="AR108" s="10" t="s">
        <v>65</v>
      </c>
      <c r="AS108" s="10" t="n">
        <v>20.18</v>
      </c>
      <c r="AT108" s="10" t="s">
        <v>69</v>
      </c>
      <c r="AU108" s="0" t="n">
        <f aca="false">1.8651*O108 - 2.6525</f>
        <v>18.5213592217</v>
      </c>
      <c r="AV108" s="0" t="n">
        <f aca="false">1.8651*U108 - 2.6525</f>
        <v>18.5760682</v>
      </c>
      <c r="AW108" s="0" t="s">
        <v>65</v>
      </c>
      <c r="AX108" s="0" t="n">
        <f aca="false">1.8651*AF108 - 2.6525</f>
        <v>18.8910170462312</v>
      </c>
      <c r="AY108" s="0" t="s">
        <v>65</v>
      </c>
      <c r="AZ108" s="10" t="n">
        <f aca="false">U108 - O108</f>
        <v>0.0293329999999994</v>
      </c>
      <c r="BA108" s="10" t="n">
        <f aca="false">(AZ108/O108)*100</f>
        <v>0.258379815069</v>
      </c>
      <c r="BB108" s="10" t="n">
        <f aca="false">U108-O108</f>
        <v>0.0293329999999994</v>
      </c>
      <c r="BC108" s="10" t="n">
        <f aca="false">(BB108/O108)*100</f>
        <v>0.258379815069</v>
      </c>
      <c r="BD108" s="10" t="e">
        <f aca="false">BC108/Y108</f>
        <v>#VALUE!</v>
      </c>
      <c r="BE108" s="10" t="n">
        <f aca="false">((AV108 - AU108)/AU108)*100</f>
        <v>0.295383171640561</v>
      </c>
      <c r="BF108" s="10" t="e">
        <f aca="false">BE108/Y108</f>
        <v>#VALUE!</v>
      </c>
      <c r="BG108" s="10" t="n">
        <f aca="false">AF108 - O108</f>
        <v>0.19819732160804</v>
      </c>
      <c r="BH108" s="10" t="n">
        <f aca="false">(BG108/O108)*100</f>
        <v>1.74582167880059</v>
      </c>
      <c r="BI108" s="10" t="e">
        <f aca="false">BH108/Y108</f>
        <v>#VALUE!</v>
      </c>
      <c r="BJ108" s="10" t="n">
        <f aca="false">((AX108 - AU108)/AU108)*100</f>
        <v>1.99584609372544</v>
      </c>
      <c r="BK108" s="10" t="e">
        <f aca="false">BJ108/Y108</f>
        <v>#VALUE!</v>
      </c>
      <c r="BL108" s="10" t="s">
        <v>77</v>
      </c>
    </row>
    <row r="109" customFormat="false" ht="14.25" hidden="false" customHeight="true" outlineLevel="0" collapsed="false">
      <c r="A109" s="0" t="n">
        <v>53</v>
      </c>
      <c r="B109" s="10" t="n">
        <v>17197</v>
      </c>
      <c r="C109" s="10" t="n">
        <v>10</v>
      </c>
      <c r="D109" s="11" t="n">
        <v>4</v>
      </c>
      <c r="E109" s="11" t="n">
        <v>1</v>
      </c>
      <c r="F109" s="10" t="n">
        <v>2800</v>
      </c>
      <c r="G109" s="10" t="n">
        <v>2587.92</v>
      </c>
      <c r="H109" s="10" t="n">
        <v>2497.79</v>
      </c>
      <c r="I109" s="12" t="n">
        <v>2378.18</v>
      </c>
      <c r="J109" s="10" t="n">
        <v>1.08</v>
      </c>
      <c r="K109" s="13" t="n">
        <v>7.23</v>
      </c>
      <c r="L109" s="10" t="s">
        <v>64</v>
      </c>
      <c r="M109" s="10" t="n">
        <v>20170602</v>
      </c>
      <c r="N109" s="10" t="n">
        <v>20170602</v>
      </c>
      <c r="O109" s="10" t="n">
        <v>21.145333</v>
      </c>
      <c r="P109" s="10" t="n">
        <v>170506</v>
      </c>
      <c r="Q109" s="10" t="n">
        <f aca="false">AVERAGE(2.796, 2.797, 2.798)</f>
        <v>2.797</v>
      </c>
      <c r="R109" s="10" t="n">
        <v>13</v>
      </c>
      <c r="S109" s="10" t="n">
        <f aca="false">AVERAGE(32.6, 32.7, 32.7)</f>
        <v>32.6666666666667</v>
      </c>
      <c r="T109" s="10" t="n">
        <v>36.1</v>
      </c>
      <c r="U109" s="10" t="n">
        <v>22.182667</v>
      </c>
      <c r="V109" s="10" t="n">
        <v>170530</v>
      </c>
      <c r="W109" s="10" t="n">
        <f aca="false">U109*(32.55/29.53)</f>
        <v>24.4512634896715</v>
      </c>
      <c r="X109" s="10" t="n">
        <f aca="false">U109</f>
        <v>22.182667</v>
      </c>
      <c r="Y109" s="10" t="s">
        <v>65</v>
      </c>
      <c r="Z109" s="10" t="n">
        <f aca="false">1.8682*X109 - 2.7383</f>
        <v>38.7033584894</v>
      </c>
      <c r="AA109" s="10" t="n">
        <f aca="false">AVERAGE(2.744, 2.744, 2.746)</f>
        <v>2.74466666666667</v>
      </c>
      <c r="AB109" s="10" t="n">
        <v>17.2</v>
      </c>
      <c r="AC109" s="10" t="n">
        <f aca="false">AVERAGE(29.4, 29.4, 29.5)</f>
        <v>29.4333333333333</v>
      </c>
      <c r="AD109" s="10" t="s">
        <v>65</v>
      </c>
      <c r="AE109" s="10" t="n">
        <f aca="false">((Q109 - AA109)/Q109)</f>
        <v>0.0187105231795972</v>
      </c>
      <c r="AF109" s="10" t="n">
        <f aca="false">(U109*(1 +AE109))</f>
        <v>22.5977163050888</v>
      </c>
      <c r="AG109" s="10" t="s">
        <v>65</v>
      </c>
      <c r="AH109" s="14" t="e">
        <f aca="false">1.8682*AG109 - 2.7383</f>
        <v>#VALUE!</v>
      </c>
      <c r="AI109" s="14" t="e">
        <f aca="false">AH109*(17.1/16.8)</f>
        <v>#VALUE!</v>
      </c>
      <c r="AJ109" s="14"/>
      <c r="AK109" s="14"/>
      <c r="AL109" s="10" t="s">
        <v>65</v>
      </c>
      <c r="AM109" s="10" t="s">
        <v>65</v>
      </c>
      <c r="AN109" s="10" t="s">
        <v>65</v>
      </c>
      <c r="AO109" s="10" t="s">
        <v>65</v>
      </c>
      <c r="AP109" s="10" t="s">
        <v>65</v>
      </c>
      <c r="AQ109" s="10" t="s">
        <v>65</v>
      </c>
      <c r="AR109" s="10" t="s">
        <v>65</v>
      </c>
      <c r="AS109" s="10" t="n">
        <v>38.91</v>
      </c>
      <c r="AT109" s="10" t="s">
        <v>69</v>
      </c>
      <c r="AU109" s="0" t="n">
        <f aca="false">1.8651*O109 - 2.6525</f>
        <v>36.7856605783</v>
      </c>
      <c r="AV109" s="0" t="n">
        <f aca="false">1.8651*U109 - 2.6525</f>
        <v>38.7203922217</v>
      </c>
      <c r="AW109" s="0" t="s">
        <v>65</v>
      </c>
      <c r="AX109" s="0" t="n">
        <f aca="false">1.8651*AF109 - 2.6525</f>
        <v>39.4945006806211</v>
      </c>
      <c r="AY109" s="0" t="s">
        <v>65</v>
      </c>
      <c r="AZ109" s="10" t="n">
        <f aca="false">U109 - O109</f>
        <v>1.037334</v>
      </c>
      <c r="BA109" s="10" t="n">
        <f aca="false">(AZ109/O109)*100</f>
        <v>4.9057349912626</v>
      </c>
      <c r="BB109" s="10" t="n">
        <f aca="false">U109-O109</f>
        <v>1.037334</v>
      </c>
      <c r="BC109" s="10" t="n">
        <f aca="false">(BB109/O109)*100</f>
        <v>4.9057349912626</v>
      </c>
      <c r="BD109" s="10" t="e">
        <f aca="false">BC109/Y109</f>
        <v>#VALUE!</v>
      </c>
      <c r="BE109" s="10" t="n">
        <f aca="false">((AV109 - AU109)/AU109)*100</f>
        <v>5.25947234053833</v>
      </c>
      <c r="BF109" s="10" t="e">
        <f aca="false">BE109/Y109</f>
        <v>#VALUE!</v>
      </c>
      <c r="BG109" s="10" t="n">
        <f aca="false">AF109 - O109</f>
        <v>1.45238330508878</v>
      </c>
      <c r="BH109" s="10" t="n">
        <f aca="false">(BG109/O109)*100</f>
        <v>6.8685761774893</v>
      </c>
      <c r="BI109" s="10" t="e">
        <f aca="false">BH109/Y109</f>
        <v>#VALUE!</v>
      </c>
      <c r="BJ109" s="10" t="n">
        <f aca="false">((AX109 - AU109)/AU109)*100</f>
        <v>7.36384792263061</v>
      </c>
      <c r="BK109" s="10" t="e">
        <f aca="false">BJ109/Y109</f>
        <v>#VALUE!</v>
      </c>
      <c r="BL109" s="15"/>
    </row>
    <row r="110" customFormat="false" ht="14.25" hidden="false" customHeight="true" outlineLevel="0" collapsed="false">
      <c r="A110" s="0" t="n">
        <v>54</v>
      </c>
      <c r="B110" s="10" t="n">
        <v>17205</v>
      </c>
      <c r="C110" s="10" t="n">
        <v>17</v>
      </c>
      <c r="D110" s="11" t="n">
        <v>6</v>
      </c>
      <c r="E110" s="11" t="n">
        <v>2</v>
      </c>
      <c r="F110" s="10" t="n">
        <v>2800</v>
      </c>
      <c r="G110" s="10" t="n">
        <v>2608.91</v>
      </c>
      <c r="H110" s="10" t="n">
        <v>2522.06</v>
      </c>
      <c r="I110" s="12" t="n">
        <v>2346.38</v>
      </c>
      <c r="J110" s="10" t="n">
        <v>1.21</v>
      </c>
      <c r="K110" s="13" t="n">
        <v>7.23</v>
      </c>
      <c r="L110" s="10" t="s">
        <v>64</v>
      </c>
      <c r="M110" s="10" t="n">
        <v>20170602</v>
      </c>
      <c r="N110" s="10" t="n">
        <v>20170602</v>
      </c>
      <c r="O110" s="10" t="n">
        <v>12.32</v>
      </c>
      <c r="P110" s="10" t="n">
        <v>170506</v>
      </c>
      <c r="Q110" s="10" t="n">
        <f aca="false">AVERAGE(2.799, 2.798, 2.797)</f>
        <v>2.798</v>
      </c>
      <c r="R110" s="10" t="n">
        <v>13</v>
      </c>
      <c r="S110" s="10" t="n">
        <f aca="false">AVERAGE(32.6, 32.7, 32.7)</f>
        <v>32.6666666666667</v>
      </c>
      <c r="T110" s="10" t="n">
        <v>36.1</v>
      </c>
      <c r="U110" s="10" t="n">
        <v>12.139</v>
      </c>
      <c r="V110" s="10" t="n">
        <v>170530</v>
      </c>
      <c r="W110" s="10" t="n">
        <f aca="false">U110*(32.55/29.53)</f>
        <v>13.3804419234677</v>
      </c>
      <c r="X110" s="10" t="n">
        <f aca="false">U110</f>
        <v>12.139</v>
      </c>
      <c r="Y110" s="10" t="s">
        <v>65</v>
      </c>
      <c r="Z110" s="10" t="n">
        <f aca="false">1.8682*X110 - 2.7383</f>
        <v>19.9397798</v>
      </c>
      <c r="AA110" s="10" t="n">
        <f aca="false">AVERAGE(2.744, 2.744, 2.746)</f>
        <v>2.74466666666667</v>
      </c>
      <c r="AB110" s="10" t="n">
        <v>17.2</v>
      </c>
      <c r="AC110" s="10" t="n">
        <f aca="false">AVERAGE(29.4, 29.4, 29.5)</f>
        <v>29.4333333333333</v>
      </c>
      <c r="AD110" s="10" t="s">
        <v>65</v>
      </c>
      <c r="AE110" s="10" t="n">
        <f aca="false">((Q110 - AA110)/Q110)</f>
        <v>0.0190612342149154</v>
      </c>
      <c r="AF110" s="10" t="n">
        <f aca="false">(U110*(1 +AE110))</f>
        <v>12.3703843221349</v>
      </c>
      <c r="AG110" s="10" t="s">
        <v>65</v>
      </c>
      <c r="AH110" s="14" t="e">
        <f aca="false">1.8682*AG110 - 2.7383</f>
        <v>#VALUE!</v>
      </c>
      <c r="AI110" s="14" t="e">
        <f aca="false">AH110*(17.1/16.8)</f>
        <v>#VALUE!</v>
      </c>
      <c r="AJ110" s="14"/>
      <c r="AK110" s="14"/>
      <c r="AL110" s="10" t="s">
        <v>65</v>
      </c>
      <c r="AM110" s="10" t="s">
        <v>65</v>
      </c>
      <c r="AN110" s="10" t="s">
        <v>65</v>
      </c>
      <c r="AO110" s="10" t="s">
        <v>65</v>
      </c>
      <c r="AP110" s="10" t="s">
        <v>65</v>
      </c>
      <c r="AQ110" s="10" t="s">
        <v>65</v>
      </c>
      <c r="AR110" s="10" t="s">
        <v>65</v>
      </c>
      <c r="AS110" s="10" t="n">
        <v>21.45</v>
      </c>
      <c r="AT110" s="10" t="s">
        <v>69</v>
      </c>
      <c r="AU110" s="0" t="n">
        <f aca="false">1.8651*O110 - 2.6525</f>
        <v>20.325532</v>
      </c>
      <c r="AV110" s="0" t="n">
        <f aca="false">1.8651*U110 - 2.6525</f>
        <v>19.9879489</v>
      </c>
      <c r="AW110" s="0" t="s">
        <v>65</v>
      </c>
      <c r="AX110" s="0" t="n">
        <f aca="false">1.8651*AF110 - 2.6525</f>
        <v>20.4195037992137</v>
      </c>
      <c r="AY110" s="0" t="s">
        <v>65</v>
      </c>
      <c r="AZ110" s="10" t="n">
        <f aca="false">U110 - O110</f>
        <v>-0.181000000000001</v>
      </c>
      <c r="BA110" s="10" t="n">
        <f aca="false">(AZ110/O110)*100</f>
        <v>-1.46915584415585</v>
      </c>
      <c r="BB110" s="10" t="n">
        <f aca="false">U110-O110</f>
        <v>-0.181000000000001</v>
      </c>
      <c r="BC110" s="10" t="n">
        <f aca="false">(BB110/O110)*100</f>
        <v>-1.46915584415585</v>
      </c>
      <c r="BD110" s="10" t="e">
        <f aca="false">BC110/Y110</f>
        <v>#VALUE!</v>
      </c>
      <c r="BE110" s="10" t="n">
        <f aca="false">((AV110 - AU110)/AU110)*100</f>
        <v>-1.66088198823037</v>
      </c>
      <c r="BF110" s="10" t="e">
        <f aca="false">BE110/Y110</f>
        <v>#VALUE!</v>
      </c>
      <c r="BG110" s="10" t="n">
        <f aca="false">AF110 - O110</f>
        <v>0.0503843221348586</v>
      </c>
      <c r="BH110" s="10" t="n">
        <f aca="false">(BG110/O110)*100</f>
        <v>0.408963653692034</v>
      </c>
      <c r="BI110" s="10" t="e">
        <f aca="false">BH110/Y110</f>
        <v>#VALUE!</v>
      </c>
      <c r="BJ110" s="10" t="n">
        <f aca="false">((AX110 - AU110)/AU110)*100</f>
        <v>0.462333774160136</v>
      </c>
      <c r="BK110" s="10" t="e">
        <f aca="false">BJ110/Y110</f>
        <v>#VALUE!</v>
      </c>
      <c r="BL110" s="15"/>
    </row>
    <row r="111" customFormat="false" ht="14.25" hidden="false" customHeight="true" outlineLevel="0" collapsed="false">
      <c r="A111" s="0" t="n">
        <v>55</v>
      </c>
      <c r="B111" s="10" t="n">
        <v>17011</v>
      </c>
      <c r="C111" s="10" t="n">
        <v>14</v>
      </c>
      <c r="D111" s="11" t="n">
        <v>5</v>
      </c>
      <c r="E111" s="11" t="n">
        <v>2</v>
      </c>
      <c r="F111" s="10" t="n">
        <v>900</v>
      </c>
      <c r="G111" s="10" t="n">
        <v>2441</v>
      </c>
      <c r="H111" s="10" t="n">
        <v>2468.42</v>
      </c>
      <c r="I111" s="12" t="n">
        <v>865.45</v>
      </c>
      <c r="J111" s="10" t="n">
        <v>2.15</v>
      </c>
      <c r="K111" s="13" t="n">
        <v>7.62</v>
      </c>
      <c r="L111" s="10" t="s">
        <v>64</v>
      </c>
      <c r="M111" s="10" t="n">
        <v>20170605</v>
      </c>
      <c r="N111" s="10" t="n">
        <v>20170605</v>
      </c>
      <c r="O111" s="10" t="n">
        <v>65.259667</v>
      </c>
      <c r="P111" s="10" t="n">
        <v>170506</v>
      </c>
      <c r="Q111" s="10" t="n">
        <f aca="false">AVERAGE(2.799, 2.798, 2.797)</f>
        <v>2.798</v>
      </c>
      <c r="R111" s="10" t="n">
        <v>13</v>
      </c>
      <c r="S111" s="10" t="n">
        <f aca="false">AVERAGE(32.6, 32.7, 32.7)</f>
        <v>32.6666666666667</v>
      </c>
      <c r="T111" s="10" t="n">
        <v>36.1</v>
      </c>
      <c r="U111" s="10" t="n">
        <v>65.03</v>
      </c>
      <c r="V111" s="10" t="n">
        <v>170530</v>
      </c>
      <c r="W111" s="10" t="n">
        <f aca="false">U111*(32.55/29.53)</f>
        <v>71.6805452082628</v>
      </c>
      <c r="X111" s="10" t="n">
        <f aca="false">U111</f>
        <v>65.03</v>
      </c>
      <c r="Y111" s="10" t="s">
        <v>65</v>
      </c>
      <c r="Z111" s="10" t="n">
        <f aca="false">1.8682*X111 - 2.7383</f>
        <v>118.750746</v>
      </c>
      <c r="AA111" s="10" t="n">
        <f aca="false">AVERAGE(2.794, 2.793, 2.798)</f>
        <v>2.795</v>
      </c>
      <c r="AB111" s="10" t="n">
        <v>17.2</v>
      </c>
      <c r="AC111" s="10" t="n">
        <f aca="false">AVERAGE(29.4, 29.4, 29.5)</f>
        <v>29.4333333333333</v>
      </c>
      <c r="AD111" s="10" t="s">
        <v>65</v>
      </c>
      <c r="AE111" s="10" t="n">
        <f aca="false">((Q111 - AA111)/Q111)</f>
        <v>0.00107219442458903</v>
      </c>
      <c r="AF111" s="10" t="n">
        <f aca="false">(U111*(1 +AE111))</f>
        <v>65.099724803431</v>
      </c>
      <c r="AG111" s="10" t="s">
        <v>65</v>
      </c>
      <c r="AH111" s="14" t="e">
        <f aca="false">1.8682*AG111 - 2.7383</f>
        <v>#VALUE!</v>
      </c>
      <c r="AI111" s="14" t="e">
        <f aca="false">AH111*(17.1/16.8)</f>
        <v>#VALUE!</v>
      </c>
      <c r="AJ111" s="14"/>
      <c r="AK111" s="14"/>
      <c r="AL111" s="10" t="s">
        <v>65</v>
      </c>
      <c r="AM111" s="10" t="s">
        <v>65</v>
      </c>
      <c r="AN111" s="10" t="s">
        <v>65</v>
      </c>
      <c r="AO111" s="10" t="s">
        <v>65</v>
      </c>
      <c r="AP111" s="10" t="s">
        <v>65</v>
      </c>
      <c r="AQ111" s="10" t="s">
        <v>65</v>
      </c>
      <c r="AR111" s="10" t="s">
        <v>65</v>
      </c>
      <c r="AS111" s="10" t="n">
        <v>121.9</v>
      </c>
      <c r="AT111" s="10" t="s">
        <v>69</v>
      </c>
      <c r="AU111" s="0" t="n">
        <f aca="false">1.8651*O111 - 2.6525</f>
        <v>119.0633049217</v>
      </c>
      <c r="AV111" s="0" t="n">
        <f aca="false">1.8651*U111 - 2.6525</f>
        <v>118.634953</v>
      </c>
      <c r="AW111" s="0" t="s">
        <v>65</v>
      </c>
      <c r="AX111" s="0" t="n">
        <f aca="false">1.8651*AF111 - 2.6525</f>
        <v>118.764996730879</v>
      </c>
      <c r="AY111" s="0" t="s">
        <v>65</v>
      </c>
      <c r="AZ111" s="10" t="n">
        <f aca="false">U111 - O111</f>
        <v>-0.229666999999992</v>
      </c>
      <c r="BA111" s="10" t="n">
        <f aca="false">(AZ111/O111)*100</f>
        <v>-0.351927937358295</v>
      </c>
      <c r="BB111" s="10" t="n">
        <f aca="false">U111-O111</f>
        <v>-0.229666999999992</v>
      </c>
      <c r="BC111" s="10" t="n">
        <f aca="false">(BB111/O111)*100</f>
        <v>-0.351927937358295</v>
      </c>
      <c r="BD111" s="10" t="e">
        <f aca="false">BC111/Y111</f>
        <v>#VALUE!</v>
      </c>
      <c r="BE111" s="10" t="n">
        <f aca="false">((AV111 - AU111)/AU111)*100</f>
        <v>-0.359768210685638</v>
      </c>
      <c r="BF111" s="10" t="e">
        <f aca="false">BE111/Y111</f>
        <v>#VALUE!</v>
      </c>
      <c r="BG111" s="10" t="n">
        <f aca="false">AF111 - O111</f>
        <v>-0.159942196568963</v>
      </c>
      <c r="BH111" s="10" t="n">
        <f aca="false">(BG111/O111)*100</f>
        <v>-0.245085830071678</v>
      </c>
      <c r="BI111" s="10" t="e">
        <f aca="false">BH111/Y111</f>
        <v>#VALUE!</v>
      </c>
      <c r="BJ111" s="10" t="n">
        <f aca="false">((AX111 - AU111)/AU111)*100</f>
        <v>-0.250545868029578</v>
      </c>
      <c r="BK111" s="10" t="e">
        <f aca="false">BJ111/Y111</f>
        <v>#VALUE!</v>
      </c>
      <c r="BL111" s="10" t="s">
        <v>80</v>
      </c>
    </row>
    <row r="112" customFormat="false" ht="14.25" hidden="false" customHeight="true" outlineLevel="0" collapsed="false">
      <c r="A112" s="0" t="n">
        <v>56</v>
      </c>
      <c r="B112" s="10" t="n">
        <v>17020</v>
      </c>
      <c r="C112" s="10" t="n">
        <v>9</v>
      </c>
      <c r="D112" s="11" t="n">
        <v>3</v>
      </c>
      <c r="E112" s="11" t="n">
        <v>3</v>
      </c>
      <c r="F112" s="10" t="n">
        <v>900</v>
      </c>
      <c r="G112" s="10" t="n">
        <v>2442.18</v>
      </c>
      <c r="H112" s="10" t="n">
        <v>2466.7</v>
      </c>
      <c r="I112" s="12" t="n">
        <v>908.54</v>
      </c>
      <c r="J112" s="10" t="n">
        <v>2.07</v>
      </c>
      <c r="K112" s="13" t="n">
        <v>7.59</v>
      </c>
      <c r="L112" s="10" t="s">
        <v>64</v>
      </c>
      <c r="M112" s="10" t="n">
        <v>20170605</v>
      </c>
      <c r="N112" s="10" t="n">
        <v>20170605</v>
      </c>
      <c r="O112" s="10" t="n">
        <v>33.11175</v>
      </c>
      <c r="P112" s="10" t="n">
        <v>170504</v>
      </c>
      <c r="Q112" s="10" t="n">
        <f aca="false">AVERAGE(2.756, 2.755, 2.756)</f>
        <v>2.75566666666667</v>
      </c>
      <c r="R112" s="10" t="n">
        <v>13</v>
      </c>
      <c r="S112" s="10" t="n">
        <f aca="false">AVERAGE(32.4,32.5,32.4)</f>
        <v>32.4333333333333</v>
      </c>
      <c r="T112" s="10" t="n">
        <v>36.1</v>
      </c>
      <c r="U112" s="10" t="n">
        <v>33.029667</v>
      </c>
      <c r="V112" s="10" t="n">
        <v>170531</v>
      </c>
      <c r="W112" s="10" t="n">
        <f aca="false">U112*(32.55/29.53)</f>
        <v>36.4075740213342</v>
      </c>
      <c r="X112" s="10" t="n">
        <f aca="false">U112</f>
        <v>33.029667</v>
      </c>
      <c r="Y112" s="10" t="s">
        <v>65</v>
      </c>
      <c r="Z112" s="10" t="n">
        <f aca="false">1.8682*X112 - 2.7383</f>
        <v>58.9677238894</v>
      </c>
      <c r="AA112" s="10" t="n">
        <f aca="false">AVERAGE(2.794, 2.795, 2.794)</f>
        <v>2.79433333333333</v>
      </c>
      <c r="AB112" s="10" t="n">
        <v>17.2</v>
      </c>
      <c r="AC112" s="10" t="n">
        <f aca="false">AVERAGE(29.4, 29.5, 29.5)</f>
        <v>29.4666666666667</v>
      </c>
      <c r="AD112" s="10" t="n">
        <f aca="false">33.1</f>
        <v>33.1</v>
      </c>
      <c r="AE112" s="10" t="n">
        <f aca="false">((Q112 - AA112)/Q112)</f>
        <v>-0.0140316922704732</v>
      </c>
      <c r="AF112" s="10" t="n">
        <f aca="false">(U112*(1 +AE112))</f>
        <v>32.5662048768598</v>
      </c>
      <c r="AG112" s="10" t="s">
        <v>65</v>
      </c>
      <c r="AH112" s="14" t="e">
        <f aca="false">1.8682*AG112 - 2.7383</f>
        <v>#VALUE!</v>
      </c>
      <c r="AI112" s="14" t="e">
        <f aca="false">AH112*(17.1/16.8)</f>
        <v>#VALUE!</v>
      </c>
      <c r="AJ112" s="14"/>
      <c r="AK112" s="14"/>
      <c r="AL112" s="10" t="s">
        <v>65</v>
      </c>
      <c r="AM112" s="10" t="s">
        <v>65</v>
      </c>
      <c r="AN112" s="10" t="s">
        <v>65</v>
      </c>
      <c r="AO112" s="10" t="s">
        <v>65</v>
      </c>
      <c r="AP112" s="10" t="s">
        <v>65</v>
      </c>
      <c r="AQ112" s="10" t="s">
        <v>65</v>
      </c>
      <c r="AR112" s="10" t="s">
        <v>65</v>
      </c>
      <c r="AS112" s="10" t="n">
        <v>58.29</v>
      </c>
      <c r="AT112" s="10" t="s">
        <v>69</v>
      </c>
      <c r="AU112" s="0" t="n">
        <f aca="false">1.8651*O112 - 2.6525</f>
        <v>59.104224925</v>
      </c>
      <c r="AV112" s="0" t="n">
        <f aca="false">1.8651*U112 - 2.6525</f>
        <v>58.9511319217</v>
      </c>
      <c r="AW112" s="0" t="s">
        <v>65</v>
      </c>
      <c r="AX112" s="0" t="n">
        <f aca="false">1.8651*AF112 - 2.6525</f>
        <v>58.0867287158312</v>
      </c>
      <c r="AY112" s="0" t="s">
        <v>65</v>
      </c>
      <c r="AZ112" s="10" t="n">
        <f aca="false">U112 - O112</f>
        <v>-0.0820829999999972</v>
      </c>
      <c r="BA112" s="10" t="n">
        <f aca="false">(AZ112/O112)*100</f>
        <v>-0.247896894606891</v>
      </c>
      <c r="BB112" s="10" t="n">
        <f aca="false">U112-O112</f>
        <v>-0.0820829999999972</v>
      </c>
      <c r="BC112" s="10" t="n">
        <f aca="false">(BB112/O112)*100</f>
        <v>-0.247896894606891</v>
      </c>
      <c r="BD112" s="10" t="e">
        <f aca="false">BC112/Y112</f>
        <v>#VALUE!</v>
      </c>
      <c r="BE112" s="10" t="n">
        <f aca="false">((AV112 - AU112)/AU112)*100</f>
        <v>-0.259022097818308</v>
      </c>
      <c r="BF112" s="10" t="e">
        <f aca="false">BE112/Y112</f>
        <v>#VALUE!</v>
      </c>
      <c r="BG112" s="10" t="n">
        <f aca="false">AF112 - O112</f>
        <v>-0.545545123140201</v>
      </c>
      <c r="BH112" s="10" t="n">
        <f aca="false">(BG112/O112)*100</f>
        <v>-1.64758770871428</v>
      </c>
      <c r="BI112" s="10" t="e">
        <f aca="false">BH112/Y112</f>
        <v>#VALUE!</v>
      </c>
      <c r="BJ112" s="10" t="n">
        <f aca="false">((AX112 - AU112)/AU112)*100</f>
        <v>-1.72152872397858</v>
      </c>
      <c r="BK112" s="10" t="e">
        <f aca="false">BJ112/Y112</f>
        <v>#VALUE!</v>
      </c>
      <c r="BL112" s="15"/>
    </row>
    <row r="113" customFormat="false" ht="14.25" hidden="false" customHeight="true" outlineLevel="0" collapsed="false">
      <c r="A113" s="0" t="n">
        <v>57</v>
      </c>
      <c r="B113" s="10" t="n">
        <v>17023</v>
      </c>
      <c r="C113" s="10" t="n">
        <v>11</v>
      </c>
      <c r="D113" s="11" t="n">
        <v>4</v>
      </c>
      <c r="E113" s="11" t="n">
        <v>2</v>
      </c>
      <c r="F113" s="10" t="n">
        <v>2800</v>
      </c>
      <c r="G113" s="10" t="n">
        <v>2601.68</v>
      </c>
      <c r="H113" s="10" t="n">
        <v>2504.96</v>
      </c>
      <c r="I113" s="12" t="n">
        <v>2527.05</v>
      </c>
      <c r="J113" s="10" t="n">
        <v>1.02</v>
      </c>
      <c r="K113" s="13" t="n">
        <v>7.22</v>
      </c>
      <c r="L113" s="10" t="s">
        <v>64</v>
      </c>
      <c r="M113" s="10" t="n">
        <v>20170605</v>
      </c>
      <c r="N113" s="10" t="n">
        <v>20170605</v>
      </c>
      <c r="O113" s="10" t="n">
        <v>36.696667</v>
      </c>
      <c r="P113" s="10" t="n">
        <v>170506</v>
      </c>
      <c r="Q113" s="10" t="n">
        <f aca="false">AVERAGE(2.796, 2.797, 2.798)</f>
        <v>2.797</v>
      </c>
      <c r="R113" s="10" t="n">
        <v>13</v>
      </c>
      <c r="S113" s="10" t="n">
        <f aca="false">AVERAGE(32.6, 32.7, 32.7)</f>
        <v>32.6666666666667</v>
      </c>
      <c r="T113" s="10" t="n">
        <v>36.1</v>
      </c>
      <c r="U113" s="10" t="n">
        <v>36.483</v>
      </c>
      <c r="V113" s="10" t="n">
        <v>170530</v>
      </c>
      <c r="W113" s="10" t="n">
        <f aca="false">U113*(32.55/29.53)</f>
        <v>40.214075516424</v>
      </c>
      <c r="X113" s="10" t="n">
        <f aca="false">U113</f>
        <v>36.483</v>
      </c>
      <c r="Y113" s="10" t="s">
        <v>65</v>
      </c>
      <c r="Z113" s="10" t="n">
        <f aca="false">1.8682*X113 - 2.7383</f>
        <v>65.4192406</v>
      </c>
      <c r="AA113" s="10" t="n">
        <f aca="false">AVERAGE(2.794, 2.793, 2.798)</f>
        <v>2.795</v>
      </c>
      <c r="AB113" s="10" t="n">
        <v>17.2</v>
      </c>
      <c r="AC113" s="10" t="n">
        <f aca="false">AVERAGE(29.4, 29.4, 29.5)</f>
        <v>29.4333333333333</v>
      </c>
      <c r="AD113" s="10" t="s">
        <v>65</v>
      </c>
      <c r="AE113" s="10" t="n">
        <f aca="false">((Q113 - AA113)/Q113)</f>
        <v>0.000715051841258571</v>
      </c>
      <c r="AF113" s="10" t="n">
        <f aca="false">(U113*(1 +AE113))</f>
        <v>36.5090872363246</v>
      </c>
      <c r="AG113" s="10" t="s">
        <v>65</v>
      </c>
      <c r="AH113" s="14" t="e">
        <f aca="false">1.8682*AG113 - 2.7383</f>
        <v>#VALUE!</v>
      </c>
      <c r="AI113" s="14" t="e">
        <f aca="false">AH113*(17.1/16.8)</f>
        <v>#VALUE!</v>
      </c>
      <c r="AJ113" s="14"/>
      <c r="AK113" s="14"/>
      <c r="AL113" s="10" t="s">
        <v>65</v>
      </c>
      <c r="AM113" s="10" t="s">
        <v>65</v>
      </c>
      <c r="AN113" s="10" t="s">
        <v>65</v>
      </c>
      <c r="AO113" s="10" t="s">
        <v>65</v>
      </c>
      <c r="AP113" s="10" t="s">
        <v>65</v>
      </c>
      <c r="AQ113" s="10" t="s">
        <v>65</v>
      </c>
      <c r="AR113" s="10" t="s">
        <v>65</v>
      </c>
      <c r="AS113" s="10" t="n">
        <v>64.39</v>
      </c>
      <c r="AT113" s="10" t="s">
        <v>69</v>
      </c>
      <c r="AU113" s="0" t="n">
        <f aca="false">1.8651*O113 - 2.6525</f>
        <v>65.7904536217</v>
      </c>
      <c r="AV113" s="0" t="n">
        <f aca="false">1.8651*U113 - 2.6525</f>
        <v>65.3919433</v>
      </c>
      <c r="AW113" s="0" t="s">
        <v>65</v>
      </c>
      <c r="AX113" s="0" t="n">
        <f aca="false">1.8651*AF113 - 2.6525</f>
        <v>65.4405986044691</v>
      </c>
      <c r="AY113" s="0" t="s">
        <v>65</v>
      </c>
      <c r="AZ113" s="10" t="n">
        <f aca="false">U113 - O113</f>
        <v>-0.213667000000001</v>
      </c>
      <c r="BA113" s="10" t="n">
        <f aca="false">(AZ113/O113)*100</f>
        <v>-0.58225178869787</v>
      </c>
      <c r="BB113" s="10" t="n">
        <f aca="false">U113-O113</f>
        <v>-0.213667000000001</v>
      </c>
      <c r="BC113" s="10" t="n">
        <f aca="false">(BB113/O113)*100</f>
        <v>-0.58225178869787</v>
      </c>
      <c r="BD113" s="10" t="e">
        <f aca="false">BC113/Y113</f>
        <v>#VALUE!</v>
      </c>
      <c r="BE113" s="10" t="n">
        <f aca="false">((AV113 - AU113)/AU113)*100</f>
        <v>-0.605726666655113</v>
      </c>
      <c r="BF113" s="10" t="e">
        <f aca="false">BE113/Y113</f>
        <v>#VALUE!</v>
      </c>
      <c r="BG113" s="10" t="n">
        <f aca="false">AF113 - O113</f>
        <v>-0.187579763675359</v>
      </c>
      <c r="BH113" s="10" t="n">
        <f aca="false">(BG113/O113)*100</f>
        <v>-0.511162944785582</v>
      </c>
      <c r="BI113" s="10" t="e">
        <f aca="false">BH113/Y113</f>
        <v>#VALUE!</v>
      </c>
      <c r="BJ113" s="10" t="n">
        <f aca="false">((AX113 - AU113)/AU113)*100</f>
        <v>-0.531771705424946</v>
      </c>
      <c r="BK113" s="10" t="e">
        <f aca="false">BJ113/Y113</f>
        <v>#VALUE!</v>
      </c>
      <c r="BL113" s="15"/>
    </row>
    <row r="114" customFormat="false" ht="14.25" hidden="false" customHeight="true" outlineLevel="0" collapsed="false">
      <c r="A114" s="0" t="n">
        <v>58</v>
      </c>
      <c r="B114" s="10" t="n">
        <v>17049</v>
      </c>
      <c r="C114" s="10" t="n">
        <v>5</v>
      </c>
      <c r="D114" s="11" t="n">
        <v>2</v>
      </c>
      <c r="E114" s="11" t="n">
        <v>2</v>
      </c>
      <c r="F114" s="10" t="n">
        <v>400</v>
      </c>
      <c r="G114" s="10" t="n">
        <v>2329.53</v>
      </c>
      <c r="H114" s="10" t="n">
        <v>2437.2</v>
      </c>
      <c r="I114" s="12" t="n">
        <v>590.67</v>
      </c>
      <c r="J114" s="10" t="n">
        <v>2.86</v>
      </c>
      <c r="K114" s="13" t="n">
        <v>7.83</v>
      </c>
      <c r="L114" s="10" t="s">
        <v>64</v>
      </c>
      <c r="M114" s="10" t="n">
        <v>20170605</v>
      </c>
      <c r="N114" s="10" t="n">
        <v>20170605</v>
      </c>
      <c r="O114" s="10" t="n">
        <v>56.303333</v>
      </c>
      <c r="P114" s="10" t="n">
        <v>170504</v>
      </c>
      <c r="Q114" s="10" t="n">
        <f aca="false">AVERAGE(2.785)</f>
        <v>2.785</v>
      </c>
      <c r="R114" s="10" t="n">
        <v>12.9</v>
      </c>
      <c r="S114" s="10" t="n">
        <f aca="false">AVERAGE(32.4,32.5,32.4)</f>
        <v>32.4333333333333</v>
      </c>
      <c r="T114" s="10" t="n">
        <v>36.1</v>
      </c>
      <c r="U114" s="10" t="n">
        <v>56.092</v>
      </c>
      <c r="V114" s="10" t="n">
        <v>170530</v>
      </c>
      <c r="W114" s="10" t="n">
        <f aca="false">U114*(32.55/29.53)</f>
        <v>61.8284659668134</v>
      </c>
      <c r="X114" s="10" t="n">
        <f aca="false">U114</f>
        <v>56.092</v>
      </c>
      <c r="Y114" s="10" t="s">
        <v>65</v>
      </c>
      <c r="Z114" s="10" t="n">
        <f aca="false">1.8682*X114 - 2.7383</f>
        <v>102.0527744</v>
      </c>
      <c r="AA114" s="10" t="n">
        <f aca="false">AVERAGE(2.794, 2.793, 2.798)</f>
        <v>2.795</v>
      </c>
      <c r="AB114" s="10" t="n">
        <v>17.2</v>
      </c>
      <c r="AC114" s="10" t="n">
        <f aca="false">AVERAGE(29.4, 29.4, 29.5)</f>
        <v>29.4333333333333</v>
      </c>
      <c r="AD114" s="10" t="s">
        <v>65</v>
      </c>
      <c r="AE114" s="10" t="n">
        <f aca="false">((Q114 - AA114)/Q114)</f>
        <v>-0.00359066427289041</v>
      </c>
      <c r="AF114" s="10" t="n">
        <f aca="false">(U114*(1 +AE114))</f>
        <v>55.890592459605</v>
      </c>
      <c r="AG114" s="10" t="s">
        <v>65</v>
      </c>
      <c r="AH114" s="14" t="e">
        <f aca="false">1.8682*AG114 - 2.7383</f>
        <v>#VALUE!</v>
      </c>
      <c r="AI114" s="14" t="e">
        <f aca="false">AH114*(17.1/16.8)</f>
        <v>#VALUE!</v>
      </c>
      <c r="AJ114" s="14"/>
      <c r="AK114" s="14"/>
      <c r="AL114" s="10" t="s">
        <v>65</v>
      </c>
      <c r="AM114" s="10" t="s">
        <v>65</v>
      </c>
      <c r="AN114" s="10" t="s">
        <v>65</v>
      </c>
      <c r="AO114" s="10" t="s">
        <v>65</v>
      </c>
      <c r="AP114" s="10" t="s">
        <v>65</v>
      </c>
      <c r="AQ114" s="10" t="s">
        <v>65</v>
      </c>
      <c r="AR114" s="10" t="s">
        <v>65</v>
      </c>
      <c r="AS114" s="10" t="n">
        <v>102.68</v>
      </c>
      <c r="AT114" s="10" t="s">
        <v>69</v>
      </c>
      <c r="AU114" s="0" t="n">
        <f aca="false">1.8651*O114 - 2.6525</f>
        <v>102.3588463783</v>
      </c>
      <c r="AV114" s="0" t="n">
        <f aca="false">1.8651*U114 - 2.6525</f>
        <v>101.9646892</v>
      </c>
      <c r="AW114" s="0" t="s">
        <v>65</v>
      </c>
      <c r="AX114" s="0" t="n">
        <f aca="false">1.8651*AF114 - 2.6525</f>
        <v>101.589043996409</v>
      </c>
      <c r="AY114" s="0" t="s">
        <v>65</v>
      </c>
      <c r="AZ114" s="10" t="n">
        <f aca="false">U114 - O114</f>
        <v>-0.211333000000003</v>
      </c>
      <c r="BA114" s="10" t="n">
        <f aca="false">(AZ114/O114)*100</f>
        <v>-0.375347228555729</v>
      </c>
      <c r="BB114" s="10" t="n">
        <f aca="false">U114-O114</f>
        <v>-0.211333000000003</v>
      </c>
      <c r="BC114" s="10" t="n">
        <f aca="false">(BB114/O114)*100</f>
        <v>-0.375347228555729</v>
      </c>
      <c r="BD114" s="10" t="e">
        <f aca="false">BC114/Y114</f>
        <v>#VALUE!</v>
      </c>
      <c r="BE114" s="10" t="n">
        <f aca="false">((AV114 - AU114)/AU114)*100</f>
        <v>-0.385073877096339</v>
      </c>
      <c r="BF114" s="10" t="e">
        <f aca="false">BE114/Y114</f>
        <v>#VALUE!</v>
      </c>
      <c r="BG114" s="10" t="n">
        <f aca="false">AF114 - O114</f>
        <v>-0.412740540394978</v>
      </c>
      <c r="BH114" s="10" t="n">
        <f aca="false">(BG114/O114)*100</f>
        <v>-0.733065909961277</v>
      </c>
      <c r="BI114" s="10" t="e">
        <f aca="false">BH114/Y114</f>
        <v>#VALUE!</v>
      </c>
      <c r="BJ114" s="10" t="n">
        <f aca="false">((AX114 - AU114)/AU114)*100</f>
        <v>-0.752062385546647</v>
      </c>
      <c r="BK114" s="10" t="e">
        <f aca="false">BJ114/Y114</f>
        <v>#VALUE!</v>
      </c>
      <c r="BL114" s="15"/>
    </row>
    <row r="115" customFormat="false" ht="14.25" hidden="false" customHeight="true" outlineLevel="0" collapsed="false">
      <c r="A115" s="0" t="n">
        <v>59</v>
      </c>
      <c r="B115" s="10" t="n">
        <v>17054</v>
      </c>
      <c r="C115" s="10" t="n">
        <v>12</v>
      </c>
      <c r="D115" s="11" t="n">
        <v>4</v>
      </c>
      <c r="E115" s="11" t="n">
        <v>3</v>
      </c>
      <c r="F115" s="10" t="n">
        <v>2800</v>
      </c>
      <c r="G115" s="10" t="n">
        <v>2612.89</v>
      </c>
      <c r="H115" s="10" t="n">
        <v>2488.3</v>
      </c>
      <c r="I115" s="12" t="n">
        <v>2516.92</v>
      </c>
      <c r="J115" s="10" t="n">
        <v>1.01</v>
      </c>
      <c r="K115" s="13" t="n">
        <v>7.22</v>
      </c>
      <c r="L115" s="10" t="s">
        <v>64</v>
      </c>
      <c r="M115" s="10" t="n">
        <v>20170605</v>
      </c>
      <c r="N115" s="10" t="n">
        <v>20170605</v>
      </c>
      <c r="O115" s="10" t="n">
        <v>64.830333</v>
      </c>
      <c r="P115" s="10" t="n">
        <v>170506</v>
      </c>
      <c r="Q115" s="10" t="n">
        <f aca="false">AVERAGE(2.799, 2.799, 2.798)</f>
        <v>2.79866666666667</v>
      </c>
      <c r="R115" s="10" t="n">
        <v>13</v>
      </c>
      <c r="S115" s="10" t="n">
        <f aca="false">AVERAGE(32.6, 32.7, 32.7)</f>
        <v>32.6666666666667</v>
      </c>
      <c r="T115" s="10" t="n">
        <v>36.1</v>
      </c>
      <c r="U115" s="10" t="n">
        <v>64.845667</v>
      </c>
      <c r="V115" s="10" t="n">
        <v>170601</v>
      </c>
      <c r="W115" s="10" t="n">
        <f aca="false">U115*(32.55/29.53)</f>
        <v>71.4773606789705</v>
      </c>
      <c r="X115" s="10" t="n">
        <f aca="false">U115</f>
        <v>64.845667</v>
      </c>
      <c r="Y115" s="10" t="s">
        <v>65</v>
      </c>
      <c r="Z115" s="10" t="n">
        <f aca="false">1.8682*X115 - 2.7383</f>
        <v>118.4063750894</v>
      </c>
      <c r="AA115" s="10" t="n">
        <f aca="false">AVERAGE(2.8, 2.8, 2.798)</f>
        <v>2.79933333333333</v>
      </c>
      <c r="AB115" s="10" t="n">
        <v>17</v>
      </c>
      <c r="AC115" s="10" t="n">
        <f aca="false">AVERAGE(29.6, 29.6, 29.6)</f>
        <v>29.6</v>
      </c>
      <c r="AD115" s="10" t="n">
        <v>33.1</v>
      </c>
      <c r="AE115" s="10" t="n">
        <f aca="false">((Q115 - AA115)/Q115)</f>
        <v>-0.000238208670795432</v>
      </c>
      <c r="AF115" s="10" t="n">
        <f aca="false">(U115*(1 +AE115))</f>
        <v>64.8302201998571</v>
      </c>
      <c r="AG115" s="10" t="s">
        <v>65</v>
      </c>
      <c r="AH115" s="14" t="e">
        <f aca="false">1.8682*AG115 - 2.7383</f>
        <v>#VALUE!</v>
      </c>
      <c r="AI115" s="14" t="e">
        <f aca="false">AH115*(17.1/16.8)</f>
        <v>#VALUE!</v>
      </c>
      <c r="AJ115" s="14"/>
      <c r="AK115" s="14"/>
      <c r="AL115" s="10" t="s">
        <v>65</v>
      </c>
      <c r="AM115" s="10" t="s">
        <v>65</v>
      </c>
      <c r="AN115" s="10" t="s">
        <v>65</v>
      </c>
      <c r="AO115" s="10" t="s">
        <v>65</v>
      </c>
      <c r="AP115" s="10" t="s">
        <v>65</v>
      </c>
      <c r="AQ115" s="10" t="s">
        <v>65</v>
      </c>
      <c r="AR115" s="10" t="s">
        <v>65</v>
      </c>
      <c r="AS115" s="10" t="n">
        <v>109.52</v>
      </c>
      <c r="AT115" s="10" t="s">
        <v>69</v>
      </c>
      <c r="AU115" s="0" t="n">
        <f aca="false">1.8651*O115 - 2.6525</f>
        <v>118.2625540783</v>
      </c>
      <c r="AV115" s="0" t="n">
        <f aca="false">1.8651*U115 - 2.6525</f>
        <v>118.2911535217</v>
      </c>
      <c r="AW115" s="0" t="s">
        <v>65</v>
      </c>
      <c r="AX115" s="0" t="n">
        <f aca="false">1.8651*AF115 - 2.6525</f>
        <v>118.262343694753</v>
      </c>
      <c r="AY115" s="0" t="s">
        <v>65</v>
      </c>
      <c r="AZ115" s="10" t="n">
        <f aca="false">U115 - O115</f>
        <v>0.01533400000001</v>
      </c>
      <c r="BA115" s="10" t="n">
        <f aca="false">(AZ115/O115)*100</f>
        <v>0.023652508463916</v>
      </c>
      <c r="BB115" s="10" t="n">
        <f aca="false">U115-O115</f>
        <v>0.01533400000001</v>
      </c>
      <c r="BC115" s="10" t="n">
        <f aca="false">(BB115/O115)*100</f>
        <v>0.023652508463916</v>
      </c>
      <c r="BD115" s="10" t="e">
        <f aca="false">BC115/Y115</f>
        <v>#VALUE!</v>
      </c>
      <c r="BE115" s="10" t="n">
        <f aca="false">((AV115 - AU115)/AU115)*100</f>
        <v>0.0241830084111751</v>
      </c>
      <c r="BF115" s="10" t="e">
        <f aca="false">BE115/Y115</f>
        <v>#VALUE!</v>
      </c>
      <c r="BG115" s="10" t="n">
        <f aca="false">AF115 - O115</f>
        <v>-0.000112800142900937</v>
      </c>
      <c r="BH115" s="10" t="n">
        <f aca="false">(BG115/O115)*100</f>
        <v>-0.000173992848225748</v>
      </c>
      <c r="BI115" s="10" t="e">
        <f aca="false">BH115/Y115</f>
        <v>#VALUE!</v>
      </c>
      <c r="BJ115" s="10" t="n">
        <f aca="false">((AX115 - AU115)/AU115)*100</f>
        <v>-0.000177895317884879</v>
      </c>
      <c r="BK115" s="10" t="e">
        <f aca="false">BJ115/Y115</f>
        <v>#VALUE!</v>
      </c>
      <c r="BL115" s="15"/>
    </row>
    <row r="116" customFormat="false" ht="14.25" hidden="false" customHeight="true" outlineLevel="0" collapsed="false">
      <c r="A116" s="0" t="n">
        <v>60</v>
      </c>
      <c r="B116" s="10" t="n">
        <v>17066</v>
      </c>
      <c r="C116" s="10" t="n">
        <v>18</v>
      </c>
      <c r="D116" s="11" t="n">
        <v>6</v>
      </c>
      <c r="E116" s="11" t="n">
        <v>3</v>
      </c>
      <c r="F116" s="10" t="n">
        <v>2800</v>
      </c>
      <c r="G116" s="10" t="n">
        <v>2622.52</v>
      </c>
      <c r="H116" s="10" t="n">
        <v>2522.02</v>
      </c>
      <c r="I116" s="12" t="n">
        <v>2555.7</v>
      </c>
      <c r="J116" s="10" t="n">
        <v>1.13</v>
      </c>
      <c r="K116" s="13" t="n">
        <v>7.23</v>
      </c>
      <c r="L116" s="10" t="s">
        <v>64</v>
      </c>
      <c r="M116" s="10" t="n">
        <v>20170605</v>
      </c>
      <c r="N116" s="10" t="n">
        <v>20170605</v>
      </c>
      <c r="O116" s="10" t="n">
        <v>52.489333</v>
      </c>
      <c r="P116" s="10" t="n">
        <v>170505</v>
      </c>
      <c r="Q116" s="10" t="n">
        <v>2.786</v>
      </c>
      <c r="R116" s="10" t="n">
        <v>12.9</v>
      </c>
      <c r="S116" s="10" t="n">
        <f aca="false">AVERAGE(32.5, 32.6, 32.5)</f>
        <v>32.5333333333333</v>
      </c>
      <c r="T116" s="10" t="n">
        <v>36.1</v>
      </c>
      <c r="U116" s="10" t="n">
        <v>52.310333</v>
      </c>
      <c r="V116" s="10" t="n">
        <v>170531</v>
      </c>
      <c r="W116" s="10" t="n">
        <f aca="false">U116*(32.55/29.53)</f>
        <v>57.6600521215713</v>
      </c>
      <c r="X116" s="10" t="n">
        <f aca="false">U116</f>
        <v>52.310333</v>
      </c>
      <c r="Y116" s="10" t="s">
        <v>65</v>
      </c>
      <c r="Z116" s="10" t="n">
        <f aca="false">1.8682*X116 - 2.7383</f>
        <v>94.9878641106</v>
      </c>
      <c r="AA116" s="10" t="s">
        <v>65</v>
      </c>
      <c r="AB116" s="10" t="s">
        <v>65</v>
      </c>
      <c r="AC116" s="10" t="s">
        <v>65</v>
      </c>
      <c r="AD116" s="10" t="s">
        <v>65</v>
      </c>
      <c r="AE116" s="10" t="s">
        <v>65</v>
      </c>
      <c r="AF116" s="10" t="s">
        <v>65</v>
      </c>
      <c r="AG116" s="10" t="s">
        <v>65</v>
      </c>
      <c r="AH116" s="14" t="e">
        <f aca="false">1.8682*AG116 - 2.7383</f>
        <v>#VALUE!</v>
      </c>
      <c r="AI116" s="14" t="e">
        <f aca="false">AH116*(17.1/16.8)</f>
        <v>#VALUE!</v>
      </c>
      <c r="AJ116" s="14"/>
      <c r="AK116" s="14"/>
      <c r="AL116" s="10" t="s">
        <v>65</v>
      </c>
      <c r="AM116" s="10" t="s">
        <v>65</v>
      </c>
      <c r="AN116" s="10" t="s">
        <v>65</v>
      </c>
      <c r="AO116" s="10" t="s">
        <v>65</v>
      </c>
      <c r="AP116" s="10" t="s">
        <v>65</v>
      </c>
      <c r="AQ116" s="10" t="s">
        <v>65</v>
      </c>
      <c r="AR116" s="10" t="s">
        <v>65</v>
      </c>
      <c r="AS116" s="10" t="n">
        <v>93.56</v>
      </c>
      <c r="AT116" s="10" t="s">
        <v>69</v>
      </c>
      <c r="AU116" s="0" t="n">
        <f aca="false">1.8651*O116 - 2.6525</f>
        <v>95.2453549783</v>
      </c>
      <c r="AV116" s="0" t="n">
        <f aca="false">1.8651*U116 - 2.6525</f>
        <v>94.9115020783</v>
      </c>
      <c r="AW116" s="0" t="s">
        <v>65</v>
      </c>
      <c r="AX116" s="0" t="e">
        <f aca="false">1.8651*AF116 - 2.6525</f>
        <v>#VALUE!</v>
      </c>
      <c r="AY116" s="0" t="s">
        <v>65</v>
      </c>
      <c r="AZ116" s="10" t="n">
        <f aca="false">U116 - O116</f>
        <v>-0.179000000000002</v>
      </c>
      <c r="BA116" s="10" t="n">
        <f aca="false">(AZ116/O116)*100</f>
        <v>-0.34102167006009</v>
      </c>
      <c r="BB116" s="10" t="n">
        <f aca="false">U116-O116</f>
        <v>-0.179000000000002</v>
      </c>
      <c r="BC116" s="10" t="n">
        <f aca="false">(BB116/O116)*100</f>
        <v>-0.34102167006009</v>
      </c>
      <c r="BD116" s="10" t="e">
        <f aca="false">BC116/Y116</f>
        <v>#VALUE!</v>
      </c>
      <c r="BE116" s="10" t="n">
        <f aca="false">((AV116 - AU116)/AU116)*100</f>
        <v>-0.350518825906075</v>
      </c>
      <c r="BF116" s="10" t="e">
        <f aca="false">BE116/Y116</f>
        <v>#VALUE!</v>
      </c>
      <c r="BG116" s="10" t="s">
        <v>65</v>
      </c>
      <c r="BH116" s="10" t="s">
        <v>65</v>
      </c>
      <c r="BI116" s="10" t="s">
        <v>65</v>
      </c>
      <c r="BJ116" s="10" t="s">
        <v>65</v>
      </c>
      <c r="BK116" s="10" t="s">
        <v>65</v>
      </c>
      <c r="BL116" s="15"/>
    </row>
    <row r="117" customFormat="false" ht="14.25" hidden="false" customHeight="true" outlineLevel="0" collapsed="false">
      <c r="A117" s="0" t="n">
        <v>61</v>
      </c>
      <c r="B117" s="10" t="n">
        <v>17098</v>
      </c>
      <c r="C117" s="10" t="n">
        <v>10</v>
      </c>
      <c r="D117" s="11" t="n">
        <v>4</v>
      </c>
      <c r="E117" s="11" t="n">
        <v>1</v>
      </c>
      <c r="F117" s="10" t="n">
        <v>2800</v>
      </c>
      <c r="G117" s="10" t="n">
        <v>2587.92</v>
      </c>
      <c r="H117" s="10" t="n">
        <v>2497.79</v>
      </c>
      <c r="I117" s="12" t="n">
        <v>2378.18</v>
      </c>
      <c r="J117" s="10" t="n">
        <v>1.08</v>
      </c>
      <c r="K117" s="13" t="n">
        <v>7.23</v>
      </c>
      <c r="L117" s="10" t="s">
        <v>64</v>
      </c>
      <c r="M117" s="10" t="n">
        <v>20170605</v>
      </c>
      <c r="N117" s="10" t="n">
        <v>20170605</v>
      </c>
      <c r="O117" s="10" t="n">
        <v>34.447667</v>
      </c>
      <c r="P117" s="10" t="n">
        <v>170504</v>
      </c>
      <c r="Q117" s="10" t="n">
        <f aca="false">AVERAGE(2.756, 2.755, 2.756)</f>
        <v>2.75566666666667</v>
      </c>
      <c r="R117" s="10" t="n">
        <v>13</v>
      </c>
      <c r="S117" s="10" t="n">
        <f aca="false">AVERAGE(32.4,32.5,32.4)</f>
        <v>32.4333333333333</v>
      </c>
      <c r="T117" s="10" t="n">
        <v>36.1</v>
      </c>
      <c r="U117" s="10" t="n">
        <v>34.179667</v>
      </c>
      <c r="V117" s="10" t="n">
        <v>170531</v>
      </c>
      <c r="W117" s="10" t="n">
        <f aca="false">U117*(32.55/29.53)</f>
        <v>37.6751832323061</v>
      </c>
      <c r="X117" s="10" t="n">
        <f aca="false">U117</f>
        <v>34.179667</v>
      </c>
      <c r="Y117" s="10" t="s">
        <v>65</v>
      </c>
      <c r="Z117" s="10" t="n">
        <f aca="false">1.8682*X117 - 2.7383</f>
        <v>61.1161538894</v>
      </c>
      <c r="AA117" s="10" t="n">
        <f aca="false">AVERAGE(2.794, 2.795, 2.794)</f>
        <v>2.79433333333333</v>
      </c>
      <c r="AB117" s="10" t="n">
        <v>17.2</v>
      </c>
      <c r="AC117" s="10" t="n">
        <f aca="false">AVERAGE(29.4, 29.5, 29.5)</f>
        <v>29.4666666666667</v>
      </c>
      <c r="AD117" s="10" t="n">
        <f aca="false">33.1</f>
        <v>33.1</v>
      </c>
      <c r="AE117" s="10" t="n">
        <f aca="false">((Q117 - AA117)/Q117)</f>
        <v>-0.0140316922704732</v>
      </c>
      <c r="AF117" s="10" t="n">
        <f aca="false">(U117*(1 +AE117))</f>
        <v>33.7000684307488</v>
      </c>
      <c r="AG117" s="10" t="s">
        <v>65</v>
      </c>
      <c r="AH117" s="14" t="e">
        <f aca="false">1.8682*AG117 - 2.7383</f>
        <v>#VALUE!</v>
      </c>
      <c r="AI117" s="14" t="e">
        <f aca="false">AH117*(17.1/16.8)</f>
        <v>#VALUE!</v>
      </c>
      <c r="AJ117" s="14"/>
      <c r="AK117" s="14"/>
      <c r="AL117" s="10" t="s">
        <v>65</v>
      </c>
      <c r="AM117" s="10" t="s">
        <v>65</v>
      </c>
      <c r="AN117" s="10" t="s">
        <v>65</v>
      </c>
      <c r="AO117" s="10" t="s">
        <v>65</v>
      </c>
      <c r="AP117" s="10" t="s">
        <v>65</v>
      </c>
      <c r="AQ117" s="10" t="s">
        <v>65</v>
      </c>
      <c r="AR117" s="10" t="s">
        <v>65</v>
      </c>
      <c r="AS117" s="10" t="n">
        <v>65.11</v>
      </c>
      <c r="AT117" s="10" t="s">
        <v>69</v>
      </c>
      <c r="AU117" s="0" t="n">
        <f aca="false">1.8651*O117 - 2.6525</f>
        <v>61.5958437217</v>
      </c>
      <c r="AV117" s="0" t="n">
        <f aca="false">1.8651*U117 - 2.6525</f>
        <v>61.0959969217</v>
      </c>
      <c r="AW117" s="0" t="s">
        <v>65</v>
      </c>
      <c r="AX117" s="0" t="n">
        <f aca="false">1.8651*AF117 - 2.6525</f>
        <v>60.2014976301895</v>
      </c>
      <c r="AY117" s="0" t="s">
        <v>65</v>
      </c>
      <c r="AZ117" s="10" t="n">
        <f aca="false">U117 - O117</f>
        <v>-0.268000000000001</v>
      </c>
      <c r="BA117" s="10" t="n">
        <f aca="false">(AZ117/O117)*100</f>
        <v>-0.777991728728685</v>
      </c>
      <c r="BB117" s="10" t="n">
        <f aca="false">U117-O117</f>
        <v>-0.268000000000001</v>
      </c>
      <c r="BC117" s="10" t="n">
        <f aca="false">(BB117/O117)*100</f>
        <v>-0.777991728728685</v>
      </c>
      <c r="BD117" s="10" t="e">
        <f aca="false">BC117/Y117</f>
        <v>#VALUE!</v>
      </c>
      <c r="BE117" s="10" t="n">
        <f aca="false">((AV117 - AU117)/AU117)*100</f>
        <v>-0.811494363578148</v>
      </c>
      <c r="BF117" s="10" t="e">
        <f aca="false">BE117/Y117</f>
        <v>#VALUE!</v>
      </c>
      <c r="BG117" s="10" t="n">
        <f aca="false">AF117 - O117</f>
        <v>-0.747598569251245</v>
      </c>
      <c r="BH117" s="10" t="n">
        <f aca="false">(BG117/O117)*100</f>
        <v>-2.1702444152495</v>
      </c>
      <c r="BI117" s="10" t="e">
        <f aca="false">BH117/Y117</f>
        <v>#VALUE!</v>
      </c>
      <c r="BJ117" s="10" t="n">
        <f aca="false">((AX117 - AU117)/AU117)*100</f>
        <v>-2.26370158644207</v>
      </c>
      <c r="BK117" s="10" t="e">
        <f aca="false">BJ117/Y117</f>
        <v>#VALUE!</v>
      </c>
      <c r="BL117" s="15"/>
    </row>
    <row r="118" customFormat="false" ht="14.25" hidden="false" customHeight="true" outlineLevel="0" collapsed="false">
      <c r="A118" s="0" t="n">
        <v>62</v>
      </c>
      <c r="B118" s="10" t="n">
        <v>17119</v>
      </c>
      <c r="C118" s="10" t="n">
        <v>3</v>
      </c>
      <c r="D118" s="11" t="n">
        <v>1</v>
      </c>
      <c r="E118" s="11" t="n">
        <v>3</v>
      </c>
      <c r="F118" s="10" t="n">
        <v>400</v>
      </c>
      <c r="G118" s="10" t="n">
        <v>2377.12</v>
      </c>
      <c r="H118" s="10" t="n">
        <v>2484.38</v>
      </c>
      <c r="I118" s="12" t="n">
        <v>574.36</v>
      </c>
      <c r="J118" s="10" t="n">
        <v>2.93</v>
      </c>
      <c r="K118" s="13" t="n">
        <v>7.84</v>
      </c>
      <c r="L118" s="10" t="s">
        <v>64</v>
      </c>
      <c r="M118" s="10" t="n">
        <v>20170605</v>
      </c>
      <c r="N118" s="10" t="n">
        <v>20170605</v>
      </c>
      <c r="O118" s="10" t="n">
        <v>42.004667</v>
      </c>
      <c r="P118" s="10" t="n">
        <v>170504</v>
      </c>
      <c r="Q118" s="10" t="n">
        <f aca="false">AVERAGE(2.769, 2.772, 2.769)</f>
        <v>2.77</v>
      </c>
      <c r="R118" s="10" t="n">
        <v>13</v>
      </c>
      <c r="S118" s="10" t="n">
        <f aca="false">AVERAGE(32.4,32.5,32.4)</f>
        <v>32.4333333333333</v>
      </c>
      <c r="T118" s="10" t="n">
        <v>36.1</v>
      </c>
      <c r="U118" s="10" t="n">
        <v>39.805</v>
      </c>
      <c r="V118" s="10" t="n">
        <v>170530</v>
      </c>
      <c r="W118" s="10" t="n">
        <f aca="false">U118*(32.55/29.53)</f>
        <v>43.8758127328141</v>
      </c>
      <c r="X118" s="10" t="n">
        <f aca="false">U118</f>
        <v>39.805</v>
      </c>
      <c r="Y118" s="10" t="s">
        <v>65</v>
      </c>
      <c r="Z118" s="10" t="n">
        <f aca="false">1.8682*X118 - 2.7383</f>
        <v>71.625401</v>
      </c>
      <c r="AA118" s="10" t="n">
        <f aca="false">AVERAGE(2.794, 2.793, 2.798)</f>
        <v>2.795</v>
      </c>
      <c r="AB118" s="10" t="n">
        <v>17.2</v>
      </c>
      <c r="AC118" s="10" t="n">
        <f aca="false">AVERAGE(29.4, 29.4, 29.5)</f>
        <v>29.4333333333333</v>
      </c>
      <c r="AD118" s="10" t="s">
        <v>65</v>
      </c>
      <c r="AE118" s="10" t="n">
        <f aca="false">((Q118 - AA118)/Q118)</f>
        <v>-0.00902527075812271</v>
      </c>
      <c r="AF118" s="10" t="n">
        <f aca="false">(U118*(1 +AE118))</f>
        <v>39.4457490974729</v>
      </c>
      <c r="AG118" s="10" t="s">
        <v>65</v>
      </c>
      <c r="AH118" s="14" t="e">
        <f aca="false">1.8682*AG118 - 2.7383</f>
        <v>#VALUE!</v>
      </c>
      <c r="AI118" s="14" t="e">
        <f aca="false">AH118*(17.1/16.8)</f>
        <v>#VALUE!</v>
      </c>
      <c r="AJ118" s="14"/>
      <c r="AK118" s="14"/>
      <c r="AL118" s="10" t="s">
        <v>65</v>
      </c>
      <c r="AM118" s="10" t="s">
        <v>65</v>
      </c>
      <c r="AN118" s="10" t="s">
        <v>65</v>
      </c>
      <c r="AO118" s="10" t="s">
        <v>65</v>
      </c>
      <c r="AP118" s="10" t="s">
        <v>65</v>
      </c>
      <c r="AQ118" s="10" t="s">
        <v>65</v>
      </c>
      <c r="AR118" s="10" t="s">
        <v>65</v>
      </c>
      <c r="AS118" s="10" t="n">
        <v>71.97</v>
      </c>
      <c r="AT118" s="10" t="s">
        <v>69</v>
      </c>
      <c r="AU118" s="0" t="n">
        <f aca="false">1.8651*O118 - 2.6525</f>
        <v>75.6904044217</v>
      </c>
      <c r="AV118" s="0" t="n">
        <f aca="false">1.8651*U118 - 2.6525</f>
        <v>71.5878055</v>
      </c>
      <c r="AW118" s="0" t="s">
        <v>65</v>
      </c>
      <c r="AX118" s="0" t="n">
        <f aca="false">1.8651*AF118 - 2.6525</f>
        <v>70.9177666416967</v>
      </c>
      <c r="AY118" s="0" t="s">
        <v>65</v>
      </c>
      <c r="AZ118" s="10" t="n">
        <f aca="false">U118 - O118</f>
        <v>-2.199667</v>
      </c>
      <c r="BA118" s="10" t="n">
        <f aca="false">(AZ118/O118)*100</f>
        <v>-5.23672048155982</v>
      </c>
      <c r="BB118" s="10" t="n">
        <f aca="false">U118-O118</f>
        <v>-2.199667</v>
      </c>
      <c r="BC118" s="10" t="n">
        <f aca="false">(BB118/O118)*100</f>
        <v>-5.23672048155982</v>
      </c>
      <c r="BD118" s="10" t="e">
        <f aca="false">BC118/Y118</f>
        <v>#VALUE!</v>
      </c>
      <c r="BE118" s="10" t="n">
        <f aca="false">((AV118 - AU118)/AU118)*100</f>
        <v>-5.42023649238661</v>
      </c>
      <c r="BF118" s="10" t="e">
        <f aca="false">BE118/Y118</f>
        <v>#VALUE!</v>
      </c>
      <c r="BG118" s="10" t="n">
        <f aca="false">AF118 - O118</f>
        <v>-2.55891790252708</v>
      </c>
      <c r="BH118" s="10" t="n">
        <f aca="false">(BG118/O118)*100</f>
        <v>-6.09198473714142</v>
      </c>
      <c r="BI118" s="10" t="e">
        <f aca="false">BH118/Y118</f>
        <v>#VALUE!</v>
      </c>
      <c r="BJ118" s="10" t="n">
        <f aca="false">((AX118 - AU118)/AU118)*100</f>
        <v>-6.30547269032026</v>
      </c>
      <c r="BK118" s="10" t="e">
        <f aca="false">BJ118/Y118</f>
        <v>#VALUE!</v>
      </c>
      <c r="BL118" s="15"/>
    </row>
    <row r="119" customFormat="false" ht="14.25" hidden="false" customHeight="true" outlineLevel="0" collapsed="false">
      <c r="A119" s="0" t="n">
        <v>63</v>
      </c>
      <c r="B119" s="10" t="n">
        <v>17131</v>
      </c>
      <c r="C119" s="10" t="n">
        <v>17</v>
      </c>
      <c r="D119" s="11" t="n">
        <v>6</v>
      </c>
      <c r="E119" s="11" t="n">
        <v>2</v>
      </c>
      <c r="F119" s="10" t="n">
        <v>2800</v>
      </c>
      <c r="G119" s="10" t="n">
        <v>2608.91</v>
      </c>
      <c r="H119" s="10" t="n">
        <v>2522.06</v>
      </c>
      <c r="I119" s="12" t="n">
        <v>2346.38</v>
      </c>
      <c r="J119" s="10" t="n">
        <v>1.21</v>
      </c>
      <c r="K119" s="13" t="n">
        <v>7.23</v>
      </c>
      <c r="L119" s="10" t="s">
        <v>64</v>
      </c>
      <c r="M119" s="10" t="n">
        <v>20170605</v>
      </c>
      <c r="N119" s="10" t="n">
        <v>20170605</v>
      </c>
      <c r="O119" s="10" t="n">
        <v>21.634333</v>
      </c>
      <c r="P119" s="10" t="n">
        <v>170506</v>
      </c>
      <c r="Q119" s="10" t="n">
        <f aca="false">AVERAGE(2.796, 2.797, 2.798)</f>
        <v>2.797</v>
      </c>
      <c r="R119" s="10" t="n">
        <v>13</v>
      </c>
      <c r="S119" s="10" t="n">
        <f aca="false">AVERAGE(32.6, 32.7, 32.7)</f>
        <v>32.6666666666667</v>
      </c>
      <c r="T119" s="10" t="n">
        <v>36.1</v>
      </c>
      <c r="U119" s="10" t="n">
        <v>21.493</v>
      </c>
      <c r="V119" s="10" t="n">
        <v>170530</v>
      </c>
      <c r="W119" s="10" t="n">
        <f aca="false">U119*(32.55/29.53)</f>
        <v>23.6910650186251</v>
      </c>
      <c r="X119" s="10" t="n">
        <f aca="false">U119</f>
        <v>21.493</v>
      </c>
      <c r="Y119" s="10" t="s">
        <v>65</v>
      </c>
      <c r="Z119" s="10" t="n">
        <f aca="false">1.8682*X119 - 2.7383</f>
        <v>37.4149226</v>
      </c>
      <c r="AA119" s="10" t="n">
        <f aca="false">AVERAGE(2.802, 2.803, 2.802)</f>
        <v>2.80233333333333</v>
      </c>
      <c r="AB119" s="10" t="n">
        <v>17.2</v>
      </c>
      <c r="AC119" s="10" t="n">
        <f aca="false">AVERAGE(29.4, 29.4, 29.5)</f>
        <v>29.4333333333333</v>
      </c>
      <c r="AD119" s="10" t="s">
        <v>65</v>
      </c>
      <c r="AE119" s="10" t="n">
        <f aca="false">((Q119 - AA119)/Q119)</f>
        <v>-0.00190680491002259</v>
      </c>
      <c r="AF119" s="10" t="n">
        <f aca="false">(U119*(1 +AE119))</f>
        <v>21.4520170420689</v>
      </c>
      <c r="AG119" s="10" t="s">
        <v>65</v>
      </c>
      <c r="AH119" s="14" t="e">
        <f aca="false">1.8682*AG119 - 2.7383</f>
        <v>#VALUE!</v>
      </c>
      <c r="AI119" s="14" t="e">
        <f aca="false">AH119*(17.1/16.8)</f>
        <v>#VALUE!</v>
      </c>
      <c r="AJ119" s="14"/>
      <c r="AK119" s="14"/>
      <c r="AL119" s="10" t="s">
        <v>65</v>
      </c>
      <c r="AM119" s="10" t="s">
        <v>65</v>
      </c>
      <c r="AN119" s="10" t="s">
        <v>65</v>
      </c>
      <c r="AO119" s="10" t="s">
        <v>65</v>
      </c>
      <c r="AP119" s="10" t="s">
        <v>65</v>
      </c>
      <c r="AQ119" s="10" t="s">
        <v>65</v>
      </c>
      <c r="AR119" s="10" t="s">
        <v>65</v>
      </c>
      <c r="AS119" s="10" t="n">
        <v>37.49</v>
      </c>
      <c r="AT119" s="10" t="s">
        <v>69</v>
      </c>
      <c r="AU119" s="0" t="n">
        <f aca="false">1.8651*O119 - 2.6525</f>
        <v>37.6976944783</v>
      </c>
      <c r="AV119" s="0" t="n">
        <f aca="false">1.8651*U119 - 2.6525</f>
        <v>37.4340943</v>
      </c>
      <c r="AW119" s="0" t="s">
        <v>65</v>
      </c>
      <c r="AX119" s="0" t="n">
        <f aca="false">1.8651*AF119 - 2.6525</f>
        <v>37.3576569851627</v>
      </c>
      <c r="AY119" s="0" t="s">
        <v>65</v>
      </c>
      <c r="AZ119" s="10" t="n">
        <f aca="false">U119 - O119</f>
        <v>-0.141333000000003</v>
      </c>
      <c r="BA119" s="10" t="n">
        <f aca="false">(AZ119/O119)*100</f>
        <v>-0.653281060248093</v>
      </c>
      <c r="BB119" s="10" t="n">
        <f aca="false">U119-O119</f>
        <v>-0.141333000000003</v>
      </c>
      <c r="BC119" s="10" t="n">
        <f aca="false">(BB119/O119)*100</f>
        <v>-0.653281060248093</v>
      </c>
      <c r="BD119" s="10" t="e">
        <f aca="false">BC119/Y119</f>
        <v>#VALUE!</v>
      </c>
      <c r="BE119" s="10" t="n">
        <f aca="false">((AV119 - AU119)/AU119)*100</f>
        <v>-0.699247479051395</v>
      </c>
      <c r="BF119" s="10" t="e">
        <f aca="false">BE119/Y119</f>
        <v>#VALUE!</v>
      </c>
      <c r="BG119" s="10" t="n">
        <f aca="false">AF119 - O119</f>
        <v>-0.18231595793112</v>
      </c>
      <c r="BH119" s="10" t="n">
        <f aca="false">(BG119/O119)*100</f>
        <v>-0.842715871717054</v>
      </c>
      <c r="BI119" s="10" t="e">
        <f aca="false">BH119/Y119</f>
        <v>#VALUE!</v>
      </c>
      <c r="BJ119" s="10" t="n">
        <f aca="false">((AX119 - AU119)/AU119)*100</f>
        <v>-0.902011377202569</v>
      </c>
      <c r="BK119" s="10" t="e">
        <f aca="false">BJ119/Y119</f>
        <v>#VALUE!</v>
      </c>
      <c r="BL119" s="15"/>
    </row>
    <row r="120" customFormat="false" ht="14.25" hidden="false" customHeight="true" outlineLevel="0" collapsed="false">
      <c r="A120" s="0" t="n">
        <v>64</v>
      </c>
      <c r="B120" s="10" t="n">
        <v>17138</v>
      </c>
      <c r="C120" s="10" t="n">
        <v>4</v>
      </c>
      <c r="D120" s="11" t="n">
        <v>2</v>
      </c>
      <c r="E120" s="11" t="n">
        <v>1</v>
      </c>
      <c r="F120" s="10" t="n">
        <v>400</v>
      </c>
      <c r="G120" s="10" t="n">
        <v>2359.13</v>
      </c>
      <c r="H120" s="10" t="n">
        <v>2470.99</v>
      </c>
      <c r="I120" s="12" t="n">
        <v>545.47</v>
      </c>
      <c r="J120" s="10" t="n">
        <v>2.98</v>
      </c>
      <c r="K120" s="13" t="n">
        <v>7.83</v>
      </c>
      <c r="L120" s="10" t="s">
        <v>64</v>
      </c>
      <c r="M120" s="10" t="n">
        <v>20170605</v>
      </c>
      <c r="N120" s="10" t="n">
        <v>20170605</v>
      </c>
      <c r="O120" s="10" t="n">
        <v>12.556</v>
      </c>
      <c r="P120" s="10" t="n">
        <v>170506</v>
      </c>
      <c r="Q120" s="10" t="n">
        <f aca="false">AVERAGE(2.799, 2.798, 2.797)</f>
        <v>2.798</v>
      </c>
      <c r="R120" s="10" t="n">
        <v>13</v>
      </c>
      <c r="S120" s="10" t="n">
        <f aca="false">AVERAGE(32.6, 32.7, 32.7)</f>
        <v>32.6666666666667</v>
      </c>
      <c r="T120" s="10" t="n">
        <v>36.1</v>
      </c>
      <c r="U120" s="10" t="n">
        <v>12.730333</v>
      </c>
      <c r="V120" s="10" t="n">
        <v>170530</v>
      </c>
      <c r="W120" s="10" t="n">
        <f aca="false">U120*(32.55/29.53)</f>
        <v>14.032249886556</v>
      </c>
      <c r="X120" s="10" t="n">
        <f aca="false">U120</f>
        <v>12.730333</v>
      </c>
      <c r="Y120" s="10" t="s">
        <v>65</v>
      </c>
      <c r="Z120" s="10" t="n">
        <f aca="false">1.8682*X120 - 2.7383</f>
        <v>21.0445081106</v>
      </c>
      <c r="AA120" s="10" t="n">
        <f aca="false">AVERAGE(2.794, 2.793, 2.798)</f>
        <v>2.795</v>
      </c>
      <c r="AB120" s="10" t="n">
        <v>17.2</v>
      </c>
      <c r="AC120" s="10" t="n">
        <f aca="false">AVERAGE(29.4, 29.4, 29.5)</f>
        <v>29.4333333333333</v>
      </c>
      <c r="AD120" s="10" t="s">
        <v>65</v>
      </c>
      <c r="AE120" s="10" t="n">
        <f aca="false">((Q120 - AA120)/Q120)</f>
        <v>0.00107219442458903</v>
      </c>
      <c r="AF120" s="10" t="n">
        <f aca="false">(U120*(1 +AE120))</f>
        <v>12.7439823920658</v>
      </c>
      <c r="AG120" s="10" t="s">
        <v>65</v>
      </c>
      <c r="AH120" s="14" t="e">
        <f aca="false">1.8682*AG120 - 2.7383</f>
        <v>#VALUE!</v>
      </c>
      <c r="AI120" s="14" t="e">
        <f aca="false">AH120*(17.1/16.8)</f>
        <v>#VALUE!</v>
      </c>
      <c r="AJ120" s="14"/>
      <c r="AK120" s="14"/>
      <c r="AL120" s="10" t="s">
        <v>65</v>
      </c>
      <c r="AM120" s="10" t="s">
        <v>65</v>
      </c>
      <c r="AN120" s="10" t="s">
        <v>65</v>
      </c>
      <c r="AO120" s="10" t="s">
        <v>65</v>
      </c>
      <c r="AP120" s="10" t="s">
        <v>65</v>
      </c>
      <c r="AQ120" s="10" t="s">
        <v>65</v>
      </c>
      <c r="AR120" s="10" t="s">
        <v>65</v>
      </c>
      <c r="AS120" s="10" t="n">
        <v>25.04</v>
      </c>
      <c r="AT120" s="10" t="s">
        <v>69</v>
      </c>
      <c r="AU120" s="0" t="n">
        <f aca="false">1.8651*O120 - 2.6525</f>
        <v>20.7656956</v>
      </c>
      <c r="AV120" s="0" t="n">
        <f aca="false">1.8651*U120 - 2.6525</f>
        <v>21.0908440783</v>
      </c>
      <c r="AW120" s="0" t="s">
        <v>65</v>
      </c>
      <c r="AX120" s="0" t="n">
        <f aca="false">1.8651*AF120 - 2.6525</f>
        <v>21.1163015594418</v>
      </c>
      <c r="AY120" s="0" t="s">
        <v>65</v>
      </c>
      <c r="AZ120" s="10" t="n">
        <f aca="false">U120 - O120</f>
        <v>0.174332999999999</v>
      </c>
      <c r="BA120" s="10" t="n">
        <f aca="false">(AZ120/O120)*100</f>
        <v>1.38844377190187</v>
      </c>
      <c r="BB120" s="10" t="n">
        <f aca="false">U120-O120</f>
        <v>0.174332999999999</v>
      </c>
      <c r="BC120" s="10" t="n">
        <f aca="false">(BB120/O120)*100</f>
        <v>1.38844377190187</v>
      </c>
      <c r="BD120" s="10" t="e">
        <f aca="false">BC120/Y120</f>
        <v>#VALUE!</v>
      </c>
      <c r="BE120" s="10" t="n">
        <f aca="false">((AV120 - AU120)/AU120)*100</f>
        <v>1.56579622740881</v>
      </c>
      <c r="BF120" s="10" t="e">
        <f aca="false">BE120/Y120</f>
        <v>#VALUE!</v>
      </c>
      <c r="BG120" s="10" t="n">
        <f aca="false">AF120 - O120</f>
        <v>0.187982392065761</v>
      </c>
      <c r="BH120" s="10" t="n">
        <f aca="false">(BG120/O120)*100</f>
        <v>1.49715189603187</v>
      </c>
      <c r="BI120" s="10" t="e">
        <f aca="false">BH120/Y120</f>
        <v>#VALUE!</v>
      </c>
      <c r="BJ120" s="10" t="n">
        <f aca="false">((AX120 - AU120)/AU120)*100</f>
        <v>1.68839015169735</v>
      </c>
      <c r="BK120" s="10" t="e">
        <f aca="false">BJ120/Y120</f>
        <v>#VALUE!</v>
      </c>
      <c r="BL120" s="10" t="s">
        <v>81</v>
      </c>
    </row>
    <row r="121" customFormat="false" ht="14.25" hidden="false" customHeight="true" outlineLevel="0" collapsed="false">
      <c r="A121" s="0" t="n">
        <v>65</v>
      </c>
      <c r="B121" s="10" t="n">
        <v>17141</v>
      </c>
      <c r="C121" s="10" t="n">
        <v>7</v>
      </c>
      <c r="D121" s="11" t="n">
        <v>3</v>
      </c>
      <c r="E121" s="11" t="n">
        <v>1</v>
      </c>
      <c r="F121" s="10" t="n">
        <v>900</v>
      </c>
      <c r="G121" s="10" t="n">
        <v>2453.26</v>
      </c>
      <c r="H121" s="10" t="n">
        <v>2468.16</v>
      </c>
      <c r="I121" s="12" t="n">
        <v>943.47</v>
      </c>
      <c r="J121" s="10" t="n">
        <v>2.01</v>
      </c>
      <c r="K121" s="13" t="n">
        <v>7.59</v>
      </c>
      <c r="L121" s="10" t="s">
        <v>64</v>
      </c>
      <c r="M121" s="10" t="n">
        <v>20170605</v>
      </c>
      <c r="N121" s="10" t="n">
        <v>20170605</v>
      </c>
      <c r="O121" s="10" t="n">
        <v>12.293667</v>
      </c>
      <c r="P121" s="10" t="n">
        <v>170504</v>
      </c>
      <c r="Q121" s="10" t="n">
        <f aca="false">AVERAGE(2.785)</f>
        <v>2.785</v>
      </c>
      <c r="R121" s="10" t="n">
        <v>12.9</v>
      </c>
      <c r="S121" s="10" t="n">
        <f aca="false">AVERAGE(32.4,32.5,32.4)</f>
        <v>32.4333333333333</v>
      </c>
      <c r="T121" s="10" t="n">
        <v>36.1</v>
      </c>
      <c r="U121" s="10" t="n">
        <v>12.295</v>
      </c>
      <c r="V121" s="10" t="n">
        <v>170530</v>
      </c>
      <c r="W121" s="10" t="n">
        <f aca="false">U121*(32.55/29.53)</f>
        <v>13.5523958686082</v>
      </c>
      <c r="X121" s="10" t="n">
        <f aca="false">U121</f>
        <v>12.295</v>
      </c>
      <c r="Y121" s="10" t="s">
        <v>65</v>
      </c>
      <c r="Z121" s="10" t="n">
        <f aca="false">1.8682*X121 - 2.7383</f>
        <v>20.231219</v>
      </c>
      <c r="AA121" s="10" t="n">
        <f aca="false">AVERAGE(2.802, 2.803, 2.802)</f>
        <v>2.80233333333333</v>
      </c>
      <c r="AB121" s="10" t="n">
        <v>17.2</v>
      </c>
      <c r="AC121" s="10" t="n">
        <f aca="false">AVERAGE(29.4, 29.4, 29.5)</f>
        <v>29.4333333333333</v>
      </c>
      <c r="AD121" s="10" t="s">
        <v>65</v>
      </c>
      <c r="AE121" s="10" t="n">
        <f aca="false">((Q121 - AA121)/Q121)</f>
        <v>-0.00622381807301013</v>
      </c>
      <c r="AF121" s="10" t="n">
        <f aca="false">(U121*(1 +AE121))</f>
        <v>12.2184781567923</v>
      </c>
      <c r="AG121" s="10" t="s">
        <v>65</v>
      </c>
      <c r="AH121" s="14" t="e">
        <f aca="false">1.8682*AG121 - 2.7383</f>
        <v>#VALUE!</v>
      </c>
      <c r="AI121" s="14" t="e">
        <f aca="false">AH121*(17.1/16.8)</f>
        <v>#VALUE!</v>
      </c>
      <c r="AJ121" s="14"/>
      <c r="AK121" s="14"/>
      <c r="AL121" s="10" t="s">
        <v>65</v>
      </c>
      <c r="AM121" s="10" t="s">
        <v>65</v>
      </c>
      <c r="AN121" s="10" t="s">
        <v>65</v>
      </c>
      <c r="AO121" s="10" t="s">
        <v>65</v>
      </c>
      <c r="AP121" s="10" t="s">
        <v>65</v>
      </c>
      <c r="AQ121" s="10" t="s">
        <v>65</v>
      </c>
      <c r="AR121" s="10" t="s">
        <v>65</v>
      </c>
      <c r="AS121" s="10" t="n">
        <v>22.56</v>
      </c>
      <c r="AT121" s="10" t="s">
        <v>69</v>
      </c>
      <c r="AU121" s="0" t="n">
        <f aca="false">1.8651*O121 - 2.6525</f>
        <v>20.2764183217</v>
      </c>
      <c r="AV121" s="0" t="n">
        <f aca="false">1.8651*U121 - 2.6525</f>
        <v>20.2789045</v>
      </c>
      <c r="AW121" s="0" t="s">
        <v>65</v>
      </c>
      <c r="AX121" s="0" t="n">
        <f aca="false">1.8651*AF121 - 2.6525</f>
        <v>20.1361836102334</v>
      </c>
      <c r="AY121" s="0" t="s">
        <v>65</v>
      </c>
      <c r="AZ121" s="10" t="n">
        <f aca="false">U121 - O121</f>
        <v>0.00133300000000069</v>
      </c>
      <c r="BA121" s="10" t="n">
        <f aca="false">(AZ121/O121)*100</f>
        <v>0.0108429811869859</v>
      </c>
      <c r="BB121" s="10" t="n">
        <f aca="false">U121-O121</f>
        <v>0.00133300000000069</v>
      </c>
      <c r="BC121" s="10" t="n">
        <f aca="false">(BB121/O121)*100</f>
        <v>0.0108429811869859</v>
      </c>
      <c r="BD121" s="10" t="e">
        <f aca="false">BC121/Y121</f>
        <v>#VALUE!</v>
      </c>
      <c r="BE121" s="10" t="n">
        <f aca="false">((AV121 - AU121)/AU121)*100</f>
        <v>0.0122614273416283</v>
      </c>
      <c r="BF121" s="10" t="e">
        <f aca="false">BE121/Y121</f>
        <v>#VALUE!</v>
      </c>
      <c r="BG121" s="10" t="n">
        <f aca="false">AF121 - O121</f>
        <v>-0.0751888432076591</v>
      </c>
      <c r="BH121" s="10" t="n">
        <f aca="false">(BG121/O121)*100</f>
        <v>-0.611606310856306</v>
      </c>
      <c r="BI121" s="10" t="e">
        <f aca="false">BH121/Y121</f>
        <v>#VALUE!</v>
      </c>
      <c r="BJ121" s="10" t="n">
        <f aca="false">((AX121 - AU121)/AU121)*100</f>
        <v>-0.691614807120663</v>
      </c>
      <c r="BK121" s="10" t="e">
        <f aca="false">BJ121/Y121</f>
        <v>#VALUE!</v>
      </c>
      <c r="BL121" s="15"/>
    </row>
    <row r="122" customFormat="false" ht="14.25" hidden="false" customHeight="true" outlineLevel="0" collapsed="false">
      <c r="A122" s="0" t="n">
        <v>66</v>
      </c>
      <c r="B122" s="10" t="n">
        <v>17186</v>
      </c>
      <c r="C122" s="10" t="n">
        <v>6</v>
      </c>
      <c r="D122" s="11" t="n">
        <v>2</v>
      </c>
      <c r="E122" s="11" t="n">
        <v>3</v>
      </c>
      <c r="F122" s="10" t="n">
        <v>400</v>
      </c>
      <c r="G122" s="10" t="n">
        <v>2348.8</v>
      </c>
      <c r="H122" s="10" t="n">
        <v>2454.04</v>
      </c>
      <c r="I122" s="12" t="n">
        <v>519.42</v>
      </c>
      <c r="J122" s="10" t="n">
        <v>3.1</v>
      </c>
      <c r="K122" s="13" t="n">
        <v>7.83</v>
      </c>
      <c r="L122" s="10" t="s">
        <v>64</v>
      </c>
      <c r="M122" s="10" t="n">
        <v>20170605</v>
      </c>
      <c r="N122" s="10" t="n">
        <v>20170605</v>
      </c>
      <c r="O122" s="10" t="n">
        <v>36.541333</v>
      </c>
      <c r="P122" s="10" t="n">
        <v>170504</v>
      </c>
      <c r="Q122" s="10" t="n">
        <f aca="false">AVERAGE(2.769, 2.772, 2.769)</f>
        <v>2.77</v>
      </c>
      <c r="R122" s="10" t="n">
        <v>13</v>
      </c>
      <c r="S122" s="10" t="n">
        <f aca="false">AVERAGE(32.4,32.5,32.4)</f>
        <v>32.4333333333333</v>
      </c>
      <c r="T122" s="10" t="n">
        <v>36.1</v>
      </c>
      <c r="U122" s="10" t="n">
        <v>36.644</v>
      </c>
      <c r="V122" s="10" t="n">
        <v>170530</v>
      </c>
      <c r="W122" s="10" t="n">
        <f aca="false">U122*(32.55/29.53)</f>
        <v>40.39154080596</v>
      </c>
      <c r="X122" s="10" t="n">
        <f aca="false">U122</f>
        <v>36.644</v>
      </c>
      <c r="Y122" s="10" t="s">
        <v>65</v>
      </c>
      <c r="Z122" s="10" t="n">
        <f aca="false">1.8682*X122 - 2.7383</f>
        <v>65.7200208</v>
      </c>
      <c r="AA122" s="10" t="n">
        <f aca="false">AVERAGE(2.802, 2.803, 2.802)</f>
        <v>2.80233333333333</v>
      </c>
      <c r="AB122" s="10" t="n">
        <v>17.2</v>
      </c>
      <c r="AC122" s="10" t="n">
        <f aca="false">AVERAGE(29.4, 29.4, 29.5)</f>
        <v>29.4333333333333</v>
      </c>
      <c r="AD122" s="10" t="s">
        <v>65</v>
      </c>
      <c r="AE122" s="10" t="n">
        <f aca="false">((Q122 - AA122)/Q122)</f>
        <v>-0.0116726835138387</v>
      </c>
      <c r="AF122" s="10" t="n">
        <f aca="false">(U122*(1 +AE122))</f>
        <v>36.2162661853189</v>
      </c>
      <c r="AG122" s="10" t="s">
        <v>65</v>
      </c>
      <c r="AH122" s="14" t="e">
        <f aca="false">1.8682*AG122 - 2.7383</f>
        <v>#VALUE!</v>
      </c>
      <c r="AI122" s="14" t="e">
        <f aca="false">AH122*(17.1/16.8)</f>
        <v>#VALUE!</v>
      </c>
      <c r="AJ122" s="14"/>
      <c r="AK122" s="14"/>
      <c r="AL122" s="10" t="s">
        <v>65</v>
      </c>
      <c r="AM122" s="10" t="s">
        <v>65</v>
      </c>
      <c r="AN122" s="10" t="s">
        <v>65</v>
      </c>
      <c r="AO122" s="10" t="s">
        <v>65</v>
      </c>
      <c r="AP122" s="10" t="s">
        <v>65</v>
      </c>
      <c r="AQ122" s="10" t="s">
        <v>65</v>
      </c>
      <c r="AR122" s="10" t="s">
        <v>65</v>
      </c>
      <c r="AS122" s="10" t="n">
        <v>65.57</v>
      </c>
      <c r="AT122" s="10" t="s">
        <v>69</v>
      </c>
      <c r="AU122" s="0" t="n">
        <f aca="false">1.8651*O122 - 2.6525</f>
        <v>65.5007401783</v>
      </c>
      <c r="AV122" s="0" t="n">
        <f aca="false">1.8651*U122 - 2.6525</f>
        <v>65.6922244</v>
      </c>
      <c r="AW122" s="0" t="s">
        <v>65</v>
      </c>
      <c r="AX122" s="0" t="n">
        <f aca="false">1.8651*AF122 - 2.6525</f>
        <v>64.8944580622383</v>
      </c>
      <c r="AY122" s="0" t="s">
        <v>65</v>
      </c>
      <c r="AZ122" s="10" t="n">
        <f aca="false">U122 - O122</f>
        <v>0.102666999999997</v>
      </c>
      <c r="BA122" s="10" t="n">
        <f aca="false">(AZ122/O122)*100</f>
        <v>0.280961288412759</v>
      </c>
      <c r="BB122" s="10" t="n">
        <f aca="false">U122-O122</f>
        <v>0.102666999999997</v>
      </c>
      <c r="BC122" s="10" t="n">
        <f aca="false">(BB122/O122)*100</f>
        <v>0.280961288412759</v>
      </c>
      <c r="BD122" s="10" t="e">
        <f aca="false">BC122/Y122</f>
        <v>#VALUE!</v>
      </c>
      <c r="BE122" s="10" t="n">
        <f aca="false">((AV122 - AU122)/AU122)*100</f>
        <v>0.292339019648868</v>
      </c>
      <c r="BF122" s="10" t="e">
        <f aca="false">BE122/Y122</f>
        <v>#VALUE!</v>
      </c>
      <c r="BG122" s="10" t="n">
        <f aca="false">AF122 - O122</f>
        <v>-0.325066814681108</v>
      </c>
      <c r="BH122" s="10" t="n">
        <f aca="false">(BG122/O122)*100</f>
        <v>-0.889586635170392</v>
      </c>
      <c r="BI122" s="10" t="e">
        <f aca="false">BH122/Y122</f>
        <v>#VALUE!</v>
      </c>
      <c r="BJ122" s="10" t="n">
        <f aca="false">((AX122 - AU122)/AU122)*100</f>
        <v>-0.925611091434036</v>
      </c>
      <c r="BK122" s="10" t="e">
        <f aca="false">BJ122/Y122</f>
        <v>#VALUE!</v>
      </c>
      <c r="BL122" s="10" t="s">
        <v>81</v>
      </c>
    </row>
    <row r="123" customFormat="false" ht="14.25" hidden="false" customHeight="true" outlineLevel="0" collapsed="false">
      <c r="A123" s="0" t="n">
        <v>67</v>
      </c>
      <c r="B123" s="10" t="n">
        <v>17189</v>
      </c>
      <c r="C123" s="10" t="n">
        <v>2</v>
      </c>
      <c r="D123" s="11" t="n">
        <v>1</v>
      </c>
      <c r="E123" s="11" t="n">
        <v>2</v>
      </c>
      <c r="F123" s="10" t="n">
        <v>400</v>
      </c>
      <c r="G123" s="10" t="n">
        <v>2388.7</v>
      </c>
      <c r="H123" s="10" t="n">
        <v>2486.18</v>
      </c>
      <c r="I123" s="12" t="n">
        <v>535.06</v>
      </c>
      <c r="J123" s="12" t="n">
        <v>3.1</v>
      </c>
      <c r="K123" s="13" t="n">
        <v>7.84</v>
      </c>
      <c r="L123" s="10" t="s">
        <v>64</v>
      </c>
      <c r="M123" s="10" t="n">
        <v>20170605</v>
      </c>
      <c r="N123" s="10" t="n">
        <v>20170605</v>
      </c>
      <c r="O123" s="10" t="n">
        <v>59.721667</v>
      </c>
      <c r="P123" s="10" t="n">
        <v>170505</v>
      </c>
      <c r="Q123" s="10" t="n">
        <v>2.786</v>
      </c>
      <c r="R123" s="10" t="n">
        <v>12.9</v>
      </c>
      <c r="S123" s="10" t="n">
        <f aca="false">AVERAGE(32.5, 32.6, 32.5)</f>
        <v>32.5333333333333</v>
      </c>
      <c r="T123" s="10" t="n">
        <v>36.1</v>
      </c>
      <c r="U123" s="10" t="n">
        <v>59.708333</v>
      </c>
      <c r="V123" s="10" t="n">
        <v>170530</v>
      </c>
      <c r="W123" s="10" t="n">
        <f aca="false">U123*(32.55/29.53)</f>
        <v>65.8146372891974</v>
      </c>
      <c r="X123" s="10" t="n">
        <f aca="false">U123</f>
        <v>59.708333</v>
      </c>
      <c r="Y123" s="10" t="s">
        <v>65</v>
      </c>
      <c r="Z123" s="10" t="n">
        <f aca="false">1.8682*X123 - 2.7383</f>
        <v>108.8088077106</v>
      </c>
      <c r="AA123" s="10" t="n">
        <f aca="false">AVERAGE(2.794, 2.793, 2.798)</f>
        <v>2.795</v>
      </c>
      <c r="AB123" s="10" t="n">
        <v>17.2</v>
      </c>
      <c r="AC123" s="10" t="n">
        <f aca="false">AVERAGE(29.4, 29.4, 29.5)</f>
        <v>29.4333333333333</v>
      </c>
      <c r="AD123" s="10" t="s">
        <v>65</v>
      </c>
      <c r="AE123" s="10" t="n">
        <f aca="false">((Q123 - AA123)/Q123)</f>
        <v>-0.0032304379038047</v>
      </c>
      <c r="AF123" s="10" t="n">
        <f aca="false">(U123*(1 +AE123))</f>
        <v>59.5154489379038</v>
      </c>
      <c r="AG123" s="10" t="s">
        <v>65</v>
      </c>
      <c r="AH123" s="14" t="e">
        <f aca="false">1.8682*AG123 - 2.7383</f>
        <v>#VALUE!</v>
      </c>
      <c r="AI123" s="14" t="e">
        <f aca="false">AH123*(17.1/16.8)</f>
        <v>#VALUE!</v>
      </c>
      <c r="AJ123" s="14"/>
      <c r="AK123" s="14"/>
      <c r="AL123" s="10" t="s">
        <v>65</v>
      </c>
      <c r="AM123" s="10" t="s">
        <v>65</v>
      </c>
      <c r="AN123" s="10" t="s">
        <v>65</v>
      </c>
      <c r="AO123" s="10" t="s">
        <v>65</v>
      </c>
      <c r="AP123" s="10" t="s">
        <v>65</v>
      </c>
      <c r="AQ123" s="10" t="s">
        <v>65</v>
      </c>
      <c r="AR123" s="10" t="s">
        <v>65</v>
      </c>
      <c r="AS123" s="10" t="n">
        <v>104.31</v>
      </c>
      <c r="AT123" s="10" t="s">
        <v>69</v>
      </c>
      <c r="AU123" s="0" t="n">
        <f aca="false">1.8651*O123 - 2.6525</f>
        <v>108.7343811217</v>
      </c>
      <c r="AV123" s="0" t="n">
        <f aca="false">1.8651*U123 - 2.6525</f>
        <v>108.7095118783</v>
      </c>
      <c r="AW123" s="0" t="s">
        <v>65</v>
      </c>
      <c r="AX123" s="0" t="n">
        <f aca="false">1.8651*AF123 - 2.6525</f>
        <v>108.349763814084</v>
      </c>
      <c r="AY123" s="0" t="s">
        <v>65</v>
      </c>
      <c r="AZ123" s="10" t="n">
        <f aca="false">U123 - O123</f>
        <v>-0.0133339999999933</v>
      </c>
      <c r="BA123" s="10" t="n">
        <f aca="false">(AZ123/O123)*100</f>
        <v>-0.0223269052419339</v>
      </c>
      <c r="BB123" s="10" t="n">
        <f aca="false">U123-O123</f>
        <v>-0.0133339999999933</v>
      </c>
      <c r="BC123" s="10" t="n">
        <f aca="false">(BB123/O123)*100</f>
        <v>-0.0223269052419339</v>
      </c>
      <c r="BD123" s="10" t="e">
        <f aca="false">BC123/Y123</f>
        <v>#VALUE!</v>
      </c>
      <c r="BE123" s="10" t="n">
        <f aca="false">((AV123 - AU123)/AU123)*100</f>
        <v>-0.0228715546485171</v>
      </c>
      <c r="BF123" s="10" t="e">
        <f aca="false">BE123/Y123</f>
        <v>#VALUE!</v>
      </c>
      <c r="BG123" s="10" t="n">
        <f aca="false">AF123 - O123</f>
        <v>-0.206218062096191</v>
      </c>
      <c r="BH123" s="10" t="n">
        <f aca="false">(BG123/O123)*100</f>
        <v>-0.345298569941444</v>
      </c>
      <c r="BI123" s="10" t="e">
        <f aca="false">BH123/Y123</f>
        <v>#VALUE!</v>
      </c>
      <c r="BJ123" s="10" t="n">
        <f aca="false">((AX123 - AU123)/AU123)*100</f>
        <v>-0.35372188966167</v>
      </c>
      <c r="BK123" s="10" t="e">
        <f aca="false">BJ123/Y123</f>
        <v>#VALUE!</v>
      </c>
      <c r="BL123" s="15"/>
    </row>
    <row r="124" customFormat="false" ht="14.25" hidden="false" customHeight="true" outlineLevel="0" collapsed="false">
      <c r="A124" s="0" t="n">
        <v>68</v>
      </c>
      <c r="B124" s="10" t="n">
        <v>17196</v>
      </c>
      <c r="C124" s="10" t="n">
        <v>13</v>
      </c>
      <c r="D124" s="11" t="n">
        <v>5</v>
      </c>
      <c r="E124" s="11" t="n">
        <v>1</v>
      </c>
      <c r="F124" s="10" t="n">
        <v>900</v>
      </c>
      <c r="G124" s="10" t="n">
        <v>2439.9</v>
      </c>
      <c r="H124" s="10" t="n">
        <v>2459.91</v>
      </c>
      <c r="I124" s="12" t="n">
        <v>936.56</v>
      </c>
      <c r="J124" s="10" t="n">
        <v>2.02</v>
      </c>
      <c r="K124" s="13" t="n">
        <v>7.62</v>
      </c>
      <c r="L124" s="10" t="s">
        <v>64</v>
      </c>
      <c r="M124" s="10" t="n">
        <v>20170605</v>
      </c>
      <c r="N124" s="10" t="n">
        <v>20170605</v>
      </c>
      <c r="O124" s="10" t="n">
        <v>23.109</v>
      </c>
      <c r="P124" s="10" t="n">
        <v>170506</v>
      </c>
      <c r="Q124" s="10" t="n">
        <f aca="false">AVERAGE(2.799, 2.799, 2.798)</f>
        <v>2.79866666666667</v>
      </c>
      <c r="R124" s="10" t="n">
        <v>13</v>
      </c>
      <c r="S124" s="10" t="n">
        <f aca="false">AVERAGE(32.6, 32.7, 32.7)</f>
        <v>32.6666666666667</v>
      </c>
      <c r="T124" s="10" t="n">
        <v>36.1</v>
      </c>
      <c r="U124" s="10" t="n">
        <v>22.620333</v>
      </c>
      <c r="V124" s="10" t="n">
        <v>170530</v>
      </c>
      <c r="W124" s="10" t="n">
        <f aca="false">U124*(32.55/29.53)</f>
        <v>24.9336891009143</v>
      </c>
      <c r="X124" s="10" t="n">
        <f aca="false">U124</f>
        <v>22.620333</v>
      </c>
      <c r="Y124" s="10" t="s">
        <v>65</v>
      </c>
      <c r="Z124" s="10" t="n">
        <f aca="false">1.8682*X124 - 2.7383</f>
        <v>39.5210061106</v>
      </c>
      <c r="AA124" s="10" t="n">
        <f aca="false">AVERAGE(2.744, 2.744, 2.746)</f>
        <v>2.74466666666667</v>
      </c>
      <c r="AB124" s="10" t="n">
        <v>17.2</v>
      </c>
      <c r="AC124" s="10" t="n">
        <f aca="false">AVERAGE(29.4, 29.4, 29.5)</f>
        <v>29.4333333333333</v>
      </c>
      <c r="AD124" s="10" t="s">
        <v>65</v>
      </c>
      <c r="AE124" s="10" t="n">
        <f aca="false">((Q124 - AA124)/Q124)</f>
        <v>0.0192949023344451</v>
      </c>
      <c r="AF124" s="10" t="n">
        <f aca="false">(U124*(1 +AE124))</f>
        <v>23.0567901160076</v>
      </c>
      <c r="AG124" s="10" t="s">
        <v>65</v>
      </c>
      <c r="AH124" s="14" t="e">
        <f aca="false">1.8682*AG124 - 2.7383</f>
        <v>#VALUE!</v>
      </c>
      <c r="AI124" s="14" t="e">
        <f aca="false">AH124*(17.1/16.8)</f>
        <v>#VALUE!</v>
      </c>
      <c r="AJ124" s="14"/>
      <c r="AK124" s="14"/>
      <c r="AL124" s="10" t="s">
        <v>65</v>
      </c>
      <c r="AM124" s="10" t="s">
        <v>65</v>
      </c>
      <c r="AN124" s="10" t="s">
        <v>65</v>
      </c>
      <c r="AO124" s="10" t="s">
        <v>65</v>
      </c>
      <c r="AP124" s="10" t="s">
        <v>65</v>
      </c>
      <c r="AQ124" s="10" t="s">
        <v>65</v>
      </c>
      <c r="AR124" s="10" t="s">
        <v>65</v>
      </c>
      <c r="AS124" s="10" t="n">
        <v>38.18</v>
      </c>
      <c r="AT124" s="10" t="s">
        <v>69</v>
      </c>
      <c r="AU124" s="0" t="n">
        <f aca="false">1.8651*O124 - 2.6525</f>
        <v>40.4480959</v>
      </c>
      <c r="AV124" s="0" t="n">
        <f aca="false">1.8651*U124 - 2.6525</f>
        <v>39.5366830783</v>
      </c>
      <c r="AW124" s="0" t="s">
        <v>65</v>
      </c>
      <c r="AX124" s="0" t="n">
        <f aca="false">1.8651*AF124 - 2.6525</f>
        <v>40.3507192453658</v>
      </c>
      <c r="AY124" s="0" t="s">
        <v>65</v>
      </c>
      <c r="AZ124" s="10" t="n">
        <f aca="false">U124 - O124</f>
        <v>-0.488667000000003</v>
      </c>
      <c r="BA124" s="10" t="n">
        <f aca="false">(AZ124/O124)*100</f>
        <v>-2.11461768142284</v>
      </c>
      <c r="BB124" s="10" t="n">
        <f aca="false">U124-O124</f>
        <v>-0.488667000000003</v>
      </c>
      <c r="BC124" s="10" t="n">
        <f aca="false">(BB124/O124)*100</f>
        <v>-2.11461768142284</v>
      </c>
      <c r="BD124" s="10" t="e">
        <f aca="false">BC124/Y124</f>
        <v>#VALUE!</v>
      </c>
      <c r="BE124" s="10" t="n">
        <f aca="false">((AV124 - AU124)/AU124)*100</f>
        <v>-2.25328980615871</v>
      </c>
      <c r="BF124" s="10" t="e">
        <f aca="false">BE124/Y124</f>
        <v>#VALUE!</v>
      </c>
      <c r="BG124" s="10" t="n">
        <f aca="false">AF124 - O124</f>
        <v>-0.0522098839923793</v>
      </c>
      <c r="BH124" s="10" t="n">
        <f aca="false">(BG124/O124)*100</f>
        <v>-0.225928789616077</v>
      </c>
      <c r="BI124" s="10" t="e">
        <f aca="false">BH124/Y124</f>
        <v>#VALUE!</v>
      </c>
      <c r="BJ124" s="10" t="n">
        <f aca="false">((AX124 - AU124)/AU124)*100</f>
        <v>-0.24074471855219</v>
      </c>
      <c r="BK124" s="10" t="e">
        <f aca="false">BJ124/Y124</f>
        <v>#VALUE!</v>
      </c>
      <c r="BL124" s="15"/>
    </row>
    <row r="125" customFormat="false" ht="14.25" hidden="false" customHeight="true" outlineLevel="0" collapsed="false">
      <c r="A125" s="0" t="n">
        <v>69</v>
      </c>
      <c r="B125" s="10" t="n">
        <v>17199</v>
      </c>
      <c r="C125" s="10" t="n">
        <v>16</v>
      </c>
      <c r="D125" s="11" t="n">
        <v>6</v>
      </c>
      <c r="E125" s="11" t="n">
        <v>1</v>
      </c>
      <c r="F125" s="10" t="n">
        <v>2800</v>
      </c>
      <c r="G125" s="10" t="n">
        <v>2616.63</v>
      </c>
      <c r="H125" s="10" t="n">
        <v>2523.13</v>
      </c>
      <c r="I125" s="12" t="n">
        <v>2423.47</v>
      </c>
      <c r="J125" s="10" t="n">
        <v>1.17</v>
      </c>
      <c r="K125" s="13" t="n">
        <v>7.24</v>
      </c>
      <c r="L125" s="10" t="s">
        <v>64</v>
      </c>
      <c r="M125" s="10" t="n">
        <v>20170605</v>
      </c>
      <c r="N125" s="10" t="n">
        <v>20170605</v>
      </c>
      <c r="O125" s="10" t="n">
        <v>10.405333</v>
      </c>
      <c r="P125" s="10" t="n">
        <v>170506</v>
      </c>
      <c r="Q125" s="10" t="n">
        <f aca="false">AVERAGE(2.799, 2.798, 2.797)</f>
        <v>2.798</v>
      </c>
      <c r="R125" s="10" t="n">
        <v>13</v>
      </c>
      <c r="S125" s="10" t="n">
        <f aca="false">AVERAGE(32.6, 32.7, 32.7)</f>
        <v>32.6666666666667</v>
      </c>
      <c r="T125" s="10" t="n">
        <v>36.1</v>
      </c>
      <c r="U125" s="10" t="n">
        <v>10.468667</v>
      </c>
      <c r="V125" s="10" t="n">
        <v>170530</v>
      </c>
      <c r="W125" s="10" t="n">
        <f aca="false">U125*(32.55/29.53)</f>
        <v>11.5392858398239</v>
      </c>
      <c r="X125" s="10" t="n">
        <f aca="false">U125</f>
        <v>10.468667</v>
      </c>
      <c r="Y125" s="10" t="s">
        <v>65</v>
      </c>
      <c r="Z125" s="10" t="n">
        <f aca="false">1.8682*X125 - 2.7383</f>
        <v>16.8192636894</v>
      </c>
      <c r="AA125" s="10" t="n">
        <f aca="false">AVERAGE(2.802, 2.803, 2.802)</f>
        <v>2.80233333333333</v>
      </c>
      <c r="AB125" s="10" t="n">
        <v>17.2</v>
      </c>
      <c r="AC125" s="10" t="n">
        <f aca="false">AVERAGE(29.4, 29.4, 29.5)</f>
        <v>29.4333333333333</v>
      </c>
      <c r="AD125" s="10" t="s">
        <v>65</v>
      </c>
      <c r="AE125" s="10" t="n">
        <f aca="false">((Q125 - AA125)/Q125)</f>
        <v>-0.00154872527996187</v>
      </c>
      <c r="AF125" s="10" t="n">
        <f aca="false">(U125*(1 +AE125))</f>
        <v>10.4524539107696</v>
      </c>
      <c r="AG125" s="10" t="s">
        <v>65</v>
      </c>
      <c r="AH125" s="14" t="e">
        <f aca="false">1.8682*AG125 - 2.7383</f>
        <v>#VALUE!</v>
      </c>
      <c r="AI125" s="14" t="e">
        <f aca="false">AH125*(17.1/16.8)</f>
        <v>#VALUE!</v>
      </c>
      <c r="AJ125" s="14"/>
      <c r="AK125" s="14"/>
      <c r="AL125" s="10" t="s">
        <v>65</v>
      </c>
      <c r="AM125" s="10" t="s">
        <v>65</v>
      </c>
      <c r="AN125" s="10" t="s">
        <v>65</v>
      </c>
      <c r="AO125" s="10" t="s">
        <v>65</v>
      </c>
      <c r="AP125" s="10" t="s">
        <v>65</v>
      </c>
      <c r="AQ125" s="10" t="s">
        <v>65</v>
      </c>
      <c r="AR125" s="10" t="s">
        <v>65</v>
      </c>
      <c r="AS125" s="10" t="n">
        <v>19.79</v>
      </c>
      <c r="AT125" s="10" t="s">
        <v>69</v>
      </c>
      <c r="AU125" s="0" t="n">
        <f aca="false">1.8651*O125 - 2.6525</f>
        <v>16.7544865783</v>
      </c>
      <c r="AV125" s="0" t="n">
        <f aca="false">1.8651*U125 - 2.6525</f>
        <v>16.8726108217</v>
      </c>
      <c r="AW125" s="0" t="s">
        <v>65</v>
      </c>
      <c r="AX125" s="0" t="n">
        <f aca="false">1.8651*AF125 - 2.6525</f>
        <v>16.8423717889764</v>
      </c>
      <c r="AY125" s="0" t="s">
        <v>65</v>
      </c>
      <c r="AZ125" s="10" t="n">
        <f aca="false">U125 - O125</f>
        <v>0.0633339999999993</v>
      </c>
      <c r="BA125" s="10" t="n">
        <f aca="false">(AZ125/O125)*100</f>
        <v>0.608668650969645</v>
      </c>
      <c r="BB125" s="10" t="n">
        <f aca="false">U125-O125</f>
        <v>0.0633339999999993</v>
      </c>
      <c r="BC125" s="10" t="n">
        <f aca="false">(BB125/O125)*100</f>
        <v>0.608668650969645</v>
      </c>
      <c r="BD125" s="10" t="e">
        <f aca="false">BC125/Y125</f>
        <v>#VALUE!</v>
      </c>
      <c r="BE125" s="10" t="n">
        <f aca="false">((AV125 - AU125)/AU125)*100</f>
        <v>0.705030517336127</v>
      </c>
      <c r="BF125" s="10" t="e">
        <f aca="false">BE125/Y125</f>
        <v>#VALUE!</v>
      </c>
      <c r="BG125" s="10" t="n">
        <f aca="false">AF125 - O125</f>
        <v>0.0471209107695962</v>
      </c>
      <c r="BH125" s="10" t="n">
        <f aca="false">(BG125/O125)*100</f>
        <v>0.452853462446577</v>
      </c>
      <c r="BI125" s="10" t="e">
        <f aca="false">BH125/Y125</f>
        <v>#VALUE!</v>
      </c>
      <c r="BJ125" s="10" t="n">
        <f aca="false">((AX125 - AU125)/AU125)*100</f>
        <v>0.524547322089849</v>
      </c>
      <c r="BK125" s="10" t="e">
        <f aca="false">BJ125/Y125</f>
        <v>#VALUE!</v>
      </c>
      <c r="BL125" s="15"/>
    </row>
    <row r="126" customFormat="false" ht="14.25" hidden="false" customHeight="true" outlineLevel="0" collapsed="false">
      <c r="A126" s="0" t="n">
        <v>70</v>
      </c>
      <c r="B126" s="10" t="n">
        <v>17212</v>
      </c>
      <c r="C126" s="10" t="n">
        <v>15</v>
      </c>
      <c r="D126" s="11" t="n">
        <v>5</v>
      </c>
      <c r="E126" s="11" t="n">
        <v>3</v>
      </c>
      <c r="F126" s="10" t="n">
        <v>900</v>
      </c>
      <c r="G126" s="10" t="n">
        <v>2441.67</v>
      </c>
      <c r="H126" s="10" t="n">
        <v>2467.77</v>
      </c>
      <c r="I126" s="12" t="n">
        <v>890.65</v>
      </c>
      <c r="J126" s="10" t="n">
        <v>2.12</v>
      </c>
      <c r="K126" s="13" t="n">
        <v>7.62</v>
      </c>
      <c r="L126" s="10" t="s">
        <v>64</v>
      </c>
      <c r="M126" s="10" t="n">
        <v>20170605</v>
      </c>
      <c r="N126" s="10" t="n">
        <v>20170605</v>
      </c>
      <c r="O126" s="10" t="n">
        <v>16.0855</v>
      </c>
      <c r="P126" s="10" t="n">
        <v>170505</v>
      </c>
      <c r="Q126" s="10" t="n">
        <v>2.786</v>
      </c>
      <c r="R126" s="10" t="n">
        <v>12.9</v>
      </c>
      <c r="S126" s="10" t="n">
        <f aca="false">AVERAGE(32.5, 32.6, 32.5)</f>
        <v>32.5333333333333</v>
      </c>
      <c r="T126" s="10" t="n">
        <v>36.1</v>
      </c>
      <c r="U126" s="10" t="n">
        <v>16.059667</v>
      </c>
      <c r="V126" s="10" t="n">
        <v>170530</v>
      </c>
      <c r="W126" s="10" t="n">
        <f aca="false">U126*(32.55/29.53)</f>
        <v>17.7020711429055</v>
      </c>
      <c r="X126" s="10" t="n">
        <f aca="false">U126</f>
        <v>16.059667</v>
      </c>
      <c r="Y126" s="10" t="s">
        <v>65</v>
      </c>
      <c r="Z126" s="10" t="n">
        <f aca="false">1.8682*X126 - 2.7383</f>
        <v>27.2643698894</v>
      </c>
      <c r="AA126" s="10" t="n">
        <f aca="false">AVERAGE(2.794, 2.793, 2.798)</f>
        <v>2.795</v>
      </c>
      <c r="AB126" s="10" t="n">
        <v>17.2</v>
      </c>
      <c r="AC126" s="10" t="n">
        <f aca="false">AVERAGE(29.4, 29.4, 29.5)</f>
        <v>29.4333333333333</v>
      </c>
      <c r="AD126" s="10" t="s">
        <v>65</v>
      </c>
      <c r="AE126" s="10" t="n">
        <f aca="false">((Q126 - AA126)/Q126)</f>
        <v>-0.0032304379038047</v>
      </c>
      <c r="AF126" s="10" t="n">
        <f aca="false">(U126*(1 +AE126))</f>
        <v>16.0077872430007</v>
      </c>
      <c r="AG126" s="10" t="s">
        <v>65</v>
      </c>
      <c r="AH126" s="14" t="e">
        <f aca="false">1.8682*AG126 - 2.7383</f>
        <v>#VALUE!</v>
      </c>
      <c r="AI126" s="14" t="e">
        <f aca="false">AH126*(17.1/16.8)</f>
        <v>#VALUE!</v>
      </c>
      <c r="AJ126" s="14"/>
      <c r="AK126" s="14"/>
      <c r="AL126" s="10" t="s">
        <v>65</v>
      </c>
      <c r="AM126" s="10" t="s">
        <v>65</v>
      </c>
      <c r="AN126" s="10" t="s">
        <v>65</v>
      </c>
      <c r="AO126" s="10" t="s">
        <v>65</v>
      </c>
      <c r="AP126" s="10" t="s">
        <v>65</v>
      </c>
      <c r="AQ126" s="10" t="s">
        <v>65</v>
      </c>
      <c r="AR126" s="10" t="s">
        <v>65</v>
      </c>
      <c r="AS126" s="10" t="n">
        <v>28.69</v>
      </c>
      <c r="AT126" s="10" t="s">
        <v>69</v>
      </c>
      <c r="AU126" s="0" t="n">
        <f aca="false">1.8651*O126 - 2.6525</f>
        <v>27.34856605</v>
      </c>
      <c r="AV126" s="0" t="n">
        <f aca="false">1.8651*U126 - 2.6525</f>
        <v>27.3003849217</v>
      </c>
      <c r="AW126" s="0" t="s">
        <v>65</v>
      </c>
      <c r="AX126" s="0" t="n">
        <f aca="false">1.8651*AF126 - 2.6525</f>
        <v>27.2036239869206</v>
      </c>
      <c r="AY126" s="0" t="s">
        <v>65</v>
      </c>
      <c r="AZ126" s="10" t="n">
        <f aca="false">U126 - O126</f>
        <v>-0.0258329999999987</v>
      </c>
      <c r="BA126" s="10" t="n">
        <f aca="false">(AZ126/O126)*100</f>
        <v>-0.160598054148138</v>
      </c>
      <c r="BB126" s="10" t="n">
        <f aca="false">U126-O126</f>
        <v>-0.0258329999999987</v>
      </c>
      <c r="BC126" s="10" t="n">
        <f aca="false">(BB126/O126)*100</f>
        <v>-0.160598054148138</v>
      </c>
      <c r="BD126" s="10" t="e">
        <f aca="false">BC126/Y126</f>
        <v>#VALUE!</v>
      </c>
      <c r="BE126" s="10" t="n">
        <f aca="false">((AV126 - AU126)/AU126)*100</f>
        <v>-0.176174239672788</v>
      </c>
      <c r="BF126" s="10" t="e">
        <f aca="false">BE126/Y126</f>
        <v>#VALUE!</v>
      </c>
      <c r="BG126" s="10" t="n">
        <f aca="false">AF126 - O126</f>
        <v>-0.0777127569992793</v>
      </c>
      <c r="BH126" s="10" t="n">
        <f aca="false">(BG126/O126)*100</f>
        <v>-0.483123042487204</v>
      </c>
      <c r="BI126" s="10" t="e">
        <f aca="false">BH126/Y126</f>
        <v>#VALUE!</v>
      </c>
      <c r="BJ126" s="10" t="n">
        <f aca="false">((AX126 - AU126)/AU126)*100</f>
        <v>-0.529980485318189</v>
      </c>
      <c r="BK126" s="10" t="e">
        <f aca="false">BJ126/Y126</f>
        <v>#VALUE!</v>
      </c>
      <c r="BL126" s="15"/>
    </row>
    <row r="127" customFormat="false" ht="14.25" hidden="false" customHeight="true" outlineLevel="0" collapsed="false">
      <c r="A127" s="0" t="n">
        <v>71</v>
      </c>
      <c r="B127" s="10" t="n">
        <v>17215</v>
      </c>
      <c r="C127" s="10" t="n">
        <v>8</v>
      </c>
      <c r="D127" s="11" t="n">
        <v>3</v>
      </c>
      <c r="E127" s="11" t="n">
        <v>2</v>
      </c>
      <c r="F127" s="10" t="n">
        <v>900</v>
      </c>
      <c r="G127" s="10" t="n">
        <v>2449.19</v>
      </c>
      <c r="H127" s="10" t="n">
        <v>2464.79</v>
      </c>
      <c r="I127" s="12" t="n">
        <v>904.6</v>
      </c>
      <c r="J127" s="10" t="n">
        <v>2.08</v>
      </c>
      <c r="K127" s="13" t="n">
        <v>7.59</v>
      </c>
      <c r="L127" s="10" t="s">
        <v>64</v>
      </c>
      <c r="M127" s="10" t="n">
        <v>20170605</v>
      </c>
      <c r="N127" s="10" t="n">
        <v>20170605</v>
      </c>
      <c r="O127" s="10" t="n">
        <v>5.3023333</v>
      </c>
      <c r="P127" s="10" t="n">
        <v>170505</v>
      </c>
      <c r="Q127" s="10" t="n">
        <v>2.786</v>
      </c>
      <c r="R127" s="10" t="n">
        <v>12.9</v>
      </c>
      <c r="S127" s="10" t="n">
        <f aca="false">AVERAGE(32.5, 32.6, 32.5)</f>
        <v>32.5333333333333</v>
      </c>
      <c r="T127" s="10" t="n">
        <v>36.1</v>
      </c>
      <c r="U127" s="10" t="n">
        <v>5.312</v>
      </c>
      <c r="V127" s="10" t="n">
        <v>170531</v>
      </c>
      <c r="W127" s="10" t="n">
        <f aca="false">U127*(32.55/29.53)</f>
        <v>5.85525228581104</v>
      </c>
      <c r="X127" s="10" t="n">
        <f aca="false">U127</f>
        <v>5.312</v>
      </c>
      <c r="Y127" s="10" t="s">
        <v>65</v>
      </c>
      <c r="Z127" s="10" t="n">
        <f aca="false">1.8682*X127 - 2.7383</f>
        <v>7.1855784</v>
      </c>
      <c r="AA127" s="10" t="n">
        <f aca="false">AVERAGE(2.794, 2.795, 2.794)</f>
        <v>2.79433333333333</v>
      </c>
      <c r="AB127" s="10" t="n">
        <v>17.2</v>
      </c>
      <c r="AC127" s="10" t="n">
        <f aca="false">AVERAGE(29.4, 29.5, 29.5)</f>
        <v>29.4666666666667</v>
      </c>
      <c r="AD127" s="10" t="n">
        <f aca="false">33.1</f>
        <v>33.1</v>
      </c>
      <c r="AE127" s="10" t="n">
        <f aca="false">((Q127 - AA127)/Q127)</f>
        <v>-0.00299114620722676</v>
      </c>
      <c r="AF127" s="10" t="n">
        <f aca="false">(U127*(1 +AE127))</f>
        <v>5.29611103134721</v>
      </c>
      <c r="AG127" s="10" t="s">
        <v>65</v>
      </c>
      <c r="AH127" s="14" t="e">
        <f aca="false">1.8682*AG127 - 2.7383</f>
        <v>#VALUE!</v>
      </c>
      <c r="AI127" s="14" t="e">
        <f aca="false">AH127*(17.1/16.8)</f>
        <v>#VALUE!</v>
      </c>
      <c r="AJ127" s="14"/>
      <c r="AK127" s="14"/>
      <c r="AL127" s="10" t="s">
        <v>65</v>
      </c>
      <c r="AM127" s="10" t="s">
        <v>65</v>
      </c>
      <c r="AN127" s="10" t="s">
        <v>65</v>
      </c>
      <c r="AO127" s="10" t="s">
        <v>65</v>
      </c>
      <c r="AP127" s="10" t="s">
        <v>65</v>
      </c>
      <c r="AQ127" s="10" t="s">
        <v>65</v>
      </c>
      <c r="AR127" s="10" t="s">
        <v>65</v>
      </c>
      <c r="AS127" s="10" t="n">
        <v>10.79</v>
      </c>
      <c r="AT127" s="10" t="s">
        <v>69</v>
      </c>
      <c r="AU127" s="0" t="n">
        <f aca="false">1.8651*O127 - 2.6525</f>
        <v>7.23688183783</v>
      </c>
      <c r="AV127" s="0" t="n">
        <f aca="false">1.8651*U127 - 2.6525</f>
        <v>7.2549112</v>
      </c>
      <c r="AW127" s="0" t="s">
        <v>65</v>
      </c>
      <c r="AX127" s="0" t="n">
        <f aca="false">1.8651*AF127 - 2.6525</f>
        <v>7.22527668456569</v>
      </c>
      <c r="AY127" s="0" t="s">
        <v>65</v>
      </c>
      <c r="AZ127" s="10" t="n">
        <f aca="false">U127 - O127</f>
        <v>0.00966670000000036</v>
      </c>
      <c r="BA127" s="10" t="n">
        <f aca="false">(AZ127/O127)*100</f>
        <v>0.182310304786015</v>
      </c>
      <c r="BB127" s="10" t="n">
        <f aca="false">U127-O127</f>
        <v>0.00966670000000036</v>
      </c>
      <c r="BC127" s="10" t="n">
        <f aca="false">(BB127/O127)*100</f>
        <v>0.182310304786015</v>
      </c>
      <c r="BD127" s="10" t="e">
        <f aca="false">BC127/Y127</f>
        <v>#VALUE!</v>
      </c>
      <c r="BE127" s="10" t="n">
        <f aca="false">((AV127 - AU127)/AU127)*100</f>
        <v>0.249131636718931</v>
      </c>
      <c r="BF127" s="10" t="e">
        <f aca="false">BE127/Y127</f>
        <v>#VALUE!</v>
      </c>
      <c r="BG127" s="10" t="n">
        <f aca="false">AF127 - O127</f>
        <v>-0.00622226865278819</v>
      </c>
      <c r="BH127" s="10" t="n">
        <f aca="false">(BG127/O127)*100</f>
        <v>-0.11734963271336</v>
      </c>
      <c r="BI127" s="10" t="e">
        <f aca="false">BH127/Y127</f>
        <v>#VALUE!</v>
      </c>
      <c r="BJ127" s="10" t="n">
        <f aca="false">((AX127 - AU127)/AU127)*100</f>
        <v>-0.160361237399922</v>
      </c>
      <c r="BK127" s="10" t="e">
        <f aca="false">BJ127/Y127</f>
        <v>#VALUE!</v>
      </c>
      <c r="BL127" s="15"/>
    </row>
    <row r="128" customFormat="false" ht="14.25" hidden="false" customHeight="true" outlineLevel="0" collapsed="false">
      <c r="A128" s="0" t="n">
        <v>72</v>
      </c>
      <c r="B128" s="10" t="n">
        <v>17217</v>
      </c>
      <c r="C128" s="10" t="n">
        <v>1</v>
      </c>
      <c r="D128" s="11" t="n">
        <v>1</v>
      </c>
      <c r="E128" s="11" t="n">
        <v>1</v>
      </c>
      <c r="F128" s="10" t="n">
        <v>400</v>
      </c>
      <c r="G128" s="10" t="n">
        <v>2404.69</v>
      </c>
      <c r="H128" s="10" t="n">
        <v>2506.24</v>
      </c>
      <c r="I128" s="12" t="n">
        <v>576.45</v>
      </c>
      <c r="J128" s="10" t="n">
        <v>2.97</v>
      </c>
      <c r="K128" s="13" t="n">
        <v>7.83</v>
      </c>
      <c r="L128" s="10" t="s">
        <v>64</v>
      </c>
      <c r="M128" s="10" t="n">
        <v>20170605</v>
      </c>
      <c r="N128" s="10" t="n">
        <v>20170605</v>
      </c>
      <c r="O128" s="10" t="n">
        <v>16.361667</v>
      </c>
      <c r="P128" s="10" t="n">
        <v>170506</v>
      </c>
      <c r="Q128" s="10" t="n">
        <f aca="false">AVERAGE(2.802, 2.8, 2.8)</f>
        <v>2.80066666666667</v>
      </c>
      <c r="R128" s="10" t="n">
        <v>13</v>
      </c>
      <c r="S128" s="10" t="n">
        <f aca="false">AVERAGE(32.6, 32.7, 32.7)</f>
        <v>32.6666666666667</v>
      </c>
      <c r="T128" s="10" t="n">
        <v>36.1</v>
      </c>
      <c r="U128" s="10" t="n">
        <v>16.599667</v>
      </c>
      <c r="V128" s="10" t="n">
        <v>170530</v>
      </c>
      <c r="W128" s="10" t="n">
        <f aca="false">U128*(32.55/29.53)</f>
        <v>18.2972963376228</v>
      </c>
      <c r="X128" s="10" t="n">
        <f aca="false">U128</f>
        <v>16.599667</v>
      </c>
      <c r="Y128" s="10" t="s">
        <v>65</v>
      </c>
      <c r="Z128" s="10" t="n">
        <f aca="false">1.8682*X128 - 2.7383</f>
        <v>28.2731978894</v>
      </c>
      <c r="AA128" s="10" t="n">
        <f aca="false">AVERAGE(2.794, 2.793, 2.798)</f>
        <v>2.795</v>
      </c>
      <c r="AB128" s="10" t="n">
        <v>17.2</v>
      </c>
      <c r="AC128" s="10" t="n">
        <f aca="false">AVERAGE(29.4, 29.4, 29.5)</f>
        <v>29.4333333333333</v>
      </c>
      <c r="AD128" s="10" t="s">
        <v>65</v>
      </c>
      <c r="AE128" s="10" t="n">
        <f aca="false">((Q128 - AA128)/Q128)</f>
        <v>0.00202332777910031</v>
      </c>
      <c r="AF128" s="10" t="n">
        <f aca="false">(U128*(1 +AE128))</f>
        <v>16.6332535673649</v>
      </c>
      <c r="AG128" s="10" t="s">
        <v>65</v>
      </c>
      <c r="AH128" s="14" t="e">
        <f aca="false">1.8682*AG128 - 2.7383</f>
        <v>#VALUE!</v>
      </c>
      <c r="AI128" s="14" t="e">
        <f aca="false">AH128*(17.1/16.8)</f>
        <v>#VALUE!</v>
      </c>
      <c r="AJ128" s="14"/>
      <c r="AK128" s="14"/>
      <c r="AL128" s="10" t="s">
        <v>65</v>
      </c>
      <c r="AM128" s="10" t="s">
        <v>65</v>
      </c>
      <c r="AN128" s="10" t="s">
        <v>65</v>
      </c>
      <c r="AO128" s="10" t="s">
        <v>65</v>
      </c>
      <c r="AP128" s="10" t="s">
        <v>65</v>
      </c>
      <c r="AQ128" s="10" t="s">
        <v>65</v>
      </c>
      <c r="AR128" s="10" t="s">
        <v>65</v>
      </c>
      <c r="AS128" s="10" t="n">
        <v>31.32</v>
      </c>
      <c r="AT128" s="10" t="s">
        <v>69</v>
      </c>
      <c r="AU128" s="0" t="n">
        <f aca="false">1.8651*O128 - 2.6525</f>
        <v>27.8636451217</v>
      </c>
      <c r="AV128" s="0" t="n">
        <f aca="false">1.8651*U128 - 2.6525</f>
        <v>28.3075389217</v>
      </c>
      <c r="AW128" s="0" t="s">
        <v>65</v>
      </c>
      <c r="AX128" s="0" t="n">
        <f aca="false">1.8651*AF128 - 2.6525</f>
        <v>28.3701812284923</v>
      </c>
      <c r="AY128" s="0" t="s">
        <v>65</v>
      </c>
      <c r="AZ128" s="10" t="n">
        <f aca="false">U128 - O128</f>
        <v>0.238</v>
      </c>
      <c r="BA128" s="10" t="n">
        <f aca="false">(AZ128/O128)*100</f>
        <v>1.45461950790222</v>
      </c>
      <c r="BB128" s="10" t="n">
        <f aca="false">U128-O128</f>
        <v>0.238</v>
      </c>
      <c r="BC128" s="10" t="n">
        <f aca="false">(BB128/O128)*100</f>
        <v>1.45461950790222</v>
      </c>
      <c r="BD128" s="10" t="e">
        <f aca="false">BC128/Y128</f>
        <v>#VALUE!</v>
      </c>
      <c r="BE128" s="10" t="n">
        <f aca="false">((AV128 - AU128)/AU128)*100</f>
        <v>1.59309307185477</v>
      </c>
      <c r="BF128" s="10" t="e">
        <f aca="false">BE128/Y128</f>
        <v>#VALUE!</v>
      </c>
      <c r="BG128" s="10" t="n">
        <f aca="false">AF128 - O128</f>
        <v>0.271586567364917</v>
      </c>
      <c r="BH128" s="10" t="n">
        <f aca="false">(BG128/O128)*100</f>
        <v>1.65989545787062</v>
      </c>
      <c r="BI128" s="10" t="e">
        <f aca="false">BH128/Y128</f>
        <v>#VALUE!</v>
      </c>
      <c r="BJ128" s="10" t="n">
        <f aca="false">((AX128 - AU128)/AU128)*100</f>
        <v>1.81791041545322</v>
      </c>
      <c r="BK128" s="10" t="e">
        <f aca="false">BJ128/Y128</f>
        <v>#VALUE!</v>
      </c>
      <c r="BL128" s="10" t="s">
        <v>81</v>
      </c>
    </row>
    <row r="129" customFormat="false" ht="14.25" hidden="false" customHeight="true" outlineLevel="0" collapsed="false">
      <c r="A129" s="0" t="n">
        <v>73</v>
      </c>
      <c r="B129" s="10" t="n">
        <v>17026</v>
      </c>
      <c r="C129" s="10" t="n">
        <v>16</v>
      </c>
      <c r="D129" s="11" t="n">
        <v>6</v>
      </c>
      <c r="E129" s="11" t="n">
        <v>1</v>
      </c>
      <c r="F129" s="10" t="n">
        <v>2800</v>
      </c>
      <c r="G129" s="10" t="n">
        <v>2616.63</v>
      </c>
      <c r="H129" s="10" t="n">
        <v>2523.13</v>
      </c>
      <c r="I129" s="12" t="n">
        <v>2423.47</v>
      </c>
      <c r="J129" s="10" t="n">
        <v>1.17</v>
      </c>
      <c r="K129" s="13" t="n">
        <v>7.24</v>
      </c>
      <c r="L129" s="10" t="s">
        <v>64</v>
      </c>
      <c r="M129" s="10" t="n">
        <v>20170606</v>
      </c>
      <c r="N129" s="10" t="n">
        <v>20170606</v>
      </c>
      <c r="O129" s="10" t="n">
        <v>47.084</v>
      </c>
      <c r="P129" s="10" t="n">
        <v>170505</v>
      </c>
      <c r="Q129" s="10" t="n">
        <v>2.785</v>
      </c>
      <c r="R129" s="10" t="n">
        <v>12.9</v>
      </c>
      <c r="S129" s="10" t="n">
        <f aca="false">AVERAGE(32.5, 32.6, 32.5)</f>
        <v>32.5333333333333</v>
      </c>
      <c r="T129" s="10" t="n">
        <v>36.1</v>
      </c>
      <c r="U129" s="10" t="n">
        <v>46.971667</v>
      </c>
      <c r="V129" s="10" t="n">
        <v>170530</v>
      </c>
      <c r="W129" s="10" t="n">
        <f aca="false">U129*(32.55/29.53)</f>
        <v>51.77540673383</v>
      </c>
      <c r="X129" s="10" t="n">
        <f aca="false">U129</f>
        <v>46.971667</v>
      </c>
      <c r="Y129" s="10" t="s">
        <v>65</v>
      </c>
      <c r="Z129" s="10" t="n">
        <f aca="false">1.8682*X129 - 2.7383</f>
        <v>85.0141682894</v>
      </c>
      <c r="AA129" s="10" t="n">
        <f aca="false">AVERAGE(2.794, 2.793, 2.798)</f>
        <v>2.795</v>
      </c>
      <c r="AB129" s="10" t="n">
        <v>17.2</v>
      </c>
      <c r="AC129" s="10" t="n">
        <f aca="false">AVERAGE(29.4, 29.4, 29.5)</f>
        <v>29.4333333333333</v>
      </c>
      <c r="AD129" s="10" t="s">
        <v>65</v>
      </c>
      <c r="AE129" s="10" t="n">
        <f aca="false">((Q129 - AA129)/Q129)</f>
        <v>-0.00359066427289041</v>
      </c>
      <c r="AF129" s="10" t="n">
        <f aca="false">(U129*(1 +AE129))</f>
        <v>46.803007513465</v>
      </c>
      <c r="AG129" s="10" t="s">
        <v>65</v>
      </c>
      <c r="AH129" s="14" t="e">
        <f aca="false">1.8682*AG129 - 2.7383</f>
        <v>#VALUE!</v>
      </c>
      <c r="AI129" s="14" t="e">
        <f aca="false">AH129*(17.1/16.8)</f>
        <v>#VALUE!</v>
      </c>
      <c r="AJ129" s="14"/>
      <c r="AK129" s="14"/>
      <c r="AL129" s="10" t="s">
        <v>65</v>
      </c>
      <c r="AM129" s="10" t="s">
        <v>65</v>
      </c>
      <c r="AN129" s="10" t="s">
        <v>65</v>
      </c>
      <c r="AO129" s="10" t="s">
        <v>65</v>
      </c>
      <c r="AP129" s="10" t="s">
        <v>65</v>
      </c>
      <c r="AQ129" s="10" t="s">
        <v>65</v>
      </c>
      <c r="AR129" s="10" t="s">
        <v>65</v>
      </c>
      <c r="AS129" s="10" t="n">
        <v>83.13</v>
      </c>
      <c r="AT129" s="10" t="s">
        <v>69</v>
      </c>
      <c r="AU129" s="0" t="n">
        <f aca="false">1.8651*O129 - 2.6525</f>
        <v>85.1638684</v>
      </c>
      <c r="AV129" s="0" t="n">
        <f aca="false">1.8651*U129 - 2.6525</f>
        <v>84.9543561217</v>
      </c>
      <c r="AW129" s="0" t="s">
        <v>65</v>
      </c>
      <c r="AX129" s="0" t="n">
        <f aca="false">1.8651*AF129 - 2.6525</f>
        <v>84.6397893133636</v>
      </c>
      <c r="AY129" s="0" t="s">
        <v>65</v>
      </c>
      <c r="AZ129" s="10" t="n">
        <f aca="false">U129 - O129</f>
        <v>-0.112333000000007</v>
      </c>
      <c r="BA129" s="10" t="n">
        <f aca="false">(AZ129/O129)*100</f>
        <v>-0.238579984708195</v>
      </c>
      <c r="BB129" s="10" t="n">
        <f aca="false">U129-O129</f>
        <v>-0.112333000000007</v>
      </c>
      <c r="BC129" s="10" t="n">
        <f aca="false">(BB129/O129)*100</f>
        <v>-0.238579984708195</v>
      </c>
      <c r="BD129" s="10" t="e">
        <f aca="false">BC129/Y129</f>
        <v>#VALUE!</v>
      </c>
      <c r="BE129" s="10" t="n">
        <f aca="false">((AV129 - AU129)/AU129)*100</f>
        <v>-0.246010758125697</v>
      </c>
      <c r="BF129" s="10" t="e">
        <f aca="false">BE129/Y129</f>
        <v>#VALUE!</v>
      </c>
      <c r="BG129" s="10" t="n">
        <f aca="false">AF129 - O129</f>
        <v>-0.280992486535013</v>
      </c>
      <c r="BH129" s="10" t="n">
        <f aca="false">(BG129/O129)*100</f>
        <v>-0.596789751369919</v>
      </c>
      <c r="BI129" s="10" t="e">
        <f aca="false">BH129/Y129</f>
        <v>#VALUE!</v>
      </c>
      <c r="BJ129" s="10" t="n">
        <f aca="false">((AX129 - AU129)/AU129)*100</f>
        <v>-0.615377267945297</v>
      </c>
      <c r="BK129" s="10" t="e">
        <f aca="false">BJ129/Y129</f>
        <v>#VALUE!</v>
      </c>
      <c r="BL129" s="15"/>
    </row>
    <row r="130" customFormat="false" ht="14.25" hidden="false" customHeight="true" outlineLevel="0" collapsed="false">
      <c r="A130" s="0" t="n">
        <v>74</v>
      </c>
      <c r="B130" s="10" t="n">
        <v>17032</v>
      </c>
      <c r="C130" s="10" t="n">
        <v>8</v>
      </c>
      <c r="D130" s="11" t="n">
        <v>3</v>
      </c>
      <c r="E130" s="11" t="n">
        <v>2</v>
      </c>
      <c r="F130" s="10" t="n">
        <v>900</v>
      </c>
      <c r="G130" s="10" t="n">
        <v>2449.19</v>
      </c>
      <c r="H130" s="10" t="n">
        <v>2464.79</v>
      </c>
      <c r="I130" s="12" t="n">
        <v>904.6</v>
      </c>
      <c r="J130" s="10" t="n">
        <v>2.08</v>
      </c>
      <c r="K130" s="13" t="n">
        <v>7.59</v>
      </c>
      <c r="L130" s="10" t="s">
        <v>64</v>
      </c>
      <c r="M130" s="10" t="n">
        <v>20170606</v>
      </c>
      <c r="N130" s="10" t="n">
        <v>20170606</v>
      </c>
      <c r="O130" s="10" t="n">
        <v>32.175</v>
      </c>
      <c r="P130" s="10" t="n">
        <v>170505</v>
      </c>
      <c r="Q130" s="10" t="n">
        <v>2.786</v>
      </c>
      <c r="R130" s="10" t="n">
        <v>12.9</v>
      </c>
      <c r="S130" s="10" t="n">
        <f aca="false">AVERAGE(32.5, 32.6, 32.5)</f>
        <v>32.5333333333333</v>
      </c>
      <c r="T130" s="10" t="n">
        <v>36.1</v>
      </c>
      <c r="U130" s="10" t="n">
        <v>31.953667</v>
      </c>
      <c r="V130" s="10" t="n">
        <v>170531</v>
      </c>
      <c r="W130" s="10" t="n">
        <f aca="false">U130*(32.55/29.53)</f>
        <v>35.2215327074162</v>
      </c>
      <c r="X130" s="10" t="n">
        <f aca="false">U130</f>
        <v>31.953667</v>
      </c>
      <c r="Y130" s="10" t="s">
        <v>65</v>
      </c>
      <c r="Z130" s="10" t="n">
        <f aca="false">1.8682*X130 - 2.7383</f>
        <v>56.9575406894</v>
      </c>
      <c r="AA130" s="10" t="n">
        <f aca="false">AVERAGE(2.8)</f>
        <v>2.8</v>
      </c>
      <c r="AB130" s="10" t="n">
        <v>17.2</v>
      </c>
      <c r="AC130" s="10" t="n">
        <f aca="false">AVERAGE(29.4, 29.5, 29.5)</f>
        <v>29.4666666666667</v>
      </c>
      <c r="AD130" s="10" t="n">
        <f aca="false">33.1</f>
        <v>33.1</v>
      </c>
      <c r="AE130" s="10" t="n">
        <f aca="false">((Q130 - AA130)/Q130)</f>
        <v>-0.00502512562814063</v>
      </c>
      <c r="AF130" s="10" t="n">
        <f aca="false">(U130*(1 +AE130))</f>
        <v>31.7930958090452</v>
      </c>
      <c r="AG130" s="10" t="s">
        <v>65</v>
      </c>
      <c r="AH130" s="14" t="e">
        <f aca="false">1.8682*AG130 - 2.7383</f>
        <v>#VALUE!</v>
      </c>
      <c r="AI130" s="14" t="e">
        <f aca="false">AH130*(17.1/16.8)</f>
        <v>#VALUE!</v>
      </c>
      <c r="AJ130" s="14"/>
      <c r="AK130" s="14"/>
      <c r="AL130" s="10" t="s">
        <v>65</v>
      </c>
      <c r="AM130" s="10" t="s">
        <v>65</v>
      </c>
      <c r="AN130" s="10" t="s">
        <v>65</v>
      </c>
      <c r="AO130" s="10" t="s">
        <v>65</v>
      </c>
      <c r="AP130" s="10" t="s">
        <v>65</v>
      </c>
      <c r="AQ130" s="10" t="s">
        <v>65</v>
      </c>
      <c r="AR130" s="10" t="s">
        <v>65</v>
      </c>
      <c r="AS130" s="10" t="n">
        <v>58.94</v>
      </c>
      <c r="AT130" s="10" t="s">
        <v>69</v>
      </c>
      <c r="AU130" s="0" t="n">
        <f aca="false">1.8651*O130 - 2.6525</f>
        <v>57.3570925</v>
      </c>
      <c r="AV130" s="0" t="n">
        <f aca="false">1.8651*U130 - 2.6525</f>
        <v>56.9442843217</v>
      </c>
      <c r="AW130" s="0" t="s">
        <v>65</v>
      </c>
      <c r="AX130" s="0" t="n">
        <f aca="false">1.8651*AF130 - 2.6525</f>
        <v>56.6448029934503</v>
      </c>
      <c r="AY130" s="0" t="s">
        <v>65</v>
      </c>
      <c r="AZ130" s="10" t="n">
        <f aca="false">U130 - O130</f>
        <v>-0.221332999999998</v>
      </c>
      <c r="BA130" s="10" t="n">
        <f aca="false">(AZ130/O130)*100</f>
        <v>-0.687903651903645</v>
      </c>
      <c r="BB130" s="10" t="n">
        <f aca="false">U130-O130</f>
        <v>-0.221332999999998</v>
      </c>
      <c r="BC130" s="10" t="n">
        <f aca="false">(BB130/O130)*100</f>
        <v>-0.687903651903645</v>
      </c>
      <c r="BD130" s="10" t="e">
        <f aca="false">BC130/Y130</f>
        <v>#VALUE!</v>
      </c>
      <c r="BE130" s="10" t="n">
        <f aca="false">((AV130 - AU130)/AU130)*100</f>
        <v>-0.719716011232608</v>
      </c>
      <c r="BF130" s="10" t="e">
        <f aca="false">BE130/Y130</f>
        <v>#VALUE!</v>
      </c>
      <c r="BG130" s="10" t="n">
        <f aca="false">AF130 - O130</f>
        <v>-0.381904190954767</v>
      </c>
      <c r="BH130" s="10" t="n">
        <f aca="false">(BG130/O130)*100</f>
        <v>-1.18695941244683</v>
      </c>
      <c r="BI130" s="10" t="e">
        <f aca="false">BH130/Y130</f>
        <v>#VALUE!</v>
      </c>
      <c r="BJ130" s="10" t="n">
        <f aca="false">((AX130 - AU130)/AU130)*100</f>
        <v>-1.24185079037913</v>
      </c>
      <c r="BK130" s="10" t="e">
        <f aca="false">BJ130/Y130</f>
        <v>#VALUE!</v>
      </c>
      <c r="BL130" s="15"/>
    </row>
    <row r="131" customFormat="false" ht="14.25" hidden="false" customHeight="true" outlineLevel="0" collapsed="false">
      <c r="A131" s="0" t="n">
        <v>75</v>
      </c>
      <c r="B131" s="10" t="n">
        <v>17036</v>
      </c>
      <c r="C131" s="10" t="n">
        <v>12</v>
      </c>
      <c r="D131" s="11" t="n">
        <v>4</v>
      </c>
      <c r="E131" s="11" t="n">
        <v>3</v>
      </c>
      <c r="F131" s="10" t="n">
        <v>2800</v>
      </c>
      <c r="G131" s="10" t="n">
        <v>2612.89</v>
      </c>
      <c r="H131" s="10" t="n">
        <v>2488.3</v>
      </c>
      <c r="I131" s="12" t="n">
        <v>2516.92</v>
      </c>
      <c r="J131" s="10" t="n">
        <v>1.01</v>
      </c>
      <c r="K131" s="13" t="n">
        <v>7.22</v>
      </c>
      <c r="L131" s="10" t="s">
        <v>64</v>
      </c>
      <c r="M131" s="10" t="n">
        <v>20170606</v>
      </c>
      <c r="N131" s="10" t="n">
        <v>20170606</v>
      </c>
      <c r="O131" s="10" t="n">
        <v>18.806333</v>
      </c>
      <c r="P131" s="10" t="n">
        <v>170505</v>
      </c>
      <c r="Q131" s="10" t="n">
        <f aca="false">AVERAGE(2.785, 2.785, 2.786)</f>
        <v>2.78533333333333</v>
      </c>
      <c r="R131" s="10" t="n">
        <v>12.9</v>
      </c>
      <c r="S131" s="10" t="n">
        <f aca="false">AVERAGE(32.5, 32.6, 32.5)</f>
        <v>32.5333333333333</v>
      </c>
      <c r="T131" s="10" t="n">
        <v>36.1</v>
      </c>
      <c r="U131" s="10" t="n">
        <v>18.60025</v>
      </c>
      <c r="V131" s="10" t="n">
        <v>170530</v>
      </c>
      <c r="W131" s="10" t="n">
        <f aca="false">U131*(32.55/29.53)</f>
        <v>20.5024767185913</v>
      </c>
      <c r="X131" s="10" t="n">
        <f aca="false">U131</f>
        <v>18.60025</v>
      </c>
      <c r="Y131" s="10" t="s">
        <v>65</v>
      </c>
      <c r="Z131" s="10" t="n">
        <f aca="false">1.8682*X131 - 2.7383</f>
        <v>32.01068705</v>
      </c>
      <c r="AA131" s="10" t="n">
        <f aca="false">AVERAGE(2.802, 2.803, 2.802)</f>
        <v>2.80233333333333</v>
      </c>
      <c r="AB131" s="10" t="n">
        <v>17.2</v>
      </c>
      <c r="AC131" s="10" t="n">
        <f aca="false">AVERAGE(29.4, 29.4, 29.5)</f>
        <v>29.4333333333333</v>
      </c>
      <c r="AD131" s="10" t="s">
        <v>65</v>
      </c>
      <c r="AE131" s="10" t="n">
        <f aca="false">((Q131 - AA131)/Q131)</f>
        <v>-0.00610339875538532</v>
      </c>
      <c r="AF131" s="10" t="n">
        <f aca="false">(U131*(1 +AE131))</f>
        <v>18.4867252573001</v>
      </c>
      <c r="AG131" s="10" t="s">
        <v>65</v>
      </c>
      <c r="AH131" s="14" t="e">
        <f aca="false">1.8682*AG131 - 2.7383</f>
        <v>#VALUE!</v>
      </c>
      <c r="AI131" s="14" t="e">
        <f aca="false">AH131*(17.1/16.8)</f>
        <v>#VALUE!</v>
      </c>
      <c r="AJ131" s="14"/>
      <c r="AK131" s="14"/>
      <c r="AL131" s="10" t="s">
        <v>65</v>
      </c>
      <c r="AM131" s="10" t="s">
        <v>65</v>
      </c>
      <c r="AN131" s="10" t="s">
        <v>65</v>
      </c>
      <c r="AO131" s="10" t="s">
        <v>65</v>
      </c>
      <c r="AP131" s="10" t="s">
        <v>65</v>
      </c>
      <c r="AQ131" s="10" t="s">
        <v>65</v>
      </c>
      <c r="AR131" s="10" t="s">
        <v>65</v>
      </c>
      <c r="AS131" s="10" t="n">
        <v>32.77</v>
      </c>
      <c r="AT131" s="10" t="s">
        <v>69</v>
      </c>
      <c r="AU131" s="0" t="n">
        <f aca="false">1.8651*O131 - 2.6525</f>
        <v>32.4231916783</v>
      </c>
      <c r="AV131" s="0" t="n">
        <f aca="false">1.8651*U131 - 2.6525</f>
        <v>32.038826275</v>
      </c>
      <c r="AW131" s="0" t="s">
        <v>65</v>
      </c>
      <c r="AX131" s="0" t="n">
        <f aca="false">1.8651*AF131 - 2.6525</f>
        <v>31.8270912773905</v>
      </c>
      <c r="AY131" s="0" t="s">
        <v>65</v>
      </c>
      <c r="AZ131" s="10" t="n">
        <f aca="false">U131 - O131</f>
        <v>-0.206083</v>
      </c>
      <c r="BA131" s="10" t="n">
        <f aca="false">(AZ131/O131)*100</f>
        <v>-1.09581703142234</v>
      </c>
      <c r="BB131" s="10" t="n">
        <f aca="false">U131-O131</f>
        <v>-0.206083</v>
      </c>
      <c r="BC131" s="10" t="n">
        <f aca="false">(BB131/O131)*100</f>
        <v>-1.09581703142234</v>
      </c>
      <c r="BD131" s="10" t="e">
        <f aca="false">BC131/Y131</f>
        <v>#VALUE!</v>
      </c>
      <c r="BE131" s="10" t="n">
        <f aca="false">((AV131 - AU131)/AU131)*100</f>
        <v>-1.18546442655507</v>
      </c>
      <c r="BF131" s="10" t="e">
        <f aca="false">BE131/Y131</f>
        <v>#VALUE!</v>
      </c>
      <c r="BG131" s="10" t="n">
        <f aca="false">AF131 - O131</f>
        <v>-0.319607742699855</v>
      </c>
      <c r="BH131" s="10" t="n">
        <f aca="false">(BG131/O131)*100</f>
        <v>-1.69946869865515</v>
      </c>
      <c r="BI131" s="10" t="e">
        <f aca="false">BH131/Y131</f>
        <v>#VALUE!</v>
      </c>
      <c r="BJ131" s="10" t="n">
        <f aca="false">((AX131 - AU131)/AU131)*100</f>
        <v>-1.83850006755645</v>
      </c>
      <c r="BK131" s="10" t="e">
        <f aca="false">BJ131/Y131</f>
        <v>#VALUE!</v>
      </c>
      <c r="BL131" s="15"/>
    </row>
    <row r="132" customFormat="false" ht="14.25" hidden="false" customHeight="true" outlineLevel="0" collapsed="false">
      <c r="A132" s="0" t="n">
        <v>76</v>
      </c>
      <c r="B132" s="10" t="n">
        <v>17040</v>
      </c>
      <c r="C132" s="10" t="n">
        <v>11</v>
      </c>
      <c r="D132" s="11" t="n">
        <v>4</v>
      </c>
      <c r="E132" s="11" t="n">
        <v>2</v>
      </c>
      <c r="F132" s="10" t="n">
        <v>2800</v>
      </c>
      <c r="G132" s="10" t="n">
        <v>2601.68</v>
      </c>
      <c r="H132" s="10" t="n">
        <v>2504.96</v>
      </c>
      <c r="I132" s="12" t="n">
        <v>2527.05</v>
      </c>
      <c r="J132" s="10" t="n">
        <v>1.02</v>
      </c>
      <c r="K132" s="13" t="n">
        <v>7.22</v>
      </c>
      <c r="L132" s="10" t="s">
        <v>64</v>
      </c>
      <c r="M132" s="10" t="n">
        <v>20170606</v>
      </c>
      <c r="N132" s="10" t="n">
        <v>20170606</v>
      </c>
      <c r="O132" s="10" t="n">
        <v>47.585333</v>
      </c>
      <c r="P132" s="10" t="n">
        <v>170505</v>
      </c>
      <c r="Q132" s="10" t="n">
        <v>2.786</v>
      </c>
      <c r="R132" s="10" t="n">
        <v>12.9</v>
      </c>
      <c r="S132" s="10" t="n">
        <f aca="false">AVERAGE(32.5, 32.6, 32.5)</f>
        <v>32.5333333333333</v>
      </c>
      <c r="T132" s="10" t="n">
        <v>36.1</v>
      </c>
      <c r="U132" s="10" t="n">
        <v>47.184</v>
      </c>
      <c r="V132" s="10" t="n">
        <v>170530</v>
      </c>
      <c r="W132" s="10" t="n">
        <f aca="false">U132*(32.55/29.53)</f>
        <v>52.0094547917372</v>
      </c>
      <c r="X132" s="10" t="n">
        <f aca="false">U132</f>
        <v>47.184</v>
      </c>
      <c r="Y132" s="10" t="s">
        <v>65</v>
      </c>
      <c r="Z132" s="10" t="n">
        <f aca="false">1.8682*X132 - 2.7383</f>
        <v>85.4108488</v>
      </c>
      <c r="AA132" s="10" t="n">
        <f aca="false">AVERAGE(2.794, 2.793, 2.798)</f>
        <v>2.795</v>
      </c>
      <c r="AB132" s="10" t="n">
        <v>17.2</v>
      </c>
      <c r="AC132" s="10" t="n">
        <f aca="false">AVERAGE(29.4, 29.4, 29.5)</f>
        <v>29.4333333333333</v>
      </c>
      <c r="AD132" s="10" t="s">
        <v>65</v>
      </c>
      <c r="AE132" s="10" t="n">
        <f aca="false">((Q132 - AA132)/Q132)</f>
        <v>-0.0032304379038047</v>
      </c>
      <c r="AF132" s="10" t="n">
        <f aca="false">(U132*(1 +AE132))</f>
        <v>47.0315750179469</v>
      </c>
      <c r="AG132" s="10" t="s">
        <v>65</v>
      </c>
      <c r="AH132" s="14" t="e">
        <f aca="false">1.8682*AG132 - 2.7383</f>
        <v>#VALUE!</v>
      </c>
      <c r="AI132" s="14" t="e">
        <f aca="false">AH132*(17.1/16.8)</f>
        <v>#VALUE!</v>
      </c>
      <c r="AJ132" s="14"/>
      <c r="AK132" s="14"/>
      <c r="AL132" s="10" t="s">
        <v>65</v>
      </c>
      <c r="AM132" s="10" t="s">
        <v>65</v>
      </c>
      <c r="AN132" s="10" t="s">
        <v>65</v>
      </c>
      <c r="AO132" s="10" t="s">
        <v>65</v>
      </c>
      <c r="AP132" s="10" t="s">
        <v>65</v>
      </c>
      <c r="AQ132" s="10" t="s">
        <v>65</v>
      </c>
      <c r="AR132" s="10" t="s">
        <v>65</v>
      </c>
      <c r="AS132" s="10" t="n">
        <v>86.08</v>
      </c>
      <c r="AT132" s="10" t="s">
        <v>69</v>
      </c>
      <c r="AU132" s="0" t="n">
        <f aca="false">1.8651*O132 - 2.6525</f>
        <v>86.0989045783</v>
      </c>
      <c r="AV132" s="0" t="n">
        <f aca="false">1.8651*U132 - 2.6525</f>
        <v>85.3503784</v>
      </c>
      <c r="AW132" s="0" t="s">
        <v>65</v>
      </c>
      <c r="AX132" s="0" t="n">
        <f aca="false">1.8651*AF132 - 2.6525</f>
        <v>85.0660905659727</v>
      </c>
      <c r="AY132" s="0" t="s">
        <v>65</v>
      </c>
      <c r="AZ132" s="10" t="n">
        <f aca="false">U132 - O132</f>
        <v>-0.401333000000001</v>
      </c>
      <c r="BA132" s="10" t="n">
        <f aca="false">(AZ132/O132)*100</f>
        <v>-0.843396430576625</v>
      </c>
      <c r="BB132" s="10" t="n">
        <f aca="false">U132-O132</f>
        <v>-0.401333000000001</v>
      </c>
      <c r="BC132" s="10" t="n">
        <f aca="false">(BB132/O132)*100</f>
        <v>-0.843396430576625</v>
      </c>
      <c r="BD132" s="10" t="e">
        <f aca="false">BC132/Y132</f>
        <v>#VALUE!</v>
      </c>
      <c r="BE132" s="10" t="n">
        <f aca="false">((AV132 - AU132)/AU132)*100</f>
        <v>-0.869379444449578</v>
      </c>
      <c r="BF132" s="10" t="e">
        <f aca="false">BE132/Y132</f>
        <v>#VALUE!</v>
      </c>
      <c r="BG132" s="10" t="n">
        <f aca="false">AF132 - O132</f>
        <v>-0.553757982053121</v>
      </c>
      <c r="BH132" s="10" t="n">
        <f aca="false">(BG132/O132)*100</f>
        <v>-1.16371568115982</v>
      </c>
      <c r="BI132" s="10" t="e">
        <f aca="false">BH132/Y132</f>
        <v>#VALUE!</v>
      </c>
      <c r="BJ132" s="10" t="n">
        <f aca="false">((AX132 - AU132)/AU132)*100</f>
        <v>-1.19956696009764</v>
      </c>
      <c r="BK132" s="10" t="e">
        <f aca="false">BJ132/Y132</f>
        <v>#VALUE!</v>
      </c>
      <c r="BL132" s="15"/>
    </row>
    <row r="133" customFormat="false" ht="14.25" hidden="false" customHeight="true" outlineLevel="0" collapsed="false">
      <c r="A133" s="0" t="n">
        <v>77</v>
      </c>
      <c r="B133" s="10" t="n">
        <v>17045</v>
      </c>
      <c r="C133" s="10" t="n">
        <v>17</v>
      </c>
      <c r="D133" s="11" t="n">
        <v>6</v>
      </c>
      <c r="E133" s="11" t="n">
        <v>2</v>
      </c>
      <c r="F133" s="10" t="n">
        <v>2800</v>
      </c>
      <c r="G133" s="10" t="n">
        <v>2608.91</v>
      </c>
      <c r="H133" s="10" t="n">
        <v>2522.06</v>
      </c>
      <c r="I133" s="12" t="n">
        <v>2346.38</v>
      </c>
      <c r="J133" s="10" t="n">
        <v>1.21</v>
      </c>
      <c r="K133" s="13" t="n">
        <v>7.23</v>
      </c>
      <c r="L133" s="10" t="s">
        <v>64</v>
      </c>
      <c r="M133" s="10" t="n">
        <v>20170606</v>
      </c>
      <c r="N133" s="10" t="n">
        <v>20170606</v>
      </c>
      <c r="O133" s="10" t="n">
        <v>31.237333</v>
      </c>
      <c r="P133" s="10" t="n">
        <v>170506</v>
      </c>
      <c r="Q133" s="10" t="n">
        <f aca="false">AVERAGE(2.799, 2.798, 2.797)</f>
        <v>2.798</v>
      </c>
      <c r="R133" s="10" t="n">
        <v>13</v>
      </c>
      <c r="S133" s="10" t="n">
        <f aca="false">AVERAGE(32.6, 32.7, 32.7)</f>
        <v>32.6666666666667</v>
      </c>
      <c r="T133" s="10" t="n">
        <v>36.1</v>
      </c>
      <c r="U133" s="10" t="n">
        <v>32.053667</v>
      </c>
      <c r="V133" s="10" t="n">
        <v>170530</v>
      </c>
      <c r="W133" s="10" t="n">
        <f aca="false">U133*(32.55/29.53)</f>
        <v>35.3317595953268</v>
      </c>
      <c r="X133" s="10" t="n">
        <f aca="false">U133</f>
        <v>32.053667</v>
      </c>
      <c r="Y133" s="10" t="s">
        <v>65</v>
      </c>
      <c r="Z133" s="10" t="n">
        <f aca="false">1.8682*X133 - 2.7383</f>
        <v>57.1443606894</v>
      </c>
      <c r="AA133" s="10" t="n">
        <f aca="false">AVERAGE(2.802, 2.803, 2.802)</f>
        <v>2.80233333333333</v>
      </c>
      <c r="AB133" s="10" t="n">
        <v>17.2</v>
      </c>
      <c r="AC133" s="10" t="n">
        <f aca="false">AVERAGE(29.4, 29.4, 29.5)</f>
        <v>29.4333333333333</v>
      </c>
      <c r="AD133" s="10" t="s">
        <v>65</v>
      </c>
      <c r="AE133" s="10" t="n">
        <f aca="false">((Q133 - AA133)/Q133)</f>
        <v>-0.00154872527996187</v>
      </c>
      <c r="AF133" s="10" t="n">
        <f aca="false">(U133*(1 +AE133))</f>
        <v>32.0040246756016</v>
      </c>
      <c r="AG133" s="10" t="s">
        <v>65</v>
      </c>
      <c r="AH133" s="14" t="e">
        <f aca="false">1.8682*AG133 - 2.7383</f>
        <v>#VALUE!</v>
      </c>
      <c r="AI133" s="14" t="e">
        <f aca="false">AH133*(17.1/16.8)</f>
        <v>#VALUE!</v>
      </c>
      <c r="AJ133" s="14"/>
      <c r="AK133" s="14"/>
      <c r="AL133" s="10" t="s">
        <v>65</v>
      </c>
      <c r="AM133" s="10" t="s">
        <v>65</v>
      </c>
      <c r="AN133" s="10" t="s">
        <v>65</v>
      </c>
      <c r="AO133" s="10" t="s">
        <v>65</v>
      </c>
      <c r="AP133" s="10" t="s">
        <v>65</v>
      </c>
      <c r="AQ133" s="10" t="s">
        <v>65</v>
      </c>
      <c r="AR133" s="10" t="s">
        <v>65</v>
      </c>
      <c r="AS133" s="10" t="n">
        <v>62.97</v>
      </c>
      <c r="AT133" s="10" t="s">
        <v>69</v>
      </c>
      <c r="AU133" s="0" t="n">
        <f aca="false">1.8651*O133 - 2.6525</f>
        <v>55.6082497783</v>
      </c>
      <c r="AV133" s="0" t="n">
        <f aca="false">1.8651*U133 - 2.6525</f>
        <v>57.1307943217</v>
      </c>
      <c r="AW133" s="0" t="s">
        <v>65</v>
      </c>
      <c r="AX133" s="0" t="n">
        <f aca="false">1.8651*AF133 - 2.6525</f>
        <v>57.0382064224646</v>
      </c>
      <c r="AY133" s="0" t="s">
        <v>65</v>
      </c>
      <c r="AZ133" s="10" t="n">
        <f aca="false">U133 - O133</f>
        <v>0.816333999999998</v>
      </c>
      <c r="BA133" s="10" t="n">
        <f aca="false">(AZ133/O133)*100</f>
        <v>2.61332809686409</v>
      </c>
      <c r="BB133" s="10" t="n">
        <f aca="false">U133-O133</f>
        <v>0.816333999999998</v>
      </c>
      <c r="BC133" s="10" t="n">
        <f aca="false">(BB133/O133)*100</f>
        <v>2.61332809686409</v>
      </c>
      <c r="BD133" s="10" t="e">
        <f aca="false">BC133/Y133</f>
        <v>#VALUE!</v>
      </c>
      <c r="BE133" s="10" t="n">
        <f aca="false">((AV133 - AU133)/AU133)*100</f>
        <v>2.73798321196965</v>
      </c>
      <c r="BF133" s="10" t="e">
        <f aca="false">BE133/Y133</f>
        <v>#VALUE!</v>
      </c>
      <c r="BG133" s="10" t="n">
        <f aca="false">AF133 - O133</f>
        <v>0.766691675601621</v>
      </c>
      <c r="BH133" s="10" t="n">
        <f aca="false">(BG133/O133)*100</f>
        <v>2.45440824157946</v>
      </c>
      <c r="BI133" s="10" t="e">
        <f aca="false">BH133/Y133</f>
        <v>#VALUE!</v>
      </c>
      <c r="BJ133" s="10" t="n">
        <f aca="false">((AX133 - AU133)/AU133)*100</f>
        <v>2.5714829182101</v>
      </c>
      <c r="BK133" s="10" t="e">
        <f aca="false">BJ133/Y133</f>
        <v>#VALUE!</v>
      </c>
      <c r="BL133" s="15"/>
    </row>
    <row r="134" customFormat="false" ht="14.25" hidden="false" customHeight="true" outlineLevel="0" collapsed="false">
      <c r="A134" s="0" t="n">
        <v>78</v>
      </c>
      <c r="B134" s="10" t="n">
        <v>17050</v>
      </c>
      <c r="C134" s="10" t="n">
        <v>18</v>
      </c>
      <c r="D134" s="11" t="n">
        <v>6</v>
      </c>
      <c r="E134" s="11" t="n">
        <v>3</v>
      </c>
      <c r="F134" s="10" t="n">
        <v>2800</v>
      </c>
      <c r="G134" s="10" t="n">
        <v>2622.52</v>
      </c>
      <c r="H134" s="10" t="n">
        <v>2522.02</v>
      </c>
      <c r="I134" s="12" t="n">
        <v>2555.7</v>
      </c>
      <c r="J134" s="10" t="n">
        <v>1.13</v>
      </c>
      <c r="K134" s="13" t="n">
        <v>7.23</v>
      </c>
      <c r="L134" s="10" t="s">
        <v>64</v>
      </c>
      <c r="M134" s="10" t="n">
        <v>20170606</v>
      </c>
      <c r="N134" s="10" t="n">
        <v>20170606</v>
      </c>
      <c r="O134" s="10" t="n">
        <v>33.056</v>
      </c>
      <c r="P134" s="10" t="n">
        <v>170504</v>
      </c>
      <c r="Q134" s="10" t="n">
        <f aca="false">AVERAGE(2.756, 2.755, 2.756)</f>
        <v>2.75566666666667</v>
      </c>
      <c r="R134" s="10" t="n">
        <v>13</v>
      </c>
      <c r="S134" s="10" t="n">
        <f aca="false">AVERAGE(32.4,32.5,32.4)</f>
        <v>32.4333333333333</v>
      </c>
      <c r="T134" s="10" t="n">
        <v>36.1</v>
      </c>
      <c r="U134" s="10" t="n">
        <v>32.847333</v>
      </c>
      <c r="V134" s="10" t="n">
        <v>170530</v>
      </c>
      <c r="W134" s="10" t="n">
        <f aca="false">U134*(32.55/29.53)</f>
        <v>36.2065929275313</v>
      </c>
      <c r="X134" s="10" t="n">
        <f aca="false">U134</f>
        <v>32.847333</v>
      </c>
      <c r="Y134" s="10" t="s">
        <v>65</v>
      </c>
      <c r="Z134" s="10" t="n">
        <f aca="false">1.8682*X134 - 2.7383</f>
        <v>58.6270875106</v>
      </c>
      <c r="AA134" s="10" t="n">
        <f aca="false">AVERAGE(2.802, 2.803, 2.802)</f>
        <v>2.80233333333333</v>
      </c>
      <c r="AB134" s="10" t="n">
        <v>17.2</v>
      </c>
      <c r="AC134" s="10" t="n">
        <f aca="false">AVERAGE(29.4, 29.4, 29.5)</f>
        <v>29.4333333333333</v>
      </c>
      <c r="AD134" s="10" t="s">
        <v>65</v>
      </c>
      <c r="AE134" s="10" t="n">
        <f aca="false">((Q134 - AA134)/Q134)</f>
        <v>-0.0169348010160881</v>
      </c>
      <c r="AF134" s="10" t="n">
        <f aca="false">(U134*(1 +AE134))</f>
        <v>32.2910699517358</v>
      </c>
      <c r="AG134" s="10" t="s">
        <v>65</v>
      </c>
      <c r="AH134" s="14" t="e">
        <f aca="false">1.8682*AG134 - 2.7383</f>
        <v>#VALUE!</v>
      </c>
      <c r="AI134" s="14" t="e">
        <f aca="false">AH134*(17.1/16.8)</f>
        <v>#VALUE!</v>
      </c>
      <c r="AJ134" s="14"/>
      <c r="AK134" s="14"/>
      <c r="AL134" s="10" t="s">
        <v>65</v>
      </c>
      <c r="AM134" s="10" t="s">
        <v>65</v>
      </c>
      <c r="AN134" s="10" t="s">
        <v>65</v>
      </c>
      <c r="AO134" s="10" t="s">
        <v>65</v>
      </c>
      <c r="AP134" s="10" t="s">
        <v>65</v>
      </c>
      <c r="AQ134" s="10" t="s">
        <v>65</v>
      </c>
      <c r="AR134" s="10" t="s">
        <v>65</v>
      </c>
      <c r="AS134" s="10" t="n">
        <v>59.71</v>
      </c>
      <c r="AT134" s="10" t="s">
        <v>69</v>
      </c>
      <c r="AU134" s="0" t="n">
        <f aca="false">1.8651*O134 - 2.6525</f>
        <v>59.0002456</v>
      </c>
      <c r="AV134" s="0" t="n">
        <f aca="false">1.8651*U134 - 2.6525</f>
        <v>58.6110607783</v>
      </c>
      <c r="AW134" s="0" t="s">
        <v>65</v>
      </c>
      <c r="AX134" s="0" t="n">
        <f aca="false">1.8651*AF134 - 2.6525</f>
        <v>57.5735745669825</v>
      </c>
      <c r="AY134" s="0" t="s">
        <v>65</v>
      </c>
      <c r="AZ134" s="10" t="n">
        <f aca="false">U134 - O134</f>
        <v>-0.208666999999998</v>
      </c>
      <c r="BA134" s="10" t="n">
        <f aca="false">(AZ134/O134)*100</f>
        <v>-0.631253025169405</v>
      </c>
      <c r="BB134" s="10" t="n">
        <f aca="false">U134-O134</f>
        <v>-0.208666999999998</v>
      </c>
      <c r="BC134" s="10" t="n">
        <f aca="false">(BB134/O134)*100</f>
        <v>-0.631253025169405</v>
      </c>
      <c r="BD134" s="10" t="e">
        <f aca="false">BC134/Y134</f>
        <v>#VALUE!</v>
      </c>
      <c r="BE134" s="10" t="n">
        <f aca="false">((AV134 - AU134)/AU134)*100</f>
        <v>-0.659632545156725</v>
      </c>
      <c r="BF134" s="10" t="e">
        <f aca="false">BE134/Y134</f>
        <v>#VALUE!</v>
      </c>
      <c r="BG134" s="10" t="n">
        <f aca="false">AF134 - O134</f>
        <v>-0.764930048264183</v>
      </c>
      <c r="BH134" s="10" t="n">
        <f aca="false">(BG134/O134)*100</f>
        <v>-2.31404298240617</v>
      </c>
      <c r="BI134" s="10" t="e">
        <f aca="false">BH134/Y134</f>
        <v>#VALUE!</v>
      </c>
      <c r="BJ134" s="10" t="n">
        <f aca="false">((AX134 - AU134)/AU134)*100</f>
        <v>-2.41807643088443</v>
      </c>
      <c r="BK134" s="10" t="e">
        <f aca="false">BJ134/Y134</f>
        <v>#VALUE!</v>
      </c>
      <c r="BL134" s="15"/>
    </row>
    <row r="135" customFormat="false" ht="14.25" hidden="false" customHeight="true" outlineLevel="0" collapsed="false">
      <c r="A135" s="0" t="n">
        <v>79</v>
      </c>
      <c r="B135" s="10" t="n">
        <v>17061</v>
      </c>
      <c r="C135" s="10" t="n">
        <v>3</v>
      </c>
      <c r="D135" s="11" t="n">
        <v>1</v>
      </c>
      <c r="E135" s="11" t="n">
        <v>3</v>
      </c>
      <c r="F135" s="10" t="n">
        <v>400</v>
      </c>
      <c r="G135" s="10" t="n">
        <v>2377.12</v>
      </c>
      <c r="H135" s="10" t="n">
        <v>2484.38</v>
      </c>
      <c r="I135" s="12" t="n">
        <v>574.36</v>
      </c>
      <c r="J135" s="10" t="n">
        <v>2.93</v>
      </c>
      <c r="K135" s="13" t="n">
        <v>7.84</v>
      </c>
      <c r="L135" s="10" t="s">
        <v>64</v>
      </c>
      <c r="M135" s="10" t="n">
        <v>20170606</v>
      </c>
      <c r="N135" s="10" t="n">
        <v>20170606</v>
      </c>
      <c r="O135" s="10" t="n">
        <v>33.365667</v>
      </c>
      <c r="P135" s="10" t="n">
        <v>170504</v>
      </c>
      <c r="Q135" s="10" t="n">
        <f aca="false">AVERAGE(2.785)</f>
        <v>2.785</v>
      </c>
      <c r="R135" s="10" t="n">
        <v>12.9</v>
      </c>
      <c r="S135" s="10" t="n">
        <f aca="false">AVERAGE(32.4,32.5,32.4)</f>
        <v>32.4333333333333</v>
      </c>
      <c r="T135" s="10" t="n">
        <v>36.1</v>
      </c>
      <c r="U135" s="10" t="n">
        <v>33.389333</v>
      </c>
      <c r="V135" s="10" t="n">
        <v>170530</v>
      </c>
      <c r="W135" s="10" t="n">
        <f aca="false">U135*(32.55/29.53)</f>
        <v>36.8040226600068</v>
      </c>
      <c r="X135" s="10" t="n">
        <f aca="false">U135</f>
        <v>33.389333</v>
      </c>
      <c r="Y135" s="10" t="s">
        <v>65</v>
      </c>
      <c r="Z135" s="10" t="n">
        <f aca="false">1.8682*X135 - 2.7383</f>
        <v>59.6396519106</v>
      </c>
      <c r="AA135" s="10" t="n">
        <f aca="false">AVERAGE(2.794, 2.793, 2.798)</f>
        <v>2.795</v>
      </c>
      <c r="AB135" s="10" t="n">
        <v>17.2</v>
      </c>
      <c r="AC135" s="10" t="n">
        <f aca="false">AVERAGE(29.4, 29.4, 29.5)</f>
        <v>29.4333333333333</v>
      </c>
      <c r="AD135" s="10" t="s">
        <v>65</v>
      </c>
      <c r="AE135" s="10" t="n">
        <f aca="false">((Q135 - AA135)/Q135)</f>
        <v>-0.00359066427289041</v>
      </c>
      <c r="AF135" s="10" t="n">
        <f aca="false">(U135*(1 +AE135))</f>
        <v>33.2694431149013</v>
      </c>
      <c r="AG135" s="10" t="s">
        <v>65</v>
      </c>
      <c r="AH135" s="14" t="e">
        <f aca="false">1.8682*AG135 - 2.7383</f>
        <v>#VALUE!</v>
      </c>
      <c r="AI135" s="14" t="e">
        <f aca="false">AH135*(17.1/16.8)</f>
        <v>#VALUE!</v>
      </c>
      <c r="AJ135" s="14"/>
      <c r="AK135" s="14"/>
      <c r="AL135" s="10" t="s">
        <v>65</v>
      </c>
      <c r="AM135" s="10" t="s">
        <v>65</v>
      </c>
      <c r="AN135" s="10" t="s">
        <v>65</v>
      </c>
      <c r="AO135" s="10" t="s">
        <v>65</v>
      </c>
      <c r="AP135" s="10" t="s">
        <v>65</v>
      </c>
      <c r="AQ135" s="10" t="s">
        <v>65</v>
      </c>
      <c r="AR135" s="10" t="s">
        <v>65</v>
      </c>
      <c r="AS135" s="10" t="n">
        <v>61.1</v>
      </c>
      <c r="AT135" s="10" t="s">
        <v>69</v>
      </c>
      <c r="AU135" s="0" t="n">
        <f aca="false">1.8651*O135 - 2.6525</f>
        <v>59.5778055217</v>
      </c>
      <c r="AV135" s="0" t="n">
        <f aca="false">1.8651*U135 - 2.6525</f>
        <v>59.6219449783</v>
      </c>
      <c r="AW135" s="0" t="s">
        <v>65</v>
      </c>
      <c r="AX135" s="0" t="n">
        <f aca="false">1.8651*AF135 - 2.6525</f>
        <v>59.3983383536023</v>
      </c>
      <c r="AY135" s="0" t="s">
        <v>65</v>
      </c>
      <c r="AZ135" s="10" t="n">
        <f aca="false">U135 - O135</f>
        <v>0.0236659999999986</v>
      </c>
      <c r="BA135" s="10" t="n">
        <f aca="false">(AZ135/O135)*100</f>
        <v>0.0709291979686743</v>
      </c>
      <c r="BB135" s="10" t="n">
        <f aca="false">U135-O135</f>
        <v>0.0236659999999986</v>
      </c>
      <c r="BC135" s="10" t="n">
        <f aca="false">(BB135/O135)*100</f>
        <v>0.0709291979686743</v>
      </c>
      <c r="BD135" s="10" t="e">
        <f aca="false">BC135/Y135</f>
        <v>#VALUE!</v>
      </c>
      <c r="BE135" s="10" t="n">
        <f aca="false">((AV135 - AU135)/AU135)*100</f>
        <v>0.0740870802700683</v>
      </c>
      <c r="BF135" s="10" t="e">
        <f aca="false">BE135/Y135</f>
        <v>#VALUE!</v>
      </c>
      <c r="BG135" s="10" t="n">
        <f aca="false">AF135 - O135</f>
        <v>-0.0962238850987447</v>
      </c>
      <c r="BH135" s="10" t="n">
        <f aca="false">(BG135/O135)*100</f>
        <v>-0.288391912257425</v>
      </c>
      <c r="BI135" s="10" t="e">
        <f aca="false">BH135/Y135</f>
        <v>#VALUE!</v>
      </c>
      <c r="BJ135" s="10" t="n">
        <f aca="false">((AX135 - AU135)/AU135)*100</f>
        <v>-0.301231585363264</v>
      </c>
      <c r="BK135" s="10" t="e">
        <f aca="false">BJ135/Y135</f>
        <v>#VALUE!</v>
      </c>
      <c r="BL135" s="15"/>
    </row>
    <row r="136" customFormat="false" ht="14.25" hidden="false" customHeight="true" outlineLevel="0" collapsed="false">
      <c r="A136" s="0" t="n">
        <v>80</v>
      </c>
      <c r="B136" s="10" t="n">
        <v>17065</v>
      </c>
      <c r="C136" s="10" t="n">
        <v>13</v>
      </c>
      <c r="D136" s="11" t="n">
        <v>5</v>
      </c>
      <c r="E136" s="11" t="n">
        <v>1</v>
      </c>
      <c r="F136" s="10" t="n">
        <v>900</v>
      </c>
      <c r="G136" s="10" t="n">
        <v>2439.9</v>
      </c>
      <c r="H136" s="10" t="n">
        <v>2459.91</v>
      </c>
      <c r="I136" s="12" t="n">
        <v>936.56</v>
      </c>
      <c r="J136" s="10" t="n">
        <v>2.02</v>
      </c>
      <c r="K136" s="13" t="n">
        <v>7.62</v>
      </c>
      <c r="L136" s="10" t="s">
        <v>64</v>
      </c>
      <c r="M136" s="10" t="n">
        <v>20170606</v>
      </c>
      <c r="N136" s="10" t="n">
        <v>20170606</v>
      </c>
      <c r="O136" s="10" t="n">
        <v>27.130667</v>
      </c>
      <c r="P136" s="10" t="n">
        <v>170504</v>
      </c>
      <c r="Q136" s="10" t="n">
        <f aca="false">AVERAGE(2.769, 2.772, 2.769)</f>
        <v>2.77</v>
      </c>
      <c r="R136" s="10" t="n">
        <v>13</v>
      </c>
      <c r="S136" s="10" t="n">
        <f aca="false">AVERAGE(32.4,32.5,32.4)</f>
        <v>32.4333333333333</v>
      </c>
      <c r="T136" s="10" t="n">
        <v>36.1</v>
      </c>
      <c r="U136" s="10" t="n">
        <v>27.153333</v>
      </c>
      <c r="V136" s="10" t="n">
        <v>170530</v>
      </c>
      <c r="W136" s="10" t="n">
        <f aca="false">U136*(32.55/29.53)</f>
        <v>29.9302739299018</v>
      </c>
      <c r="X136" s="10" t="n">
        <f aca="false">U136</f>
        <v>27.153333</v>
      </c>
      <c r="Y136" s="10" t="s">
        <v>65</v>
      </c>
      <c r="Z136" s="10" t="n">
        <f aca="false">1.8682*X136 - 2.7383</f>
        <v>47.9895567106</v>
      </c>
      <c r="AA136" s="10" t="n">
        <f aca="false">AVERAGE(2.802, 2.803, 2.802)</f>
        <v>2.80233333333333</v>
      </c>
      <c r="AB136" s="10" t="n">
        <v>17.2</v>
      </c>
      <c r="AC136" s="10" t="n">
        <f aca="false">AVERAGE(29.4, 29.4, 29.5)</f>
        <v>29.4333333333333</v>
      </c>
      <c r="AD136" s="10" t="s">
        <v>65</v>
      </c>
      <c r="AE136" s="10" t="n">
        <f aca="false">((Q136 - AA136)/Q136)</f>
        <v>-0.0116726835138387</v>
      </c>
      <c r="AF136" s="10" t="n">
        <f aca="false">(U136*(1 +AE136))</f>
        <v>26.8363807375451</v>
      </c>
      <c r="AG136" s="10" t="s">
        <v>65</v>
      </c>
      <c r="AH136" s="14" t="e">
        <f aca="false">1.8682*AG136 - 2.7383</f>
        <v>#VALUE!</v>
      </c>
      <c r="AI136" s="14" t="e">
        <f aca="false">AH136*(17.1/16.8)</f>
        <v>#VALUE!</v>
      </c>
      <c r="AJ136" s="14"/>
      <c r="AK136" s="14"/>
      <c r="AL136" s="10" t="s">
        <v>65</v>
      </c>
      <c r="AM136" s="10" t="s">
        <v>65</v>
      </c>
      <c r="AN136" s="10" t="s">
        <v>65</v>
      </c>
      <c r="AO136" s="10" t="s">
        <v>65</v>
      </c>
      <c r="AP136" s="10" t="s">
        <v>65</v>
      </c>
      <c r="AQ136" s="10" t="s">
        <v>65</v>
      </c>
      <c r="AR136" s="10" t="s">
        <v>65</v>
      </c>
      <c r="AS136" s="10" t="n">
        <v>51.7</v>
      </c>
      <c r="AT136" s="10" t="s">
        <v>69</v>
      </c>
      <c r="AU136" s="0" t="n">
        <f aca="false">1.8651*O136 - 2.6525</f>
        <v>47.9489070217</v>
      </c>
      <c r="AV136" s="0" t="n">
        <f aca="false">1.8651*U136 - 2.6525</f>
        <v>47.9911813783</v>
      </c>
      <c r="AW136" s="0" t="s">
        <v>65</v>
      </c>
      <c r="AX136" s="0" t="n">
        <f aca="false">1.8651*AF136 - 2.6525</f>
        <v>47.4000337135954</v>
      </c>
      <c r="AY136" s="0" t="s">
        <v>65</v>
      </c>
      <c r="AZ136" s="10" t="n">
        <f aca="false">U136 - O136</f>
        <v>0.022666000000001</v>
      </c>
      <c r="BA136" s="10" t="n">
        <f aca="false">(AZ136/O136)*100</f>
        <v>0.083543836205726</v>
      </c>
      <c r="BB136" s="10" t="n">
        <f aca="false">U136-O136</f>
        <v>0.022666000000001</v>
      </c>
      <c r="BC136" s="10" t="n">
        <f aca="false">(BB136/O136)*100</f>
        <v>0.083543836205726</v>
      </c>
      <c r="BD136" s="10" t="e">
        <f aca="false">BC136/Y136</f>
        <v>#VALUE!</v>
      </c>
      <c r="BE136" s="10" t="n">
        <f aca="false">((AV136 - AU136)/AU136)*100</f>
        <v>0.0881654227923731</v>
      </c>
      <c r="BF136" s="10" t="e">
        <f aca="false">BE136/Y136</f>
        <v>#VALUE!</v>
      </c>
      <c r="BG136" s="10" t="n">
        <f aca="false">AF136 - O136</f>
        <v>-0.294286262454872</v>
      </c>
      <c r="BH136" s="10" t="n">
        <f aca="false">(BG136/O136)*100</f>
        <v>-1.08469969593771</v>
      </c>
      <c r="BI136" s="10" t="e">
        <f aca="false">BH136/Y136</f>
        <v>#VALUE!</v>
      </c>
      <c r="BJ136" s="10" t="n">
        <f aca="false">((AX136 - AU136)/AU136)*100</f>
        <v>-1.14470452445595</v>
      </c>
      <c r="BK136" s="10" t="e">
        <f aca="false">BJ136/Y136</f>
        <v>#VALUE!</v>
      </c>
      <c r="BL136" s="15"/>
    </row>
    <row r="137" customFormat="false" ht="14.25" hidden="false" customHeight="true" outlineLevel="0" collapsed="false">
      <c r="A137" s="0" t="n">
        <v>81</v>
      </c>
      <c r="B137" s="10" t="n">
        <v>17080</v>
      </c>
      <c r="C137" s="10" t="n">
        <v>14</v>
      </c>
      <c r="D137" s="11" t="n">
        <v>5</v>
      </c>
      <c r="E137" s="11" t="n">
        <v>2</v>
      </c>
      <c r="F137" s="10" t="n">
        <v>900</v>
      </c>
      <c r="G137" s="10" t="n">
        <v>2441</v>
      </c>
      <c r="H137" s="10" t="n">
        <v>2468.42</v>
      </c>
      <c r="I137" s="12" t="n">
        <v>865.45</v>
      </c>
      <c r="J137" s="10" t="n">
        <v>2.15</v>
      </c>
      <c r="K137" s="13" t="n">
        <v>7.62</v>
      </c>
      <c r="L137" s="10" t="s">
        <v>64</v>
      </c>
      <c r="M137" s="10" t="n">
        <v>20170606</v>
      </c>
      <c r="N137" s="10" t="n">
        <v>20170606</v>
      </c>
      <c r="O137" s="10" t="n">
        <v>32.599333</v>
      </c>
      <c r="P137" s="10" t="n">
        <v>170505</v>
      </c>
      <c r="Q137" s="10" t="n">
        <v>2.785</v>
      </c>
      <c r="R137" s="10" t="n">
        <v>12.9</v>
      </c>
      <c r="S137" s="10" t="n">
        <f aca="false">AVERAGE(32.5, 32.6, 32.5)</f>
        <v>32.5333333333333</v>
      </c>
      <c r="T137" s="10" t="n">
        <v>36.1</v>
      </c>
      <c r="U137" s="10" t="n">
        <v>32.313333</v>
      </c>
      <c r="V137" s="10" t="n">
        <v>170531</v>
      </c>
      <c r="W137" s="10" t="n">
        <f aca="false">U137*(32.55/29.53)</f>
        <v>35.6179813460887</v>
      </c>
      <c r="X137" s="10" t="n">
        <f aca="false">U137</f>
        <v>32.313333</v>
      </c>
      <c r="Y137" s="10" t="s">
        <v>65</v>
      </c>
      <c r="Z137" s="10" t="n">
        <f aca="false">1.8682*X137 - 2.7383</f>
        <v>57.6294687106</v>
      </c>
      <c r="AA137" s="10" t="n">
        <f aca="false">AVERAGE(2.794, 2.795, 2.794)</f>
        <v>2.79433333333333</v>
      </c>
      <c r="AB137" s="10" t="n">
        <v>17.2</v>
      </c>
      <c r="AC137" s="10" t="n">
        <f aca="false">AVERAGE(29.4, 29.5, 29.5)</f>
        <v>29.4666666666667</v>
      </c>
      <c r="AD137" s="10" t="n">
        <f aca="false">33.1</f>
        <v>33.1</v>
      </c>
      <c r="AE137" s="10" t="n">
        <f aca="false">((Q137 - AA137)/Q137)</f>
        <v>-0.00335128665469789</v>
      </c>
      <c r="AF137" s="10" t="n">
        <f aca="false">(U137*(1 +AE137))</f>
        <v>32.2050417583483</v>
      </c>
      <c r="AG137" s="10" t="s">
        <v>65</v>
      </c>
      <c r="AH137" s="14" t="e">
        <f aca="false">1.8682*AG137 - 2.7383</f>
        <v>#VALUE!</v>
      </c>
      <c r="AI137" s="14" t="e">
        <f aca="false">AH137*(17.1/16.8)</f>
        <v>#VALUE!</v>
      </c>
      <c r="AJ137" s="14"/>
      <c r="AK137" s="14"/>
      <c r="AL137" s="10" t="s">
        <v>65</v>
      </c>
      <c r="AM137" s="10" t="s">
        <v>65</v>
      </c>
      <c r="AN137" s="10" t="s">
        <v>65</v>
      </c>
      <c r="AO137" s="10" t="s">
        <v>65</v>
      </c>
      <c r="AP137" s="10" t="s">
        <v>65</v>
      </c>
      <c r="AQ137" s="10" t="s">
        <v>65</v>
      </c>
      <c r="AR137" s="10" t="s">
        <v>65</v>
      </c>
      <c r="AS137" s="10" t="n">
        <v>60.06</v>
      </c>
      <c r="AT137" s="10" t="s">
        <v>69</v>
      </c>
      <c r="AU137" s="0" t="n">
        <f aca="false">1.8651*O137 - 2.6525</f>
        <v>58.1485159783</v>
      </c>
      <c r="AV137" s="0" t="n">
        <f aca="false">1.8651*U137 - 2.6525</f>
        <v>57.6150973783</v>
      </c>
      <c r="AW137" s="0" t="s">
        <v>65</v>
      </c>
      <c r="AX137" s="0" t="n">
        <f aca="false">1.8651*AF137 - 2.6525</f>
        <v>57.4131233834954</v>
      </c>
      <c r="AY137" s="0" t="s">
        <v>65</v>
      </c>
      <c r="AZ137" s="10" t="n">
        <f aca="false">U137 - O137</f>
        <v>-0.286000000000001</v>
      </c>
      <c r="BA137" s="10" t="n">
        <f aca="false">(AZ137/O137)*100</f>
        <v>-0.877318563542393</v>
      </c>
      <c r="BB137" s="10" t="n">
        <f aca="false">U137-O137</f>
        <v>-0.286000000000001</v>
      </c>
      <c r="BC137" s="10" t="n">
        <f aca="false">(BB137/O137)*100</f>
        <v>-0.877318563542393</v>
      </c>
      <c r="BD137" s="10" t="e">
        <f aca="false">BC137/Y137</f>
        <v>#VALUE!</v>
      </c>
      <c r="BE137" s="10" t="n">
        <f aca="false">((AV137 - AU137)/AU137)*100</f>
        <v>-0.917338286327147</v>
      </c>
      <c r="BF137" s="10" t="e">
        <f aca="false">BE137/Y137</f>
        <v>#VALUE!</v>
      </c>
      <c r="BG137" s="10" t="n">
        <f aca="false">AF137 - O137</f>
        <v>-0.394291241651707</v>
      </c>
      <c r="BH137" s="10" t="n">
        <f aca="false">(BG137/O137)*100</f>
        <v>-1.20950708301826</v>
      </c>
      <c r="BI137" s="10" t="e">
        <f aca="false">BH137/Y137</f>
        <v>#VALUE!</v>
      </c>
      <c r="BJ137" s="10" t="n">
        <f aca="false">((AX137 - AU137)/AU137)*100</f>
        <v>-1.26467990185516</v>
      </c>
      <c r="BK137" s="10" t="e">
        <f aca="false">BJ137/Y137</f>
        <v>#VALUE!</v>
      </c>
      <c r="BL137" s="15"/>
    </row>
    <row r="138" customFormat="false" ht="14.25" hidden="false" customHeight="true" outlineLevel="0" collapsed="false">
      <c r="A138" s="0" t="n">
        <v>82</v>
      </c>
      <c r="B138" s="10" t="n">
        <v>17104</v>
      </c>
      <c r="C138" s="10" t="n">
        <v>6</v>
      </c>
      <c r="D138" s="11" t="n">
        <v>2</v>
      </c>
      <c r="E138" s="11" t="n">
        <v>3</v>
      </c>
      <c r="F138" s="10" t="n">
        <v>400</v>
      </c>
      <c r="G138" s="10" t="n">
        <v>2348.8</v>
      </c>
      <c r="H138" s="10" t="n">
        <v>2454.04</v>
      </c>
      <c r="I138" s="12" t="n">
        <v>519.42</v>
      </c>
      <c r="J138" s="10" t="n">
        <v>3.1</v>
      </c>
      <c r="K138" s="13" t="n">
        <v>7.83</v>
      </c>
      <c r="L138" s="10" t="s">
        <v>64</v>
      </c>
      <c r="M138" s="10" t="n">
        <v>20170606</v>
      </c>
      <c r="N138" s="10" t="n">
        <v>20170606</v>
      </c>
      <c r="O138" s="10" t="n">
        <v>20.289333</v>
      </c>
      <c r="P138" s="10" t="n">
        <v>170506</v>
      </c>
      <c r="Q138" s="10" t="n">
        <f aca="false">AVERAGE(2.802, 2.8, 2.8)</f>
        <v>2.80066666666667</v>
      </c>
      <c r="R138" s="10" t="n">
        <v>13</v>
      </c>
      <c r="S138" s="10" t="n">
        <f aca="false">AVERAGE(32.6, 32.7, 32.7)</f>
        <v>32.6666666666667</v>
      </c>
      <c r="T138" s="10" t="n">
        <v>36.1</v>
      </c>
      <c r="U138" s="10" t="n">
        <v>20.122333</v>
      </c>
      <c r="V138" s="10" t="n">
        <v>170530</v>
      </c>
      <c r="W138" s="10" t="n">
        <f aca="false">U138*(32.55/29.53)</f>
        <v>22.1802214409076</v>
      </c>
      <c r="X138" s="10" t="n">
        <f aca="false">U138</f>
        <v>20.122333</v>
      </c>
      <c r="Y138" s="10" t="s">
        <v>65</v>
      </c>
      <c r="Z138" s="10" t="n">
        <f aca="false">1.8682*X138 - 2.7383</f>
        <v>34.8542425106</v>
      </c>
      <c r="AA138" s="10" t="n">
        <f aca="false">AVERAGE(2.802, 2.803, 2.802)</f>
        <v>2.80233333333333</v>
      </c>
      <c r="AB138" s="10" t="n">
        <v>17.2</v>
      </c>
      <c r="AC138" s="10" t="n">
        <f aca="false">AVERAGE(29.4, 29.4, 29.5)</f>
        <v>29.4333333333333</v>
      </c>
      <c r="AD138" s="10" t="s">
        <v>65</v>
      </c>
      <c r="AE138" s="10" t="n">
        <f aca="false">((Q138 - AA138)/Q138)</f>
        <v>-0.000595096405617644</v>
      </c>
      <c r="AF138" s="10" t="n">
        <f aca="false">(U138*(1 +AE138))</f>
        <v>20.1103582719591</v>
      </c>
      <c r="AG138" s="10" t="s">
        <v>65</v>
      </c>
      <c r="AH138" s="14" t="e">
        <f aca="false">1.8682*AG138 - 2.7383</f>
        <v>#VALUE!</v>
      </c>
      <c r="AI138" s="14" t="e">
        <f aca="false">AH138*(17.1/16.8)</f>
        <v>#VALUE!</v>
      </c>
      <c r="AJ138" s="14"/>
      <c r="AK138" s="14"/>
      <c r="AL138" s="10" t="s">
        <v>65</v>
      </c>
      <c r="AM138" s="10" t="s">
        <v>65</v>
      </c>
      <c r="AN138" s="10" t="s">
        <v>65</v>
      </c>
      <c r="AO138" s="10" t="s">
        <v>65</v>
      </c>
      <c r="AP138" s="10" t="s">
        <v>65</v>
      </c>
      <c r="AQ138" s="10" t="s">
        <v>65</v>
      </c>
      <c r="AR138" s="10" t="s">
        <v>65</v>
      </c>
      <c r="AS138" s="10" t="n">
        <v>36.14</v>
      </c>
      <c r="AT138" s="10" t="s">
        <v>69</v>
      </c>
      <c r="AU138" s="0" t="n">
        <f aca="false">1.8651*O138 - 2.6525</f>
        <v>35.1891349783</v>
      </c>
      <c r="AV138" s="0" t="n">
        <f aca="false">1.8651*U138 - 2.6525</f>
        <v>34.8776632783</v>
      </c>
      <c r="AW138" s="0" t="s">
        <v>65</v>
      </c>
      <c r="AX138" s="0" t="n">
        <f aca="false">1.8651*AF138 - 2.6525</f>
        <v>34.8553292130308</v>
      </c>
      <c r="AY138" s="0" t="s">
        <v>65</v>
      </c>
      <c r="AZ138" s="10" t="n">
        <f aca="false">U138 - O138</f>
        <v>-0.166999999999998</v>
      </c>
      <c r="BA138" s="10" t="n">
        <f aca="false">(AZ138/O138)*100</f>
        <v>-0.823092607332129</v>
      </c>
      <c r="BB138" s="10" t="n">
        <f aca="false">U138-O138</f>
        <v>-0.166999999999998</v>
      </c>
      <c r="BC138" s="10" t="n">
        <f aca="false">(BB138/O138)*100</f>
        <v>-0.823092607332129</v>
      </c>
      <c r="BD138" s="10" t="e">
        <f aca="false">BC138/Y138</f>
        <v>#VALUE!</v>
      </c>
      <c r="BE138" s="10" t="n">
        <f aca="false">((AV138 - AU138)/AU138)*100</f>
        <v>-0.885135994937281</v>
      </c>
      <c r="BF138" s="10" t="e">
        <f aca="false">BE138/Y138</f>
        <v>#VALUE!</v>
      </c>
      <c r="BG138" s="10" t="n">
        <f aca="false">AF138 - O138</f>
        <v>-0.178974728040938</v>
      </c>
      <c r="BH138" s="10" t="n">
        <f aca="false">(BG138/O138)*100</f>
        <v>-0.882112428441773</v>
      </c>
      <c r="BI138" s="10" t="e">
        <f aca="false">BH138/Y138</f>
        <v>#VALUE!</v>
      </c>
      <c r="BJ138" s="10" t="n">
        <f aca="false">((AX138 - AU138)/AU138)*100</f>
        <v>-0.948604634569758</v>
      </c>
      <c r="BK138" s="10" t="e">
        <f aca="false">BJ138/Y138</f>
        <v>#VALUE!</v>
      </c>
      <c r="BL138" s="15"/>
    </row>
    <row r="139" customFormat="false" ht="14.25" hidden="false" customHeight="true" outlineLevel="0" collapsed="false">
      <c r="A139" s="0" t="n">
        <v>83</v>
      </c>
      <c r="B139" s="10" t="n">
        <v>17117</v>
      </c>
      <c r="C139" s="10" t="n">
        <v>5</v>
      </c>
      <c r="D139" s="11" t="n">
        <v>2</v>
      </c>
      <c r="E139" s="11" t="n">
        <v>2</v>
      </c>
      <c r="F139" s="10" t="n">
        <v>400</v>
      </c>
      <c r="G139" s="10" t="n">
        <v>2329.53</v>
      </c>
      <c r="H139" s="10" t="n">
        <v>2437.2</v>
      </c>
      <c r="I139" s="12" t="n">
        <v>590.67</v>
      </c>
      <c r="J139" s="10" t="n">
        <v>2.86</v>
      </c>
      <c r="K139" s="13" t="n">
        <v>7.83</v>
      </c>
      <c r="L139" s="10" t="s">
        <v>64</v>
      </c>
      <c r="M139" s="10" t="n">
        <v>20170606</v>
      </c>
      <c r="N139" s="10" t="n">
        <v>20170606</v>
      </c>
      <c r="O139" s="10" t="n">
        <v>55.447667</v>
      </c>
      <c r="P139" s="10" t="n">
        <v>170504</v>
      </c>
      <c r="Q139" s="10" t="n">
        <f aca="false">AVERAGE(2.756, 2.755, 2.756)</f>
        <v>2.75566666666667</v>
      </c>
      <c r="R139" s="10" t="n">
        <v>13</v>
      </c>
      <c r="S139" s="10" t="n">
        <f aca="false">AVERAGE(32.4,32.5,32.4)</f>
        <v>32.4333333333333</v>
      </c>
      <c r="T139" s="10" t="n">
        <v>36.1</v>
      </c>
      <c r="U139" s="10" t="n">
        <v>55.338</v>
      </c>
      <c r="V139" s="10" t="n">
        <v>170530</v>
      </c>
      <c r="W139" s="10" t="n">
        <f aca="false">U139*(32.55/29.53)</f>
        <v>60.9973552319675</v>
      </c>
      <c r="X139" s="10" t="n">
        <f aca="false">U139</f>
        <v>55.338</v>
      </c>
      <c r="Y139" s="10" t="s">
        <v>65</v>
      </c>
      <c r="Z139" s="10" t="n">
        <f aca="false">1.8682*X139 - 2.7383</f>
        <v>100.6441516</v>
      </c>
      <c r="AA139" s="10" t="n">
        <f aca="false">AVERAGE(2.802, 2.803, 2.802)</f>
        <v>2.80233333333333</v>
      </c>
      <c r="AB139" s="10" t="n">
        <v>17.2</v>
      </c>
      <c r="AC139" s="10" t="n">
        <f aca="false">AVERAGE(29.4, 29.4, 29.5)</f>
        <v>29.4333333333333</v>
      </c>
      <c r="AD139" s="10" t="s">
        <v>65</v>
      </c>
      <c r="AE139" s="10" t="n">
        <f aca="false">((Q139 - AA139)/Q139)</f>
        <v>-0.0169348010160881</v>
      </c>
      <c r="AF139" s="10" t="n">
        <f aca="false">(U139*(1 +AE139))</f>
        <v>54.4008619813717</v>
      </c>
      <c r="AG139" s="10" t="s">
        <v>65</v>
      </c>
      <c r="AH139" s="14" t="e">
        <f aca="false">1.8682*AG139 - 2.7383</f>
        <v>#VALUE!</v>
      </c>
      <c r="AI139" s="14" t="e">
        <f aca="false">AH139*(17.1/16.8)</f>
        <v>#VALUE!</v>
      </c>
      <c r="AJ139" s="14"/>
      <c r="AK139" s="14"/>
      <c r="AL139" s="10" t="s">
        <v>65</v>
      </c>
      <c r="AM139" s="10" t="s">
        <v>65</v>
      </c>
      <c r="AN139" s="10" t="s">
        <v>65</v>
      </c>
      <c r="AO139" s="10" t="s">
        <v>65</v>
      </c>
      <c r="AP139" s="10" t="s">
        <v>65</v>
      </c>
      <c r="AQ139" s="10" t="s">
        <v>65</v>
      </c>
      <c r="AR139" s="10" t="s">
        <v>65</v>
      </c>
      <c r="AS139" s="10" t="n">
        <v>94.64</v>
      </c>
      <c r="AT139" s="10" t="s">
        <v>69</v>
      </c>
      <c r="AU139" s="0" t="n">
        <f aca="false">1.8651*O139 - 2.6525</f>
        <v>100.7629437217</v>
      </c>
      <c r="AV139" s="0" t="n">
        <f aca="false">1.8651*U139 - 2.6525</f>
        <v>100.5584038</v>
      </c>
      <c r="AW139" s="0" t="s">
        <v>65</v>
      </c>
      <c r="AX139" s="0" t="n">
        <f aca="false">1.8651*AF139 - 2.6525</f>
        <v>98.8105476814564</v>
      </c>
      <c r="AY139" s="0" t="s">
        <v>65</v>
      </c>
      <c r="AZ139" s="10" t="n">
        <f aca="false">U139 - O139</f>
        <v>-0.109667000000002</v>
      </c>
      <c r="BA139" s="10" t="n">
        <f aca="false">(AZ139/O139)*100</f>
        <v>-0.197784696694275</v>
      </c>
      <c r="BB139" s="10" t="n">
        <f aca="false">U139-O139</f>
        <v>-0.109667000000002</v>
      </c>
      <c r="BC139" s="10" t="n">
        <f aca="false">(BB139/O139)*100</f>
        <v>-0.197784696694275</v>
      </c>
      <c r="BD139" s="10" t="e">
        <f aca="false">BC139/Y139</f>
        <v>#VALUE!</v>
      </c>
      <c r="BE139" s="10" t="n">
        <f aca="false">((AV139 - AU139)/AU139)*100</f>
        <v>-0.202991212984933</v>
      </c>
      <c r="BF139" s="10" t="e">
        <f aca="false">BE139/Y139</f>
        <v>#VALUE!</v>
      </c>
      <c r="BG139" s="10" t="n">
        <f aca="false">AF139 - O139</f>
        <v>-1.04680501862828</v>
      </c>
      <c r="BH139" s="10" t="n">
        <f aca="false">(BG139/O139)*100</f>
        <v>-1.88791535382054</v>
      </c>
      <c r="BI139" s="10" t="e">
        <f aca="false">BH139/Y139</f>
        <v>#VALUE!</v>
      </c>
      <c r="BJ139" s="10" t="n">
        <f aca="false">((AX139 - AU139)/AU139)*100</f>
        <v>-1.93761314242267</v>
      </c>
      <c r="BK139" s="10" t="e">
        <f aca="false">BJ139/Y139</f>
        <v>#VALUE!</v>
      </c>
      <c r="BL139" s="15"/>
    </row>
    <row r="140" customFormat="false" ht="14.25" hidden="false" customHeight="true" outlineLevel="0" collapsed="false">
      <c r="A140" s="0" t="n">
        <v>84</v>
      </c>
      <c r="B140" s="10" t="n">
        <v>17147</v>
      </c>
      <c r="C140" s="10" t="n">
        <v>10</v>
      </c>
      <c r="D140" s="11" t="n">
        <v>4</v>
      </c>
      <c r="E140" s="11" t="n">
        <v>1</v>
      </c>
      <c r="F140" s="10" t="n">
        <v>2800</v>
      </c>
      <c r="G140" s="10" t="n">
        <v>2587.92</v>
      </c>
      <c r="H140" s="10" t="n">
        <v>2497.79</v>
      </c>
      <c r="I140" s="12" t="n">
        <v>2378.18</v>
      </c>
      <c r="J140" s="10" t="n">
        <v>1.08</v>
      </c>
      <c r="K140" s="13" t="n">
        <v>7.23</v>
      </c>
      <c r="L140" s="10" t="s">
        <v>64</v>
      </c>
      <c r="M140" s="10" t="n">
        <v>20170606</v>
      </c>
      <c r="N140" s="10" t="n">
        <v>20170606</v>
      </c>
      <c r="O140" s="10" t="n">
        <v>23.267333</v>
      </c>
      <c r="P140" s="10" t="n">
        <v>170504</v>
      </c>
      <c r="Q140" s="10" t="n">
        <f aca="false">AVERAGE(2.769, 2.772, 2.769)</f>
        <v>2.77</v>
      </c>
      <c r="R140" s="10" t="n">
        <v>13</v>
      </c>
      <c r="S140" s="10" t="n">
        <f aca="false">AVERAGE(32.4,32.5,32.4)</f>
        <v>32.4333333333333</v>
      </c>
      <c r="T140" s="10" t="n">
        <v>36.1</v>
      </c>
      <c r="U140" s="10" t="n">
        <v>22.59</v>
      </c>
      <c r="V140" s="10" t="n">
        <v>170530</v>
      </c>
      <c r="W140" s="10" t="n">
        <f aca="false">U140*(32.55/29.53)</f>
        <v>24.9002539790044</v>
      </c>
      <c r="X140" s="10" t="n">
        <f aca="false">U140</f>
        <v>22.59</v>
      </c>
      <c r="Y140" s="10" t="s">
        <v>65</v>
      </c>
      <c r="Z140" s="10" t="n">
        <f aca="false">1.8682*X140 - 2.7383</f>
        <v>39.464338</v>
      </c>
      <c r="AA140" s="10" t="n">
        <f aca="false">AVERAGE(2.794, 2.793, 2.798)</f>
        <v>2.795</v>
      </c>
      <c r="AB140" s="10" t="n">
        <v>17.2</v>
      </c>
      <c r="AC140" s="10" t="n">
        <f aca="false">AVERAGE(29.4, 29.4, 29.5)</f>
        <v>29.4333333333333</v>
      </c>
      <c r="AD140" s="10" t="s">
        <v>65</v>
      </c>
      <c r="AE140" s="10" t="n">
        <f aca="false">((Q140 - AA140)/Q140)</f>
        <v>-0.00902527075812271</v>
      </c>
      <c r="AF140" s="10" t="n">
        <f aca="false">(U140*(1 +AE140))</f>
        <v>22.386119133574</v>
      </c>
      <c r="AG140" s="10" t="s">
        <v>65</v>
      </c>
      <c r="AH140" s="14" t="e">
        <f aca="false">1.8682*AG140 - 2.7383</f>
        <v>#VALUE!</v>
      </c>
      <c r="AI140" s="14" t="e">
        <f aca="false">AH140*(17.1/16.8)</f>
        <v>#VALUE!</v>
      </c>
      <c r="AJ140" s="14"/>
      <c r="AK140" s="14"/>
      <c r="AL140" s="10" t="s">
        <v>65</v>
      </c>
      <c r="AM140" s="10" t="s">
        <v>65</v>
      </c>
      <c r="AN140" s="10" t="s">
        <v>65</v>
      </c>
      <c r="AO140" s="10" t="s">
        <v>65</v>
      </c>
      <c r="AP140" s="10" t="s">
        <v>65</v>
      </c>
      <c r="AQ140" s="10" t="s">
        <v>65</v>
      </c>
      <c r="AR140" s="10" t="s">
        <v>65</v>
      </c>
      <c r="AS140" s="10" t="n">
        <v>41.69</v>
      </c>
      <c r="AT140" s="10" t="s">
        <v>69</v>
      </c>
      <c r="AU140" s="0" t="n">
        <f aca="false">1.8651*O140 - 2.6525</f>
        <v>40.7434027783</v>
      </c>
      <c r="AV140" s="0" t="n">
        <f aca="false">1.8651*U140 - 2.6525</f>
        <v>39.480109</v>
      </c>
      <c r="AW140" s="0" t="s">
        <v>65</v>
      </c>
      <c r="AX140" s="0" t="n">
        <f aca="false">1.8651*AF140 - 2.6525</f>
        <v>39.0998507960289</v>
      </c>
      <c r="AY140" s="0" t="s">
        <v>65</v>
      </c>
      <c r="AZ140" s="10" t="n">
        <f aca="false">U140 - O140</f>
        <v>-0.677333000000001</v>
      </c>
      <c r="BA140" s="10" t="n">
        <f aca="false">(AZ140/O140)*100</f>
        <v>-2.9110899818213</v>
      </c>
      <c r="BB140" s="10" t="n">
        <f aca="false">U140-O140</f>
        <v>-0.677333000000001</v>
      </c>
      <c r="BC140" s="10" t="n">
        <f aca="false">(BB140/O140)*100</f>
        <v>-2.9110899818213</v>
      </c>
      <c r="BD140" s="10" t="e">
        <f aca="false">BC140/Y140</f>
        <v>#VALUE!</v>
      </c>
      <c r="BE140" s="10" t="n">
        <f aca="false">((AV140 - AU140)/AU140)*100</f>
        <v>-3.10060940460483</v>
      </c>
      <c r="BF140" s="10" t="e">
        <f aca="false">BE140/Y140</f>
        <v>#VALUE!</v>
      </c>
      <c r="BG140" s="10" t="n">
        <f aca="false">AF140 - O140</f>
        <v>-0.881213866425995</v>
      </c>
      <c r="BH140" s="10" t="n">
        <f aca="false">(BG140/O140)*100</f>
        <v>-3.78734368234638</v>
      </c>
      <c r="BI140" s="10" t="e">
        <f aca="false">BH140/Y140</f>
        <v>#VALUE!</v>
      </c>
      <c r="BJ140" s="10" t="n">
        <f aca="false">((AX140 - AU140)/AU140)*100</f>
        <v>-4.03390946802921</v>
      </c>
      <c r="BK140" s="10" t="e">
        <f aca="false">BJ140/Y140</f>
        <v>#VALUE!</v>
      </c>
      <c r="BL140" s="15"/>
    </row>
    <row r="141" customFormat="false" ht="14.25" hidden="false" customHeight="true" outlineLevel="0" collapsed="false">
      <c r="A141" s="0" t="n">
        <v>85</v>
      </c>
      <c r="B141" s="10" t="n">
        <v>17155</v>
      </c>
      <c r="C141" s="10" t="n">
        <v>9</v>
      </c>
      <c r="D141" s="11" t="n">
        <v>3</v>
      </c>
      <c r="E141" s="11" t="n">
        <v>3</v>
      </c>
      <c r="F141" s="10" t="n">
        <v>900</v>
      </c>
      <c r="G141" s="10" t="n">
        <v>2442.18</v>
      </c>
      <c r="H141" s="10" t="n">
        <v>2466.7</v>
      </c>
      <c r="I141" s="12" t="n">
        <v>908.54</v>
      </c>
      <c r="J141" s="10" t="n">
        <v>2.07</v>
      </c>
      <c r="K141" s="13" t="n">
        <v>7.59</v>
      </c>
      <c r="L141" s="10" t="s">
        <v>64</v>
      </c>
      <c r="M141" s="10" t="n">
        <v>20170606</v>
      </c>
      <c r="N141" s="10" t="n">
        <v>20170606</v>
      </c>
      <c r="O141" s="10" t="n">
        <v>16.748</v>
      </c>
      <c r="P141" s="10" t="n">
        <v>170505</v>
      </c>
      <c r="Q141" s="10" t="n">
        <v>2.786</v>
      </c>
      <c r="R141" s="10" t="n">
        <v>12.9</v>
      </c>
      <c r="S141" s="10" t="n">
        <f aca="false">AVERAGE(32.5, 32.6, 32.5)</f>
        <v>32.5333333333333</v>
      </c>
      <c r="T141" s="10" t="n">
        <v>36.1</v>
      </c>
      <c r="U141" s="10" t="n">
        <v>16.764</v>
      </c>
      <c r="V141" s="10" t="n">
        <v>170530</v>
      </c>
      <c r="W141" s="10" t="n">
        <f aca="false">U141*(32.55/29.53)</f>
        <v>18.4784354893329</v>
      </c>
      <c r="X141" s="10" t="n">
        <f aca="false">U141</f>
        <v>16.764</v>
      </c>
      <c r="Y141" s="10" t="s">
        <v>65</v>
      </c>
      <c r="Z141" s="10" t="n">
        <f aca="false">1.8682*X141 - 2.7383</f>
        <v>28.5802048</v>
      </c>
      <c r="AA141" s="10" t="n">
        <f aca="false">AVERAGE(2.744, 2.744, 2.746)</f>
        <v>2.74466666666667</v>
      </c>
      <c r="AB141" s="10" t="n">
        <v>17.2</v>
      </c>
      <c r="AC141" s="10" t="n">
        <f aca="false">AVERAGE(29.4, 29.4, 29.5)</f>
        <v>29.4333333333333</v>
      </c>
      <c r="AD141" s="10" t="s">
        <v>65</v>
      </c>
      <c r="AE141" s="10" t="n">
        <f aca="false">((Q141 - AA141)/Q141)</f>
        <v>0.0148360851878439</v>
      </c>
      <c r="AF141" s="10" t="n">
        <f aca="false">(U141*(1 +AE141))</f>
        <v>17.012712132089</v>
      </c>
      <c r="AG141" s="10" t="s">
        <v>65</v>
      </c>
      <c r="AH141" s="14" t="e">
        <f aca="false">1.8682*AG141 - 2.7383</f>
        <v>#VALUE!</v>
      </c>
      <c r="AI141" s="14" t="e">
        <f aca="false">AH141*(17.1/16.8)</f>
        <v>#VALUE!</v>
      </c>
      <c r="AJ141" s="14"/>
      <c r="AK141" s="14"/>
      <c r="AL141" s="10" t="s">
        <v>65</v>
      </c>
      <c r="AM141" s="10" t="s">
        <v>65</v>
      </c>
      <c r="AN141" s="10" t="s">
        <v>65</v>
      </c>
      <c r="AO141" s="10" t="s">
        <v>65</v>
      </c>
      <c r="AP141" s="10" t="s">
        <v>65</v>
      </c>
      <c r="AQ141" s="10" t="s">
        <v>65</v>
      </c>
      <c r="AR141" s="10" t="s">
        <v>65</v>
      </c>
      <c r="AS141" s="10" t="n">
        <v>29.35</v>
      </c>
      <c r="AT141" s="10" t="s">
        <v>69</v>
      </c>
      <c r="AU141" s="0" t="n">
        <f aca="false">1.8651*O141 - 2.6525</f>
        <v>28.5841948</v>
      </c>
      <c r="AV141" s="0" t="n">
        <f aca="false">1.8651*U141 - 2.6525</f>
        <v>28.6140364</v>
      </c>
      <c r="AW141" s="0" t="s">
        <v>65</v>
      </c>
      <c r="AX141" s="0" t="n">
        <f aca="false">1.8651*AF141 - 2.6525</f>
        <v>29.0779093975592</v>
      </c>
      <c r="AY141" s="0" t="s">
        <v>65</v>
      </c>
      <c r="AZ141" s="10" t="n">
        <f aca="false">U141 - O141</f>
        <v>0.0159999999999982</v>
      </c>
      <c r="BA141" s="10" t="n">
        <f aca="false">(AZ141/O141)*100</f>
        <v>0.095533795079999</v>
      </c>
      <c r="BB141" s="10" t="n">
        <f aca="false">U141-O141</f>
        <v>0.0159999999999982</v>
      </c>
      <c r="BC141" s="10" t="n">
        <f aca="false">(BB141/O141)*100</f>
        <v>0.095533795079999</v>
      </c>
      <c r="BD141" s="10" t="e">
        <f aca="false">BC141/Y141</f>
        <v>#VALUE!</v>
      </c>
      <c r="BE141" s="10" t="n">
        <f aca="false">((AV141 - AU141)/AU141)*100</f>
        <v>0.104398952668758</v>
      </c>
      <c r="BF141" s="10" t="e">
        <f aca="false">BE141/Y141</f>
        <v>#VALUE!</v>
      </c>
      <c r="BG141" s="10" t="n">
        <f aca="false">AF141 - O141</f>
        <v>0.264712132089013</v>
      </c>
      <c r="BH141" s="10" t="n">
        <f aca="false">(BG141/O141)*100</f>
        <v>1.58055966138651</v>
      </c>
      <c r="BI141" s="10" t="e">
        <f aca="false">BH141/Y141</f>
        <v>#VALUE!</v>
      </c>
      <c r="BJ141" s="10" t="n">
        <f aca="false">((AX141 - AU141)/AU141)*100</f>
        <v>1.72722933430057</v>
      </c>
      <c r="BK141" s="10" t="e">
        <f aca="false">BJ141/Y141</f>
        <v>#VALUE!</v>
      </c>
      <c r="BL141" s="15"/>
    </row>
    <row r="142" customFormat="false" ht="14.25" hidden="false" customHeight="true" outlineLevel="0" collapsed="false">
      <c r="A142" s="0" t="n">
        <v>86</v>
      </c>
      <c r="B142" s="10" t="n">
        <v>17187</v>
      </c>
      <c r="C142" s="10" t="n">
        <v>15</v>
      </c>
      <c r="D142" s="11" t="n">
        <v>5</v>
      </c>
      <c r="E142" s="11" t="n">
        <v>3</v>
      </c>
      <c r="F142" s="10" t="n">
        <v>900</v>
      </c>
      <c r="G142" s="10" t="n">
        <v>2441.67</v>
      </c>
      <c r="H142" s="10" t="n">
        <v>2467.77</v>
      </c>
      <c r="I142" s="12" t="n">
        <v>890.65</v>
      </c>
      <c r="J142" s="10" t="n">
        <v>2.12</v>
      </c>
      <c r="K142" s="13" t="n">
        <v>7.62</v>
      </c>
      <c r="L142" s="10" t="s">
        <v>64</v>
      </c>
      <c r="M142" s="10" t="n">
        <v>20170606</v>
      </c>
      <c r="N142" s="10" t="n">
        <v>20170606</v>
      </c>
      <c r="O142" s="10" t="n">
        <v>12.458333</v>
      </c>
      <c r="P142" s="10" t="n">
        <v>170505</v>
      </c>
      <c r="Q142" s="10" t="n">
        <v>2.786</v>
      </c>
      <c r="R142" s="10" t="n">
        <v>12.9</v>
      </c>
      <c r="S142" s="10" t="n">
        <f aca="false">AVERAGE(32.5, 32.6, 32.5)</f>
        <v>32.5333333333333</v>
      </c>
      <c r="T142" s="10" t="n">
        <v>36.1</v>
      </c>
      <c r="U142" s="10" t="n">
        <v>12.325333</v>
      </c>
      <c r="V142" s="10" t="n">
        <v>170530</v>
      </c>
      <c r="W142" s="10" t="n">
        <f aca="false">U142*(32.55/29.53)</f>
        <v>13.5858309905181</v>
      </c>
      <c r="X142" s="10" t="n">
        <f aca="false">U142</f>
        <v>12.325333</v>
      </c>
      <c r="Y142" s="10" t="s">
        <v>65</v>
      </c>
      <c r="Z142" s="10" t="n">
        <f aca="false">1.8682*X142 - 2.7383</f>
        <v>20.2878871106</v>
      </c>
      <c r="AA142" s="10" t="n">
        <f aca="false">AVERAGE(2.794, 2.793, 2.798)</f>
        <v>2.795</v>
      </c>
      <c r="AB142" s="10" t="n">
        <v>17.2</v>
      </c>
      <c r="AC142" s="10" t="n">
        <f aca="false">AVERAGE(29.4, 29.4, 29.5)</f>
        <v>29.4333333333333</v>
      </c>
      <c r="AD142" s="10" t="s">
        <v>65</v>
      </c>
      <c r="AE142" s="10" t="n">
        <f aca="false">((Q142 - AA142)/Q142)</f>
        <v>-0.0032304379038047</v>
      </c>
      <c r="AF142" s="10" t="n">
        <f aca="false">(U142*(1 +AE142))</f>
        <v>12.2855167770998</v>
      </c>
      <c r="AG142" s="10" t="s">
        <v>65</v>
      </c>
      <c r="AH142" s="14" t="e">
        <f aca="false">1.8682*AG142 - 2.7383</f>
        <v>#VALUE!</v>
      </c>
      <c r="AI142" s="14" t="e">
        <f aca="false">AH142*(17.1/16.8)</f>
        <v>#VALUE!</v>
      </c>
      <c r="AJ142" s="14"/>
      <c r="AK142" s="14"/>
      <c r="AL142" s="10" t="s">
        <v>65</v>
      </c>
      <c r="AM142" s="10" t="s">
        <v>65</v>
      </c>
      <c r="AN142" s="10" t="s">
        <v>65</v>
      </c>
      <c r="AO142" s="10" t="s">
        <v>65</v>
      </c>
      <c r="AP142" s="10" t="s">
        <v>65</v>
      </c>
      <c r="AQ142" s="10" t="s">
        <v>65</v>
      </c>
      <c r="AR142" s="10" t="s">
        <v>65</v>
      </c>
      <c r="AS142" s="10" t="n">
        <v>21.67</v>
      </c>
      <c r="AT142" s="10" t="s">
        <v>69</v>
      </c>
      <c r="AU142" s="0" t="n">
        <f aca="false">1.8651*O142 - 2.6525</f>
        <v>20.5835368783</v>
      </c>
      <c r="AV142" s="0" t="n">
        <f aca="false">1.8651*U142 - 2.6525</f>
        <v>20.3354785783</v>
      </c>
      <c r="AW142" s="0" t="s">
        <v>65</v>
      </c>
      <c r="AX142" s="0" t="n">
        <f aca="false">1.8651*AF142 - 2.6525</f>
        <v>20.2612173409688</v>
      </c>
      <c r="AY142" s="0" t="s">
        <v>65</v>
      </c>
      <c r="AZ142" s="10" t="n">
        <f aca="false">U142 - O142</f>
        <v>-0.132999999999999</v>
      </c>
      <c r="BA142" s="10" t="n">
        <f aca="false">(AZ142/O142)*100</f>
        <v>-1.06755855699153</v>
      </c>
      <c r="BB142" s="10" t="n">
        <f aca="false">U142-O142</f>
        <v>-0.132999999999999</v>
      </c>
      <c r="BC142" s="10" t="n">
        <f aca="false">(BB142/O142)*100</f>
        <v>-1.06755855699153</v>
      </c>
      <c r="BD142" s="10" t="e">
        <f aca="false">BC142/Y142</f>
        <v>#VALUE!</v>
      </c>
      <c r="BE142" s="10" t="n">
        <f aca="false">((AV142 - AU142)/AU142)*100</f>
        <v>-1.20512962114645</v>
      </c>
      <c r="BF142" s="10" t="e">
        <f aca="false">BE142/Y142</f>
        <v>#VALUE!</v>
      </c>
      <c r="BG142" s="10" t="n">
        <f aca="false">AF142 - O142</f>
        <v>-0.172816222900215</v>
      </c>
      <c r="BH142" s="10" t="n">
        <f aca="false">(BG142/O142)*100</f>
        <v>-1.38715366574497</v>
      </c>
      <c r="BI142" s="10" t="e">
        <f aca="false">BH142/Y142</f>
        <v>#VALUE!</v>
      </c>
      <c r="BJ142" s="10" t="n">
        <f aca="false">((AX142 - AU142)/AU142)*100</f>
        <v>-1.56590939271954</v>
      </c>
      <c r="BK142" s="10" t="e">
        <f aca="false">BJ142/Y142</f>
        <v>#VALUE!</v>
      </c>
      <c r="BL142" s="10" t="s">
        <v>67</v>
      </c>
    </row>
    <row r="143" customFormat="false" ht="14.25" hidden="false" customHeight="true" outlineLevel="0" collapsed="false">
      <c r="A143" s="0" t="n">
        <v>87</v>
      </c>
      <c r="B143" s="10" t="n">
        <v>17195</v>
      </c>
      <c r="C143" s="10" t="n">
        <v>1</v>
      </c>
      <c r="D143" s="11" t="n">
        <v>1</v>
      </c>
      <c r="E143" s="11" t="n">
        <v>1</v>
      </c>
      <c r="F143" s="10" t="n">
        <v>400</v>
      </c>
      <c r="G143" s="10" t="n">
        <v>2404.69</v>
      </c>
      <c r="H143" s="10" t="n">
        <v>2506.24</v>
      </c>
      <c r="I143" s="12" t="n">
        <v>576.45</v>
      </c>
      <c r="J143" s="10" t="n">
        <v>2.97</v>
      </c>
      <c r="K143" s="13" t="n">
        <v>7.83</v>
      </c>
      <c r="L143" s="10" t="s">
        <v>64</v>
      </c>
      <c r="M143" s="10" t="n">
        <v>20170606</v>
      </c>
      <c r="N143" s="10" t="n">
        <v>20170606</v>
      </c>
      <c r="O143" s="10" t="n">
        <v>29.544333</v>
      </c>
      <c r="P143" s="10" t="n">
        <v>170506</v>
      </c>
      <c r="Q143" s="10" t="n">
        <f aca="false">AVERAGE(2.802, 2.8, 2.8)</f>
        <v>2.80066666666667</v>
      </c>
      <c r="R143" s="10" t="n">
        <v>13</v>
      </c>
      <c r="S143" s="10" t="n">
        <f aca="false">AVERAGE(32.6, 32.7, 32.7)</f>
        <v>32.6666666666667</v>
      </c>
      <c r="T143" s="10" t="n">
        <v>36.1</v>
      </c>
      <c r="U143" s="10" t="n">
        <v>29.761667</v>
      </c>
      <c r="V143" s="10" t="n">
        <v>170530</v>
      </c>
      <c r="W143" s="10" t="n">
        <f aca="false">U143*(32.55/29.53)</f>
        <v>32.8053593244158</v>
      </c>
      <c r="X143" s="10" t="n">
        <f aca="false">U143</f>
        <v>29.761667</v>
      </c>
      <c r="Y143" s="10" t="s">
        <v>65</v>
      </c>
      <c r="Z143" s="10" t="n">
        <f aca="false">1.8682*X143 - 2.7383</f>
        <v>52.8624462894</v>
      </c>
      <c r="AA143" s="10" t="n">
        <f aca="false">AVERAGE(2.802, 2.803, 2.802)</f>
        <v>2.80233333333333</v>
      </c>
      <c r="AB143" s="10" t="n">
        <v>17.2</v>
      </c>
      <c r="AC143" s="10" t="n">
        <f aca="false">AVERAGE(29.4, 29.4, 29.5)</f>
        <v>29.4333333333333</v>
      </c>
      <c r="AD143" s="10" t="s">
        <v>65</v>
      </c>
      <c r="AE143" s="10" t="n">
        <f aca="false">((Q143 - AA143)/Q143)</f>
        <v>-0.000595096405617644</v>
      </c>
      <c r="AF143" s="10" t="n">
        <f aca="false">(U143*(1 +AE143))</f>
        <v>29.7439559389431</v>
      </c>
      <c r="AG143" s="10" t="s">
        <v>65</v>
      </c>
      <c r="AH143" s="14" t="e">
        <f aca="false">1.8682*AG143 - 2.7383</f>
        <v>#VALUE!</v>
      </c>
      <c r="AI143" s="14" t="e">
        <f aca="false">AH143*(17.1/16.8)</f>
        <v>#VALUE!</v>
      </c>
      <c r="AJ143" s="14"/>
      <c r="AK143" s="14"/>
      <c r="AL143" s="10" t="s">
        <v>65</v>
      </c>
      <c r="AM143" s="10" t="s">
        <v>65</v>
      </c>
      <c r="AN143" s="10" t="s">
        <v>65</v>
      </c>
      <c r="AO143" s="10" t="s">
        <v>65</v>
      </c>
      <c r="AP143" s="10" t="s">
        <v>65</v>
      </c>
      <c r="AQ143" s="10" t="s">
        <v>65</v>
      </c>
      <c r="AR143" s="10" t="s">
        <v>65</v>
      </c>
      <c r="AS143" s="10" t="n">
        <v>50.63</v>
      </c>
      <c r="AT143" s="10" t="s">
        <v>69</v>
      </c>
      <c r="AU143" s="0" t="n">
        <f aca="false">1.8651*O143 - 2.6525</f>
        <v>52.4506354783</v>
      </c>
      <c r="AV143" s="0" t="n">
        <f aca="false">1.8651*U143 - 2.6525</f>
        <v>52.8559851217</v>
      </c>
      <c r="AW143" s="0" t="s">
        <v>65</v>
      </c>
      <c r="AX143" s="0" t="n">
        <f aca="false">1.8651*AF143 - 2.6525</f>
        <v>52.8229522217228</v>
      </c>
      <c r="AY143" s="0" t="s">
        <v>65</v>
      </c>
      <c r="AZ143" s="10" t="n">
        <f aca="false">U143 - O143</f>
        <v>0.217333999999997</v>
      </c>
      <c r="BA143" s="10" t="n">
        <f aca="false">(AZ143/O143)*100</f>
        <v>0.735619924132311</v>
      </c>
      <c r="BB143" s="10" t="n">
        <f aca="false">U143-O143</f>
        <v>0.217333999999997</v>
      </c>
      <c r="BC143" s="10" t="n">
        <f aca="false">(BB143/O143)*100</f>
        <v>0.735619924132311</v>
      </c>
      <c r="BD143" s="10" t="e">
        <f aca="false">BC143/Y143</f>
        <v>#VALUE!</v>
      </c>
      <c r="BE143" s="10" t="n">
        <f aca="false">((AV143 - AU143)/AU143)*100</f>
        <v>0.772821224573539</v>
      </c>
      <c r="BF143" s="10" t="e">
        <f aca="false">BE143/Y143</f>
        <v>#VALUE!</v>
      </c>
      <c r="BG143" s="10" t="n">
        <f aca="false">AF143 - O143</f>
        <v>0.199622938943108</v>
      </c>
      <c r="BH143" s="10" t="n">
        <f aca="false">(BG143/O143)*100</f>
        <v>0.675672518797794</v>
      </c>
      <c r="BI143" s="10" t="e">
        <f aca="false">BH143/Y143</f>
        <v>#VALUE!</v>
      </c>
      <c r="BJ143" s="10" t="n">
        <f aca="false">((AX143 - AU143)/AU143)*100</f>
        <v>0.709842197387335</v>
      </c>
      <c r="BK143" s="10" t="e">
        <f aca="false">BJ143/Y143</f>
        <v>#VALUE!</v>
      </c>
      <c r="BL143" s="15"/>
    </row>
    <row r="144" customFormat="false" ht="14.25" hidden="false" customHeight="true" outlineLevel="0" collapsed="false">
      <c r="A144" s="0" t="n">
        <v>88</v>
      </c>
      <c r="B144" s="10" t="n">
        <v>17198</v>
      </c>
      <c r="C144" s="10" t="n">
        <v>7</v>
      </c>
      <c r="D144" s="11" t="n">
        <v>3</v>
      </c>
      <c r="E144" s="11" t="n">
        <v>1</v>
      </c>
      <c r="F144" s="10" t="n">
        <v>900</v>
      </c>
      <c r="G144" s="10" t="n">
        <v>2453.26</v>
      </c>
      <c r="H144" s="10" t="n">
        <v>2468.16</v>
      </c>
      <c r="I144" s="12" t="n">
        <v>943.47</v>
      </c>
      <c r="J144" s="10" t="n">
        <v>2.01</v>
      </c>
      <c r="K144" s="13" t="n">
        <v>7.59</v>
      </c>
      <c r="L144" s="10" t="s">
        <v>64</v>
      </c>
      <c r="M144" s="10" t="n">
        <v>20170606</v>
      </c>
      <c r="N144" s="10" t="n">
        <v>20170606</v>
      </c>
      <c r="O144" s="10" t="n">
        <v>14.121</v>
      </c>
      <c r="P144" s="10" t="n">
        <v>170506</v>
      </c>
      <c r="Q144" s="10" t="n">
        <f aca="false">AVERAGE(2.802, 2.8, 2.8)</f>
        <v>2.80066666666667</v>
      </c>
      <c r="R144" s="10" t="n">
        <v>13</v>
      </c>
      <c r="S144" s="10" t="n">
        <f aca="false">AVERAGE(32.6, 32.7, 32.7)</f>
        <v>32.6666666666667</v>
      </c>
      <c r="T144" s="10" t="n">
        <v>36.1</v>
      </c>
      <c r="U144" s="10" t="n">
        <v>14.330667</v>
      </c>
      <c r="V144" s="10" t="n">
        <v>170531</v>
      </c>
      <c r="W144" s="10" t="n">
        <f aca="false">U144*(32.55/29.53)</f>
        <v>15.7962482509313</v>
      </c>
      <c r="X144" s="10" t="n">
        <f aca="false">U144</f>
        <v>14.330667</v>
      </c>
      <c r="Y144" s="10" t="s">
        <v>65</v>
      </c>
      <c r="Z144" s="10" t="n">
        <f aca="false">1.8682*X144 - 2.7383</f>
        <v>24.0342520894</v>
      </c>
      <c r="AA144" s="10" t="n">
        <f aca="false">AVERAGE(2.8)</f>
        <v>2.8</v>
      </c>
      <c r="AB144" s="10" t="n">
        <v>17.2</v>
      </c>
      <c r="AC144" s="10" t="n">
        <f aca="false">AVERAGE(29.4, 29.5, 29.5)</f>
        <v>29.4666666666667</v>
      </c>
      <c r="AD144" s="10" t="n">
        <f aca="false">33.1</f>
        <v>33.1</v>
      </c>
      <c r="AE144" s="10" t="n">
        <f aca="false">((Q144 - AA144)/Q144)</f>
        <v>0.000238038562247216</v>
      </c>
      <c r="AF144" s="10" t="n">
        <f aca="false">(U144*(1 +AE144))</f>
        <v>14.3340782513687</v>
      </c>
      <c r="AG144" s="10" t="s">
        <v>65</v>
      </c>
      <c r="AH144" s="14" t="e">
        <f aca="false">1.8682*AG144 - 2.7383</f>
        <v>#VALUE!</v>
      </c>
      <c r="AI144" s="14" t="e">
        <f aca="false">AH144*(17.1/16.8)</f>
        <v>#VALUE!</v>
      </c>
      <c r="AJ144" s="14"/>
      <c r="AK144" s="14"/>
      <c r="AL144" s="10" t="s">
        <v>65</v>
      </c>
      <c r="AM144" s="10" t="s">
        <v>65</v>
      </c>
      <c r="AN144" s="10" t="s">
        <v>65</v>
      </c>
      <c r="AO144" s="10" t="s">
        <v>65</v>
      </c>
      <c r="AP144" s="10" t="s">
        <v>65</v>
      </c>
      <c r="AQ144" s="10" t="s">
        <v>65</v>
      </c>
      <c r="AR144" s="10" t="s">
        <v>65</v>
      </c>
      <c r="AS144" s="10" t="n">
        <v>28.38</v>
      </c>
      <c r="AT144" s="10" t="s">
        <v>69</v>
      </c>
      <c r="AU144" s="0" t="n">
        <f aca="false">1.8651*O144 - 2.6525</f>
        <v>23.6845771</v>
      </c>
      <c r="AV144" s="0" t="n">
        <f aca="false">1.8651*U144 - 2.6525</f>
        <v>24.0756270217</v>
      </c>
      <c r="AW144" s="0" t="s">
        <v>65</v>
      </c>
      <c r="AX144" s="0" t="n">
        <f aca="false">1.8651*AF144 - 2.6525</f>
        <v>24.0819893466278</v>
      </c>
      <c r="AY144" s="0" t="s">
        <v>65</v>
      </c>
      <c r="AZ144" s="10" t="n">
        <f aca="false">U144 - O144</f>
        <v>0.209667</v>
      </c>
      <c r="BA144" s="10" t="n">
        <f aca="false">(AZ144/O144)*100</f>
        <v>1.48478861270448</v>
      </c>
      <c r="BB144" s="10" t="n">
        <f aca="false">U144-O144</f>
        <v>0.209667</v>
      </c>
      <c r="BC144" s="10" t="n">
        <f aca="false">(BB144/O144)*100</f>
        <v>1.48478861270448</v>
      </c>
      <c r="BD144" s="10" t="e">
        <f aca="false">BC144/Y144</f>
        <v>#VALUE!</v>
      </c>
      <c r="BE144" s="10" t="n">
        <f aca="false">((AV144 - AU144)/AU144)*100</f>
        <v>1.65107411480866</v>
      </c>
      <c r="BF144" s="10" t="e">
        <f aca="false">BE144/Y144</f>
        <v>#VALUE!</v>
      </c>
      <c r="BG144" s="10" t="n">
        <f aca="false">AF144 - O144</f>
        <v>0.213078251368723</v>
      </c>
      <c r="BH144" s="10" t="n">
        <f aca="false">(BG144/O144)*100</f>
        <v>1.50894590587581</v>
      </c>
      <c r="BI144" s="10" t="e">
        <f aca="false">BH144/Y144</f>
        <v>#VALUE!</v>
      </c>
      <c r="BJ144" s="10" t="n">
        <f aca="false">((AX144 - AU144)/AU144)*100</f>
        <v>1.67793684873437</v>
      </c>
      <c r="BK144" s="10" t="e">
        <f aca="false">BJ144/Y144</f>
        <v>#VALUE!</v>
      </c>
      <c r="BL144" s="15"/>
    </row>
    <row r="145" customFormat="false" ht="14.25" hidden="false" customHeight="true" outlineLevel="0" collapsed="false">
      <c r="A145" s="0" t="n">
        <v>89</v>
      </c>
      <c r="B145" s="10" t="n">
        <v>17207</v>
      </c>
      <c r="C145" s="10" t="n">
        <v>4</v>
      </c>
      <c r="D145" s="11" t="n">
        <v>2</v>
      </c>
      <c r="E145" s="11" t="n">
        <v>1</v>
      </c>
      <c r="F145" s="10" t="n">
        <v>400</v>
      </c>
      <c r="G145" s="10" t="n">
        <v>2359.13</v>
      </c>
      <c r="H145" s="10" t="n">
        <v>2470.99</v>
      </c>
      <c r="I145" s="12" t="n">
        <v>545.47</v>
      </c>
      <c r="J145" s="10" t="n">
        <v>2.98</v>
      </c>
      <c r="K145" s="13" t="n">
        <v>7.83</v>
      </c>
      <c r="L145" s="10" t="s">
        <v>64</v>
      </c>
      <c r="M145" s="10" t="n">
        <v>20170606</v>
      </c>
      <c r="N145" s="10" t="n">
        <v>20170606</v>
      </c>
      <c r="O145" s="10" t="n">
        <v>22.78575</v>
      </c>
      <c r="P145" s="10" t="n">
        <v>170505</v>
      </c>
      <c r="Q145" s="10" t="n">
        <f aca="false">AVERAGE(2.785, 2.785, 2.786)</f>
        <v>2.78533333333333</v>
      </c>
      <c r="R145" s="10" t="n">
        <v>12.9</v>
      </c>
      <c r="S145" s="10" t="n">
        <f aca="false">AVERAGE(32.5, 32.6, 32.5)</f>
        <v>32.5333333333333</v>
      </c>
      <c r="T145" s="10" t="n">
        <v>36.1</v>
      </c>
      <c r="U145" s="10" t="n">
        <v>22.828333</v>
      </c>
      <c r="V145" s="10" t="n">
        <v>170530</v>
      </c>
      <c r="W145" s="10" t="n">
        <f aca="false">U145*(32.55/29.53)</f>
        <v>25.1629610277684</v>
      </c>
      <c r="X145" s="10" t="n">
        <f aca="false">U145</f>
        <v>22.828333</v>
      </c>
      <c r="Y145" s="10" t="s">
        <v>65</v>
      </c>
      <c r="Z145" s="10" t="n">
        <f aca="false">1.8682*X145 - 2.7383</f>
        <v>39.9095917106</v>
      </c>
      <c r="AA145" s="10" t="n">
        <f aca="false">AVERAGE(2.794, 2.793, 2.798)</f>
        <v>2.795</v>
      </c>
      <c r="AB145" s="10" t="n">
        <v>17.2</v>
      </c>
      <c r="AC145" s="10" t="n">
        <f aca="false">AVERAGE(29.4, 29.4, 29.5)</f>
        <v>29.4333333333333</v>
      </c>
      <c r="AD145" s="10" t="s">
        <v>65</v>
      </c>
      <c r="AE145" s="10" t="n">
        <f aca="false">((Q145 - AA145)/Q145)</f>
        <v>-0.00347056007659161</v>
      </c>
      <c r="AF145" s="10" t="n">
        <f aca="false">(U145*(1 +AE145))</f>
        <v>22.7491058988751</v>
      </c>
      <c r="AG145" s="10" t="s">
        <v>65</v>
      </c>
      <c r="AH145" s="14" t="e">
        <f aca="false">1.8682*AG145 - 2.7383</f>
        <v>#VALUE!</v>
      </c>
      <c r="AI145" s="14" t="e">
        <f aca="false">AH145*(17.1/16.8)</f>
        <v>#VALUE!</v>
      </c>
      <c r="AJ145" s="14"/>
      <c r="AK145" s="14"/>
      <c r="AL145" s="10" t="s">
        <v>65</v>
      </c>
      <c r="AM145" s="10" t="s">
        <v>65</v>
      </c>
      <c r="AN145" s="10" t="s">
        <v>65</v>
      </c>
      <c r="AO145" s="10" t="s">
        <v>65</v>
      </c>
      <c r="AP145" s="10" t="s">
        <v>65</v>
      </c>
      <c r="AQ145" s="10" t="s">
        <v>65</v>
      </c>
      <c r="AR145" s="10" t="s">
        <v>65</v>
      </c>
      <c r="AS145" s="10" t="n">
        <v>43.09</v>
      </c>
      <c r="AT145" s="10" t="s">
        <v>69</v>
      </c>
      <c r="AU145" s="0" t="n">
        <f aca="false">1.8651*O145 - 2.6525</f>
        <v>39.845202325</v>
      </c>
      <c r="AV145" s="0" t="n">
        <f aca="false">1.8651*U145 - 2.6525</f>
        <v>39.9246238783</v>
      </c>
      <c r="AW145" s="0" t="s">
        <v>65</v>
      </c>
      <c r="AX145" s="0" t="n">
        <f aca="false">1.8651*AF145 - 2.6525</f>
        <v>39.7768574119919</v>
      </c>
      <c r="AY145" s="0" t="s">
        <v>65</v>
      </c>
      <c r="AZ145" s="10" t="n">
        <f aca="false">U145 - O145</f>
        <v>0.0425830000000005</v>
      </c>
      <c r="BA145" s="10" t="n">
        <f aca="false">(AZ145/O145)*100</f>
        <v>0.186884346576261</v>
      </c>
      <c r="BB145" s="10" t="n">
        <f aca="false">U145-O145</f>
        <v>0.0425830000000005</v>
      </c>
      <c r="BC145" s="10" t="n">
        <f aca="false">(BB145/O145)*100</f>
        <v>0.186884346576261</v>
      </c>
      <c r="BD145" s="10" t="e">
        <f aca="false">BC145/Y145</f>
        <v>#VALUE!</v>
      </c>
      <c r="BE145" s="10" t="n">
        <f aca="false">((AV145 - AU145)/AU145)*100</f>
        <v>0.199325260422038</v>
      </c>
      <c r="BF145" s="10" t="e">
        <f aca="false">BE145/Y145</f>
        <v>#VALUE!</v>
      </c>
      <c r="BG145" s="10" t="n">
        <f aca="false">AF145 - O145</f>
        <v>-0.0366441011249385</v>
      </c>
      <c r="BH145" s="10" t="n">
        <f aca="false">(BG145/O145)*100</f>
        <v>-0.160820254435068</v>
      </c>
      <c r="BI145" s="10" t="e">
        <f aca="false">BH145/Y145</f>
        <v>#VALUE!</v>
      </c>
      <c r="BJ145" s="10" t="n">
        <f aca="false">((AX145 - AU145)/AU145)*100</f>
        <v>-0.171526078474038</v>
      </c>
      <c r="BK145" s="10" t="e">
        <f aca="false">BJ145/Y145</f>
        <v>#VALUE!</v>
      </c>
      <c r="BL145" s="15"/>
    </row>
    <row r="146" customFormat="false" ht="14.25" hidden="false" customHeight="true" outlineLevel="0" collapsed="false">
      <c r="A146" s="0" t="n">
        <v>90</v>
      </c>
      <c r="B146" s="10" t="n">
        <v>17220</v>
      </c>
      <c r="C146" s="10" t="n">
        <v>2</v>
      </c>
      <c r="D146" s="11" t="n">
        <v>1</v>
      </c>
      <c r="E146" s="11" t="n">
        <v>2</v>
      </c>
      <c r="F146" s="10" t="n">
        <v>400</v>
      </c>
      <c r="G146" s="10" t="n">
        <v>2388.7</v>
      </c>
      <c r="H146" s="10" t="n">
        <v>2486.18</v>
      </c>
      <c r="I146" s="12" t="n">
        <v>535.06</v>
      </c>
      <c r="J146" s="12" t="n">
        <v>3.1</v>
      </c>
      <c r="K146" s="13" t="n">
        <v>7.84</v>
      </c>
      <c r="L146" s="10" t="s">
        <v>64</v>
      </c>
      <c r="M146" s="10" t="n">
        <v>20170606</v>
      </c>
      <c r="N146" s="10" t="n">
        <v>20170606</v>
      </c>
      <c r="O146" s="10" t="n">
        <v>33.068</v>
      </c>
      <c r="P146" s="10" t="n">
        <v>170505</v>
      </c>
      <c r="Q146" s="10" t="n">
        <v>2.786</v>
      </c>
      <c r="R146" s="10" t="n">
        <v>12.9</v>
      </c>
      <c r="S146" s="10" t="n">
        <f aca="false">AVERAGE(32.5, 32.6, 32.5)</f>
        <v>32.5333333333333</v>
      </c>
      <c r="T146" s="10" t="n">
        <v>36.1</v>
      </c>
      <c r="U146" s="10" t="n">
        <v>33.028</v>
      </c>
      <c r="V146" s="10" t="n">
        <v>170531</v>
      </c>
      <c r="W146" s="10" t="n">
        <f aca="false">U146*(32.55/29.53)</f>
        <v>36.4057365391128</v>
      </c>
      <c r="X146" s="10" t="n">
        <f aca="false">U146</f>
        <v>33.028</v>
      </c>
      <c r="Y146" s="10" t="s">
        <v>65</v>
      </c>
      <c r="Z146" s="10" t="n">
        <f aca="false">1.8682*X146 - 2.7383</f>
        <v>58.9646096</v>
      </c>
      <c r="AA146" s="10" t="n">
        <f aca="false">AVERAGE(2.794, 2.795, 2.794)</f>
        <v>2.79433333333333</v>
      </c>
      <c r="AB146" s="10" t="n">
        <v>17.2</v>
      </c>
      <c r="AC146" s="10" t="n">
        <f aca="false">AVERAGE(29.4, 29.5, 29.5)</f>
        <v>29.4666666666667</v>
      </c>
      <c r="AD146" s="10" t="n">
        <f aca="false">33.1</f>
        <v>33.1</v>
      </c>
      <c r="AE146" s="10" t="n">
        <f aca="false">((Q146 - AA146)/Q146)</f>
        <v>-0.00299114620722676</v>
      </c>
      <c r="AF146" s="10" t="n">
        <f aca="false">(U146*(1 +AE146))</f>
        <v>32.9292084230677</v>
      </c>
      <c r="AG146" s="10" t="s">
        <v>65</v>
      </c>
      <c r="AH146" s="14" t="e">
        <f aca="false">1.8682*AG146 - 2.7383</f>
        <v>#VALUE!</v>
      </c>
      <c r="AI146" s="14" t="e">
        <f aca="false">AH146*(17.1/16.8)</f>
        <v>#VALUE!</v>
      </c>
      <c r="AJ146" s="14"/>
      <c r="AK146" s="14"/>
      <c r="AL146" s="10" t="s">
        <v>65</v>
      </c>
      <c r="AM146" s="10" t="s">
        <v>65</v>
      </c>
      <c r="AN146" s="10" t="s">
        <v>65</v>
      </c>
      <c r="AO146" s="10" t="s">
        <v>65</v>
      </c>
      <c r="AP146" s="10" t="s">
        <v>65</v>
      </c>
      <c r="AQ146" s="10" t="s">
        <v>65</v>
      </c>
      <c r="AR146" s="10" t="s">
        <v>65</v>
      </c>
      <c r="AS146" s="10" t="n">
        <v>57.05</v>
      </c>
      <c r="AT146" s="10" t="s">
        <v>69</v>
      </c>
      <c r="AU146" s="0" t="n">
        <f aca="false">1.8651*O146 - 2.6525</f>
        <v>59.0226268</v>
      </c>
      <c r="AV146" s="0" t="n">
        <f aca="false">1.8651*U146 - 2.6525</f>
        <v>58.9480228</v>
      </c>
      <c r="AW146" s="0" t="s">
        <v>65</v>
      </c>
      <c r="AX146" s="0" t="n">
        <f aca="false">1.8651*AF146 - 2.6525</f>
        <v>58.7637666298636</v>
      </c>
      <c r="AY146" s="0" t="s">
        <v>65</v>
      </c>
      <c r="AZ146" s="10" t="n">
        <f aca="false">U146 - O146</f>
        <v>-0.0399999999999991</v>
      </c>
      <c r="BA146" s="10" t="n">
        <f aca="false">(AZ146/O146)*100</f>
        <v>-0.120962864400626</v>
      </c>
      <c r="BB146" s="10" t="n">
        <f aca="false">U146-O146</f>
        <v>-0.0399999999999991</v>
      </c>
      <c r="BC146" s="10" t="n">
        <f aca="false">(BB146/O146)*100</f>
        <v>-0.120962864400626</v>
      </c>
      <c r="BD146" s="10" t="e">
        <f aca="false">BC146/Y146</f>
        <v>#VALUE!</v>
      </c>
      <c r="BE146" s="10" t="n">
        <f aca="false">((AV146 - AU146)/AU146)*100</f>
        <v>-0.126398982974431</v>
      </c>
      <c r="BF146" s="10" t="e">
        <f aca="false">BE146/Y146</f>
        <v>#VALUE!</v>
      </c>
      <c r="BG146" s="10" t="n">
        <f aca="false">AF146 - O146</f>
        <v>-0.138791576932285</v>
      </c>
      <c r="BH146" s="10" t="n">
        <f aca="false">(BG146/O146)*100</f>
        <v>-0.419715667510235</v>
      </c>
      <c r="BI146" s="10" t="e">
        <f aca="false">BH146/Y146</f>
        <v>#VALUE!</v>
      </c>
      <c r="BJ146" s="10" t="n">
        <f aca="false">((AX146 - AU146)/AU146)*100</f>
        <v>-0.438577854241488</v>
      </c>
      <c r="BK146" s="10" t="e">
        <f aca="false">BJ146/Y146</f>
        <v>#VALUE!</v>
      </c>
      <c r="BL146" s="10"/>
    </row>
    <row r="147" customFormat="false" ht="14.25" hidden="false" customHeight="true" outlineLevel="0" collapsed="false">
      <c r="A147" s="0" t="n">
        <v>91</v>
      </c>
      <c r="B147" s="10" t="n">
        <v>17013</v>
      </c>
      <c r="C147" s="10" t="n">
        <v>5</v>
      </c>
      <c r="D147" s="11" t="n">
        <v>2</v>
      </c>
      <c r="E147" s="11" t="n">
        <v>2</v>
      </c>
      <c r="F147" s="10" t="n">
        <v>400</v>
      </c>
      <c r="G147" s="10" t="n">
        <v>2329.53</v>
      </c>
      <c r="H147" s="10" t="n">
        <v>2437.2</v>
      </c>
      <c r="I147" s="12" t="n">
        <v>707.7</v>
      </c>
      <c r="J147" s="10" t="n">
        <v>2.86</v>
      </c>
      <c r="K147" s="13" t="n">
        <v>7.83</v>
      </c>
      <c r="L147" s="10" t="s">
        <v>64</v>
      </c>
      <c r="M147" s="10" t="n">
        <v>20170613</v>
      </c>
      <c r="N147" s="10" t="n">
        <v>20170613</v>
      </c>
      <c r="O147" s="10" t="n">
        <v>37.541667</v>
      </c>
      <c r="P147" s="10" t="n">
        <v>170505</v>
      </c>
      <c r="Q147" s="10" t="n">
        <v>2.786</v>
      </c>
      <c r="R147" s="10" t="n">
        <v>12.9</v>
      </c>
      <c r="S147" s="10" t="n">
        <f aca="false">AVERAGE(32.5, 32.6, 32.5)</f>
        <v>32.5333333333333</v>
      </c>
      <c r="T147" s="10" t="n">
        <v>36.1</v>
      </c>
      <c r="U147" s="10" t="n">
        <v>37.228333</v>
      </c>
      <c r="V147" s="10" t="n">
        <v>170530</v>
      </c>
      <c r="W147" s="10" t="n">
        <f aca="false">U147*(32.55/29.53)</f>
        <v>41.0356328868947</v>
      </c>
      <c r="X147" s="10" t="n">
        <f aca="false">U147</f>
        <v>37.228333</v>
      </c>
      <c r="Y147" s="10" t="s">
        <v>65</v>
      </c>
      <c r="Z147" s="10" t="n">
        <f aca="false">1.8682*X147 - 2.7383</f>
        <v>66.8116717106</v>
      </c>
      <c r="AA147" s="10" t="n">
        <f aca="false">AVERAGE(2.802, 2.803, 2.802)</f>
        <v>2.80233333333333</v>
      </c>
      <c r="AB147" s="10" t="n">
        <v>17.2</v>
      </c>
      <c r="AC147" s="10" t="n">
        <f aca="false">AVERAGE(29.4, 29.4, 29.5)</f>
        <v>29.4333333333333</v>
      </c>
      <c r="AD147" s="10" t="s">
        <v>65</v>
      </c>
      <c r="AE147" s="10" t="n">
        <f aca="false">((Q147 - AA147)/Q147)</f>
        <v>-0.00586264656616415</v>
      </c>
      <c r="AF147" s="10" t="n">
        <f aca="false">(U147*(1 +AE147))</f>
        <v>37.0100764413735</v>
      </c>
      <c r="AG147" s="10" t="s">
        <v>65</v>
      </c>
      <c r="AH147" s="14" t="e">
        <f aca="false">1.8682*AG147 - 2.7383</f>
        <v>#VALUE!</v>
      </c>
      <c r="AI147" s="14" t="e">
        <f aca="false">AH147*(17.1/16.8)</f>
        <v>#VALUE!</v>
      </c>
      <c r="AJ147" s="14"/>
      <c r="AK147" s="14"/>
      <c r="AL147" s="10" t="s">
        <v>65</v>
      </c>
      <c r="AM147" s="10" t="s">
        <v>65</v>
      </c>
      <c r="AN147" s="10" t="s">
        <v>65</v>
      </c>
      <c r="AO147" s="10" t="s">
        <v>65</v>
      </c>
      <c r="AP147" s="10" t="s">
        <v>65</v>
      </c>
      <c r="AQ147" s="10" t="s">
        <v>65</v>
      </c>
      <c r="AR147" s="10" t="s">
        <v>65</v>
      </c>
      <c r="AS147" s="10" t="n">
        <v>65.57</v>
      </c>
      <c r="AT147" s="10" t="s">
        <v>69</v>
      </c>
      <c r="AU147" s="0" t="n">
        <f aca="false">1.8651*O147 - 2.6525</f>
        <v>67.3664631217</v>
      </c>
      <c r="AV147" s="0" t="n">
        <f aca="false">1.8651*U147 - 2.6525</f>
        <v>66.7820638783</v>
      </c>
      <c r="AW147" s="0" t="s">
        <v>65</v>
      </c>
      <c r="AX147" s="0" t="n">
        <f aca="false">1.8651*AF147 - 2.6525</f>
        <v>66.3749935708058</v>
      </c>
      <c r="AY147" s="0" t="s">
        <v>65</v>
      </c>
      <c r="AZ147" s="10" t="n">
        <f aca="false">U147 - O147</f>
        <v>-0.313333999999998</v>
      </c>
      <c r="BA147" s="10" t="n">
        <f aca="false">(AZ147/O147)*100</f>
        <v>-0.834629959292957</v>
      </c>
      <c r="BB147" s="10" t="n">
        <f aca="false">U147-O147</f>
        <v>-0.313333999999998</v>
      </c>
      <c r="BC147" s="10" t="n">
        <f aca="false">(BB147/O147)*100</f>
        <v>-0.834629959292957</v>
      </c>
      <c r="BD147" s="10" t="e">
        <f aca="false">BC147/Y147</f>
        <v>#VALUE!</v>
      </c>
      <c r="BE147" s="10" t="n">
        <f aca="false">((AV147 - AU147)/AU147)*100</f>
        <v>-0.86749283889858</v>
      </c>
      <c r="BF147" s="10" t="e">
        <f aca="false">BE147/Y147</f>
        <v>#VALUE!</v>
      </c>
      <c r="BG147" s="10" t="n">
        <f aca="false">AF147 - O147</f>
        <v>-0.531590558626462</v>
      </c>
      <c r="BH147" s="10" t="n">
        <f aca="false">(BG147/O147)*100</f>
        <v>-1.4160014754445</v>
      </c>
      <c r="BI147" s="10" t="e">
        <f aca="false">BH147/Y147</f>
        <v>#VALUE!</v>
      </c>
      <c r="BJ147" s="10" t="n">
        <f aca="false">((AX147 - AU147)/AU147)*100</f>
        <v>-1.47175538829031</v>
      </c>
      <c r="BK147" s="10" t="e">
        <f aca="false">BJ147/Y147</f>
        <v>#VALUE!</v>
      </c>
      <c r="BL147" s="15"/>
    </row>
    <row r="148" customFormat="false" ht="14.25" hidden="false" customHeight="true" outlineLevel="0" collapsed="false">
      <c r="A148" s="0" t="n">
        <v>92</v>
      </c>
      <c r="B148" s="10" t="n">
        <v>17031</v>
      </c>
      <c r="C148" s="10" t="n">
        <v>13</v>
      </c>
      <c r="D148" s="11" t="n">
        <v>5</v>
      </c>
      <c r="E148" s="11" t="n">
        <v>1</v>
      </c>
      <c r="F148" s="10" t="n">
        <v>900</v>
      </c>
      <c r="G148" s="10" t="n">
        <v>2439.9</v>
      </c>
      <c r="H148" s="10" t="n">
        <v>2459.91</v>
      </c>
      <c r="I148" s="12" t="n">
        <v>936.56</v>
      </c>
      <c r="J148" s="10" t="n">
        <v>2.02</v>
      </c>
      <c r="K148" s="13" t="n">
        <v>7.62</v>
      </c>
      <c r="L148" s="10" t="s">
        <v>64</v>
      </c>
      <c r="M148" s="10" t="n">
        <v>20170613</v>
      </c>
      <c r="N148" s="10" t="n">
        <v>20170613</v>
      </c>
      <c r="O148" s="10" t="n">
        <v>12.267333</v>
      </c>
      <c r="P148" s="10" t="n">
        <v>170504</v>
      </c>
      <c r="Q148" s="10" t="n">
        <f aca="false">AVERAGE(2.769, 2.772, 2.769)</f>
        <v>2.77</v>
      </c>
      <c r="R148" s="10" t="n">
        <v>13</v>
      </c>
      <c r="S148" s="10" t="n">
        <f aca="false">AVERAGE(32.4,32.5,32.4)</f>
        <v>32.4333333333333</v>
      </c>
      <c r="T148" s="10" t="n">
        <v>36.1</v>
      </c>
      <c r="U148" s="10" t="n">
        <v>12.378333</v>
      </c>
      <c r="V148" s="10" t="n">
        <v>170531</v>
      </c>
      <c r="W148" s="10" t="n">
        <f aca="false">U148*(32.55/29.53)</f>
        <v>13.6442512411107</v>
      </c>
      <c r="X148" s="10" t="n">
        <f aca="false">U148</f>
        <v>12.378333</v>
      </c>
      <c r="Y148" s="10" t="s">
        <v>65</v>
      </c>
      <c r="Z148" s="10" t="n">
        <f aca="false">1.8682*X148 - 2.7383</f>
        <v>20.3869017106</v>
      </c>
      <c r="AA148" s="10" t="n">
        <f aca="false">AVERAGE(2.794, 2.795, 2.794)</f>
        <v>2.79433333333333</v>
      </c>
      <c r="AB148" s="10" t="n">
        <v>17.2</v>
      </c>
      <c r="AC148" s="10" t="n">
        <f aca="false">AVERAGE(29.4, 29.5, 29.5)</f>
        <v>29.4666666666667</v>
      </c>
      <c r="AD148" s="10" t="n">
        <f aca="false">33.1</f>
        <v>33.1</v>
      </c>
      <c r="AE148" s="10" t="n">
        <f aca="false">((Q148 - AA148)/Q148)</f>
        <v>-0.00878459687123963</v>
      </c>
      <c r="AF148" s="10" t="n">
        <f aca="false">(U148*(1 +AE148))</f>
        <v>12.269594334657</v>
      </c>
      <c r="AG148" s="10" t="s">
        <v>65</v>
      </c>
      <c r="AH148" s="14" t="e">
        <f aca="false">1.8682*AG148 - 2.7383</f>
        <v>#VALUE!</v>
      </c>
      <c r="AI148" s="14" t="e">
        <f aca="false">AH148*(17.1/16.8)</f>
        <v>#VALUE!</v>
      </c>
      <c r="AJ148" s="14"/>
      <c r="AK148" s="14"/>
      <c r="AL148" s="10" t="s">
        <v>65</v>
      </c>
      <c r="AM148" s="10" t="s">
        <v>65</v>
      </c>
      <c r="AN148" s="10" t="s">
        <v>65</v>
      </c>
      <c r="AO148" s="10" t="s">
        <v>65</v>
      </c>
      <c r="AP148" s="10" t="s">
        <v>65</v>
      </c>
      <c r="AQ148" s="10" t="s">
        <v>65</v>
      </c>
      <c r="AR148" s="10" t="s">
        <v>65</v>
      </c>
      <c r="AS148" s="10" t="n">
        <v>22.36</v>
      </c>
      <c r="AT148" s="10" t="s">
        <v>69</v>
      </c>
      <c r="AU148" s="0" t="n">
        <f aca="false">1.8651*O148 - 2.6525</f>
        <v>20.2273027783</v>
      </c>
      <c r="AV148" s="0" t="n">
        <f aca="false">1.8651*U148 - 2.6525</f>
        <v>20.4343288783</v>
      </c>
      <c r="AW148" s="0" t="s">
        <v>65</v>
      </c>
      <c r="AX148" s="0" t="n">
        <f aca="false">1.8651*AF148 - 2.6525</f>
        <v>20.2315203935688</v>
      </c>
      <c r="AY148" s="0" t="s">
        <v>65</v>
      </c>
      <c r="AZ148" s="10" t="n">
        <f aca="false">U148 - O148</f>
        <v>0.110999999999999</v>
      </c>
      <c r="BA148" s="10" t="n">
        <f aca="false">(AZ148/O148)*100</f>
        <v>0.904842152731966</v>
      </c>
      <c r="BB148" s="10" t="n">
        <f aca="false">U148-O148</f>
        <v>0.110999999999999</v>
      </c>
      <c r="BC148" s="10" t="n">
        <f aca="false">(BB148/O148)*100</f>
        <v>0.904842152731966</v>
      </c>
      <c r="BD148" s="10" t="e">
        <f aca="false">BC148/Y148</f>
        <v>#VALUE!</v>
      </c>
      <c r="BE148" s="10" t="n">
        <f aca="false">((AV148 - AU148)/AU148)*100</f>
        <v>1.02349829964527</v>
      </c>
      <c r="BF148" s="10" t="e">
        <f aca="false">BE148/Y148</f>
        <v>#VALUE!</v>
      </c>
      <c r="BG148" s="10" t="n">
        <f aca="false">AF148 - O148</f>
        <v>0.00226133465703526</v>
      </c>
      <c r="BH148" s="10" t="n">
        <f aca="false">(BG148/O148)*100</f>
        <v>0.018433792064137</v>
      </c>
      <c r="BI148" s="10" t="e">
        <f aca="false">BH148/Y148</f>
        <v>#VALUE!</v>
      </c>
      <c r="BJ148" s="10" t="n">
        <f aca="false">((AX148 - AU148)/AU148)*100</f>
        <v>0.0208511006883244</v>
      </c>
      <c r="BK148" s="10" t="e">
        <f aca="false">BJ148/Y148</f>
        <v>#VALUE!</v>
      </c>
      <c r="BL148" s="15"/>
    </row>
    <row r="149" customFormat="false" ht="14.25" hidden="false" customHeight="true" outlineLevel="0" collapsed="false">
      <c r="A149" s="0" t="n">
        <v>93</v>
      </c>
      <c r="B149" s="10" t="n">
        <v>17069</v>
      </c>
      <c r="C149" s="10" t="n">
        <v>1</v>
      </c>
      <c r="D149" s="11" t="n">
        <v>1</v>
      </c>
      <c r="E149" s="11" t="n">
        <v>1</v>
      </c>
      <c r="F149" s="10" t="n">
        <v>400</v>
      </c>
      <c r="G149" s="10" t="n">
        <v>2404.69</v>
      </c>
      <c r="H149" s="10" t="n">
        <v>2506.24</v>
      </c>
      <c r="I149" s="12" t="n">
        <v>576.45</v>
      </c>
      <c r="J149" s="10" t="n">
        <v>2.97</v>
      </c>
      <c r="K149" s="13" t="n">
        <v>7.83</v>
      </c>
      <c r="L149" s="10" t="s">
        <v>64</v>
      </c>
      <c r="M149" s="10" t="n">
        <v>20170613</v>
      </c>
      <c r="N149" s="10" t="n">
        <v>20170613</v>
      </c>
      <c r="O149" s="10" t="n">
        <v>57.401667</v>
      </c>
      <c r="P149" s="10" t="n">
        <v>170505</v>
      </c>
      <c r="Q149" s="10" t="n">
        <v>2.786</v>
      </c>
      <c r="R149" s="10" t="n">
        <v>12.9</v>
      </c>
      <c r="S149" s="10" t="n">
        <f aca="false">AVERAGE(32.5, 32.6, 32.5)</f>
        <v>32.5333333333333</v>
      </c>
      <c r="T149" s="10" t="n">
        <v>36.1</v>
      </c>
      <c r="U149" s="10" t="n">
        <v>56.813</v>
      </c>
      <c r="V149" s="10" t="n">
        <v>170531</v>
      </c>
      <c r="W149" s="10" t="n">
        <f aca="false">U149*(32.55/29.53)</f>
        <v>62.6232018286488</v>
      </c>
      <c r="X149" s="10" t="n">
        <f aca="false">U149</f>
        <v>56.813</v>
      </c>
      <c r="Y149" s="10" t="s">
        <v>65</v>
      </c>
      <c r="Z149" s="10" t="n">
        <f aca="false">1.8682*X149 - 2.7383</f>
        <v>103.3997466</v>
      </c>
      <c r="AA149" s="10" t="n">
        <f aca="false">AVERAGE(2.794, 2.795, 2.794)</f>
        <v>2.79433333333333</v>
      </c>
      <c r="AB149" s="10" t="n">
        <v>17.2</v>
      </c>
      <c r="AC149" s="10" t="n">
        <f aca="false">AVERAGE(29.4, 29.5, 29.5)</f>
        <v>29.4666666666667</v>
      </c>
      <c r="AD149" s="10" t="n">
        <f aca="false">33.1</f>
        <v>33.1</v>
      </c>
      <c r="AE149" s="10" t="n">
        <f aca="false">((Q149 - AA149)/Q149)</f>
        <v>-0.00299114620722676</v>
      </c>
      <c r="AF149" s="10" t="n">
        <f aca="false">(U149*(1 +AE149))</f>
        <v>56.6430640105288</v>
      </c>
      <c r="AG149" s="10" t="s">
        <v>65</v>
      </c>
      <c r="AH149" s="14" t="e">
        <f aca="false">1.8682*AG149 - 2.7383</f>
        <v>#VALUE!</v>
      </c>
      <c r="AI149" s="14" t="e">
        <f aca="false">AH149*(17.1/16.8)</f>
        <v>#VALUE!</v>
      </c>
      <c r="AJ149" s="14"/>
      <c r="AK149" s="14"/>
      <c r="AL149" s="10" t="s">
        <v>65</v>
      </c>
      <c r="AM149" s="10" t="s">
        <v>65</v>
      </c>
      <c r="AN149" s="10" t="s">
        <v>65</v>
      </c>
      <c r="AO149" s="10" t="s">
        <v>65</v>
      </c>
      <c r="AP149" s="10" t="s">
        <v>65</v>
      </c>
      <c r="AQ149" s="10" t="s">
        <v>65</v>
      </c>
      <c r="AR149" s="10" t="s">
        <v>65</v>
      </c>
      <c r="AS149" s="10" t="n">
        <v>100.14</v>
      </c>
      <c r="AT149" s="10" t="s">
        <v>69</v>
      </c>
      <c r="AU149" s="0" t="n">
        <f aca="false">1.8651*O149 - 2.6525</f>
        <v>104.4073491217</v>
      </c>
      <c r="AV149" s="0" t="n">
        <f aca="false">1.8651*U149 - 2.6525</f>
        <v>103.3094263</v>
      </c>
      <c r="AW149" s="0" t="s">
        <v>65</v>
      </c>
      <c r="AX149" s="0" t="n">
        <f aca="false">1.8651*AF149 - 2.6525</f>
        <v>102.992478686037</v>
      </c>
      <c r="AY149" s="0" t="s">
        <v>65</v>
      </c>
      <c r="AZ149" s="10" t="n">
        <f aca="false">U149 - O149</f>
        <v>-0.588667000000001</v>
      </c>
      <c r="BA149" s="10" t="n">
        <f aca="false">(AZ149/O149)*100</f>
        <v>-1.0255224817774</v>
      </c>
      <c r="BB149" s="10" t="n">
        <f aca="false">U149-O149</f>
        <v>-0.588667000000001</v>
      </c>
      <c r="BC149" s="10" t="n">
        <f aca="false">(BB149/O149)*100</f>
        <v>-1.0255224817774</v>
      </c>
      <c r="BD149" s="10" t="e">
        <f aca="false">BC149/Y149</f>
        <v>#VALUE!</v>
      </c>
      <c r="BE149" s="10" t="n">
        <f aca="false">((AV149 - AU149)/AU149)*100</f>
        <v>-1.05157618782203</v>
      </c>
      <c r="BF149" s="10" t="e">
        <f aca="false">BE149/Y149</f>
        <v>#VALUE!</v>
      </c>
      <c r="BG149" s="10" t="n">
        <f aca="false">AF149 - O149</f>
        <v>-0.758602989471171</v>
      </c>
      <c r="BH149" s="10" t="n">
        <f aca="false">(BG149/O149)*100</f>
        <v>-1.32156961481828</v>
      </c>
      <c r="BI149" s="10" t="e">
        <f aca="false">BH149/Y149</f>
        <v>#VALUE!</v>
      </c>
      <c r="BJ149" s="10" t="n">
        <f aca="false">((AX149 - AU149)/AU149)*100</f>
        <v>-1.35514448701641</v>
      </c>
      <c r="BK149" s="10" t="e">
        <f aca="false">BJ149/Y149</f>
        <v>#VALUE!</v>
      </c>
      <c r="BL149" s="15"/>
    </row>
    <row r="150" customFormat="false" ht="14.25" hidden="false" customHeight="true" outlineLevel="0" collapsed="false">
      <c r="A150" s="0" t="n">
        <v>94</v>
      </c>
      <c r="B150" s="10" t="n">
        <v>17070</v>
      </c>
      <c r="C150" s="10" t="n">
        <v>2</v>
      </c>
      <c r="D150" s="11" t="n">
        <v>1</v>
      </c>
      <c r="E150" s="11" t="n">
        <v>2</v>
      </c>
      <c r="F150" s="10" t="n">
        <v>400</v>
      </c>
      <c r="G150" s="10" t="n">
        <v>2388.7</v>
      </c>
      <c r="H150" s="10" t="n">
        <v>2486.18</v>
      </c>
      <c r="I150" s="12" t="n">
        <v>535.06</v>
      </c>
      <c r="J150" s="12" t="n">
        <v>3.1</v>
      </c>
      <c r="K150" s="13" t="n">
        <v>7.84</v>
      </c>
      <c r="L150" s="10" t="s">
        <v>64</v>
      </c>
      <c r="M150" s="10" t="n">
        <v>20170613</v>
      </c>
      <c r="N150" s="10" t="n">
        <v>20170613</v>
      </c>
      <c r="O150" s="10" t="n">
        <v>29.195</v>
      </c>
      <c r="P150" s="10" t="n">
        <v>170504</v>
      </c>
      <c r="Q150" s="16" t="n">
        <v>2.77</v>
      </c>
      <c r="R150" s="16" t="n">
        <v>13</v>
      </c>
      <c r="S150" s="16" t="n">
        <v>32.4333333333333</v>
      </c>
      <c r="T150" s="16" t="n">
        <v>36.1</v>
      </c>
      <c r="U150" s="10" t="n">
        <v>28.867</v>
      </c>
      <c r="V150" s="10" t="n">
        <v>170530</v>
      </c>
      <c r="W150" s="10" t="n">
        <f aca="false">U150*(32.55/29.53)</f>
        <v>31.8191957331527</v>
      </c>
      <c r="X150" s="10" t="n">
        <f aca="false">U150</f>
        <v>28.867</v>
      </c>
      <c r="Y150" s="10" t="s">
        <v>65</v>
      </c>
      <c r="Z150" s="10" t="n">
        <f aca="false">1.8682*X150 - 2.7383</f>
        <v>51.1910294</v>
      </c>
      <c r="AA150" s="10" t="n">
        <f aca="false">AVERAGE(2.744, 2.744, 2.746)</f>
        <v>2.74466666666667</v>
      </c>
      <c r="AB150" s="10" t="n">
        <v>17.2</v>
      </c>
      <c r="AC150" s="10" t="n">
        <f aca="false">AVERAGE(29.4, 29.4, 29.5)</f>
        <v>29.4333333333333</v>
      </c>
      <c r="AD150" s="10" t="s">
        <v>65</v>
      </c>
      <c r="AE150" s="10" t="s">
        <v>65</v>
      </c>
      <c r="AF150" s="10" t="s">
        <v>65</v>
      </c>
      <c r="AG150" s="10" t="s">
        <v>65</v>
      </c>
      <c r="AH150" s="14" t="e">
        <f aca="false">1.8682*AG150 - 2.7383</f>
        <v>#VALUE!</v>
      </c>
      <c r="AI150" s="14" t="e">
        <f aca="false">AH150*(17.1/16.8)</f>
        <v>#VALUE!</v>
      </c>
      <c r="AJ150" s="14"/>
      <c r="AK150" s="14"/>
      <c r="AL150" s="10" t="s">
        <v>65</v>
      </c>
      <c r="AM150" s="10" t="s">
        <v>65</v>
      </c>
      <c r="AN150" s="10" t="s">
        <v>65</v>
      </c>
      <c r="AO150" s="10" t="s">
        <v>65</v>
      </c>
      <c r="AP150" s="10" t="s">
        <v>65</v>
      </c>
      <c r="AQ150" s="10" t="s">
        <v>65</v>
      </c>
      <c r="AR150" s="10" t="s">
        <v>65</v>
      </c>
      <c r="AS150" s="10" t="n">
        <v>47.23</v>
      </c>
      <c r="AT150" s="10" t="s">
        <v>69</v>
      </c>
      <c r="AU150" s="0" t="n">
        <f aca="false">1.8651*O150 - 2.6525</f>
        <v>51.7990945</v>
      </c>
      <c r="AV150" s="0" t="n">
        <f aca="false">1.8651*U150 - 2.6525</f>
        <v>51.1873417</v>
      </c>
      <c r="AW150" s="0" t="s">
        <v>65</v>
      </c>
      <c r="AX150" s="0" t="e">
        <f aca="false">1.8651*AF150 - 2.6525</f>
        <v>#VALUE!</v>
      </c>
      <c r="AY150" s="0" t="s">
        <v>65</v>
      </c>
      <c r="AZ150" s="10" t="n">
        <f aca="false">U150 - O150</f>
        <v>-0.327999999999999</v>
      </c>
      <c r="BA150" s="10" t="n">
        <f aca="false">(AZ150/O150)*100</f>
        <v>-1.12348004795341</v>
      </c>
      <c r="BB150" s="10" t="n">
        <f aca="false">U150-O150</f>
        <v>-0.327999999999999</v>
      </c>
      <c r="BC150" s="10" t="n">
        <f aca="false">(BB150/O150)*100</f>
        <v>-1.12348004795341</v>
      </c>
      <c r="BD150" s="10" t="e">
        <f aca="false">BC150/Y150</f>
        <v>#VALUE!</v>
      </c>
      <c r="BE150" s="10" t="n">
        <f aca="false">((AV150 - AU150)/AU150)*100</f>
        <v>-1.18101060627612</v>
      </c>
      <c r="BF150" s="10" t="e">
        <f aca="false">BE150/Y150</f>
        <v>#VALUE!</v>
      </c>
      <c r="BG150" s="10" t="s">
        <v>65</v>
      </c>
      <c r="BH150" s="10" t="s">
        <v>65</v>
      </c>
      <c r="BI150" s="10" t="s">
        <v>65</v>
      </c>
      <c r="BJ150" s="10" t="s">
        <v>65</v>
      </c>
      <c r="BK150" s="10" t="s">
        <v>65</v>
      </c>
      <c r="BL150" s="15"/>
    </row>
    <row r="151" customFormat="false" ht="14.25" hidden="false" customHeight="true" outlineLevel="0" collapsed="false">
      <c r="A151" s="0" t="n">
        <v>95</v>
      </c>
      <c r="B151" s="10" t="n">
        <v>17072</v>
      </c>
      <c r="C151" s="10" t="n">
        <v>12</v>
      </c>
      <c r="D151" s="11" t="n">
        <v>4</v>
      </c>
      <c r="E151" s="11" t="n">
        <v>3</v>
      </c>
      <c r="F151" s="10" t="n">
        <v>2800</v>
      </c>
      <c r="G151" s="10" t="n">
        <v>2612.89</v>
      </c>
      <c r="H151" s="10" t="n">
        <v>2488.3</v>
      </c>
      <c r="I151" s="12" t="n">
        <v>2516.92</v>
      </c>
      <c r="J151" s="10" t="n">
        <v>1.01</v>
      </c>
      <c r="K151" s="13" t="n">
        <v>7.22</v>
      </c>
      <c r="L151" s="10" t="s">
        <v>64</v>
      </c>
      <c r="M151" s="10" t="n">
        <v>20170613</v>
      </c>
      <c r="N151" s="10" t="n">
        <v>20170613</v>
      </c>
      <c r="O151" s="10" t="n">
        <v>41.238333</v>
      </c>
      <c r="P151" s="10" t="n">
        <v>170506</v>
      </c>
      <c r="Q151" s="10" t="n">
        <f aca="false">AVERAGE(2.799, 2.798, 2.797)</f>
        <v>2.798</v>
      </c>
      <c r="R151" s="10" t="n">
        <v>13</v>
      </c>
      <c r="S151" s="10" t="n">
        <f aca="false">AVERAGE(32.6, 32.7, 32.7)</f>
        <v>32.6666666666667</v>
      </c>
      <c r="T151" s="10" t="n">
        <v>36.1</v>
      </c>
      <c r="U151" s="10" t="n">
        <v>41.024333</v>
      </c>
      <c r="V151" s="10" t="n">
        <v>170530</v>
      </c>
      <c r="W151" s="10" t="n">
        <f aca="false">U151*(32.55/29.53)</f>
        <v>45.219845551981</v>
      </c>
      <c r="X151" s="10" t="n">
        <f aca="false">U151</f>
        <v>41.024333</v>
      </c>
      <c r="Y151" s="10" t="s">
        <v>65</v>
      </c>
      <c r="Z151" s="10" t="n">
        <f aca="false">1.8682*X151 - 2.7383</f>
        <v>73.9033589106</v>
      </c>
      <c r="AA151" s="10" t="n">
        <f aca="false">AVERAGE(2.802, 2.803, 2.802)</f>
        <v>2.80233333333333</v>
      </c>
      <c r="AB151" s="10" t="n">
        <v>17.2</v>
      </c>
      <c r="AC151" s="10" t="n">
        <f aca="false">AVERAGE(29.4, 29.4, 29.5)</f>
        <v>29.4333333333333</v>
      </c>
      <c r="AD151" s="10" t="s">
        <v>65</v>
      </c>
      <c r="AE151" s="10" t="n">
        <f aca="false">((Q151 - AA151)/Q151)</f>
        <v>-0.00154872527996187</v>
      </c>
      <c r="AF151" s="10" t="n">
        <f aca="false">(U151*(1 +AE151))</f>
        <v>40.9607975783893</v>
      </c>
      <c r="AG151" s="10" t="s">
        <v>65</v>
      </c>
      <c r="AH151" s="14" t="e">
        <f aca="false">1.8682*AG151 - 2.7383</f>
        <v>#VALUE!</v>
      </c>
      <c r="AI151" s="14" t="e">
        <f aca="false">AH151*(17.1/16.8)</f>
        <v>#VALUE!</v>
      </c>
      <c r="AJ151" s="14"/>
      <c r="AK151" s="14"/>
      <c r="AL151" s="10" t="s">
        <v>65</v>
      </c>
      <c r="AM151" s="10" t="s">
        <v>65</v>
      </c>
      <c r="AN151" s="10" t="s">
        <v>65</v>
      </c>
      <c r="AO151" s="10" t="s">
        <v>65</v>
      </c>
      <c r="AP151" s="10" t="s">
        <v>65</v>
      </c>
      <c r="AQ151" s="10" t="s">
        <v>65</v>
      </c>
      <c r="AR151" s="10" t="s">
        <v>65</v>
      </c>
      <c r="AS151" s="10" t="n">
        <v>73.73</v>
      </c>
      <c r="AT151" s="10" t="s">
        <v>69</v>
      </c>
      <c r="AU151" s="0" t="n">
        <f aca="false">1.8651*O151 - 2.6525</f>
        <v>74.2611148783</v>
      </c>
      <c r="AV151" s="0" t="n">
        <f aca="false">1.8651*U151 - 2.6525</f>
        <v>73.8619834783</v>
      </c>
      <c r="AW151" s="0" t="s">
        <v>65</v>
      </c>
      <c r="AX151" s="0" t="n">
        <f aca="false">1.8651*AF151 - 2.6525</f>
        <v>73.7434835634539</v>
      </c>
      <c r="AY151" s="0" t="s">
        <v>65</v>
      </c>
      <c r="AZ151" s="10" t="n">
        <f aca="false">U151 - O151</f>
        <v>-0.213999999999999</v>
      </c>
      <c r="BA151" s="10" t="n">
        <f aca="false">(AZ151/O151)*100</f>
        <v>-0.518934652377919</v>
      </c>
      <c r="BB151" s="10" t="n">
        <f aca="false">U151-O151</f>
        <v>-0.213999999999999</v>
      </c>
      <c r="BC151" s="10" t="n">
        <f aca="false">(BB151/O151)*100</f>
        <v>-0.518934652377919</v>
      </c>
      <c r="BD151" s="10" t="e">
        <f aca="false">BC151/Y151</f>
        <v>#VALUE!</v>
      </c>
      <c r="BE151" s="10" t="n">
        <f aca="false">((AV151 - AU151)/AU151)*100</f>
        <v>-0.537470250283884</v>
      </c>
      <c r="BF151" s="10" t="e">
        <f aca="false">BE151/Y151</f>
        <v>#VALUE!</v>
      </c>
      <c r="BG151" s="10" t="n">
        <f aca="false">AF151 - O151</f>
        <v>-0.277535421610672</v>
      </c>
      <c r="BH151" s="10" t="n">
        <f aca="false">(BG151/O151)*100</f>
        <v>-0.673003493159319</v>
      </c>
      <c r="BI151" s="10" t="e">
        <f aca="false">BH151/Y151</f>
        <v>#VALUE!</v>
      </c>
      <c r="BJ151" s="10" t="n">
        <f aca="false">((AX151 - AU151)/AU151)*100</f>
        <v>-0.697042208017441</v>
      </c>
      <c r="BK151" s="10" t="e">
        <f aca="false">BJ151/Y151</f>
        <v>#VALUE!</v>
      </c>
      <c r="BL151" s="15"/>
    </row>
    <row r="152" customFormat="false" ht="14.25" hidden="false" customHeight="true" outlineLevel="0" collapsed="false">
      <c r="A152" s="0" t="n">
        <v>96</v>
      </c>
      <c r="B152" s="10" t="n">
        <v>17090</v>
      </c>
      <c r="C152" s="10" t="n">
        <v>17</v>
      </c>
      <c r="D152" s="11" t="n">
        <v>6</v>
      </c>
      <c r="E152" s="11" t="n">
        <v>2</v>
      </c>
      <c r="F152" s="10" t="n">
        <v>2800</v>
      </c>
      <c r="G152" s="10" t="n">
        <v>2608.91</v>
      </c>
      <c r="H152" s="10" t="n">
        <v>2522.06</v>
      </c>
      <c r="I152" s="12" t="n">
        <v>2346.38</v>
      </c>
      <c r="J152" s="10" t="n">
        <v>1.21</v>
      </c>
      <c r="K152" s="13" t="n">
        <v>7.23</v>
      </c>
      <c r="L152" s="10" t="s">
        <v>64</v>
      </c>
      <c r="M152" s="10" t="n">
        <v>20170613</v>
      </c>
      <c r="N152" s="10" t="n">
        <v>20170613</v>
      </c>
      <c r="O152" s="10" t="n">
        <v>32.750667</v>
      </c>
      <c r="P152" s="10" t="n">
        <v>170505</v>
      </c>
      <c r="Q152" s="10" t="n">
        <v>2.786</v>
      </c>
      <c r="R152" s="10" t="n">
        <v>12.9</v>
      </c>
      <c r="S152" s="10" t="n">
        <f aca="false">AVERAGE(32.5, 32.6, 32.5)</f>
        <v>32.5333333333333</v>
      </c>
      <c r="T152" s="10" t="n">
        <v>36.1</v>
      </c>
      <c r="U152" s="10" t="n">
        <v>32.162333</v>
      </c>
      <c r="V152" s="10" t="n">
        <v>170530</v>
      </c>
      <c r="W152" s="10" t="n">
        <f aca="false">U152*(32.55/29.53)</f>
        <v>35.4515387453437</v>
      </c>
      <c r="X152" s="10" t="n">
        <f aca="false">U152</f>
        <v>32.162333</v>
      </c>
      <c r="Y152" s="10" t="s">
        <v>65</v>
      </c>
      <c r="Z152" s="10" t="n">
        <f aca="false">1.8682*X152 - 2.7383</f>
        <v>57.3473705106</v>
      </c>
      <c r="AA152" s="10" t="n">
        <f aca="false">AVERAGE(2.794, 2.793, 2.798)</f>
        <v>2.795</v>
      </c>
      <c r="AB152" s="10" t="n">
        <v>17.2</v>
      </c>
      <c r="AC152" s="10" t="n">
        <f aca="false">AVERAGE(29.4, 29.4, 29.5)</f>
        <v>29.4333333333333</v>
      </c>
      <c r="AD152" s="10" t="s">
        <v>65</v>
      </c>
      <c r="AE152" s="10" t="n">
        <f aca="false">((Q152 - AA152)/Q152)</f>
        <v>-0.0032304379038047</v>
      </c>
      <c r="AF152" s="10" t="n">
        <f aca="false">(U152*(1 +AE152))</f>
        <v>32.058434580402</v>
      </c>
      <c r="AG152" s="10" t="s">
        <v>65</v>
      </c>
      <c r="AH152" s="14" t="e">
        <f aca="false">1.8682*AG152 - 2.7383</f>
        <v>#VALUE!</v>
      </c>
      <c r="AI152" s="14" t="e">
        <f aca="false">AH152*(17.1/16.8)</f>
        <v>#VALUE!</v>
      </c>
      <c r="AJ152" s="14"/>
      <c r="AK152" s="14"/>
      <c r="AL152" s="10" t="s">
        <v>65</v>
      </c>
      <c r="AM152" s="10" t="s">
        <v>65</v>
      </c>
      <c r="AN152" s="10" t="s">
        <v>65</v>
      </c>
      <c r="AO152" s="10" t="s">
        <v>65</v>
      </c>
      <c r="AP152" s="10" t="s">
        <v>65</v>
      </c>
      <c r="AQ152" s="10" t="s">
        <v>65</v>
      </c>
      <c r="AR152" s="10" t="s">
        <v>65</v>
      </c>
      <c r="AS152" s="10" t="n">
        <v>54.95</v>
      </c>
      <c r="AT152" s="10" t="s">
        <v>69</v>
      </c>
      <c r="AU152" s="0" t="n">
        <f aca="false">1.8651*O152 - 2.6525</f>
        <v>58.4307690217</v>
      </c>
      <c r="AV152" s="0" t="n">
        <f aca="false">1.8651*U152 - 2.6525</f>
        <v>57.3334672783</v>
      </c>
      <c r="AW152" s="0" t="s">
        <v>65</v>
      </c>
      <c r="AX152" s="0" t="n">
        <f aca="false">1.8651*AF152 - 2.6525</f>
        <v>57.1396863359078</v>
      </c>
      <c r="AY152" s="0" t="s">
        <v>65</v>
      </c>
      <c r="AZ152" s="10" t="n">
        <f aca="false">U152 - O152</f>
        <v>-0.588334000000003</v>
      </c>
      <c r="BA152" s="10" t="n">
        <f aca="false">(AZ152/O152)*100</f>
        <v>-1.79640310837029</v>
      </c>
      <c r="BB152" s="10" t="n">
        <f aca="false">U152-O152</f>
        <v>-0.588334000000003</v>
      </c>
      <c r="BC152" s="10" t="n">
        <f aca="false">(BB152/O152)*100</f>
        <v>-1.79640310837029</v>
      </c>
      <c r="BD152" s="10" t="e">
        <f aca="false">BC152/Y152</f>
        <v>#VALUE!</v>
      </c>
      <c r="BE152" s="10" t="n">
        <f aca="false">((AV152 - AU152)/AU152)*100</f>
        <v>-1.87795191090587</v>
      </c>
      <c r="BF152" s="10" t="e">
        <f aca="false">BE152/Y152</f>
        <v>#VALUE!</v>
      </c>
      <c r="BG152" s="10" t="n">
        <f aca="false">AF152 - O152</f>
        <v>-0.692232419597993</v>
      </c>
      <c r="BH152" s="10" t="n">
        <f aca="false">(BG152/O152)*100</f>
        <v>-2.11364373005897</v>
      </c>
      <c r="BI152" s="10" t="e">
        <f aca="false">BH152/Y152</f>
        <v>#VALUE!</v>
      </c>
      <c r="BJ152" s="10" t="n">
        <f aca="false">((AX152 - AU152)/AU152)*100</f>
        <v>-2.20959386194752</v>
      </c>
      <c r="BK152" s="10" t="e">
        <f aca="false">BJ152/Y152</f>
        <v>#VALUE!</v>
      </c>
      <c r="BL152" s="10" t="s">
        <v>82</v>
      </c>
    </row>
    <row r="153" customFormat="false" ht="14.25" hidden="false" customHeight="true" outlineLevel="0" collapsed="false">
      <c r="A153" s="0" t="n">
        <v>97</v>
      </c>
      <c r="B153" s="10" t="n">
        <v>17093</v>
      </c>
      <c r="C153" s="10" t="n">
        <v>9</v>
      </c>
      <c r="D153" s="11" t="n">
        <v>3</v>
      </c>
      <c r="E153" s="11" t="n">
        <v>3</v>
      </c>
      <c r="F153" s="10" t="n">
        <v>900</v>
      </c>
      <c r="G153" s="10" t="n">
        <v>2442.18</v>
      </c>
      <c r="H153" s="10" t="n">
        <v>2466.7</v>
      </c>
      <c r="I153" s="12" t="n">
        <v>908.54</v>
      </c>
      <c r="J153" s="10" t="n">
        <v>2.07</v>
      </c>
      <c r="K153" s="13" t="n">
        <v>7.59</v>
      </c>
      <c r="L153" s="10" t="s">
        <v>64</v>
      </c>
      <c r="M153" s="10" t="n">
        <v>20170613</v>
      </c>
      <c r="N153" s="10" t="n">
        <v>20170613</v>
      </c>
      <c r="O153" s="10" t="n">
        <v>52.247</v>
      </c>
      <c r="P153" s="10" t="n">
        <v>170505</v>
      </c>
      <c r="Q153" s="10" t="n">
        <v>2.786</v>
      </c>
      <c r="R153" s="10" t="n">
        <v>12.9</v>
      </c>
      <c r="S153" s="10" t="n">
        <f aca="false">AVERAGE(32.5, 32.6, 32.5)</f>
        <v>32.5333333333333</v>
      </c>
      <c r="T153" s="10" t="n">
        <v>36.1</v>
      </c>
      <c r="U153" s="10" t="n">
        <v>52.043333</v>
      </c>
      <c r="V153" s="10" t="n">
        <v>170601</v>
      </c>
      <c r="W153" s="10" t="n">
        <f aca="false">U153*(32.55/29.53)</f>
        <v>57.36574633085</v>
      </c>
      <c r="X153" s="10" t="n">
        <f aca="false">U153</f>
        <v>52.043333</v>
      </c>
      <c r="Y153" s="10" t="s">
        <v>65</v>
      </c>
      <c r="Z153" s="10" t="n">
        <f aca="false">1.8682*X153 - 2.7383</f>
        <v>94.4890547106</v>
      </c>
      <c r="AA153" s="10" t="n">
        <f aca="false">AVERAGE(2.8, 2.8, 2.798)</f>
        <v>2.79933333333333</v>
      </c>
      <c r="AB153" s="10" t="n">
        <v>17</v>
      </c>
      <c r="AC153" s="10" t="n">
        <f aca="false">AVERAGE(29.6, 29.6, 29.6)</f>
        <v>29.6</v>
      </c>
      <c r="AD153" s="10" t="n">
        <v>33.1</v>
      </c>
      <c r="AE153" s="10" t="n">
        <f aca="false">((Q153 - AA153)/Q153)</f>
        <v>-0.00478583393156253</v>
      </c>
      <c r="AF153" s="10" t="n">
        <f aca="false">(U153*(1 +AE153))</f>
        <v>51.794262251017</v>
      </c>
      <c r="AG153" s="10" t="s">
        <v>65</v>
      </c>
      <c r="AH153" s="14" t="e">
        <f aca="false">1.8682*AG153 - 2.7383</f>
        <v>#VALUE!</v>
      </c>
      <c r="AI153" s="14" t="e">
        <f aca="false">AH153*(17.1/16.8)</f>
        <v>#VALUE!</v>
      </c>
      <c r="AJ153" s="14"/>
      <c r="AK153" s="14"/>
      <c r="AL153" s="10" t="s">
        <v>65</v>
      </c>
      <c r="AM153" s="10" t="s">
        <v>65</v>
      </c>
      <c r="AN153" s="10" t="s">
        <v>65</v>
      </c>
      <c r="AO153" s="10" t="s">
        <v>65</v>
      </c>
      <c r="AP153" s="10" t="s">
        <v>65</v>
      </c>
      <c r="AQ153" s="10" t="s">
        <v>65</v>
      </c>
      <c r="AR153" s="10" t="s">
        <v>65</v>
      </c>
      <c r="AS153" s="10" t="n">
        <v>195.38</v>
      </c>
      <c r="AT153" s="10" t="s">
        <v>69</v>
      </c>
      <c r="AU153" s="0" t="n">
        <f aca="false">1.8651*O153 - 2.6525</f>
        <v>94.7933797</v>
      </c>
      <c r="AV153" s="0" t="n">
        <f aca="false">1.8651*U153 - 2.6525</f>
        <v>94.4135203783</v>
      </c>
      <c r="AW153" s="0" t="s">
        <v>65</v>
      </c>
      <c r="AX153" s="0" t="n">
        <f aca="false">1.8651*AF153 - 2.6525</f>
        <v>93.9489785243718</v>
      </c>
      <c r="AY153" s="0" t="s">
        <v>65</v>
      </c>
      <c r="AZ153" s="10" t="n">
        <f aca="false">U153 - O153</f>
        <v>-0.203667000000003</v>
      </c>
      <c r="BA153" s="10" t="n">
        <f aca="false">(AZ153/O153)*100</f>
        <v>-0.389815683197127</v>
      </c>
      <c r="BB153" s="10" t="n">
        <f aca="false">U153-O153</f>
        <v>-0.203667000000003</v>
      </c>
      <c r="BC153" s="10" t="n">
        <f aca="false">(BB153/O153)*100</f>
        <v>-0.389815683197127</v>
      </c>
      <c r="BD153" s="10" t="e">
        <f aca="false">BC153/Y153</f>
        <v>#VALUE!</v>
      </c>
      <c r="BE153" s="10" t="n">
        <f aca="false">((AV153 - AU153)/AU153)*100</f>
        <v>-0.400723471303763</v>
      </c>
      <c r="BF153" s="10" t="e">
        <f aca="false">BE153/Y153</f>
        <v>#VALUE!</v>
      </c>
      <c r="BG153" s="10" t="n">
        <f aca="false">AF153 - O153</f>
        <v>-0.452737748983012</v>
      </c>
      <c r="BH153" s="10" t="n">
        <f aca="false">(BG153/O153)*100</f>
        <v>-0.866533483229681</v>
      </c>
      <c r="BI153" s="10" t="e">
        <f aca="false">BH153/Y153</f>
        <v>#VALUE!</v>
      </c>
      <c r="BJ153" s="10" t="n">
        <f aca="false">((AX153 - AU153)/AU153)*100</f>
        <v>-0.890780746820663</v>
      </c>
      <c r="BK153" s="10" t="e">
        <f aca="false">BJ153/Y153</f>
        <v>#VALUE!</v>
      </c>
      <c r="BL153" s="10" t="s">
        <v>83</v>
      </c>
    </row>
    <row r="154" customFormat="false" ht="14.25" hidden="false" customHeight="true" outlineLevel="0" collapsed="false">
      <c r="A154" s="0" t="n">
        <v>98</v>
      </c>
      <c r="B154" s="10" t="n">
        <v>17108</v>
      </c>
      <c r="C154" s="10" t="n">
        <v>18</v>
      </c>
      <c r="D154" s="11" t="n">
        <v>6</v>
      </c>
      <c r="E154" s="11" t="n">
        <v>3</v>
      </c>
      <c r="F154" s="10" t="n">
        <v>2800</v>
      </c>
      <c r="G154" s="10" t="n">
        <v>2622.52</v>
      </c>
      <c r="H154" s="10" t="n">
        <v>2522.02</v>
      </c>
      <c r="I154" s="12" t="n">
        <v>2555.7</v>
      </c>
      <c r="J154" s="10" t="n">
        <v>1.13</v>
      </c>
      <c r="K154" s="13" t="n">
        <v>7.23</v>
      </c>
      <c r="L154" s="10" t="s">
        <v>64</v>
      </c>
      <c r="M154" s="10" t="n">
        <v>20170613</v>
      </c>
      <c r="N154" s="10" t="n">
        <v>20170613</v>
      </c>
      <c r="O154" s="10" t="n">
        <v>26.816333</v>
      </c>
      <c r="P154" s="10" t="n">
        <v>170506</v>
      </c>
      <c r="Q154" s="10" t="n">
        <f aca="false">AVERAGE(2.796, 2.797, 2.798)</f>
        <v>2.797</v>
      </c>
      <c r="R154" s="10" t="n">
        <v>13</v>
      </c>
      <c r="S154" s="10" t="n">
        <f aca="false">AVERAGE(32.6, 32.7, 32.7)</f>
        <v>32.6666666666667</v>
      </c>
      <c r="T154" s="10" t="n">
        <v>36.1</v>
      </c>
      <c r="U154" s="10" t="n">
        <v>26.905</v>
      </c>
      <c r="V154" s="10" t="n">
        <v>170530</v>
      </c>
      <c r="W154" s="10" t="n">
        <f aca="false">U154*(32.55/29.53)</f>
        <v>29.6565441923468</v>
      </c>
      <c r="X154" s="10" t="n">
        <f aca="false">U154</f>
        <v>26.905</v>
      </c>
      <c r="Y154" s="10" t="s">
        <v>65</v>
      </c>
      <c r="Z154" s="10" t="n">
        <f aca="false">1.8682*X154 - 2.7383</f>
        <v>47.525621</v>
      </c>
      <c r="AA154" s="10" t="n">
        <f aca="false">AVERAGE(2.802, 2.803, 2.802)</f>
        <v>2.80233333333333</v>
      </c>
      <c r="AB154" s="10" t="n">
        <v>17.2</v>
      </c>
      <c r="AC154" s="10" t="n">
        <f aca="false">AVERAGE(29.4, 29.4, 29.5)</f>
        <v>29.4333333333333</v>
      </c>
      <c r="AD154" s="10" t="s">
        <v>65</v>
      </c>
      <c r="AE154" s="10" t="n">
        <f aca="false">((Q154 - AA154)/Q154)</f>
        <v>-0.00190680491002259</v>
      </c>
      <c r="AF154" s="10" t="n">
        <f aca="false">(U154*(1 +AE154))</f>
        <v>26.8536974138958</v>
      </c>
      <c r="AG154" s="10" t="s">
        <v>65</v>
      </c>
      <c r="AH154" s="14" t="e">
        <f aca="false">1.8682*AG154 - 2.7383</f>
        <v>#VALUE!</v>
      </c>
      <c r="AI154" s="14" t="e">
        <f aca="false">AH154*(17.1/16.8)</f>
        <v>#VALUE!</v>
      </c>
      <c r="AJ154" s="14"/>
      <c r="AK154" s="14"/>
      <c r="AL154" s="10" t="s">
        <v>65</v>
      </c>
      <c r="AM154" s="10" t="s">
        <v>65</v>
      </c>
      <c r="AN154" s="10" t="s">
        <v>65</v>
      </c>
      <c r="AO154" s="10" t="s">
        <v>65</v>
      </c>
      <c r="AP154" s="10" t="s">
        <v>65</v>
      </c>
      <c r="AQ154" s="10" t="s">
        <v>65</v>
      </c>
      <c r="AR154" s="10" t="s">
        <v>65</v>
      </c>
      <c r="AS154" s="10" t="n">
        <v>45.81</v>
      </c>
      <c r="AT154" s="10" t="s">
        <v>69</v>
      </c>
      <c r="AU154" s="0" t="n">
        <f aca="false">1.8651*O154 - 2.6525</f>
        <v>47.3626426783</v>
      </c>
      <c r="AV154" s="0" t="n">
        <f aca="false">1.8651*U154 - 2.6525</f>
        <v>47.5280155</v>
      </c>
      <c r="AW154" s="0" t="s">
        <v>65</v>
      </c>
      <c r="AX154" s="0" t="n">
        <f aca="false">1.8651*AF154 - 2.6525</f>
        <v>47.4323310466571</v>
      </c>
      <c r="AY154" s="0" t="s">
        <v>65</v>
      </c>
      <c r="AZ154" s="10" t="n">
        <f aca="false">U154 - O154</f>
        <v>0.0886670000000009</v>
      </c>
      <c r="BA154" s="10" t="n">
        <f aca="false">(AZ154/O154)*100</f>
        <v>0.33064550622936</v>
      </c>
      <c r="BB154" s="10" t="n">
        <f aca="false">U154-O154</f>
        <v>0.0886670000000009</v>
      </c>
      <c r="BC154" s="10" t="n">
        <f aca="false">(BB154/O154)*100</f>
        <v>0.33064550622936</v>
      </c>
      <c r="BD154" s="10" t="e">
        <f aca="false">BC154/Y154</f>
        <v>#VALUE!</v>
      </c>
      <c r="BE154" s="10" t="n">
        <f aca="false">((AV154 - AU154)/AU154)*100</f>
        <v>0.349162995028058</v>
      </c>
      <c r="BF154" s="10" t="e">
        <f aca="false">BE154/Y154</f>
        <v>#VALUE!</v>
      </c>
      <c r="BG154" s="10" t="n">
        <f aca="false">AF154 - O154</f>
        <v>0.037364413895844</v>
      </c>
      <c r="BH154" s="10" t="n">
        <f aca="false">(BG154/O154)*100</f>
        <v>0.139334538752349</v>
      </c>
      <c r="BI154" s="10" t="e">
        <f aca="false">BH154/Y154</f>
        <v>#VALUE!</v>
      </c>
      <c r="BJ154" s="10" t="n">
        <f aca="false">((AX154 - AU154)/AU154)*100</f>
        <v>0.147137837790169</v>
      </c>
      <c r="BK154" s="10" t="e">
        <f aca="false">BJ154/Y154</f>
        <v>#VALUE!</v>
      </c>
      <c r="BL154" s="10" t="s">
        <v>84</v>
      </c>
    </row>
    <row r="155" customFormat="false" ht="14.25" hidden="false" customHeight="true" outlineLevel="0" collapsed="false">
      <c r="A155" s="0" t="n">
        <v>99</v>
      </c>
      <c r="B155" s="10" t="n">
        <v>17122</v>
      </c>
      <c r="C155" s="10" t="n">
        <v>10</v>
      </c>
      <c r="D155" s="11" t="n">
        <v>4</v>
      </c>
      <c r="E155" s="11" t="n">
        <v>1</v>
      </c>
      <c r="F155" s="10" t="n">
        <v>2800</v>
      </c>
      <c r="G155" s="10" t="n">
        <v>2587.92</v>
      </c>
      <c r="H155" s="10" t="n">
        <v>2497.79</v>
      </c>
      <c r="I155" s="12" t="n">
        <v>2378.18</v>
      </c>
      <c r="J155" s="10" t="n">
        <v>1.08</v>
      </c>
      <c r="K155" s="13" t="n">
        <v>7.23</v>
      </c>
      <c r="L155" s="10" t="s">
        <v>64</v>
      </c>
      <c r="M155" s="10" t="n">
        <v>20170613</v>
      </c>
      <c r="N155" s="10" t="n">
        <v>20170613</v>
      </c>
      <c r="O155" s="10" t="n">
        <v>27.196</v>
      </c>
      <c r="P155" s="10" t="n">
        <v>170505</v>
      </c>
      <c r="Q155" s="10" t="n">
        <v>2.786</v>
      </c>
      <c r="R155" s="10" t="n">
        <v>12.9</v>
      </c>
      <c r="S155" s="10" t="n">
        <f aca="false">AVERAGE(32.5, 32.6, 32.5)</f>
        <v>32.5333333333333</v>
      </c>
      <c r="T155" s="10" t="n">
        <v>36.1</v>
      </c>
      <c r="U155" s="10" t="n">
        <v>27.110333</v>
      </c>
      <c r="V155" s="10" t="n">
        <v>170530</v>
      </c>
      <c r="W155" s="10" t="n">
        <f aca="false">U155*(32.55/29.53)</f>
        <v>29.8828763681002</v>
      </c>
      <c r="X155" s="10" t="n">
        <f aca="false">U155</f>
        <v>27.110333</v>
      </c>
      <c r="Y155" s="10" t="s">
        <v>65</v>
      </c>
      <c r="Z155" s="10" t="n">
        <f aca="false">1.8682*X155 - 2.7383</f>
        <v>47.9092241106</v>
      </c>
      <c r="AA155" s="10" t="n">
        <f aca="false">AVERAGE(2.794, 2.793, 2.798)</f>
        <v>2.795</v>
      </c>
      <c r="AB155" s="10" t="n">
        <v>17.2</v>
      </c>
      <c r="AC155" s="10" t="n">
        <f aca="false">AVERAGE(29.4, 29.4, 29.5)</f>
        <v>29.4333333333333</v>
      </c>
      <c r="AD155" s="10" t="s">
        <v>65</v>
      </c>
      <c r="AE155" s="10" t="n">
        <f aca="false">((Q155 - AA155)/Q155)</f>
        <v>-0.0032304379038047</v>
      </c>
      <c r="AF155" s="10" t="n">
        <f aca="false">(U155*(1 +AE155))</f>
        <v>27.022754752692</v>
      </c>
      <c r="AG155" s="10" t="s">
        <v>65</v>
      </c>
      <c r="AH155" s="14" t="e">
        <f aca="false">1.8682*AG155 - 2.7383</f>
        <v>#VALUE!</v>
      </c>
      <c r="AI155" s="14" t="e">
        <f aca="false">AH155*(17.1/16.8)</f>
        <v>#VALUE!</v>
      </c>
      <c r="AJ155" s="14"/>
      <c r="AK155" s="14"/>
      <c r="AL155" s="10" t="s">
        <v>65</v>
      </c>
      <c r="AM155" s="10" t="s">
        <v>65</v>
      </c>
      <c r="AN155" s="10" t="s">
        <v>65</v>
      </c>
      <c r="AO155" s="10" t="s">
        <v>65</v>
      </c>
      <c r="AP155" s="10" t="s">
        <v>65</v>
      </c>
      <c r="AQ155" s="10" t="s">
        <v>65</v>
      </c>
      <c r="AR155" s="10" t="s">
        <v>65</v>
      </c>
      <c r="AS155" s="10" t="n">
        <v>46.01</v>
      </c>
      <c r="AT155" s="10" t="s">
        <v>69</v>
      </c>
      <c r="AU155" s="0" t="n">
        <f aca="false">1.8651*O155 - 2.6525</f>
        <v>48.0707596</v>
      </c>
      <c r="AV155" s="0" t="n">
        <f aca="false">1.8651*U155 - 2.6525</f>
        <v>47.9109820783</v>
      </c>
      <c r="AW155" s="0" t="s">
        <v>65</v>
      </c>
      <c r="AX155" s="0" t="n">
        <f aca="false">1.8651*AF155 - 2.6525</f>
        <v>47.7476398892459</v>
      </c>
      <c r="AY155" s="0" t="s">
        <v>65</v>
      </c>
      <c r="AZ155" s="10" t="n">
        <f aca="false">U155 - O155</f>
        <v>-0.0856670000000008</v>
      </c>
      <c r="BA155" s="10" t="n">
        <f aca="false">(AZ155/O155)*100</f>
        <v>-0.314998529195473</v>
      </c>
      <c r="BB155" s="10" t="n">
        <f aca="false">U155-O155</f>
        <v>-0.0856670000000008</v>
      </c>
      <c r="BC155" s="10" t="n">
        <f aca="false">(BB155/O155)*100</f>
        <v>-0.314998529195473</v>
      </c>
      <c r="BD155" s="10" t="e">
        <f aca="false">BC155/Y155</f>
        <v>#VALUE!</v>
      </c>
      <c r="BE155" s="10" t="n">
        <f aca="false">((AV155 - AU155)/AU155)*100</f>
        <v>-0.33237985633996</v>
      </c>
      <c r="BF155" s="10" t="e">
        <f aca="false">BE155/Y155</f>
        <v>#VALUE!</v>
      </c>
      <c r="BG155" s="10" t="n">
        <f aca="false">AF155 - O155</f>
        <v>-0.173245247307968</v>
      </c>
      <c r="BH155" s="10" t="n">
        <f aca="false">(BG155/O155)*100</f>
        <v>-0.637024736387585</v>
      </c>
      <c r="BI155" s="10" t="e">
        <f aca="false">BH155/Y155</f>
        <v>#VALUE!</v>
      </c>
      <c r="BJ155" s="10" t="n">
        <f aca="false">((AX155 - AU155)/AU155)*100</f>
        <v>-0.672175171440572</v>
      </c>
      <c r="BK155" s="10" t="e">
        <f aca="false">BJ155/Y155</f>
        <v>#VALUE!</v>
      </c>
      <c r="BL155" s="15"/>
    </row>
    <row r="156" customFormat="false" ht="14.25" hidden="false" customHeight="true" outlineLevel="0" collapsed="false">
      <c r="A156" s="0" t="n">
        <v>100</v>
      </c>
      <c r="B156" s="10" t="n">
        <v>17135</v>
      </c>
      <c r="C156" s="10" t="n">
        <v>14</v>
      </c>
      <c r="D156" s="11" t="n">
        <v>5</v>
      </c>
      <c r="E156" s="11" t="n">
        <v>2</v>
      </c>
      <c r="F156" s="10" t="n">
        <v>900</v>
      </c>
      <c r="G156" s="10" t="n">
        <v>2441</v>
      </c>
      <c r="H156" s="10" t="n">
        <v>2468.42</v>
      </c>
      <c r="I156" s="12" t="n">
        <v>865.45</v>
      </c>
      <c r="J156" s="10" t="n">
        <v>2.15</v>
      </c>
      <c r="K156" s="13" t="n">
        <v>7.62</v>
      </c>
      <c r="L156" s="10" t="s">
        <v>64</v>
      </c>
      <c r="M156" s="10" t="n">
        <v>20170613</v>
      </c>
      <c r="N156" s="10" t="n">
        <v>20170613</v>
      </c>
      <c r="O156" s="10" t="n">
        <v>9.1653333</v>
      </c>
      <c r="P156" s="10" t="n">
        <v>170506</v>
      </c>
      <c r="Q156" s="10" t="n">
        <f aca="false">AVERAGE(2.802, 2.8, 2.8)</f>
        <v>2.80066666666667</v>
      </c>
      <c r="R156" s="10" t="n">
        <v>13</v>
      </c>
      <c r="S156" s="10" t="n">
        <f aca="false">AVERAGE(32.6, 32.7, 32.7)</f>
        <v>32.6666666666667</v>
      </c>
      <c r="T156" s="10" t="n">
        <v>36.1</v>
      </c>
      <c r="U156" s="10" t="n">
        <v>9.0916667</v>
      </c>
      <c r="V156" s="10" t="n">
        <v>170531</v>
      </c>
      <c r="W156" s="10" t="n">
        <f aca="false">U156*(32.55/29.53)</f>
        <v>10.0214612626143</v>
      </c>
      <c r="X156" s="10" t="n">
        <f aca="false">U156</f>
        <v>9.0916667</v>
      </c>
      <c r="Y156" s="10" t="s">
        <v>65</v>
      </c>
      <c r="Z156" s="10" t="n">
        <f aca="false">1.8682*X156 - 2.7383</f>
        <v>14.24675172894</v>
      </c>
      <c r="AA156" s="10" t="n">
        <f aca="false">AVERAGE(2.806, 2.806, 2.806)</f>
        <v>2.806</v>
      </c>
      <c r="AB156" s="10" t="n">
        <v>17.2</v>
      </c>
      <c r="AC156" s="10" t="n">
        <f aca="false">AVERAGE(29.4, 29.5, 29.5)</f>
        <v>29.4666666666667</v>
      </c>
      <c r="AD156" s="10" t="n">
        <f aca="false">33.1</f>
        <v>33.1</v>
      </c>
      <c r="AE156" s="10" t="n">
        <f aca="false">((Q156 - AA156)/Q156)</f>
        <v>-0.00190430849797646</v>
      </c>
      <c r="AF156" s="10" t="n">
        <f aca="false">(U156*(1 +AE156))</f>
        <v>9.07435336184242</v>
      </c>
      <c r="AG156" s="10" t="s">
        <v>65</v>
      </c>
      <c r="AH156" s="14" t="e">
        <f aca="false">1.8682*AG156 - 2.7383</f>
        <v>#VALUE!</v>
      </c>
      <c r="AI156" s="14" t="e">
        <f aca="false">AH156*(17.1/16.8)</f>
        <v>#VALUE!</v>
      </c>
      <c r="AJ156" s="14"/>
      <c r="AK156" s="14"/>
      <c r="AL156" s="10" t="s">
        <v>65</v>
      </c>
      <c r="AM156" s="10" t="s">
        <v>65</v>
      </c>
      <c r="AN156" s="10" t="s">
        <v>65</v>
      </c>
      <c r="AO156" s="10" t="s">
        <v>65</v>
      </c>
      <c r="AP156" s="10" t="s">
        <v>65</v>
      </c>
      <c r="AQ156" s="10" t="s">
        <v>65</v>
      </c>
      <c r="AR156" s="10" t="s">
        <v>65</v>
      </c>
      <c r="AS156" s="10" t="n">
        <v>16.36</v>
      </c>
      <c r="AT156" s="10" t="s">
        <v>69</v>
      </c>
      <c r="AU156" s="0" t="n">
        <f aca="false">1.8651*O156 - 2.6525</f>
        <v>14.44176313783</v>
      </c>
      <c r="AV156" s="0" t="n">
        <f aca="false">1.8651*U156 - 2.6525</f>
        <v>14.30436756217</v>
      </c>
      <c r="AW156" s="0" t="s">
        <v>65</v>
      </c>
      <c r="AX156" s="0" t="n">
        <f aca="false">1.8651*AF156 - 2.6525</f>
        <v>14.2720764551723</v>
      </c>
      <c r="AY156" s="0" t="s">
        <v>65</v>
      </c>
      <c r="AZ156" s="10" t="n">
        <f aca="false">U156 - O156</f>
        <v>-0.073666600000001</v>
      </c>
      <c r="BA156" s="10" t="n">
        <f aca="false">(AZ156/O156)*100</f>
        <v>-0.80375254874802</v>
      </c>
      <c r="BB156" s="10" t="n">
        <f aca="false">U156-O156</f>
        <v>-0.073666600000001</v>
      </c>
      <c r="BC156" s="10" t="n">
        <f aca="false">(BB156/O156)*100</f>
        <v>-0.80375254874802</v>
      </c>
      <c r="BD156" s="10" t="e">
        <f aca="false">BC156/Y156</f>
        <v>#VALUE!</v>
      </c>
      <c r="BE156" s="10" t="n">
        <f aca="false">((AV156 - AU156)/AU156)*100</f>
        <v>-0.951376742221283</v>
      </c>
      <c r="BF156" s="10" t="e">
        <f aca="false">BE156/Y156</f>
        <v>#VALUE!</v>
      </c>
      <c r="BG156" s="10" t="n">
        <f aca="false">AF156 - O156</f>
        <v>-0.0909799381575809</v>
      </c>
      <c r="BH156" s="10" t="n">
        <f aca="false">(BG156/O156)*100</f>
        <v>-0.992652805736818</v>
      </c>
      <c r="BI156" s="10" t="e">
        <f aca="false">BH156/Y156</f>
        <v>#VALUE!</v>
      </c>
      <c r="BJ156" s="10" t="n">
        <f aca="false">((AX156 - AU156)/AU156)*100</f>
        <v>-1.17497206565598</v>
      </c>
      <c r="BK156" s="10" t="e">
        <f aca="false">BJ156/Y156</f>
        <v>#VALUE!</v>
      </c>
      <c r="BL156" s="15"/>
    </row>
    <row r="157" customFormat="false" ht="14.25" hidden="false" customHeight="true" outlineLevel="0" collapsed="false">
      <c r="A157" s="0" t="n">
        <v>101</v>
      </c>
      <c r="B157" s="10" t="n">
        <v>17142</v>
      </c>
      <c r="C157" s="10" t="n">
        <v>16</v>
      </c>
      <c r="D157" s="11" t="n">
        <v>6</v>
      </c>
      <c r="E157" s="11" t="n">
        <v>1</v>
      </c>
      <c r="F157" s="10" t="n">
        <v>2800</v>
      </c>
      <c r="G157" s="10" t="n">
        <v>2616.63</v>
      </c>
      <c r="H157" s="10" t="n">
        <v>2523.13</v>
      </c>
      <c r="I157" s="12" t="n">
        <v>2423.47</v>
      </c>
      <c r="J157" s="10" t="n">
        <v>1.17</v>
      </c>
      <c r="K157" s="13" t="n">
        <v>7.24</v>
      </c>
      <c r="L157" s="10" t="s">
        <v>64</v>
      </c>
      <c r="M157" s="10" t="n">
        <v>20170613</v>
      </c>
      <c r="N157" s="10" t="n">
        <v>20170613</v>
      </c>
      <c r="O157" s="10" t="n">
        <v>18.292667</v>
      </c>
      <c r="P157" s="10" t="n">
        <v>170505</v>
      </c>
      <c r="Q157" s="10" t="n">
        <v>2.785</v>
      </c>
      <c r="R157" s="10" t="n">
        <v>12.9</v>
      </c>
      <c r="S157" s="10" t="n">
        <f aca="false">AVERAGE(32.5, 32.6, 32.5)</f>
        <v>32.5333333333333</v>
      </c>
      <c r="T157" s="10" t="n">
        <v>36.1</v>
      </c>
      <c r="U157" s="10" t="n">
        <v>18.252667</v>
      </c>
      <c r="V157" s="10" t="n">
        <v>170531</v>
      </c>
      <c r="W157" s="10" t="n">
        <f aca="false">U157*(32.55/29.53)</f>
        <v>20.119346794785</v>
      </c>
      <c r="X157" s="10" t="n">
        <f aca="false">U157</f>
        <v>18.252667</v>
      </c>
      <c r="Y157" s="10" t="s">
        <v>65</v>
      </c>
      <c r="Z157" s="10" t="n">
        <f aca="false">1.8682*X157 - 2.7383</f>
        <v>31.3613324894</v>
      </c>
      <c r="AA157" s="10" t="n">
        <f aca="false">AVERAGE(2.806, 2.806, 2.806)</f>
        <v>2.806</v>
      </c>
      <c r="AB157" s="10" t="n">
        <v>17.2</v>
      </c>
      <c r="AC157" s="10" t="n">
        <f aca="false">AVERAGE(29.4, 29.5, 29.5)</f>
        <v>29.4666666666667</v>
      </c>
      <c r="AD157" s="10" t="n">
        <f aca="false">33.1</f>
        <v>33.1</v>
      </c>
      <c r="AE157" s="10" t="n">
        <f aca="false">((Q157 - AA157)/Q157)</f>
        <v>-0.00754039497306983</v>
      </c>
      <c r="AF157" s="10" t="n">
        <f aca="false">(U157*(1 +AE157))</f>
        <v>18.1150346815081</v>
      </c>
      <c r="AG157" s="10" t="s">
        <v>65</v>
      </c>
      <c r="AH157" s="14" t="e">
        <f aca="false">1.8682*AG157 - 2.7383</f>
        <v>#VALUE!</v>
      </c>
      <c r="AI157" s="14" t="e">
        <f aca="false">AH157*(17.1/16.8)</f>
        <v>#VALUE!</v>
      </c>
      <c r="AJ157" s="14"/>
      <c r="AK157" s="14"/>
      <c r="AL157" s="10" t="s">
        <v>65</v>
      </c>
      <c r="AM157" s="10" t="s">
        <v>65</v>
      </c>
      <c r="AN157" s="10" t="s">
        <v>65</v>
      </c>
      <c r="AO157" s="10" t="s">
        <v>65</v>
      </c>
      <c r="AP157" s="10" t="s">
        <v>65</v>
      </c>
      <c r="AQ157" s="10" t="s">
        <v>65</v>
      </c>
      <c r="AR157" s="10" t="s">
        <v>65</v>
      </c>
      <c r="AS157" s="10" t="n">
        <v>31.33</v>
      </c>
      <c r="AT157" s="10" t="s">
        <v>69</v>
      </c>
      <c r="AU157" s="0" t="n">
        <f aca="false">1.8651*O157 - 2.6525</f>
        <v>31.4651532217</v>
      </c>
      <c r="AV157" s="0" t="n">
        <f aca="false">1.8651*U157 - 2.6525</f>
        <v>31.3905492217</v>
      </c>
      <c r="AW157" s="0" t="s">
        <v>65</v>
      </c>
      <c r="AX157" s="0" t="n">
        <f aca="false">1.8651*AF157 - 2.6525</f>
        <v>31.1338511844807</v>
      </c>
      <c r="AY157" s="0" t="s">
        <v>65</v>
      </c>
      <c r="AZ157" s="10" t="n">
        <f aca="false">U157 - O157</f>
        <v>-0.0400000000000027</v>
      </c>
      <c r="BA157" s="10" t="n">
        <f aca="false">(AZ157/O157)*100</f>
        <v>-0.218666857052625</v>
      </c>
      <c r="BB157" s="10" t="n">
        <f aca="false">U157-O157</f>
        <v>-0.0400000000000027</v>
      </c>
      <c r="BC157" s="10" t="n">
        <f aca="false">(BB157/O157)*100</f>
        <v>-0.218666857052625</v>
      </c>
      <c r="BD157" s="10" t="e">
        <f aca="false">BC157/Y157</f>
        <v>#VALUE!</v>
      </c>
      <c r="BE157" s="10" t="n">
        <f aca="false">((AV157 - AU157)/AU157)*100</f>
        <v>-0.237100386813172</v>
      </c>
      <c r="BF157" s="10" t="e">
        <f aca="false">BE157/Y157</f>
        <v>#VALUE!</v>
      </c>
      <c r="BG157" s="10" t="n">
        <f aca="false">AF157 - O157</f>
        <v>-0.17763231849192</v>
      </c>
      <c r="BH157" s="10" t="n">
        <f aca="false">(BG157/O157)*100</f>
        <v>-0.97105751988991</v>
      </c>
      <c r="BI157" s="10" t="e">
        <f aca="false">BH157/Y157</f>
        <v>#VALUE!</v>
      </c>
      <c r="BJ157" s="10" t="n">
        <f aca="false">((AX157 - AU157)/AU157)*100</f>
        <v>-1.05291728562376</v>
      </c>
      <c r="BK157" s="10" t="e">
        <f aca="false">BJ157/Y157</f>
        <v>#VALUE!</v>
      </c>
      <c r="BL157" s="15"/>
    </row>
    <row r="158" customFormat="false" ht="14.25" hidden="false" customHeight="true" outlineLevel="0" collapsed="false">
      <c r="A158" s="0" t="n">
        <v>102</v>
      </c>
      <c r="B158" s="10" t="n">
        <v>17154</v>
      </c>
      <c r="C158" s="10" t="n">
        <v>7</v>
      </c>
      <c r="D158" s="11" t="n">
        <v>3</v>
      </c>
      <c r="E158" s="11" t="n">
        <v>1</v>
      </c>
      <c r="F158" s="10" t="n">
        <v>900</v>
      </c>
      <c r="G158" s="10" t="n">
        <v>2453.26</v>
      </c>
      <c r="H158" s="10" t="n">
        <v>2468.16</v>
      </c>
      <c r="I158" s="12" t="n">
        <v>943.47</v>
      </c>
      <c r="J158" s="10" t="n">
        <v>2.01</v>
      </c>
      <c r="K158" s="13" t="n">
        <v>7.59</v>
      </c>
      <c r="L158" s="10" t="s">
        <v>64</v>
      </c>
      <c r="M158" s="10" t="n">
        <v>20170613</v>
      </c>
      <c r="N158" s="10" t="n">
        <v>20170613</v>
      </c>
      <c r="O158" s="10" t="n">
        <v>45.156</v>
      </c>
      <c r="P158" s="10" t="n">
        <v>170504</v>
      </c>
      <c r="Q158" s="10" t="n">
        <f aca="false">AVERAGE(2.785)</f>
        <v>2.785</v>
      </c>
      <c r="R158" s="10" t="n">
        <v>12.9</v>
      </c>
      <c r="S158" s="10" t="n">
        <f aca="false">AVERAGE(32.4,32.5,32.4)</f>
        <v>32.4333333333333</v>
      </c>
      <c r="T158" s="10" t="n">
        <v>36.1</v>
      </c>
      <c r="U158" s="10" t="n">
        <v>45.052</v>
      </c>
      <c r="V158" s="10" t="n">
        <v>170531</v>
      </c>
      <c r="W158" s="10" t="n">
        <f aca="false">U158*(32.55/29.53)</f>
        <v>49.6594175414832</v>
      </c>
      <c r="X158" s="10" t="n">
        <f aca="false">U158</f>
        <v>45.052</v>
      </c>
      <c r="Y158" s="10" t="s">
        <v>65</v>
      </c>
      <c r="Z158" s="10" t="n">
        <f aca="false">1.8682*X158 - 2.7383</f>
        <v>81.4278464</v>
      </c>
      <c r="AA158" s="10" t="n">
        <f aca="false">AVERAGE(2.8)</f>
        <v>2.8</v>
      </c>
      <c r="AB158" s="10" t="n">
        <v>17.2</v>
      </c>
      <c r="AC158" s="10" t="n">
        <f aca="false">AVERAGE(29.4, 29.5, 29.5)</f>
        <v>29.4666666666667</v>
      </c>
      <c r="AD158" s="10" t="n">
        <f aca="false">33.1</f>
        <v>33.1</v>
      </c>
      <c r="AE158" s="10" t="n">
        <f aca="false">((Q158 - AA158)/Q158)</f>
        <v>-0.00538599640933561</v>
      </c>
      <c r="AF158" s="10" t="n">
        <f aca="false">(U158*(1 +AE158))</f>
        <v>44.8093500897666</v>
      </c>
      <c r="AG158" s="10" t="s">
        <v>65</v>
      </c>
      <c r="AH158" s="14" t="e">
        <f aca="false">1.8682*AG158 - 2.7383</f>
        <v>#VALUE!</v>
      </c>
      <c r="AI158" s="14" t="e">
        <f aca="false">AH158*(17.1/16.8)</f>
        <v>#VALUE!</v>
      </c>
      <c r="AJ158" s="14"/>
      <c r="AK158" s="14"/>
      <c r="AL158" s="10" t="s">
        <v>65</v>
      </c>
      <c r="AM158" s="10" t="s">
        <v>65</v>
      </c>
      <c r="AN158" s="10" t="s">
        <v>65</v>
      </c>
      <c r="AO158" s="10" t="s">
        <v>65</v>
      </c>
      <c r="AP158" s="10" t="s">
        <v>65</v>
      </c>
      <c r="AQ158" s="10" t="s">
        <v>65</v>
      </c>
      <c r="AR158" s="10" t="s">
        <v>65</v>
      </c>
      <c r="AS158" s="10" t="n">
        <v>80.14</v>
      </c>
      <c r="AT158" s="10" t="s">
        <v>69</v>
      </c>
      <c r="AU158" s="0" t="n">
        <f aca="false">1.8651*O158 - 2.6525</f>
        <v>81.5679556</v>
      </c>
      <c r="AV158" s="0" t="n">
        <f aca="false">1.8651*U158 - 2.6525</f>
        <v>81.3739852</v>
      </c>
      <c r="AW158" s="0" t="s">
        <v>65</v>
      </c>
      <c r="AX158" s="0" t="n">
        <f aca="false">1.8651*AF158 - 2.6525</f>
        <v>80.9214188524237</v>
      </c>
      <c r="AY158" s="0" t="s">
        <v>65</v>
      </c>
      <c r="AZ158" s="10" t="n">
        <f aca="false">U158 - O158</f>
        <v>-0.103999999999999</v>
      </c>
      <c r="BA158" s="10" t="n">
        <f aca="false">(AZ158/O158)*100</f>
        <v>-0.230312693772697</v>
      </c>
      <c r="BB158" s="10" t="n">
        <f aca="false">U158-O158</f>
        <v>-0.103999999999999</v>
      </c>
      <c r="BC158" s="10" t="n">
        <f aca="false">(BB158/O158)*100</f>
        <v>-0.230312693772697</v>
      </c>
      <c r="BD158" s="10" t="e">
        <f aca="false">BC158/Y158</f>
        <v>#VALUE!</v>
      </c>
      <c r="BE158" s="10" t="n">
        <f aca="false">((AV158 - AU158)/AU158)*100</f>
        <v>-0.237802208689901</v>
      </c>
      <c r="BF158" s="10" t="e">
        <f aca="false">BE158/Y158</f>
        <v>#VALUE!</v>
      </c>
      <c r="BG158" s="10" t="n">
        <f aca="false">AF158 - O158</f>
        <v>-0.346649910233388</v>
      </c>
      <c r="BH158" s="10" t="n">
        <f aca="false">(BG158/O158)*100</f>
        <v>-0.767671871364577</v>
      </c>
      <c r="BI158" s="10" t="e">
        <f aca="false">BH158/Y158</f>
        <v>#VALUE!</v>
      </c>
      <c r="BJ158" s="10" t="n">
        <f aca="false">((AX158 - AU158)/AU158)*100</f>
        <v>-0.792635714381313</v>
      </c>
      <c r="BK158" s="10" t="e">
        <f aca="false">BJ158/Y158</f>
        <v>#VALUE!</v>
      </c>
      <c r="BL158" s="10" t="s">
        <v>85</v>
      </c>
    </row>
    <row r="159" customFormat="false" ht="14.25" hidden="false" customHeight="true" outlineLevel="0" collapsed="false">
      <c r="A159" s="0" t="n">
        <v>103</v>
      </c>
      <c r="B159" s="10" t="n">
        <v>17162</v>
      </c>
      <c r="C159" s="10" t="n">
        <v>6</v>
      </c>
      <c r="D159" s="11" t="n">
        <v>2</v>
      </c>
      <c r="E159" s="11" t="n">
        <v>3</v>
      </c>
      <c r="F159" s="10" t="n">
        <v>400</v>
      </c>
      <c r="G159" s="10" t="n">
        <v>2348.8</v>
      </c>
      <c r="H159" s="10" t="n">
        <v>2454.04</v>
      </c>
      <c r="I159" s="12" t="n">
        <v>519.42</v>
      </c>
      <c r="J159" s="10" t="n">
        <v>3.1</v>
      </c>
      <c r="K159" s="13" t="n">
        <v>7.83</v>
      </c>
      <c r="L159" s="10" t="s">
        <v>64</v>
      </c>
      <c r="M159" s="10" t="n">
        <v>20170613</v>
      </c>
      <c r="N159" s="10" t="n">
        <v>20170613</v>
      </c>
      <c r="O159" s="10" t="n">
        <v>46.606</v>
      </c>
      <c r="P159" s="10" t="n">
        <v>170505</v>
      </c>
      <c r="Q159" s="10" t="n">
        <v>2.786</v>
      </c>
      <c r="R159" s="10" t="n">
        <v>12.9</v>
      </c>
      <c r="S159" s="10" t="n">
        <f aca="false">AVERAGE(32.5, 32.6, 32.5)</f>
        <v>32.5333333333333</v>
      </c>
      <c r="T159" s="10" t="n">
        <v>36.1</v>
      </c>
      <c r="U159" s="10" t="n">
        <v>46.497667</v>
      </c>
      <c r="V159" s="10" t="n">
        <v>170531</v>
      </c>
      <c r="W159" s="10" t="n">
        <f aca="false">U159*(32.55/29.53)</f>
        <v>51.2529312851338</v>
      </c>
      <c r="X159" s="10" t="n">
        <f aca="false">U159</f>
        <v>46.497667</v>
      </c>
      <c r="Y159" s="10" t="s">
        <v>65</v>
      </c>
      <c r="Z159" s="10" t="n">
        <f aca="false">1.8682*X159 - 2.7383</f>
        <v>84.1286414894</v>
      </c>
      <c r="AA159" s="10" t="n">
        <f aca="false">AVERAGE(2.8)</f>
        <v>2.8</v>
      </c>
      <c r="AB159" s="10" t="n">
        <v>17.2</v>
      </c>
      <c r="AC159" s="10" t="n">
        <f aca="false">AVERAGE(29.4, 29.5, 29.5)</f>
        <v>29.4666666666667</v>
      </c>
      <c r="AD159" s="10" t="n">
        <f aca="false">33.1</f>
        <v>33.1</v>
      </c>
      <c r="AE159" s="10" t="n">
        <f aca="false">((Q159 - AA159)/Q159)</f>
        <v>-0.00502512562814063</v>
      </c>
      <c r="AF159" s="10" t="n">
        <f aca="false">(U159*(1 +AE159))</f>
        <v>46.2640103819096</v>
      </c>
      <c r="AG159" s="10" t="s">
        <v>65</v>
      </c>
      <c r="AH159" s="14" t="e">
        <f aca="false">1.8682*AG159 - 2.7383</f>
        <v>#VALUE!</v>
      </c>
      <c r="AI159" s="14" t="e">
        <f aca="false">AH159*(17.1/16.8)</f>
        <v>#VALUE!</v>
      </c>
      <c r="AJ159" s="14"/>
      <c r="AK159" s="14"/>
      <c r="AL159" s="10" t="s">
        <v>65</v>
      </c>
      <c r="AM159" s="10" t="s">
        <v>65</v>
      </c>
      <c r="AN159" s="10" t="s">
        <v>65</v>
      </c>
      <c r="AO159" s="10" t="s">
        <v>65</v>
      </c>
      <c r="AP159" s="10" t="s">
        <v>65</v>
      </c>
      <c r="AQ159" s="10" t="s">
        <v>65</v>
      </c>
      <c r="AR159" s="10" t="s">
        <v>65</v>
      </c>
      <c r="AS159" s="10" t="n">
        <v>83.03</v>
      </c>
      <c r="AT159" s="10" t="s">
        <v>69</v>
      </c>
      <c r="AU159" s="0" t="n">
        <f aca="false">1.8651*O159 - 2.6525</f>
        <v>84.2723506</v>
      </c>
      <c r="AV159" s="0" t="n">
        <f aca="false">1.8651*U159 - 2.6525</f>
        <v>84.0702987217</v>
      </c>
      <c r="AW159" s="0" t="s">
        <v>65</v>
      </c>
      <c r="AX159" s="0" t="n">
        <f aca="false">1.8651*AF159 - 2.6525</f>
        <v>83.6345057632995</v>
      </c>
      <c r="AY159" s="0" t="s">
        <v>65</v>
      </c>
      <c r="AZ159" s="10" t="n">
        <f aca="false">U159 - O159</f>
        <v>-0.108333000000002</v>
      </c>
      <c r="BA159" s="10" t="n">
        <f aca="false">(AZ159/O159)*100</f>
        <v>-0.232444320473763</v>
      </c>
      <c r="BB159" s="10" t="n">
        <f aca="false">U159-O159</f>
        <v>-0.108333000000002</v>
      </c>
      <c r="BC159" s="10" t="n">
        <f aca="false">(BB159/O159)*100</f>
        <v>-0.232444320473763</v>
      </c>
      <c r="BD159" s="10" t="e">
        <f aca="false">BC159/Y159</f>
        <v>#VALUE!</v>
      </c>
      <c r="BE159" s="10" t="n">
        <f aca="false">((AV159 - AU159)/AU159)*100</f>
        <v>-0.239760582043142</v>
      </c>
      <c r="BF159" s="10" t="e">
        <f aca="false">BE159/Y159</f>
        <v>#VALUE!</v>
      </c>
      <c r="BG159" s="10" t="n">
        <f aca="false">AF159 - O159</f>
        <v>-0.341989618090452</v>
      </c>
      <c r="BH159" s="10" t="n">
        <f aca="false">(BG159/O159)*100</f>
        <v>-0.733788821375899</v>
      </c>
      <c r="BI159" s="10" t="e">
        <f aca="false">BH159/Y159</f>
        <v>#VALUE!</v>
      </c>
      <c r="BJ159" s="10" t="n">
        <f aca="false">((AX159 - AU159)/AU159)*100</f>
        <v>-0.756885066287085</v>
      </c>
      <c r="BK159" s="10" t="e">
        <f aca="false">BJ159/Y159</f>
        <v>#VALUE!</v>
      </c>
      <c r="BL159" s="15"/>
    </row>
    <row r="160" customFormat="false" ht="14.25" hidden="false" customHeight="true" outlineLevel="0" collapsed="false">
      <c r="A160" s="0" t="n">
        <v>104</v>
      </c>
      <c r="B160" s="10" t="n">
        <v>17173</v>
      </c>
      <c r="C160" s="10" t="n">
        <v>15</v>
      </c>
      <c r="D160" s="11" t="n">
        <v>5</v>
      </c>
      <c r="E160" s="11" t="n">
        <v>3</v>
      </c>
      <c r="F160" s="10" t="n">
        <v>900</v>
      </c>
      <c r="G160" s="10" t="n">
        <v>2441.67</v>
      </c>
      <c r="H160" s="10" t="n">
        <v>2467.77</v>
      </c>
      <c r="I160" s="12" t="n">
        <v>890.65</v>
      </c>
      <c r="J160" s="10" t="n">
        <v>2.12</v>
      </c>
      <c r="K160" s="13" t="n">
        <v>7.62</v>
      </c>
      <c r="L160" s="10" t="s">
        <v>64</v>
      </c>
      <c r="M160" s="10" t="n">
        <v>20170613</v>
      </c>
      <c r="N160" s="10" t="n">
        <v>20170613</v>
      </c>
      <c r="O160" s="10" t="n">
        <v>32.531667</v>
      </c>
      <c r="P160" s="10" t="n">
        <v>170504</v>
      </c>
      <c r="Q160" s="10" t="n">
        <f aca="false">AVERAGE(2.756, 2.755, 2.756)</f>
        <v>2.75566666666667</v>
      </c>
      <c r="R160" s="10" t="n">
        <v>13</v>
      </c>
      <c r="S160" s="10" t="n">
        <f aca="false">AVERAGE(32.4,32.5,32.4)</f>
        <v>32.4333333333333</v>
      </c>
      <c r="T160" s="10" t="n">
        <v>36.1</v>
      </c>
      <c r="U160" s="10" t="n">
        <v>32.672667</v>
      </c>
      <c r="V160" s="10" t="n">
        <v>170530</v>
      </c>
      <c r="W160" s="10" t="n">
        <f aca="false">U160*(32.55/29.53)</f>
        <v>36.0140640314934</v>
      </c>
      <c r="X160" s="10" t="n">
        <f aca="false">U160</f>
        <v>32.672667</v>
      </c>
      <c r="Y160" s="10" t="s">
        <v>65</v>
      </c>
      <c r="Z160" s="10" t="n">
        <f aca="false">1.8682*X160 - 2.7383</f>
        <v>58.3007764894</v>
      </c>
      <c r="AA160" s="10" t="n">
        <f aca="false">AVERAGE(2.794, 2.793, 2.798)</f>
        <v>2.795</v>
      </c>
      <c r="AB160" s="10" t="n">
        <v>17.2</v>
      </c>
      <c r="AC160" s="10" t="n">
        <f aca="false">AVERAGE(29.4, 29.4, 29.5)</f>
        <v>29.4333333333333</v>
      </c>
      <c r="AD160" s="10" t="s">
        <v>65</v>
      </c>
      <c r="AE160" s="10" t="n">
        <f aca="false">((Q160 - AA160)/Q160)</f>
        <v>-0.0142736179992743</v>
      </c>
      <c r="AF160" s="10" t="n">
        <f aca="false">(U160*(1 +AE160))</f>
        <v>32.2063098322245</v>
      </c>
      <c r="AG160" s="10" t="s">
        <v>65</v>
      </c>
      <c r="AH160" s="14" t="e">
        <f aca="false">1.8682*AG160 - 2.7383</f>
        <v>#VALUE!</v>
      </c>
      <c r="AI160" s="14" t="e">
        <f aca="false">AH160*(17.1/16.8)</f>
        <v>#VALUE!</v>
      </c>
      <c r="AJ160" s="14"/>
      <c r="AK160" s="14"/>
      <c r="AL160" s="10" t="s">
        <v>65</v>
      </c>
      <c r="AM160" s="10" t="s">
        <v>65</v>
      </c>
      <c r="AN160" s="10" t="s">
        <v>65</v>
      </c>
      <c r="AO160" s="10" t="s">
        <v>65</v>
      </c>
      <c r="AP160" s="10" t="s">
        <v>65</v>
      </c>
      <c r="AQ160" s="10" t="s">
        <v>65</v>
      </c>
      <c r="AR160" s="10" t="s">
        <v>65</v>
      </c>
      <c r="AS160" s="10" t="n">
        <v>55.86</v>
      </c>
      <c r="AT160" s="10" t="s">
        <v>69</v>
      </c>
      <c r="AU160" s="0" t="n">
        <f aca="false">1.8651*O160 - 2.6525</f>
        <v>58.0223121217</v>
      </c>
      <c r="AV160" s="0" t="n">
        <f aca="false">1.8651*U160 - 2.6525</f>
        <v>58.2852912217</v>
      </c>
      <c r="AW160" s="0" t="s">
        <v>65</v>
      </c>
      <c r="AX160" s="0" t="n">
        <f aca="false">1.8651*AF160 - 2.6525</f>
        <v>57.4154884680819</v>
      </c>
      <c r="AY160" s="0" t="s">
        <v>65</v>
      </c>
      <c r="AZ160" s="10" t="n">
        <f aca="false">U160 - O160</f>
        <v>0.140999999999998</v>
      </c>
      <c r="BA160" s="10" t="n">
        <f aca="false">(AZ160/O160)*100</f>
        <v>0.433423838993551</v>
      </c>
      <c r="BB160" s="10" t="n">
        <f aca="false">U160-O160</f>
        <v>0.140999999999998</v>
      </c>
      <c r="BC160" s="10" t="n">
        <f aca="false">(BB160/O160)*100</f>
        <v>0.433423838993551</v>
      </c>
      <c r="BD160" s="10" t="e">
        <f aca="false">BC160/Y160</f>
        <v>#VALUE!</v>
      </c>
      <c r="BE160" s="10" t="n">
        <f aca="false">((AV160 - AU160)/AU160)*100</f>
        <v>0.453237884502784</v>
      </c>
      <c r="BF160" s="10" t="e">
        <f aca="false">BE160/Y160</f>
        <v>#VALUE!</v>
      </c>
      <c r="BG160" s="10" t="n">
        <f aca="false">AF160 - O160</f>
        <v>-0.325357167775493</v>
      </c>
      <c r="BH160" s="10" t="n">
        <f aca="false">(BG160/O160)*100</f>
        <v>-1.00012448724344</v>
      </c>
      <c r="BI160" s="10" t="e">
        <f aca="false">BH160/Y160</f>
        <v>#VALUE!</v>
      </c>
      <c r="BJ160" s="10" t="n">
        <f aca="false">((AX160 - AU160)/AU160)*100</f>
        <v>-1.04584535057011</v>
      </c>
      <c r="BK160" s="10" t="e">
        <f aca="false">BJ160/Y160</f>
        <v>#VALUE!</v>
      </c>
      <c r="BL160" s="15"/>
    </row>
    <row r="161" customFormat="false" ht="14.25" hidden="false" customHeight="true" outlineLevel="0" collapsed="false">
      <c r="A161" s="0" t="n">
        <v>105</v>
      </c>
      <c r="B161" s="10" t="n">
        <v>17174</v>
      </c>
      <c r="C161" s="10" t="n">
        <v>3</v>
      </c>
      <c r="D161" s="11" t="n">
        <v>1</v>
      </c>
      <c r="E161" s="11" t="n">
        <v>3</v>
      </c>
      <c r="F161" s="10" t="n">
        <v>400</v>
      </c>
      <c r="G161" s="10" t="n">
        <v>2377.12</v>
      </c>
      <c r="H161" s="10" t="n">
        <v>2484.38</v>
      </c>
      <c r="I161" s="12" t="n">
        <v>574.36</v>
      </c>
      <c r="J161" s="10" t="n">
        <v>2.93</v>
      </c>
      <c r="K161" s="13" t="n">
        <v>7.84</v>
      </c>
      <c r="L161" s="10" t="s">
        <v>64</v>
      </c>
      <c r="M161" s="10" t="n">
        <v>20170613</v>
      </c>
      <c r="N161" s="10" t="n">
        <v>20170613</v>
      </c>
      <c r="O161" s="10" t="n">
        <v>12.866</v>
      </c>
      <c r="P161" s="10" t="n">
        <v>170505</v>
      </c>
      <c r="Q161" s="10" t="n">
        <f aca="false">AVERAGE(2.785, 2.785, 2.786)</f>
        <v>2.78533333333333</v>
      </c>
      <c r="R161" s="10" t="n">
        <v>12.9</v>
      </c>
      <c r="S161" s="10" t="n">
        <f aca="false">AVERAGE(32.5, 32.6, 32.5)</f>
        <v>32.5333333333333</v>
      </c>
      <c r="T161" s="10" t="n">
        <v>36.1</v>
      </c>
      <c r="U161" s="10" t="n">
        <v>12.895667</v>
      </c>
      <c r="V161" s="10" t="n">
        <v>170530</v>
      </c>
      <c r="W161" s="10" t="n">
        <f aca="false">U161*(32.55/29.53)</f>
        <v>14.2144924094142</v>
      </c>
      <c r="X161" s="10" t="n">
        <f aca="false">U161</f>
        <v>12.895667</v>
      </c>
      <c r="Y161" s="10" t="s">
        <v>65</v>
      </c>
      <c r="Z161" s="10" t="n">
        <f aca="false">1.8682*X161 - 2.7383</f>
        <v>21.3533850894</v>
      </c>
      <c r="AA161" s="10" t="n">
        <f aca="false">AVERAGE(2.794, 2.793, 2.798)</f>
        <v>2.795</v>
      </c>
      <c r="AB161" s="10" t="n">
        <v>17.2</v>
      </c>
      <c r="AC161" s="10" t="n">
        <f aca="false">AVERAGE(29.4, 29.4, 29.5)</f>
        <v>29.4333333333333</v>
      </c>
      <c r="AD161" s="10" t="s">
        <v>65</v>
      </c>
      <c r="AE161" s="10" t="n">
        <f aca="false">((Q161 - AA161)/Q161)</f>
        <v>-0.00347056007659161</v>
      </c>
      <c r="AF161" s="10" t="n">
        <f aca="false">(U161*(1 +AE161))</f>
        <v>12.8509118129488</v>
      </c>
      <c r="AG161" s="10" t="s">
        <v>65</v>
      </c>
      <c r="AH161" s="14" t="e">
        <f aca="false">1.8682*AG161 - 2.7383</f>
        <v>#VALUE!</v>
      </c>
      <c r="AI161" s="14" t="e">
        <f aca="false">AH161*(17.1/16.8)</f>
        <v>#VALUE!</v>
      </c>
      <c r="AJ161" s="14"/>
      <c r="AK161" s="14"/>
      <c r="AL161" s="10" t="s">
        <v>65</v>
      </c>
      <c r="AM161" s="10" t="s">
        <v>65</v>
      </c>
      <c r="AN161" s="10" t="s">
        <v>65</v>
      </c>
      <c r="AO161" s="10" t="s">
        <v>65</v>
      </c>
      <c r="AP161" s="10" t="s">
        <v>65</v>
      </c>
      <c r="AQ161" s="10" t="s">
        <v>65</v>
      </c>
      <c r="AR161" s="10" t="s">
        <v>65</v>
      </c>
      <c r="AS161" s="10" t="n">
        <v>23.82</v>
      </c>
      <c r="AT161" s="10" t="s">
        <v>69</v>
      </c>
      <c r="AU161" s="0" t="n">
        <f aca="false">1.8651*O161 - 2.6525</f>
        <v>21.3438766</v>
      </c>
      <c r="AV161" s="0" t="n">
        <f aca="false">1.8651*U161 - 2.6525</f>
        <v>21.3992085217</v>
      </c>
      <c r="AW161" s="0" t="s">
        <v>65</v>
      </c>
      <c r="AX161" s="0" t="n">
        <f aca="false">1.8651*AF161 - 2.6525</f>
        <v>21.3157356223308</v>
      </c>
      <c r="AY161" s="0" t="s">
        <v>65</v>
      </c>
      <c r="AZ161" s="10" t="n">
        <f aca="false">U161 - O161</f>
        <v>0.0296669999999999</v>
      </c>
      <c r="BA161" s="10" t="n">
        <f aca="false">(AZ161/O161)*100</f>
        <v>0.23058448624281</v>
      </c>
      <c r="BB161" s="10" t="n">
        <f aca="false">U161-O161</f>
        <v>0.0296669999999999</v>
      </c>
      <c r="BC161" s="10" t="n">
        <f aca="false">(BB161/O161)*100</f>
        <v>0.23058448624281</v>
      </c>
      <c r="BD161" s="10" t="e">
        <f aca="false">BC161/Y161</f>
        <v>#VALUE!</v>
      </c>
      <c r="BE161" s="10" t="n">
        <f aca="false">((AV161 - AU161)/AU161)*100</f>
        <v>0.259240262380463</v>
      </c>
      <c r="BF161" s="10" t="e">
        <f aca="false">BE161/Y161</f>
        <v>#VALUE!</v>
      </c>
      <c r="BG161" s="10" t="n">
        <f aca="false">AF161 - O161</f>
        <v>-0.0150881870512212</v>
      </c>
      <c r="BH161" s="10" t="n">
        <f aca="false">(BG161/O161)*100</f>
        <v>-0.117271778728596</v>
      </c>
      <c r="BI161" s="10" t="e">
        <f aca="false">BH161/Y161</f>
        <v>#VALUE!</v>
      </c>
      <c r="BJ161" s="10" t="n">
        <f aca="false">((AX161 - AU161)/AU161)*100</f>
        <v>-0.131845672633018</v>
      </c>
      <c r="BK161" s="10" t="e">
        <f aca="false">BJ161/Y161</f>
        <v>#VALUE!</v>
      </c>
      <c r="BL161" s="10" t="s">
        <v>86</v>
      </c>
    </row>
    <row r="162" customFormat="false" ht="14.25" hidden="false" customHeight="true" outlineLevel="0" collapsed="false">
      <c r="A162" s="0" t="n">
        <v>106</v>
      </c>
      <c r="B162" s="10" t="n">
        <v>17176</v>
      </c>
      <c r="C162" s="10" t="n">
        <v>4</v>
      </c>
      <c r="D162" s="11" t="n">
        <v>2</v>
      </c>
      <c r="E162" s="11" t="n">
        <v>1</v>
      </c>
      <c r="F162" s="10" t="n">
        <v>400</v>
      </c>
      <c r="G162" s="10" t="n">
        <v>2359.13</v>
      </c>
      <c r="H162" s="10" t="n">
        <v>2470.99</v>
      </c>
      <c r="I162" s="12" t="n">
        <v>545.47</v>
      </c>
      <c r="J162" s="10" t="n">
        <v>2.98</v>
      </c>
      <c r="K162" s="13" t="n">
        <v>7.83</v>
      </c>
      <c r="L162" s="10" t="s">
        <v>64</v>
      </c>
      <c r="M162" s="10" t="n">
        <v>20170613</v>
      </c>
      <c r="N162" s="10" t="n">
        <v>20170613</v>
      </c>
      <c r="O162" s="10" t="n">
        <v>37.541667</v>
      </c>
      <c r="P162" s="10" t="n">
        <v>170506</v>
      </c>
      <c r="Q162" s="10" t="n">
        <f aca="false">AVERAGE(2.796, 2.797, 2.798)</f>
        <v>2.797</v>
      </c>
      <c r="R162" s="10" t="n">
        <v>13</v>
      </c>
      <c r="S162" s="10" t="n">
        <f aca="false">AVERAGE(32.6, 32.7, 32.7)</f>
        <v>32.6666666666667</v>
      </c>
      <c r="T162" s="10" t="n">
        <v>36.1</v>
      </c>
      <c r="U162" s="10" t="n">
        <v>36.477667</v>
      </c>
      <c r="V162" s="10" t="n">
        <v>170530</v>
      </c>
      <c r="W162" s="10" t="n">
        <f aca="false">U162*(32.55/29.53)</f>
        <v>40.2081971164917</v>
      </c>
      <c r="X162" s="10" t="n">
        <f aca="false">U162</f>
        <v>36.477667</v>
      </c>
      <c r="Y162" s="10" t="s">
        <v>65</v>
      </c>
      <c r="Z162" s="10" t="n">
        <f aca="false">1.8682*X162 - 2.7383</f>
        <v>65.4092774894</v>
      </c>
      <c r="AA162" s="10" t="n">
        <f aca="false">AVERAGE(2.794, 2.793, 2.798)</f>
        <v>2.795</v>
      </c>
      <c r="AB162" s="10" t="n">
        <v>17.2</v>
      </c>
      <c r="AC162" s="10" t="n">
        <f aca="false">AVERAGE(29.4, 29.4, 29.5)</f>
        <v>29.4333333333333</v>
      </c>
      <c r="AD162" s="10" t="s">
        <v>65</v>
      </c>
      <c r="AE162" s="10" t="n">
        <f aca="false">((Q162 - AA162)/Q162)</f>
        <v>0.000715051841258571</v>
      </c>
      <c r="AF162" s="10" t="n">
        <f aca="false">(U162*(1 +AE162))</f>
        <v>36.5037504229532</v>
      </c>
      <c r="AG162" s="10" t="s">
        <v>65</v>
      </c>
      <c r="AH162" s="14" t="e">
        <f aca="false">1.8682*AG162 - 2.7383</f>
        <v>#VALUE!</v>
      </c>
      <c r="AI162" s="14" t="e">
        <f aca="false">AH162*(17.1/16.8)</f>
        <v>#VALUE!</v>
      </c>
      <c r="AJ162" s="14"/>
      <c r="AK162" s="14"/>
      <c r="AL162" s="10" t="s">
        <v>65</v>
      </c>
      <c r="AM162" s="10" t="s">
        <v>65</v>
      </c>
      <c r="AN162" s="10" t="s">
        <v>65</v>
      </c>
      <c r="AO162" s="10" t="s">
        <v>65</v>
      </c>
      <c r="AP162" s="10" t="s">
        <v>65</v>
      </c>
      <c r="AQ162" s="10" t="s">
        <v>65</v>
      </c>
      <c r="AR162" s="10" t="s">
        <v>65</v>
      </c>
      <c r="AS162" s="10" t="n">
        <v>48.33</v>
      </c>
      <c r="AT162" s="10" t="s">
        <v>69</v>
      </c>
      <c r="AU162" s="0" t="n">
        <f aca="false">1.8651*O162 - 2.6525</f>
        <v>67.3664631217</v>
      </c>
      <c r="AV162" s="0" t="n">
        <f aca="false">1.8651*U162 - 2.6525</f>
        <v>65.3819967217</v>
      </c>
      <c r="AW162" s="0" t="s">
        <v>65</v>
      </c>
      <c r="AX162" s="0" t="n">
        <f aca="false">1.8651*AF162 - 2.6525</f>
        <v>65.4306449138499</v>
      </c>
      <c r="AY162" s="0" t="s">
        <v>65</v>
      </c>
      <c r="AZ162" s="10" t="n">
        <f aca="false">U162 - O162</f>
        <v>-1.064</v>
      </c>
      <c r="BA162" s="10" t="n">
        <f aca="false">(AZ162/O162)*100</f>
        <v>-2.83418421456884</v>
      </c>
      <c r="BB162" s="10" t="n">
        <f aca="false">U162-O162</f>
        <v>-1.064</v>
      </c>
      <c r="BC162" s="10" t="n">
        <f aca="false">(BB162/O162)*100</f>
        <v>-2.83418421456884</v>
      </c>
      <c r="BD162" s="10" t="e">
        <f aca="false">BC162/Y162</f>
        <v>#VALUE!</v>
      </c>
      <c r="BE162" s="10" t="n">
        <f aca="false">((AV162 - AU162)/AU162)*100</f>
        <v>-2.94577792575364</v>
      </c>
      <c r="BF162" s="10" t="e">
        <f aca="false">BE162/Y162</f>
        <v>#VALUE!</v>
      </c>
      <c r="BG162" s="10" t="n">
        <f aca="false">AF162 - O162</f>
        <v>-1.03791657704683</v>
      </c>
      <c r="BH162" s="10" t="n">
        <f aca="false">(BG162/O162)*100</f>
        <v>-2.76470561908407</v>
      </c>
      <c r="BI162" s="10" t="e">
        <f aca="false">BH162/Y162</f>
        <v>#VALUE!</v>
      </c>
      <c r="BJ162" s="10" t="n">
        <f aca="false">((AX162 - AU162)/AU162)*100</f>
        <v>-2.87356366676535</v>
      </c>
      <c r="BK162" s="10" t="e">
        <f aca="false">BJ162/Y162</f>
        <v>#VALUE!</v>
      </c>
      <c r="BL162" s="15"/>
    </row>
    <row r="163" customFormat="false" ht="14.25" hidden="false" customHeight="true" outlineLevel="0" collapsed="false">
      <c r="A163" s="0" t="n">
        <v>107</v>
      </c>
      <c r="B163" s="10" t="n">
        <v>17181</v>
      </c>
      <c r="C163" s="10" t="n">
        <v>11</v>
      </c>
      <c r="D163" s="11" t="n">
        <v>4</v>
      </c>
      <c r="E163" s="11" t="n">
        <v>2</v>
      </c>
      <c r="F163" s="10" t="n">
        <v>2800</v>
      </c>
      <c r="G163" s="10" t="n">
        <v>2601.68</v>
      </c>
      <c r="H163" s="10" t="n">
        <v>2504.96</v>
      </c>
      <c r="I163" s="12" t="n">
        <v>2527.05</v>
      </c>
      <c r="J163" s="10" t="n">
        <v>1.02</v>
      </c>
      <c r="K163" s="13" t="n">
        <v>7.22</v>
      </c>
      <c r="L163" s="10" t="s">
        <v>64</v>
      </c>
      <c r="M163" s="10" t="n">
        <v>20170613</v>
      </c>
      <c r="N163" s="10" t="n">
        <v>20170613</v>
      </c>
      <c r="O163" s="10" t="n">
        <v>15.324333</v>
      </c>
      <c r="P163" s="10" t="n">
        <v>170506</v>
      </c>
      <c r="Q163" s="10" t="n">
        <f aca="false">AVERAGE(2.799, 2.798, 2.797)</f>
        <v>2.798</v>
      </c>
      <c r="R163" s="10" t="n">
        <v>13</v>
      </c>
      <c r="S163" s="10" t="n">
        <f aca="false">AVERAGE(32.6, 32.7, 32.7)</f>
        <v>32.6666666666667</v>
      </c>
      <c r="T163" s="10" t="n">
        <v>36.1</v>
      </c>
      <c r="U163" s="10" t="n">
        <v>15.066</v>
      </c>
      <c r="V163" s="10" t="n">
        <v>170530</v>
      </c>
      <c r="W163" s="10" t="n">
        <f aca="false">U163*(32.55/29.53)</f>
        <v>16.6067829326109</v>
      </c>
      <c r="X163" s="10" t="n">
        <f aca="false">U163</f>
        <v>15.066</v>
      </c>
      <c r="Y163" s="10" t="s">
        <v>65</v>
      </c>
      <c r="Z163" s="10" t="n">
        <f aca="false">1.8682*X163 - 2.7383</f>
        <v>25.4080012</v>
      </c>
      <c r="AA163" s="10" t="n">
        <f aca="false">AVERAGE(2.794, 2.793, 2.798)</f>
        <v>2.795</v>
      </c>
      <c r="AB163" s="10" t="n">
        <v>17.2</v>
      </c>
      <c r="AC163" s="10" t="n">
        <f aca="false">AVERAGE(29.4, 29.4, 29.5)</f>
        <v>29.4333333333333</v>
      </c>
      <c r="AD163" s="10" t="s">
        <v>65</v>
      </c>
      <c r="AE163" s="10" t="n">
        <f aca="false">((Q163 - AA163)/Q163)</f>
        <v>0.00107219442458903</v>
      </c>
      <c r="AF163" s="10" t="n">
        <f aca="false">(U163*(1 +AE163))</f>
        <v>15.0821536812009</v>
      </c>
      <c r="AG163" s="10" t="s">
        <v>65</v>
      </c>
      <c r="AH163" s="14" t="e">
        <f aca="false">1.8682*AG163 - 2.7383</f>
        <v>#VALUE!</v>
      </c>
      <c r="AI163" s="14" t="e">
        <f aca="false">AH163*(17.1/16.8)</f>
        <v>#VALUE!</v>
      </c>
      <c r="AJ163" s="14"/>
      <c r="AK163" s="14"/>
      <c r="AL163" s="10" t="s">
        <v>65</v>
      </c>
      <c r="AM163" s="10" t="s">
        <v>65</v>
      </c>
      <c r="AN163" s="10" t="s">
        <v>65</v>
      </c>
      <c r="AO163" s="10" t="s">
        <v>65</v>
      </c>
      <c r="AP163" s="10" t="s">
        <v>65</v>
      </c>
      <c r="AQ163" s="10" t="s">
        <v>65</v>
      </c>
      <c r="AR163" s="10" t="s">
        <v>65</v>
      </c>
      <c r="AS163" s="10" t="n">
        <v>27.42</v>
      </c>
      <c r="AT163" s="10" t="s">
        <v>69</v>
      </c>
      <c r="AU163" s="0" t="n">
        <f aca="false">1.8651*O163 - 2.6525</f>
        <v>25.9289134783</v>
      </c>
      <c r="AV163" s="0" t="n">
        <f aca="false">1.8651*U163 - 2.6525</f>
        <v>25.4470966</v>
      </c>
      <c r="AW163" s="0" t="s">
        <v>65</v>
      </c>
      <c r="AX163" s="0" t="n">
        <f aca="false">1.8651*AF163 - 2.6525</f>
        <v>25.4772248308077</v>
      </c>
      <c r="AY163" s="0" t="s">
        <v>65</v>
      </c>
      <c r="AZ163" s="10" t="n">
        <f aca="false">U163 - O163</f>
        <v>-0.258332999999999</v>
      </c>
      <c r="BA163" s="10" t="n">
        <f aca="false">(AZ163/O163)*100</f>
        <v>-1.6857699450932</v>
      </c>
      <c r="BB163" s="10" t="n">
        <f aca="false">U163-O163</f>
        <v>-0.258332999999999</v>
      </c>
      <c r="BC163" s="10" t="n">
        <f aca="false">(BB163/O163)*100</f>
        <v>-1.6857699450932</v>
      </c>
      <c r="BD163" s="10" t="e">
        <f aca="false">BC163/Y163</f>
        <v>#VALUE!</v>
      </c>
      <c r="BE163" s="10" t="n">
        <f aca="false">((AV163 - AU163)/AU163)*100</f>
        <v>-1.85822239988279</v>
      </c>
      <c r="BF163" s="10" t="e">
        <f aca="false">BE163/Y163</f>
        <v>#VALUE!</v>
      </c>
      <c r="BG163" s="10" t="n">
        <f aca="false">AF163 - O163</f>
        <v>-0.24217931879914</v>
      </c>
      <c r="BH163" s="10" t="n">
        <f aca="false">(BG163/O163)*100</f>
        <v>-1.58035797577056</v>
      </c>
      <c r="BI163" s="10" t="e">
        <f aca="false">BH163/Y163</f>
        <v>#VALUE!</v>
      </c>
      <c r="BJ163" s="10" t="n">
        <f aca="false">((AX163 - AU163)/AU163)*100</f>
        <v>-1.7420268993157</v>
      </c>
      <c r="BK163" s="10" t="e">
        <f aca="false">BJ163/Y163</f>
        <v>#VALUE!</v>
      </c>
      <c r="BL163" s="15"/>
    </row>
    <row r="164" customFormat="false" ht="14.25" hidden="false" customHeight="true" outlineLevel="0" collapsed="false">
      <c r="A164" s="0" t="n">
        <v>108</v>
      </c>
      <c r="B164" s="10" t="n">
        <v>17184</v>
      </c>
      <c r="C164" s="10" t="n">
        <v>8</v>
      </c>
      <c r="D164" s="11" t="n">
        <v>3</v>
      </c>
      <c r="E164" s="11" t="n">
        <v>2</v>
      </c>
      <c r="F164" s="10" t="n">
        <v>900</v>
      </c>
      <c r="G164" s="10" t="n">
        <v>2449.19</v>
      </c>
      <c r="H164" s="10" t="n">
        <v>2464.79</v>
      </c>
      <c r="I164" s="12" t="n">
        <v>904.6</v>
      </c>
      <c r="J164" s="10" t="n">
        <v>2.08</v>
      </c>
      <c r="K164" s="13" t="n">
        <v>7.59</v>
      </c>
      <c r="L164" s="10" t="s">
        <v>64</v>
      </c>
      <c r="M164" s="10" t="n">
        <v>20170613</v>
      </c>
      <c r="N164" s="10" t="n">
        <v>20170613</v>
      </c>
      <c r="O164" s="10" t="n">
        <v>29.425</v>
      </c>
      <c r="P164" s="10" t="n">
        <v>170505</v>
      </c>
      <c r="Q164" s="10" t="n">
        <v>2.786</v>
      </c>
      <c r="R164" s="10" t="n">
        <v>12.9</v>
      </c>
      <c r="S164" s="10" t="n">
        <f aca="false">AVERAGE(32.5, 32.6, 32.5)</f>
        <v>32.5333333333333</v>
      </c>
      <c r="T164" s="10" t="n">
        <v>36.1</v>
      </c>
      <c r="U164" s="10" t="n">
        <v>29.127667</v>
      </c>
      <c r="V164" s="10" t="n">
        <v>170601</v>
      </c>
      <c r="W164" s="10" t="n">
        <f aca="false">U164*(32.55/29.53)</f>
        <v>32.1065208550626</v>
      </c>
      <c r="X164" s="10" t="n">
        <f aca="false">U164</f>
        <v>29.127667</v>
      </c>
      <c r="Y164" s="10" t="s">
        <v>65</v>
      </c>
      <c r="Z164" s="10" t="n">
        <f aca="false">1.8682*X164 - 2.7383</f>
        <v>51.6780074894</v>
      </c>
      <c r="AA164" s="10" t="n">
        <f aca="false">AVERAGE(2.8, 2.8, 2.798)</f>
        <v>2.79933333333333</v>
      </c>
      <c r="AB164" s="10" t="n">
        <v>17</v>
      </c>
      <c r="AC164" s="10" t="n">
        <f aca="false">AVERAGE(29.6, 29.6, 29.6)</f>
        <v>29.6</v>
      </c>
      <c r="AD164" s="10" t="n">
        <v>33.1</v>
      </c>
      <c r="AE164" s="10" t="n">
        <f aca="false">((Q164 - AA164)/Q164)</f>
        <v>-0.00478583393156253</v>
      </c>
      <c r="AF164" s="10" t="n">
        <f aca="false">(U164*(1 +AE164))</f>
        <v>28.9882668229241</v>
      </c>
      <c r="AG164" s="10" t="s">
        <v>65</v>
      </c>
      <c r="AH164" s="14" t="e">
        <f aca="false">1.8682*AG164 - 2.7383</f>
        <v>#VALUE!</v>
      </c>
      <c r="AI164" s="14" t="e">
        <f aca="false">AH164*(17.1/16.8)</f>
        <v>#VALUE!</v>
      </c>
      <c r="AJ164" s="14"/>
      <c r="AK164" s="14"/>
      <c r="AL164" s="10" t="s">
        <v>65</v>
      </c>
      <c r="AM164" s="10" t="s">
        <v>65</v>
      </c>
      <c r="AN164" s="10" t="s">
        <v>65</v>
      </c>
      <c r="AO164" s="10" t="s">
        <v>65</v>
      </c>
      <c r="AP164" s="10" t="s">
        <v>65</v>
      </c>
      <c r="AQ164" s="10" t="s">
        <v>65</v>
      </c>
      <c r="AR164" s="10" t="s">
        <v>65</v>
      </c>
      <c r="AS164" s="10" t="n">
        <v>56.61</v>
      </c>
      <c r="AT164" s="10" t="s">
        <v>69</v>
      </c>
      <c r="AU164" s="0" t="n">
        <f aca="false">1.8651*O164 - 2.6525</f>
        <v>52.2280675</v>
      </c>
      <c r="AV164" s="0" t="n">
        <f aca="false">1.8651*U164 - 2.6525</f>
        <v>51.6735117217</v>
      </c>
      <c r="AW164" s="0" t="s">
        <v>65</v>
      </c>
      <c r="AX164" s="0" t="n">
        <f aca="false">1.8651*AF164 - 2.6525</f>
        <v>51.4135164514358</v>
      </c>
      <c r="AY164" s="0" t="s">
        <v>65</v>
      </c>
      <c r="AZ164" s="10" t="n">
        <f aca="false">U164 - O164</f>
        <v>-0.297333000000002</v>
      </c>
      <c r="BA164" s="10" t="n">
        <f aca="false">(AZ164/O164)*100</f>
        <v>-1.0104774851317</v>
      </c>
      <c r="BB164" s="10" t="n">
        <f aca="false">U164-O164</f>
        <v>-0.297333000000002</v>
      </c>
      <c r="BC164" s="10" t="n">
        <f aca="false">(BB164/O164)*100</f>
        <v>-1.0104774851317</v>
      </c>
      <c r="BD164" s="10" t="e">
        <f aca="false">BC164/Y164</f>
        <v>#VALUE!</v>
      </c>
      <c r="BE164" s="10" t="n">
        <f aca="false">((AV164 - AU164)/AU164)*100</f>
        <v>-1.06179647236613</v>
      </c>
      <c r="BF164" s="10" t="e">
        <f aca="false">BE164/Y164</f>
        <v>#VALUE!</v>
      </c>
      <c r="BG164" s="10" t="n">
        <f aca="false">AF164 - O164</f>
        <v>-0.436733177075855</v>
      </c>
      <c r="BH164" s="10" t="n">
        <f aca="false">(BG164/O164)*100</f>
        <v>-1.48422490085252</v>
      </c>
      <c r="BI164" s="10" t="e">
        <f aca="false">BH164/Y164</f>
        <v>#VALUE!</v>
      </c>
      <c r="BJ164" s="10" t="n">
        <f aca="false">((AX164 - AU164)/AU164)*100</f>
        <v>-1.55960403582646</v>
      </c>
      <c r="BK164" s="10" t="e">
        <f aca="false">BJ164/Y164</f>
        <v>#VALUE!</v>
      </c>
      <c r="BL164" s="15"/>
    </row>
    <row r="165" customFormat="false" ht="14.25" hidden="false" customHeight="true" outlineLevel="0" collapsed="false">
      <c r="A165" s="0" t="n">
        <v>109</v>
      </c>
      <c r="B165" s="10" t="n">
        <v>17008</v>
      </c>
      <c r="C165" s="10" t="n">
        <v>5</v>
      </c>
      <c r="D165" s="11" t="n">
        <v>2</v>
      </c>
      <c r="E165" s="11" t="n">
        <v>2</v>
      </c>
      <c r="F165" s="10" t="n">
        <v>400</v>
      </c>
      <c r="G165" s="10" t="n">
        <v>2329.53</v>
      </c>
      <c r="H165" s="10" t="n">
        <v>2437.2</v>
      </c>
      <c r="I165" s="12" t="n">
        <v>590.67</v>
      </c>
      <c r="J165" s="10" t="n">
        <v>2.86</v>
      </c>
      <c r="K165" s="13" t="n">
        <v>7.83</v>
      </c>
      <c r="L165" s="10" t="s">
        <v>64</v>
      </c>
      <c r="M165" s="10" t="n">
        <v>20170626</v>
      </c>
      <c r="N165" s="10" t="n">
        <v>20170626</v>
      </c>
      <c r="O165" s="10" t="n">
        <v>16.332667</v>
      </c>
      <c r="P165" s="10" t="n">
        <v>170505</v>
      </c>
      <c r="Q165" s="10" t="n">
        <v>2.785</v>
      </c>
      <c r="R165" s="10" t="n">
        <v>12.9</v>
      </c>
      <c r="S165" s="10" t="n">
        <f aca="false">AVERAGE(32.5, 32.6, 32.5)</f>
        <v>32.5333333333333</v>
      </c>
      <c r="T165" s="10" t="n">
        <v>36.1</v>
      </c>
      <c r="U165" s="10" t="n">
        <v>15.878</v>
      </c>
      <c r="V165" s="10" t="n">
        <v>170531</v>
      </c>
      <c r="W165" s="10" t="n">
        <f aca="false">U165*(32.55/29.53)</f>
        <v>17.501825262445</v>
      </c>
      <c r="X165" s="10" t="n">
        <f aca="false">U165</f>
        <v>15.878</v>
      </c>
      <c r="Y165" s="10" t="s">
        <v>65</v>
      </c>
      <c r="Z165" s="10" t="n">
        <f aca="false">1.8682*X165 - 2.7383</f>
        <v>26.9249796</v>
      </c>
      <c r="AA165" s="10" t="n">
        <f aca="false">AVERAGE(2.806, 2.806, 2.806)</f>
        <v>2.806</v>
      </c>
      <c r="AB165" s="10" t="n">
        <v>17.2</v>
      </c>
      <c r="AC165" s="10" t="n">
        <f aca="false">AVERAGE(29.4, 29.5, 29.5)</f>
        <v>29.4666666666667</v>
      </c>
      <c r="AD165" s="10" t="n">
        <f aca="false">33.1</f>
        <v>33.1</v>
      </c>
      <c r="AE165" s="10" t="n">
        <f aca="false">((Q165 - AA165)/Q165)</f>
        <v>-0.00754039497306983</v>
      </c>
      <c r="AF165" s="10" t="n">
        <f aca="false">(U165*(1 +AE165))</f>
        <v>15.7582736086176</v>
      </c>
      <c r="AG165" s="10" t="s">
        <v>65</v>
      </c>
      <c r="AH165" s="14" t="e">
        <f aca="false">1.8682*AG165 - 2.7383</f>
        <v>#VALUE!</v>
      </c>
      <c r="AI165" s="14" t="e">
        <f aca="false">AH165*(17.1/16.8)</f>
        <v>#VALUE!</v>
      </c>
      <c r="AJ165" s="14"/>
      <c r="AK165" s="14"/>
      <c r="AL165" s="10" t="s">
        <v>65</v>
      </c>
      <c r="AM165" s="10" t="s">
        <v>65</v>
      </c>
      <c r="AN165" s="10" t="s">
        <v>65</v>
      </c>
      <c r="AO165" s="10" t="s">
        <v>65</v>
      </c>
      <c r="AP165" s="10" t="s">
        <v>65</v>
      </c>
      <c r="AQ165" s="10" t="s">
        <v>65</v>
      </c>
      <c r="AR165" s="10" t="s">
        <v>65</v>
      </c>
      <c r="AS165" s="10" t="n">
        <v>27.208</v>
      </c>
      <c r="AT165" s="10" t="s">
        <v>66</v>
      </c>
      <c r="AU165" s="0" t="n">
        <f aca="false">1.8651*O165 - 2.6525</f>
        <v>27.8095572217</v>
      </c>
      <c r="AV165" s="0" t="n">
        <f aca="false">1.8651*U165 - 2.6525</f>
        <v>26.9615578</v>
      </c>
      <c r="AW165" s="0" t="s">
        <v>65</v>
      </c>
      <c r="AX165" s="0" t="n">
        <f aca="false">1.8651*AF165 - 2.6525</f>
        <v>26.7382561074327</v>
      </c>
      <c r="AY165" s="0" t="s">
        <v>65</v>
      </c>
      <c r="AZ165" s="10" t="n">
        <f aca="false">U165 - O165</f>
        <v>-0.454667000000001</v>
      </c>
      <c r="BA165" s="10" t="n">
        <f aca="false">(AZ165/O165)*100</f>
        <v>-2.78378907743604</v>
      </c>
      <c r="BB165" s="10" t="n">
        <f aca="false">U165-O165</f>
        <v>-0.454667000000001</v>
      </c>
      <c r="BC165" s="10" t="n">
        <f aca="false">(BB165/O165)*100</f>
        <v>-2.78378907743604</v>
      </c>
      <c r="BD165" s="10" t="e">
        <f aca="false">BC165/Y165</f>
        <v>#VALUE!</v>
      </c>
      <c r="BE165" s="10" t="n">
        <f aca="false">((AV165 - AU165)/AU165)*100</f>
        <v>-3.04930932535056</v>
      </c>
      <c r="BF165" s="10" t="e">
        <f aca="false">BE165/Y165</f>
        <v>#VALUE!</v>
      </c>
      <c r="BG165" s="10" t="n">
        <f aca="false">AF165 - O165</f>
        <v>-0.574393391382403</v>
      </c>
      <c r="BH165" s="10" t="n">
        <f aca="false">(BG165/O165)*100</f>
        <v>-3.51683770557743</v>
      </c>
      <c r="BI165" s="10" t="e">
        <f aca="false">BH165/Y165</f>
        <v>#VALUE!</v>
      </c>
      <c r="BJ165" s="10" t="n">
        <f aca="false">((AX165 - AU165)/AU165)*100</f>
        <v>-3.8522767756668</v>
      </c>
      <c r="BK165" s="10" t="e">
        <f aca="false">BJ165/Y165</f>
        <v>#VALUE!</v>
      </c>
      <c r="BL165" s="15"/>
    </row>
    <row r="166" customFormat="false" ht="14.25" hidden="false" customHeight="true" outlineLevel="0" collapsed="false">
      <c r="A166" s="0" t="n">
        <v>110</v>
      </c>
      <c r="B166" s="10" t="n">
        <v>17022</v>
      </c>
      <c r="C166" s="10" t="n">
        <v>12</v>
      </c>
      <c r="D166" s="11" t="n">
        <v>4</v>
      </c>
      <c r="E166" s="11" t="n">
        <v>3</v>
      </c>
      <c r="F166" s="10" t="n">
        <v>2800</v>
      </c>
      <c r="G166" s="10" t="n">
        <v>2612.89</v>
      </c>
      <c r="H166" s="10" t="n">
        <v>2488.3</v>
      </c>
      <c r="I166" s="12" t="n">
        <v>2516.92</v>
      </c>
      <c r="J166" s="10" t="n">
        <v>1.01</v>
      </c>
      <c r="K166" s="13" t="n">
        <v>7.22</v>
      </c>
      <c r="L166" s="10" t="s">
        <v>64</v>
      </c>
      <c r="M166" s="10" t="n">
        <v>20170626</v>
      </c>
      <c r="N166" s="10" t="n">
        <v>20170626</v>
      </c>
      <c r="O166" s="10" t="n">
        <v>31.977667</v>
      </c>
      <c r="P166" s="10" t="n">
        <v>170506</v>
      </c>
      <c r="Q166" s="10" t="n">
        <f aca="false">AVERAGE(2.799, 2.799, 2.798)</f>
        <v>2.79866666666667</v>
      </c>
      <c r="R166" s="10" t="n">
        <v>13</v>
      </c>
      <c r="S166" s="10" t="n">
        <f aca="false">AVERAGE(32.6, 32.7, 32.7)</f>
        <v>32.6666666666667</v>
      </c>
      <c r="T166" s="10" t="n">
        <v>36.1</v>
      </c>
      <c r="U166" s="10" t="n">
        <v>32.000333</v>
      </c>
      <c r="V166" s="10" t="n">
        <v>170601</v>
      </c>
      <c r="W166" s="10" t="n">
        <f aca="false">U166*(32.55/29.53)</f>
        <v>35.2729711869285</v>
      </c>
      <c r="X166" s="10" t="n">
        <f aca="false">U166</f>
        <v>32.000333</v>
      </c>
      <c r="Y166" s="10" t="s">
        <v>65</v>
      </c>
      <c r="Z166" s="10" t="n">
        <f aca="false">1.8682*X166 - 2.7383</f>
        <v>57.0447221106</v>
      </c>
      <c r="AA166" s="10" t="n">
        <f aca="false">AVERAGE(2.803, 2.807, 2.809)</f>
        <v>2.80633333333333</v>
      </c>
      <c r="AB166" s="10" t="n">
        <v>17</v>
      </c>
      <c r="AC166" s="10" t="n">
        <f aca="false">AVERAGE(29.6, 29.6, 29.6)</f>
        <v>29.6</v>
      </c>
      <c r="AD166" s="10" t="n">
        <v>33.1</v>
      </c>
      <c r="AE166" s="10" t="n">
        <f aca="false">((Q166 - AA166)/Q166)</f>
        <v>-0.00273939971414945</v>
      </c>
      <c r="AF166" s="10" t="n">
        <f aca="false">(U166*(1 +AE166))</f>
        <v>31.9126712969271</v>
      </c>
      <c r="AG166" s="10" t="s">
        <v>65</v>
      </c>
      <c r="AH166" s="14" t="e">
        <f aca="false">1.8682*AG166 - 2.7383</f>
        <v>#VALUE!</v>
      </c>
      <c r="AI166" s="14" t="e">
        <f aca="false">AH166*(17.1/16.8)</f>
        <v>#VALUE!</v>
      </c>
      <c r="AJ166" s="14"/>
      <c r="AK166" s="14"/>
      <c r="AL166" s="10" t="s">
        <v>65</v>
      </c>
      <c r="AM166" s="10" t="s">
        <v>65</v>
      </c>
      <c r="AN166" s="10" t="s">
        <v>65</v>
      </c>
      <c r="AO166" s="10" t="s">
        <v>65</v>
      </c>
      <c r="AP166" s="10" t="s">
        <v>65</v>
      </c>
      <c r="AQ166" s="10" t="s">
        <v>65</v>
      </c>
      <c r="AR166" s="10" t="s">
        <v>65</v>
      </c>
      <c r="AS166" s="10" t="n">
        <v>52.629</v>
      </c>
      <c r="AT166" s="10" t="s">
        <v>66</v>
      </c>
      <c r="AU166" s="0" t="n">
        <f aca="false">1.8651*O166 - 2.6525</f>
        <v>56.9890467217</v>
      </c>
      <c r="AV166" s="0" t="n">
        <f aca="false">1.8651*U166 - 2.6525</f>
        <v>57.0313210783</v>
      </c>
      <c r="AW166" s="0" t="s">
        <v>65</v>
      </c>
      <c r="AX166" s="0" t="n">
        <f aca="false">1.8651*AF166 - 2.6525</f>
        <v>56.8678232358988</v>
      </c>
      <c r="AY166" s="0" t="s">
        <v>65</v>
      </c>
      <c r="AZ166" s="10" t="n">
        <f aca="false">U166 - O166</f>
        <v>0.0226659999999974</v>
      </c>
      <c r="BA166" s="10" t="n">
        <f aca="false">(AZ166/O166)*100</f>
        <v>0.0708807180961557</v>
      </c>
      <c r="BB166" s="10" t="n">
        <f aca="false">U166-O166</f>
        <v>0.0226659999999974</v>
      </c>
      <c r="BC166" s="10" t="n">
        <f aca="false">(BB166/O166)*100</f>
        <v>0.0708807180961557</v>
      </c>
      <c r="BD166" s="10" t="e">
        <f aca="false">BC166/Y166</f>
        <v>#VALUE!</v>
      </c>
      <c r="BE166" s="10" t="n">
        <f aca="false">((AV166 - AU166)/AU166)*100</f>
        <v>0.0741797924896548</v>
      </c>
      <c r="BF166" s="10" t="e">
        <f aca="false">BE166/Y166</f>
        <v>#VALUE!</v>
      </c>
      <c r="BG166" s="10" t="n">
        <f aca="false">AF166 - O166</f>
        <v>-0.064995703072892</v>
      </c>
      <c r="BH166" s="10" t="n">
        <f aca="false">(BG166/O166)*100</f>
        <v>-0.203253423937688</v>
      </c>
      <c r="BI166" s="10" t="e">
        <f aca="false">BH166/Y166</f>
        <v>#VALUE!</v>
      </c>
      <c r="BJ166" s="10" t="n">
        <f aca="false">((AX166 - AU166)/AU166)*100</f>
        <v>-0.212713657754681</v>
      </c>
      <c r="BK166" s="10" t="e">
        <f aca="false">BJ166/Y166</f>
        <v>#VALUE!</v>
      </c>
      <c r="BL166" s="15"/>
    </row>
    <row r="167" customFormat="false" ht="14.25" hidden="false" customHeight="true" outlineLevel="0" collapsed="false">
      <c r="A167" s="0" t="n">
        <v>111</v>
      </c>
      <c r="B167" s="10" t="n">
        <v>17028</v>
      </c>
      <c r="C167" s="10" t="n">
        <v>3</v>
      </c>
      <c r="D167" s="11" t="n">
        <v>1</v>
      </c>
      <c r="E167" s="11" t="n">
        <v>3</v>
      </c>
      <c r="F167" s="10" t="n">
        <v>400</v>
      </c>
      <c r="G167" s="10" t="n">
        <v>2377.12</v>
      </c>
      <c r="H167" s="10" t="n">
        <v>2484.38</v>
      </c>
      <c r="I167" s="12" t="n">
        <v>574.36</v>
      </c>
      <c r="J167" s="10" t="n">
        <v>2.93</v>
      </c>
      <c r="K167" s="13" t="n">
        <v>7.84</v>
      </c>
      <c r="L167" s="10" t="s">
        <v>64</v>
      </c>
      <c r="M167" s="10" t="n">
        <v>20170626</v>
      </c>
      <c r="N167" s="10" t="n">
        <v>20170626</v>
      </c>
      <c r="O167" s="10" t="n">
        <v>27.733</v>
      </c>
      <c r="P167" s="10" t="n">
        <v>170505</v>
      </c>
      <c r="Q167" s="10" t="n">
        <v>2.785</v>
      </c>
      <c r="R167" s="10" t="n">
        <v>12.9</v>
      </c>
      <c r="S167" s="10" t="n">
        <f aca="false">AVERAGE(32.5, 32.6, 32.5)</f>
        <v>32.5333333333333</v>
      </c>
      <c r="T167" s="10" t="n">
        <v>36.1</v>
      </c>
      <c r="U167" s="10" t="n">
        <v>27.845</v>
      </c>
      <c r="V167" s="10" t="n">
        <v>170531</v>
      </c>
      <c r="W167" s="10" t="n">
        <f aca="false">U167*(32.55/29.53)</f>
        <v>30.6926769387064</v>
      </c>
      <c r="X167" s="10" t="n">
        <f aca="false">U167</f>
        <v>27.845</v>
      </c>
      <c r="Y167" s="10" t="s">
        <v>65</v>
      </c>
      <c r="Z167" s="10" t="n">
        <f aca="false">1.8682*X167 - 2.7383</f>
        <v>49.281729</v>
      </c>
      <c r="AA167" s="10" t="n">
        <f aca="false">AVERAGE(2.806, 2.806, 2.806)</f>
        <v>2.806</v>
      </c>
      <c r="AB167" s="10" t="n">
        <v>17.2</v>
      </c>
      <c r="AC167" s="10" t="n">
        <f aca="false">AVERAGE(29.4, 29.5, 29.5)</f>
        <v>29.4666666666667</v>
      </c>
      <c r="AD167" s="10" t="n">
        <f aca="false">33.1</f>
        <v>33.1</v>
      </c>
      <c r="AE167" s="10" t="n">
        <f aca="false">((Q167 - AA167)/Q167)</f>
        <v>-0.00754039497306983</v>
      </c>
      <c r="AF167" s="10" t="n">
        <f aca="false">(U167*(1 +AE167))</f>
        <v>27.6350377019749</v>
      </c>
      <c r="AG167" s="10" t="s">
        <v>65</v>
      </c>
      <c r="AH167" s="14" t="e">
        <f aca="false">1.8682*AG167 - 2.7383</f>
        <v>#VALUE!</v>
      </c>
      <c r="AI167" s="14" t="e">
        <f aca="false">AH167*(17.1/16.8)</f>
        <v>#VALUE!</v>
      </c>
      <c r="AJ167" s="14"/>
      <c r="AK167" s="14"/>
      <c r="AL167" s="10" t="s">
        <v>65</v>
      </c>
      <c r="AM167" s="10" t="s">
        <v>65</v>
      </c>
      <c r="AN167" s="10" t="s">
        <v>65</v>
      </c>
      <c r="AO167" s="10" t="s">
        <v>65</v>
      </c>
      <c r="AP167" s="10" t="s">
        <v>65</v>
      </c>
      <c r="AQ167" s="10" t="s">
        <v>65</v>
      </c>
      <c r="AR167" s="10" t="s">
        <v>65</v>
      </c>
      <c r="AS167" s="10" t="n">
        <v>46.276</v>
      </c>
      <c r="AT167" s="10" t="s">
        <v>66</v>
      </c>
      <c r="AU167" s="0" t="n">
        <f aca="false">1.8651*O167 - 2.6525</f>
        <v>49.0723183</v>
      </c>
      <c r="AV167" s="0" t="n">
        <f aca="false">1.8651*U167 - 2.6525</f>
        <v>49.2812095</v>
      </c>
      <c r="AW167" s="0" t="s">
        <v>65</v>
      </c>
      <c r="AX167" s="0" t="n">
        <f aca="false">1.8651*AF167 - 2.6525</f>
        <v>48.8896088179533</v>
      </c>
      <c r="AY167" s="0" t="s">
        <v>65</v>
      </c>
      <c r="AZ167" s="10" t="n">
        <f aca="false">U167 - O167</f>
        <v>0.111999999999998</v>
      </c>
      <c r="BA167" s="10" t="n">
        <f aca="false">(AZ167/O167)*100</f>
        <v>0.403851007824607</v>
      </c>
      <c r="BB167" s="10" t="n">
        <f aca="false">U167-O167</f>
        <v>0.111999999999998</v>
      </c>
      <c r="BC167" s="10" t="n">
        <f aca="false">(BB167/O167)*100</f>
        <v>0.403851007824607</v>
      </c>
      <c r="BD167" s="10" t="e">
        <f aca="false">BC167/Y167</f>
        <v>#VALUE!</v>
      </c>
      <c r="BE167" s="10" t="n">
        <f aca="false">((AV167 - AU167)/AU167)*100</f>
        <v>0.425680316798883</v>
      </c>
      <c r="BF167" s="10" t="e">
        <f aca="false">BE167/Y167</f>
        <v>#VALUE!</v>
      </c>
      <c r="BG167" s="10" t="n">
        <f aca="false">AF167 - O167</f>
        <v>-0.0979622980251307</v>
      </c>
      <c r="BH167" s="10" t="n">
        <f aca="false">(BG167/O167)*100</f>
        <v>-0.353233685591644</v>
      </c>
      <c r="BI167" s="10" t="e">
        <f aca="false">BH167/Y167</f>
        <v>#VALUE!</v>
      </c>
      <c r="BJ167" s="10" t="n">
        <f aca="false">((AX167 - AU167)/AU167)*100</f>
        <v>-0.37232698265791</v>
      </c>
      <c r="BK167" s="10" t="e">
        <f aca="false">BJ167/Y167</f>
        <v>#VALUE!</v>
      </c>
      <c r="BL167" s="10" t="s">
        <v>87</v>
      </c>
    </row>
    <row r="168" customFormat="false" ht="14.25" hidden="false" customHeight="true" outlineLevel="0" collapsed="false">
      <c r="A168" s="0" t="n">
        <v>112</v>
      </c>
      <c r="B168" s="10" t="n">
        <v>17030</v>
      </c>
      <c r="C168" s="10" t="n">
        <v>13</v>
      </c>
      <c r="D168" s="11" t="n">
        <v>5</v>
      </c>
      <c r="E168" s="11" t="n">
        <v>1</v>
      </c>
      <c r="F168" s="10" t="n">
        <v>900</v>
      </c>
      <c r="G168" s="10" t="n">
        <v>2439.9</v>
      </c>
      <c r="H168" s="10" t="n">
        <v>2459.91</v>
      </c>
      <c r="I168" s="12" t="n">
        <v>936.56</v>
      </c>
      <c r="J168" s="10" t="n">
        <v>2.02</v>
      </c>
      <c r="K168" s="13" t="n">
        <v>7.62</v>
      </c>
      <c r="L168" s="10" t="s">
        <v>64</v>
      </c>
      <c r="M168" s="10" t="n">
        <v>20170626</v>
      </c>
      <c r="N168" s="10" t="n">
        <v>20170626</v>
      </c>
      <c r="O168" s="10" t="n">
        <v>21.460333</v>
      </c>
      <c r="P168" s="10" t="n">
        <v>170505</v>
      </c>
      <c r="Q168" s="10" t="n">
        <f aca="false">AVERAGE(2.785, 2.785, 2.786)</f>
        <v>2.78533333333333</v>
      </c>
      <c r="R168" s="10" t="n">
        <v>12.9</v>
      </c>
      <c r="S168" s="10" t="n">
        <f aca="false">AVERAGE(32.5, 32.6, 32.5)</f>
        <v>32.5333333333333</v>
      </c>
      <c r="T168" s="10" t="n">
        <v>36.1</v>
      </c>
      <c r="U168" s="10" t="n">
        <v>21.325667</v>
      </c>
      <c r="V168" s="10" t="n">
        <v>170531</v>
      </c>
      <c r="W168" s="10" t="n">
        <f aca="false">U168*(32.55/29.53)</f>
        <v>23.5066190602777</v>
      </c>
      <c r="X168" s="10" t="n">
        <f aca="false">U168</f>
        <v>21.325667</v>
      </c>
      <c r="Y168" s="10" t="s">
        <v>65</v>
      </c>
      <c r="Z168" s="10" t="n">
        <f aca="false">1.8682*X168 - 2.7383</f>
        <v>37.1023110894</v>
      </c>
      <c r="AA168" s="10" t="n">
        <f aca="false">AVERAGE(2.794, 2.795, 2.794)</f>
        <v>2.79433333333333</v>
      </c>
      <c r="AB168" s="10" t="n">
        <v>17.2</v>
      </c>
      <c r="AC168" s="10" t="n">
        <f aca="false">AVERAGE(29.4, 29.5, 29.5)</f>
        <v>29.4666666666667</v>
      </c>
      <c r="AD168" s="10" t="n">
        <f aca="false">33.1</f>
        <v>33.1</v>
      </c>
      <c r="AE168" s="10" t="n">
        <f aca="false">((Q168 - AA168)/Q168)</f>
        <v>-0.00323121110579237</v>
      </c>
      <c r="AF168" s="10" t="n">
        <f aca="false">(U168*(1 +AE168))</f>
        <v>21.2567592679512</v>
      </c>
      <c r="AG168" s="10" t="s">
        <v>65</v>
      </c>
      <c r="AH168" s="14" t="e">
        <f aca="false">1.8682*AG168 - 2.7383</f>
        <v>#VALUE!</v>
      </c>
      <c r="AI168" s="14" t="e">
        <f aca="false">AH168*(17.1/16.8)</f>
        <v>#VALUE!</v>
      </c>
      <c r="AJ168" s="14"/>
      <c r="AK168" s="14"/>
      <c r="AL168" s="10" t="s">
        <v>65</v>
      </c>
      <c r="AM168" s="10" t="s">
        <v>65</v>
      </c>
      <c r="AN168" s="10" t="s">
        <v>65</v>
      </c>
      <c r="AO168" s="10" t="s">
        <v>65</v>
      </c>
      <c r="AP168" s="10" t="s">
        <v>65</v>
      </c>
      <c r="AQ168" s="10" t="s">
        <v>65</v>
      </c>
      <c r="AR168" s="10" t="s">
        <v>65</v>
      </c>
      <c r="AS168" s="10" t="n">
        <v>34.559</v>
      </c>
      <c r="AT168" s="10" t="s">
        <v>66</v>
      </c>
      <c r="AU168" s="0" t="n">
        <f aca="false">1.8651*O168 - 2.6525</f>
        <v>37.3731670783</v>
      </c>
      <c r="AV168" s="0" t="n">
        <f aca="false">1.8651*U168 - 2.6525</f>
        <v>37.1220015217</v>
      </c>
      <c r="AW168" s="0" t="s">
        <v>65</v>
      </c>
      <c r="AX168" s="0" t="n">
        <f aca="false">1.8651*AF168 - 2.6525</f>
        <v>36.9934817106557</v>
      </c>
      <c r="AY168" s="0" t="s">
        <v>65</v>
      </c>
      <c r="AZ168" s="10" t="n">
        <f aca="false">U168 - O168</f>
        <v>-0.134665999999999</v>
      </c>
      <c r="BA168" s="10" t="n">
        <f aca="false">(AZ168/O168)*100</f>
        <v>-0.627511232001849</v>
      </c>
      <c r="BB168" s="10" t="n">
        <f aca="false">U168-O168</f>
        <v>-0.134665999999999</v>
      </c>
      <c r="BC168" s="10" t="n">
        <f aca="false">(BB168/O168)*100</f>
        <v>-0.627511232001849</v>
      </c>
      <c r="BD168" s="10" t="e">
        <f aca="false">BC168/Y168</f>
        <v>#VALUE!</v>
      </c>
      <c r="BE168" s="10" t="n">
        <f aca="false">((AV168 - AU168)/AU168)*100</f>
        <v>-0.672047825312173</v>
      </c>
      <c r="BF168" s="10" t="e">
        <f aca="false">BE168/Y168</f>
        <v>#VALUE!</v>
      </c>
      <c r="BG168" s="10" t="n">
        <f aca="false">AF168 - O168</f>
        <v>-0.203573732048831</v>
      </c>
      <c r="BH168" s="10" t="n">
        <f aca="false">(BG168/O168)*100</f>
        <v>-0.94860472131924</v>
      </c>
      <c r="BI168" s="10" t="e">
        <f aca="false">BH168/Y168</f>
        <v>#VALUE!</v>
      </c>
      <c r="BJ168" s="10" t="n">
        <f aca="false">((AX168 - AU168)/AU168)*100</f>
        <v>-1.01593040495818</v>
      </c>
      <c r="BK168" s="10" t="e">
        <f aca="false">BJ168/Y168</f>
        <v>#VALUE!</v>
      </c>
      <c r="BL168" s="15"/>
    </row>
    <row r="169" customFormat="false" ht="14.25" hidden="false" customHeight="true" outlineLevel="0" collapsed="false">
      <c r="A169" s="0" t="n">
        <v>113</v>
      </c>
      <c r="B169" s="10" t="n">
        <v>17048</v>
      </c>
      <c r="C169" s="10" t="n">
        <v>15</v>
      </c>
      <c r="D169" s="11" t="n">
        <v>5</v>
      </c>
      <c r="E169" s="11" t="n">
        <v>3</v>
      </c>
      <c r="F169" s="10" t="n">
        <v>900</v>
      </c>
      <c r="G169" s="10" t="n">
        <v>2441.67</v>
      </c>
      <c r="H169" s="10" t="n">
        <v>2467.77</v>
      </c>
      <c r="I169" s="12" t="n">
        <v>890.65</v>
      </c>
      <c r="J169" s="10" t="n">
        <v>2.12</v>
      </c>
      <c r="K169" s="13" t="n">
        <v>7.62</v>
      </c>
      <c r="L169" s="10" t="s">
        <v>64</v>
      </c>
      <c r="M169" s="10" t="n">
        <v>20170626</v>
      </c>
      <c r="N169" s="10" t="n">
        <v>20170626</v>
      </c>
      <c r="O169" s="10" t="n">
        <v>29.498333</v>
      </c>
      <c r="P169" s="10" t="n">
        <v>170506</v>
      </c>
      <c r="Q169" s="10" t="n">
        <f aca="false">AVERAGE(2.799, 2.798, 2.797)</f>
        <v>2.798</v>
      </c>
      <c r="R169" s="10" t="n">
        <v>13</v>
      </c>
      <c r="S169" s="10" t="n">
        <f aca="false">AVERAGE(32.6, 32.7, 32.7)</f>
        <v>32.6666666666667</v>
      </c>
      <c r="T169" s="10" t="n">
        <v>36.1</v>
      </c>
      <c r="U169" s="10" t="n">
        <v>29.487667</v>
      </c>
      <c r="V169" s="10" t="n">
        <v>170531</v>
      </c>
      <c r="W169" s="10" t="n">
        <f aca="false">U169*(32.55/29.53)</f>
        <v>32.5033376515408</v>
      </c>
      <c r="X169" s="10" t="n">
        <f aca="false">U169</f>
        <v>29.487667</v>
      </c>
      <c r="Y169" s="10" t="s">
        <v>65</v>
      </c>
      <c r="Z169" s="10" t="n">
        <f aca="false">1.8682*X169 - 2.7383</f>
        <v>52.3505594894</v>
      </c>
      <c r="AA169" s="10" t="n">
        <f aca="false">AVERAGE(2.794, 2.795, 2.794)</f>
        <v>2.79433333333333</v>
      </c>
      <c r="AB169" s="10" t="n">
        <v>17.2</v>
      </c>
      <c r="AC169" s="10" t="n">
        <f aca="false">AVERAGE(29.4, 29.5, 29.5)</f>
        <v>29.4666666666667</v>
      </c>
      <c r="AD169" s="10" t="n">
        <f aca="false">33.1</f>
        <v>33.1</v>
      </c>
      <c r="AE169" s="10" t="n">
        <f aca="false">((Q169 - AA169)/Q169)</f>
        <v>0.00131045985227529</v>
      </c>
      <c r="AF169" s="10" t="n">
        <f aca="false">(U169*(1 +AE169))</f>
        <v>29.5263094037408</v>
      </c>
      <c r="AG169" s="10" t="s">
        <v>65</v>
      </c>
      <c r="AH169" s="14" t="e">
        <f aca="false">1.8682*AG169 - 2.7383</f>
        <v>#VALUE!</v>
      </c>
      <c r="AI169" s="14" t="e">
        <f aca="false">AH169*(17.1/16.8)</f>
        <v>#VALUE!</v>
      </c>
      <c r="AJ169" s="14"/>
      <c r="AK169" s="14"/>
      <c r="AL169" s="10" t="s">
        <v>65</v>
      </c>
      <c r="AM169" s="10" t="s">
        <v>65</v>
      </c>
      <c r="AN169" s="10" t="s">
        <v>65</v>
      </c>
      <c r="AO169" s="10" t="s">
        <v>65</v>
      </c>
      <c r="AP169" s="10" t="s">
        <v>65</v>
      </c>
      <c r="AQ169" s="10" t="s">
        <v>65</v>
      </c>
      <c r="AR169" s="10" t="s">
        <v>65</v>
      </c>
      <c r="AS169" s="10" t="n">
        <v>49.155</v>
      </c>
      <c r="AT169" s="10" t="s">
        <v>66</v>
      </c>
      <c r="AU169" s="0" t="n">
        <f aca="false">1.8651*O169 - 2.6525</f>
        <v>52.3648408783</v>
      </c>
      <c r="AV169" s="0" t="n">
        <f aca="false">1.8651*U169 - 2.6525</f>
        <v>52.3449477217</v>
      </c>
      <c r="AW169" s="0" t="s">
        <v>65</v>
      </c>
      <c r="AX169" s="0" t="n">
        <f aca="false">1.8651*AF169 - 2.6525</f>
        <v>52.4170196689169</v>
      </c>
      <c r="AY169" s="0" t="s">
        <v>65</v>
      </c>
      <c r="AZ169" s="10" t="n">
        <f aca="false">U169 - O169</f>
        <v>-0.0106660000000005</v>
      </c>
      <c r="BA169" s="10" t="n">
        <f aca="false">(AZ169/O169)*100</f>
        <v>-0.0361579754354272</v>
      </c>
      <c r="BB169" s="10" t="n">
        <f aca="false">U169-O169</f>
        <v>-0.0106660000000005</v>
      </c>
      <c r="BC169" s="10" t="n">
        <f aca="false">(BB169/O169)*100</f>
        <v>-0.0361579754354272</v>
      </c>
      <c r="BD169" s="10" t="e">
        <f aca="false">BC169/Y169</f>
        <v>#VALUE!</v>
      </c>
      <c r="BE169" s="10" t="n">
        <f aca="false">((AV169 - AU169)/AU169)*100</f>
        <v>-0.0379895293604326</v>
      </c>
      <c r="BF169" s="10" t="e">
        <f aca="false">BE169/Y169</f>
        <v>#VALUE!</v>
      </c>
      <c r="BG169" s="10" t="n">
        <f aca="false">AF169 - O169</f>
        <v>0.0279764037407624</v>
      </c>
      <c r="BH169" s="10" t="n">
        <f aca="false">(BG169/O169)*100</f>
        <v>0.094840626216954</v>
      </c>
      <c r="BI169" s="10" t="e">
        <f aca="false">BH169/Y169</f>
        <v>#VALUE!</v>
      </c>
      <c r="BJ169" s="10" t="n">
        <f aca="false">((AX169 - AU169)/AU169)*100</f>
        <v>0.0996447038541759</v>
      </c>
      <c r="BK169" s="10" t="e">
        <f aca="false">BJ169/Y169</f>
        <v>#VALUE!</v>
      </c>
      <c r="BL169" s="15"/>
    </row>
    <row r="170" customFormat="false" ht="14.25" hidden="false" customHeight="true" outlineLevel="0" collapsed="false">
      <c r="A170" s="0" t="n">
        <v>114</v>
      </c>
      <c r="B170" s="10" t="n">
        <v>17053</v>
      </c>
      <c r="C170" s="10" t="n">
        <v>10</v>
      </c>
      <c r="D170" s="11" t="n">
        <v>4</v>
      </c>
      <c r="E170" s="11" t="n">
        <v>1</v>
      </c>
      <c r="F170" s="10" t="n">
        <v>2800</v>
      </c>
      <c r="G170" s="10" t="n">
        <v>2587.92</v>
      </c>
      <c r="H170" s="10" t="n">
        <v>2497.79</v>
      </c>
      <c r="I170" s="12" t="n">
        <v>2378.18</v>
      </c>
      <c r="J170" s="10" t="n">
        <v>1.08</v>
      </c>
      <c r="K170" s="13" t="n">
        <v>7.22</v>
      </c>
      <c r="L170" s="10" t="s">
        <v>64</v>
      </c>
      <c r="M170" s="10" t="n">
        <v>20170626</v>
      </c>
      <c r="N170" s="10" t="n">
        <v>20170626</v>
      </c>
      <c r="O170" s="10" t="n">
        <v>15.645333</v>
      </c>
      <c r="P170" s="10" t="n">
        <v>170505</v>
      </c>
      <c r="Q170" s="10" t="n">
        <v>2.786</v>
      </c>
      <c r="R170" s="10" t="n">
        <v>12.9</v>
      </c>
      <c r="S170" s="10" t="n">
        <f aca="false">AVERAGE(32.5, 32.6, 32.5)</f>
        <v>32.5333333333333</v>
      </c>
      <c r="T170" s="10" t="n">
        <v>36.1</v>
      </c>
      <c r="U170" s="10" t="n">
        <v>15.498667</v>
      </c>
      <c r="V170" s="10" t="n">
        <v>170531</v>
      </c>
      <c r="W170" s="10" t="n">
        <f aca="false">U170*(32.55/29.53)</f>
        <v>17.0836983017271</v>
      </c>
      <c r="X170" s="10" t="n">
        <f aca="false">U170</f>
        <v>15.498667</v>
      </c>
      <c r="Y170" s="10" t="s">
        <v>65</v>
      </c>
      <c r="Z170" s="10" t="n">
        <f aca="false">1.8682*X170 - 2.7383</f>
        <v>26.2163096894</v>
      </c>
      <c r="AA170" s="10" t="n">
        <f aca="false">AVERAGE(2.794, 2.795, 2.794)</f>
        <v>2.79433333333333</v>
      </c>
      <c r="AB170" s="10" t="n">
        <v>17.2</v>
      </c>
      <c r="AC170" s="10" t="n">
        <f aca="false">AVERAGE(29.4, 29.5, 29.5)</f>
        <v>29.4666666666667</v>
      </c>
      <c r="AD170" s="10" t="n">
        <f aca="false">33.1</f>
        <v>33.1</v>
      </c>
      <c r="AE170" s="10" t="n">
        <f aca="false">((Q170 - AA170)/Q170)</f>
        <v>-0.00299114620722676</v>
      </c>
      <c r="AF170" s="10" t="n">
        <f aca="false">(U170*(1 +AE170))</f>
        <v>15.4523082209859</v>
      </c>
      <c r="AG170" s="10" t="s">
        <v>65</v>
      </c>
      <c r="AH170" s="14" t="e">
        <f aca="false">1.8682*AG170 - 2.7383</f>
        <v>#VALUE!</v>
      </c>
      <c r="AI170" s="14" t="e">
        <f aca="false">AH170*(17.1/16.8)</f>
        <v>#VALUE!</v>
      </c>
      <c r="AJ170" s="14"/>
      <c r="AK170" s="14"/>
      <c r="AL170" s="10" t="s">
        <v>65</v>
      </c>
      <c r="AM170" s="10" t="s">
        <v>65</v>
      </c>
      <c r="AN170" s="10" t="s">
        <v>65</v>
      </c>
      <c r="AO170" s="10" t="s">
        <v>65</v>
      </c>
      <c r="AP170" s="10" t="s">
        <v>65</v>
      </c>
      <c r="AQ170" s="10" t="s">
        <v>65</v>
      </c>
      <c r="AR170" s="10" t="s">
        <v>65</v>
      </c>
      <c r="AS170" s="10" t="n">
        <v>25.27</v>
      </c>
      <c r="AT170" s="10" t="s">
        <v>66</v>
      </c>
      <c r="AU170" s="0" t="n">
        <f aca="false">1.8651*O170 - 2.6525</f>
        <v>26.5276105783</v>
      </c>
      <c r="AV170" s="0" t="n">
        <f aca="false">1.8651*U170 - 2.6525</f>
        <v>26.2540638217</v>
      </c>
      <c r="AW170" s="0" t="s">
        <v>65</v>
      </c>
      <c r="AX170" s="0" t="n">
        <f aca="false">1.8651*AF170 - 2.6525</f>
        <v>26.1676000629608</v>
      </c>
      <c r="AY170" s="0" t="s">
        <v>65</v>
      </c>
      <c r="AZ170" s="10" t="n">
        <f aca="false">U170 - O170</f>
        <v>-0.146666000000002</v>
      </c>
      <c r="BA170" s="10" t="n">
        <f aca="false">(AZ170/O170)*100</f>
        <v>-0.937442494832175</v>
      </c>
      <c r="BB170" s="10" t="n">
        <f aca="false">U170-O170</f>
        <v>-0.146666000000002</v>
      </c>
      <c r="BC170" s="10" t="n">
        <f aca="false">(BB170/O170)*100</f>
        <v>-0.937442494832175</v>
      </c>
      <c r="BD170" s="10" t="e">
        <f aca="false">BC170/Y170</f>
        <v>#VALUE!</v>
      </c>
      <c r="BE170" s="10" t="n">
        <f aca="false">((AV170 - AU170)/AU170)*100</f>
        <v>-1.03117751895744</v>
      </c>
      <c r="BF170" s="10" t="e">
        <f aca="false">BE170/Y170</f>
        <v>#VALUE!</v>
      </c>
      <c r="BG170" s="10" t="n">
        <f aca="false">AF170 - O170</f>
        <v>-0.193024779014122</v>
      </c>
      <c r="BH170" s="10" t="n">
        <f aca="false">(BG170/O170)*100</f>
        <v>-1.23375308799194</v>
      </c>
      <c r="BI170" s="10" t="e">
        <f aca="false">BH170/Y170</f>
        <v>#VALUE!</v>
      </c>
      <c r="BJ170" s="10" t="n">
        <f aca="false">((AX170 - AU170)/AU170)*100</f>
        <v>-1.35711625544494</v>
      </c>
      <c r="BK170" s="10" t="e">
        <f aca="false">BJ170/Y170</f>
        <v>#VALUE!</v>
      </c>
      <c r="BL170" s="15"/>
    </row>
    <row r="171" customFormat="false" ht="14.25" hidden="false" customHeight="true" outlineLevel="0" collapsed="false">
      <c r="A171" s="0" t="n">
        <v>115</v>
      </c>
      <c r="B171" s="10" t="n">
        <v>17075</v>
      </c>
      <c r="C171" s="10" t="n">
        <v>7</v>
      </c>
      <c r="D171" s="11" t="n">
        <v>3</v>
      </c>
      <c r="E171" s="11" t="n">
        <v>1</v>
      </c>
      <c r="F171" s="10" t="n">
        <v>900</v>
      </c>
      <c r="G171" s="10" t="n">
        <v>2453.26</v>
      </c>
      <c r="H171" s="10" t="n">
        <v>2468.16</v>
      </c>
      <c r="I171" s="12" t="n">
        <v>943.47</v>
      </c>
      <c r="J171" s="10" t="n">
        <v>2.01</v>
      </c>
      <c r="K171" s="13" t="n">
        <v>7.59</v>
      </c>
      <c r="L171" s="10" t="s">
        <v>64</v>
      </c>
      <c r="M171" s="10" t="n">
        <v>20170626</v>
      </c>
      <c r="N171" s="10" t="n">
        <v>20170626</v>
      </c>
      <c r="O171" s="10" t="n">
        <v>39.837333</v>
      </c>
      <c r="P171" s="10" t="n">
        <v>170504</v>
      </c>
      <c r="Q171" s="10" t="n">
        <f aca="false">AVERAGE(2.756, 2.755, 2.756)</f>
        <v>2.75566666666667</v>
      </c>
      <c r="R171" s="10" t="n">
        <v>13</v>
      </c>
      <c r="S171" s="10" t="n">
        <f aca="false">AVERAGE(32.4,32.5,32.4)</f>
        <v>32.4333333333333</v>
      </c>
      <c r="T171" s="10" t="n">
        <v>36.1</v>
      </c>
      <c r="U171" s="10" t="n">
        <v>39.813667</v>
      </c>
      <c r="V171" s="10" t="n">
        <v>170531</v>
      </c>
      <c r="W171" s="10" t="n">
        <f aca="false">U171*(32.55/29.53)</f>
        <v>43.8853660971893</v>
      </c>
      <c r="X171" s="10" t="n">
        <f aca="false">U171</f>
        <v>39.813667</v>
      </c>
      <c r="Y171" s="10" t="s">
        <v>65</v>
      </c>
      <c r="Z171" s="10" t="n">
        <f aca="false">1.8682*X171 - 2.7383</f>
        <v>71.6415926894</v>
      </c>
      <c r="AA171" s="10" t="n">
        <f aca="false">AVERAGE(2.794, 2.795, 2.794)</f>
        <v>2.79433333333333</v>
      </c>
      <c r="AB171" s="10" t="n">
        <v>17.2</v>
      </c>
      <c r="AC171" s="10" t="n">
        <f aca="false">AVERAGE(29.4, 29.5, 29.5)</f>
        <v>29.4666666666667</v>
      </c>
      <c r="AD171" s="10" t="n">
        <f aca="false">33.1</f>
        <v>33.1</v>
      </c>
      <c r="AE171" s="10" t="n">
        <f aca="false">((Q171 - AA171)/Q171)</f>
        <v>-0.0140316922704732</v>
      </c>
      <c r="AF171" s="10" t="n">
        <f aca="false">(U171*(1 +AE171))</f>
        <v>39.2550138764969</v>
      </c>
      <c r="AG171" s="10" t="s">
        <v>65</v>
      </c>
      <c r="AH171" s="14" t="e">
        <f aca="false">1.8682*AG171 - 2.7383</f>
        <v>#VALUE!</v>
      </c>
      <c r="AI171" s="14" t="e">
        <f aca="false">AH171*(17.1/16.8)</f>
        <v>#VALUE!</v>
      </c>
      <c r="AJ171" s="14"/>
      <c r="AK171" s="14"/>
      <c r="AL171" s="10" t="s">
        <v>65</v>
      </c>
      <c r="AM171" s="10" t="s">
        <v>65</v>
      </c>
      <c r="AN171" s="10" t="s">
        <v>65</v>
      </c>
      <c r="AO171" s="10" t="s">
        <v>65</v>
      </c>
      <c r="AP171" s="10" t="s">
        <v>65</v>
      </c>
      <c r="AQ171" s="10" t="s">
        <v>65</v>
      </c>
      <c r="AR171" s="10" t="s">
        <v>65</v>
      </c>
      <c r="AS171" s="10" t="n">
        <v>65.044</v>
      </c>
      <c r="AT171" s="10" t="s">
        <v>66</v>
      </c>
      <c r="AU171" s="0" t="n">
        <f aca="false">1.8651*O171 - 2.6525</f>
        <v>71.6481097783</v>
      </c>
      <c r="AV171" s="0" t="n">
        <f aca="false">1.8651*U171 - 2.6525</f>
        <v>71.6039703217</v>
      </c>
      <c r="AW171" s="0" t="s">
        <v>65</v>
      </c>
      <c r="AX171" s="0" t="n">
        <f aca="false">1.8651*AF171 - 2.6525</f>
        <v>70.5620263810544</v>
      </c>
      <c r="AY171" s="0" t="s">
        <v>65</v>
      </c>
      <c r="AZ171" s="10" t="n">
        <f aca="false">U171 - O171</f>
        <v>-0.0236659999999986</v>
      </c>
      <c r="BA171" s="10" t="n">
        <f aca="false">(AZ171/O171)*100</f>
        <v>-0.059406587283337</v>
      </c>
      <c r="BB171" s="10" t="n">
        <f aca="false">U171-O171</f>
        <v>-0.0236659999999986</v>
      </c>
      <c r="BC171" s="10" t="n">
        <f aca="false">(BB171/O171)*100</f>
        <v>-0.059406587283337</v>
      </c>
      <c r="BD171" s="10" t="e">
        <f aca="false">BC171/Y171</f>
        <v>#VALUE!</v>
      </c>
      <c r="BE171" s="10" t="n">
        <f aca="false">((AV171 - AU171)/AU171)*100</f>
        <v>-0.0616058912601786</v>
      </c>
      <c r="BF171" s="10" t="e">
        <f aca="false">BE171/Y171</f>
        <v>#VALUE!</v>
      </c>
      <c r="BG171" s="10" t="n">
        <f aca="false">AF171 - O171</f>
        <v>-0.58231912350309</v>
      </c>
      <c r="BH171" s="10" t="n">
        <f aca="false">(BG171/O171)*100</f>
        <v>-1.46174223937905</v>
      </c>
      <c r="BI171" s="10" t="e">
        <f aca="false">BH171/Y171</f>
        <v>#VALUE!</v>
      </c>
      <c r="BJ171" s="10" t="n">
        <f aca="false">((AX171 - AU171)/AU171)*100</f>
        <v>-1.51585771153806</v>
      </c>
      <c r="BK171" s="10" t="e">
        <f aca="false">BJ171/Y171</f>
        <v>#VALUE!</v>
      </c>
      <c r="BL171" s="15"/>
    </row>
    <row r="172" customFormat="false" ht="14.25" hidden="false" customHeight="true" outlineLevel="0" collapsed="false">
      <c r="A172" s="0" t="n">
        <v>116</v>
      </c>
      <c r="B172" s="10" t="n">
        <v>17095</v>
      </c>
      <c r="C172" s="10" t="n">
        <v>1</v>
      </c>
      <c r="D172" s="11" t="n">
        <v>1</v>
      </c>
      <c r="E172" s="11" t="n">
        <v>1</v>
      </c>
      <c r="F172" s="10" t="n">
        <v>400</v>
      </c>
      <c r="G172" s="10" t="n">
        <v>2404.69</v>
      </c>
      <c r="H172" s="10" t="n">
        <v>2506.24</v>
      </c>
      <c r="I172" s="12" t="n">
        <v>576.45</v>
      </c>
      <c r="J172" s="10" t="n">
        <v>2.97</v>
      </c>
      <c r="K172" s="13" t="n">
        <v>7.83</v>
      </c>
      <c r="L172" s="10" t="s">
        <v>64</v>
      </c>
      <c r="M172" s="10" t="n">
        <v>20170626</v>
      </c>
      <c r="N172" s="10" t="n">
        <v>20170626</v>
      </c>
      <c r="O172" s="10" t="n">
        <v>67.265</v>
      </c>
      <c r="P172" s="10" t="n">
        <v>170506</v>
      </c>
      <c r="Q172" s="10" t="n">
        <f aca="false">AVERAGE(2.796, 2.797, 2.798)</f>
        <v>2.797</v>
      </c>
      <c r="R172" s="10" t="n">
        <v>13</v>
      </c>
      <c r="S172" s="10" t="n">
        <f aca="false">AVERAGE(32.6, 32.7, 32.7)</f>
        <v>32.6666666666667</v>
      </c>
      <c r="T172" s="10" t="n">
        <v>36.1</v>
      </c>
      <c r="U172" s="10" t="n">
        <v>65.903333</v>
      </c>
      <c r="V172" s="10" t="n">
        <v>170531</v>
      </c>
      <c r="W172" s="10" t="n">
        <f aca="false">U172*(32.55/29.53)</f>
        <v>72.6431929952591</v>
      </c>
      <c r="X172" s="10" t="n">
        <f aca="false">U172</f>
        <v>65.903333</v>
      </c>
      <c r="Y172" s="10" t="s">
        <v>65</v>
      </c>
      <c r="Z172" s="10" t="n">
        <f aca="false">1.8682*X172 - 2.7383</f>
        <v>120.3823067106</v>
      </c>
      <c r="AA172" s="10" t="n">
        <f aca="false">AVERAGE(2.806, 2.806, 2.806)</f>
        <v>2.806</v>
      </c>
      <c r="AB172" s="10" t="n">
        <v>17.2</v>
      </c>
      <c r="AC172" s="10" t="n">
        <f aca="false">AVERAGE(29.4, 29.5, 29.5)</f>
        <v>29.4666666666667</v>
      </c>
      <c r="AD172" s="10" t="n">
        <f aca="false">33.1</f>
        <v>33.1</v>
      </c>
      <c r="AE172" s="10" t="n">
        <f aca="false">((Q172 - AA172)/Q172)</f>
        <v>-0.00321773328566301</v>
      </c>
      <c r="AF172" s="10" t="n">
        <f aca="false">(U172*(1 +AE172))</f>
        <v>65.6912736517698</v>
      </c>
      <c r="AG172" s="10" t="s">
        <v>65</v>
      </c>
      <c r="AH172" s="14" t="e">
        <f aca="false">1.8682*AG172 - 2.7383</f>
        <v>#VALUE!</v>
      </c>
      <c r="AI172" s="14" t="e">
        <f aca="false">AH172*(17.1/16.8)</f>
        <v>#VALUE!</v>
      </c>
      <c r="AJ172" s="14"/>
      <c r="AK172" s="14"/>
      <c r="AL172" s="10" t="s">
        <v>65</v>
      </c>
      <c r="AM172" s="10" t="s">
        <v>65</v>
      </c>
      <c r="AN172" s="10" t="s">
        <v>65</v>
      </c>
      <c r="AO172" s="10" t="s">
        <v>65</v>
      </c>
      <c r="AP172" s="10" t="s">
        <v>65</v>
      </c>
      <c r="AQ172" s="10" t="s">
        <v>65</v>
      </c>
      <c r="AR172" s="10" t="s">
        <v>65</v>
      </c>
      <c r="AS172" s="10" t="n">
        <v>106.978</v>
      </c>
      <c r="AT172" s="10" t="s">
        <v>66</v>
      </c>
      <c r="AU172" s="0" t="n">
        <f aca="false">1.8651*O172 - 2.6525</f>
        <v>122.8034515</v>
      </c>
      <c r="AV172" s="0" t="n">
        <f aca="false">1.8651*U172 - 2.6525</f>
        <v>120.2638063783</v>
      </c>
      <c r="AW172" s="0" t="s">
        <v>65</v>
      </c>
      <c r="AX172" s="0" t="n">
        <f aca="false">1.8651*AF172 - 2.6525</f>
        <v>119.868294487916</v>
      </c>
      <c r="AY172" s="0" t="s">
        <v>65</v>
      </c>
      <c r="AZ172" s="10" t="n">
        <f aca="false">U172 - O172</f>
        <v>-1.361667</v>
      </c>
      <c r="BA172" s="10" t="n">
        <f aca="false">(AZ172/O172)*100</f>
        <v>-2.02433211922991</v>
      </c>
      <c r="BB172" s="10" t="n">
        <f aca="false">U172-O172</f>
        <v>-1.361667</v>
      </c>
      <c r="BC172" s="10" t="n">
        <f aca="false">(BB172/O172)*100</f>
        <v>-2.02433211922991</v>
      </c>
      <c r="BD172" s="10" t="e">
        <f aca="false">BC172/Y172</f>
        <v>#VALUE!</v>
      </c>
      <c r="BE172" s="10" t="n">
        <f aca="false">((AV172 - AU172)/AU172)*100</f>
        <v>-2.06805679374573</v>
      </c>
      <c r="BF172" s="10" t="e">
        <f aca="false">BE172/Y172</f>
        <v>#VALUE!</v>
      </c>
      <c r="BG172" s="10" t="n">
        <f aca="false">AF172 - O172</f>
        <v>-1.57372634823022</v>
      </c>
      <c r="BH172" s="10" t="n">
        <f aca="false">(BG172/O172)*100</f>
        <v>-2.33959168695492</v>
      </c>
      <c r="BI172" s="10" t="e">
        <f aca="false">BH172/Y172</f>
        <v>#VALUE!</v>
      </c>
      <c r="BJ172" s="10" t="n">
        <f aca="false">((AX172 - AU172)/AU172)*100</f>
        <v>-2.39012582808732</v>
      </c>
      <c r="BK172" s="10" t="e">
        <f aca="false">BJ172/Y172</f>
        <v>#VALUE!</v>
      </c>
      <c r="BL172" s="15"/>
    </row>
    <row r="173" customFormat="false" ht="14.25" hidden="false" customHeight="true" outlineLevel="0" collapsed="false">
      <c r="A173" s="0" t="n">
        <v>117</v>
      </c>
      <c r="B173" s="10" t="n">
        <v>17110</v>
      </c>
      <c r="C173" s="10" t="n">
        <v>11</v>
      </c>
      <c r="D173" s="11" t="n">
        <v>4</v>
      </c>
      <c r="E173" s="11" t="n">
        <v>2</v>
      </c>
      <c r="F173" s="10" t="n">
        <v>2800</v>
      </c>
      <c r="G173" s="10" t="n">
        <v>2601.68</v>
      </c>
      <c r="H173" s="10" t="n">
        <v>2504.96</v>
      </c>
      <c r="I173" s="12" t="n">
        <v>2527.05</v>
      </c>
      <c r="J173" s="10" t="n">
        <v>1.02</v>
      </c>
      <c r="K173" s="13" t="n">
        <v>7.22</v>
      </c>
      <c r="L173" s="10" t="s">
        <v>64</v>
      </c>
      <c r="M173" s="10" t="n">
        <v>20170626</v>
      </c>
      <c r="N173" s="10" t="n">
        <v>20170626</v>
      </c>
      <c r="O173" s="10" t="n">
        <v>49.50175</v>
      </c>
      <c r="P173" s="10" t="n">
        <v>170504</v>
      </c>
      <c r="Q173" s="10" t="n">
        <f aca="false">AVERAGE(2.769, 2.772, 2.769)</f>
        <v>2.77</v>
      </c>
      <c r="R173" s="10" t="n">
        <v>13</v>
      </c>
      <c r="S173" s="10" t="n">
        <f aca="false">AVERAGE(32.4,32.5,32.4)</f>
        <v>32.4333333333333</v>
      </c>
      <c r="T173" s="10" t="n">
        <v>36.1</v>
      </c>
      <c r="U173" s="10" t="n">
        <v>48.892333</v>
      </c>
      <c r="V173" s="10" t="n">
        <v>170531</v>
      </c>
      <c r="W173" s="10" t="n">
        <f aca="false">U173*(32.55/29.53)</f>
        <v>53.892497092787</v>
      </c>
      <c r="X173" s="10" t="n">
        <f aca="false">U173</f>
        <v>48.892333</v>
      </c>
      <c r="Y173" s="10" t="s">
        <v>65</v>
      </c>
      <c r="Z173" s="10" t="n">
        <f aca="false">1.8682*X173 - 2.7383</f>
        <v>88.6023565106</v>
      </c>
      <c r="AA173" s="10" t="n">
        <f aca="false">AVERAGE(2.806, 2.806, 2.806)</f>
        <v>2.806</v>
      </c>
      <c r="AB173" s="10" t="n">
        <v>17.2</v>
      </c>
      <c r="AC173" s="10" t="n">
        <f aca="false">AVERAGE(29.4, 29.5, 29.5)</f>
        <v>29.4666666666667</v>
      </c>
      <c r="AD173" s="10" t="n">
        <f aca="false">33.1</f>
        <v>33.1</v>
      </c>
      <c r="AE173" s="10" t="n">
        <f aca="false">((Q173 - AA173)/Q173)</f>
        <v>-0.0129963898916966</v>
      </c>
      <c r="AF173" s="10" t="n">
        <f aca="false">(U173*(1 +AE173))</f>
        <v>48.2569091776173</v>
      </c>
      <c r="AG173" s="10" t="s">
        <v>65</v>
      </c>
      <c r="AH173" s="14" t="e">
        <f aca="false">1.8682*AG173 - 2.7383</f>
        <v>#VALUE!</v>
      </c>
      <c r="AI173" s="14" t="e">
        <f aca="false">AH173*(17.1/16.8)</f>
        <v>#VALUE!</v>
      </c>
      <c r="AJ173" s="14"/>
      <c r="AK173" s="14"/>
      <c r="AL173" s="10" t="s">
        <v>65</v>
      </c>
      <c r="AM173" s="10" t="s">
        <v>65</v>
      </c>
      <c r="AN173" s="10" t="s">
        <v>65</v>
      </c>
      <c r="AO173" s="10" t="s">
        <v>65</v>
      </c>
      <c r="AP173" s="10" t="s">
        <v>65</v>
      </c>
      <c r="AQ173" s="10" t="s">
        <v>65</v>
      </c>
      <c r="AR173" s="10" t="s">
        <v>65</v>
      </c>
      <c r="AS173" s="10" t="n">
        <v>81.184</v>
      </c>
      <c r="AT173" s="10" t="s">
        <v>66</v>
      </c>
      <c r="AU173" s="0" t="n">
        <f aca="false">1.8651*O173 - 2.6525</f>
        <v>89.673213925</v>
      </c>
      <c r="AV173" s="0" t="n">
        <f aca="false">1.8651*U173 - 2.6525</f>
        <v>88.5365902783</v>
      </c>
      <c r="AW173" s="0" t="s">
        <v>65</v>
      </c>
      <c r="AX173" s="0" t="n">
        <f aca="false">1.8651*AF173 - 2.6525</f>
        <v>87.3514613071741</v>
      </c>
      <c r="AY173" s="0" t="s">
        <v>65</v>
      </c>
      <c r="AZ173" s="10" t="n">
        <f aca="false">U173 - O173</f>
        <v>-0.609417000000001</v>
      </c>
      <c r="BA173" s="10" t="n">
        <f aca="false">(AZ173/O173)*100</f>
        <v>-1.23110193073982</v>
      </c>
      <c r="BB173" s="10" t="n">
        <f aca="false">U173-O173</f>
        <v>-0.609417000000001</v>
      </c>
      <c r="BC173" s="10" t="n">
        <f aca="false">(BB173/O173)*100</f>
        <v>-1.23110193073982</v>
      </c>
      <c r="BD173" s="10" t="e">
        <f aca="false">BC173/Y173</f>
        <v>#VALUE!</v>
      </c>
      <c r="BE173" s="10" t="n">
        <f aca="false">((AV173 - AU173)/AU173)*100</f>
        <v>-1.26751746363261</v>
      </c>
      <c r="BF173" s="10" t="e">
        <f aca="false">BE173/Y173</f>
        <v>#VALUE!</v>
      </c>
      <c r="BG173" s="10" t="n">
        <f aca="false">AF173 - O173</f>
        <v>-1.24484082238266</v>
      </c>
      <c r="BH173" s="10" t="n">
        <f aca="false">(BG173/O173)*100</f>
        <v>-2.51474103922117</v>
      </c>
      <c r="BI173" s="10" t="e">
        <f aca="false">BH173/Y173</f>
        <v>#VALUE!</v>
      </c>
      <c r="BJ173" s="10" t="n">
        <f aca="false">((AX173 - AU173)/AU173)*100</f>
        <v>-2.58912613499919</v>
      </c>
      <c r="BK173" s="10" t="e">
        <f aca="false">BJ173/Y173</f>
        <v>#VALUE!</v>
      </c>
      <c r="BL173" s="10" t="s">
        <v>88</v>
      </c>
    </row>
    <row r="174" customFormat="false" ht="14.25" hidden="false" customHeight="true" outlineLevel="0" collapsed="false">
      <c r="A174" s="0" t="n">
        <v>118</v>
      </c>
      <c r="B174" s="10" t="n">
        <v>17114</v>
      </c>
      <c r="C174" s="10" t="n">
        <v>17</v>
      </c>
      <c r="D174" s="11" t="n">
        <v>6</v>
      </c>
      <c r="E174" s="11" t="n">
        <v>2</v>
      </c>
      <c r="F174" s="10" t="n">
        <v>2800</v>
      </c>
      <c r="G174" s="10" t="n">
        <v>2608.91</v>
      </c>
      <c r="H174" s="10" t="n">
        <v>2522.06</v>
      </c>
      <c r="I174" s="12" t="n">
        <v>2346.38</v>
      </c>
      <c r="J174" s="10" t="n">
        <v>1.21</v>
      </c>
      <c r="K174" s="13" t="n">
        <v>7.23</v>
      </c>
      <c r="L174" s="10" t="s">
        <v>64</v>
      </c>
      <c r="M174" s="10" t="n">
        <v>20170626</v>
      </c>
      <c r="N174" s="10" t="n">
        <v>20170626</v>
      </c>
      <c r="O174" s="10" t="n">
        <v>30.066333</v>
      </c>
      <c r="P174" s="10" t="n">
        <v>170504</v>
      </c>
      <c r="Q174" s="10" t="n">
        <f aca="false">AVERAGE(2.756, 2.755, 2.756)</f>
        <v>2.75566666666667</v>
      </c>
      <c r="R174" s="10" t="n">
        <v>13</v>
      </c>
      <c r="S174" s="10" t="n">
        <f aca="false">AVERAGE(32.4,32.5,32.4)</f>
        <v>32.4333333333333</v>
      </c>
      <c r="T174" s="10" t="n">
        <v>36.1</v>
      </c>
      <c r="U174" s="10" t="n">
        <v>29.999667</v>
      </c>
      <c r="V174" s="10" t="n">
        <v>170531</v>
      </c>
      <c r="W174" s="10" t="n">
        <f aca="false">U174*(32.55/29.53)</f>
        <v>33.0676993176431</v>
      </c>
      <c r="X174" s="10" t="n">
        <f aca="false">U174</f>
        <v>29.999667</v>
      </c>
      <c r="Y174" s="10" t="s">
        <v>65</v>
      </c>
      <c r="Z174" s="10" t="n">
        <f aca="false">1.8682*X174 - 2.7383</f>
        <v>53.3070778894</v>
      </c>
      <c r="AA174" s="10" t="n">
        <f aca="false">AVERAGE(2.806, 2.806, 2.806)</f>
        <v>2.806</v>
      </c>
      <c r="AB174" s="10" t="n">
        <v>17.2</v>
      </c>
      <c r="AC174" s="10" t="n">
        <f aca="false">AVERAGE(29.4, 29.5, 29.5)</f>
        <v>29.4666666666667</v>
      </c>
      <c r="AD174" s="10" t="n">
        <f aca="false">33.1</f>
        <v>33.1</v>
      </c>
      <c r="AE174" s="10" t="n">
        <f aca="false">((Q174 - AA174)/Q174)</f>
        <v>-0.0182653925244949</v>
      </c>
      <c r="AF174" s="10" t="n">
        <f aca="false">(U174*(1 +AE174))</f>
        <v>29.4517113066409</v>
      </c>
      <c r="AG174" s="10" t="s">
        <v>65</v>
      </c>
      <c r="AH174" s="14" t="e">
        <f aca="false">1.8682*AG174 - 2.7383</f>
        <v>#VALUE!</v>
      </c>
      <c r="AI174" s="14" t="e">
        <f aca="false">AH174*(17.1/16.8)</f>
        <v>#VALUE!</v>
      </c>
      <c r="AJ174" s="14"/>
      <c r="AK174" s="14"/>
      <c r="AL174" s="10" t="s">
        <v>65</v>
      </c>
      <c r="AM174" s="10" t="s">
        <v>65</v>
      </c>
      <c r="AN174" s="10" t="s">
        <v>65</v>
      </c>
      <c r="AO174" s="10" t="s">
        <v>65</v>
      </c>
      <c r="AP174" s="10" t="s">
        <v>65</v>
      </c>
      <c r="AQ174" s="10" t="s">
        <v>65</v>
      </c>
      <c r="AR174" s="10" t="s">
        <v>65</v>
      </c>
      <c r="AS174" s="10" t="n">
        <v>49.779</v>
      </c>
      <c r="AT174" s="10" t="s">
        <v>66</v>
      </c>
      <c r="AU174" s="0" t="n">
        <f aca="false">1.8651*O174 - 2.6525</f>
        <v>53.4242176783</v>
      </c>
      <c r="AV174" s="0" t="n">
        <f aca="false">1.8651*U174 - 2.6525</f>
        <v>53.2998789217</v>
      </c>
      <c r="AW174" s="0" t="s">
        <v>65</v>
      </c>
      <c r="AX174" s="0" t="n">
        <f aca="false">1.8651*AF174 - 2.6525</f>
        <v>52.2778867580159</v>
      </c>
      <c r="AY174" s="0" t="s">
        <v>65</v>
      </c>
      <c r="AZ174" s="10" t="n">
        <f aca="false">U174 - O174</f>
        <v>-0.0666660000000014</v>
      </c>
      <c r="BA174" s="10" t="n">
        <f aca="false">(AZ174/O174)*100</f>
        <v>-0.221729733386514</v>
      </c>
      <c r="BB174" s="10" t="n">
        <f aca="false">U174-O174</f>
        <v>-0.0666660000000014</v>
      </c>
      <c r="BC174" s="10" t="n">
        <f aca="false">(BB174/O174)*100</f>
        <v>-0.221729733386514</v>
      </c>
      <c r="BD174" s="10" t="e">
        <f aca="false">BC174/Y174</f>
        <v>#VALUE!</v>
      </c>
      <c r="BE174" s="10" t="n">
        <f aca="false">((AV174 - AU174)/AU174)*100</f>
        <v>-0.232738563152607</v>
      </c>
      <c r="BF174" s="10" t="e">
        <f aca="false">BE174/Y174</f>
        <v>#VALUE!</v>
      </c>
      <c r="BG174" s="10" t="n">
        <f aca="false">AF174 - O174</f>
        <v>-0.614621693359137</v>
      </c>
      <c r="BH174" s="10" t="n">
        <f aca="false">(BG174/O174)*100</f>
        <v>-2.04421900522134</v>
      </c>
      <c r="BI174" s="10" t="e">
        <f aca="false">BH174/Y174</f>
        <v>#VALUE!</v>
      </c>
      <c r="BJ174" s="10" t="n">
        <f aca="false">((AX174 - AU174)/AU174)*100</f>
        <v>-2.14571400406252</v>
      </c>
      <c r="BK174" s="10" t="e">
        <f aca="false">BJ174/Y174</f>
        <v>#VALUE!</v>
      </c>
      <c r="BL174" s="10" t="s">
        <v>88</v>
      </c>
    </row>
    <row r="175" customFormat="false" ht="14.25" hidden="false" customHeight="true" outlineLevel="0" collapsed="false">
      <c r="A175" s="0" t="n">
        <v>119</v>
      </c>
      <c r="B175" s="10" t="n">
        <v>17116</v>
      </c>
      <c r="C175" s="10" t="n">
        <v>8</v>
      </c>
      <c r="D175" s="11" t="n">
        <v>3</v>
      </c>
      <c r="E175" s="11" t="n">
        <v>2</v>
      </c>
      <c r="F175" s="10" t="n">
        <v>900</v>
      </c>
      <c r="G175" s="10" t="n">
        <v>2449.19</v>
      </c>
      <c r="H175" s="10" t="n">
        <v>2464.79</v>
      </c>
      <c r="I175" s="12" t="n">
        <v>904.6</v>
      </c>
      <c r="J175" s="10" t="n">
        <v>2.08</v>
      </c>
      <c r="K175" s="13" t="n">
        <v>7.59</v>
      </c>
      <c r="L175" s="10" t="s">
        <v>64</v>
      </c>
      <c r="M175" s="10" t="n">
        <v>20170626</v>
      </c>
      <c r="N175" s="10" t="n">
        <v>20170626</v>
      </c>
      <c r="O175" s="10" t="n">
        <v>43.82075</v>
      </c>
      <c r="P175" s="10" t="n">
        <v>170504</v>
      </c>
      <c r="Q175" s="10" t="n">
        <f aca="false">AVERAGE(2.769, 2.772, 2.769)</f>
        <v>2.77</v>
      </c>
      <c r="R175" s="10" t="n">
        <v>13</v>
      </c>
      <c r="S175" s="10" t="n">
        <f aca="false">AVERAGE(32.4,32.5,32.4)</f>
        <v>32.4333333333333</v>
      </c>
      <c r="T175" s="10" t="n">
        <v>36.1</v>
      </c>
      <c r="U175" s="10" t="n">
        <v>43.855</v>
      </c>
      <c r="V175" s="10" t="n">
        <v>170601</v>
      </c>
      <c r="W175" s="10" t="n">
        <f aca="false">U175*(32.55/29.53)</f>
        <v>48.3400016931934</v>
      </c>
      <c r="X175" s="10" t="n">
        <f aca="false">U175</f>
        <v>43.855</v>
      </c>
      <c r="Y175" s="10" t="s">
        <v>65</v>
      </c>
      <c r="Z175" s="10" t="n">
        <f aca="false">1.8682*X175 - 2.7383</f>
        <v>79.191611</v>
      </c>
      <c r="AA175" s="10" t="n">
        <f aca="false">AVERAGE(2.8, 2.8, 2.798)</f>
        <v>2.79933333333333</v>
      </c>
      <c r="AB175" s="10" t="n">
        <v>17</v>
      </c>
      <c r="AC175" s="10" t="n">
        <f aca="false">AVERAGE(29.6, 29.6, 29.6)</f>
        <v>29.6</v>
      </c>
      <c r="AD175" s="10" t="n">
        <v>33.1</v>
      </c>
      <c r="AE175" s="10" t="n">
        <f aca="false">((Q175 - AA175)/Q175)</f>
        <v>-0.010589651022864</v>
      </c>
      <c r="AF175" s="10" t="n">
        <f aca="false">(U175*(1 +AE175))</f>
        <v>43.3905908543923</v>
      </c>
      <c r="AG175" s="10" t="s">
        <v>65</v>
      </c>
      <c r="AH175" s="14" t="e">
        <f aca="false">1.8682*AG175 - 2.7383</f>
        <v>#VALUE!</v>
      </c>
      <c r="AI175" s="14" t="e">
        <f aca="false">AH175*(17.1/16.8)</f>
        <v>#VALUE!</v>
      </c>
      <c r="AJ175" s="14"/>
      <c r="AK175" s="14"/>
      <c r="AL175" s="10" t="s">
        <v>65</v>
      </c>
      <c r="AM175" s="10" t="s">
        <v>65</v>
      </c>
      <c r="AN175" s="10" t="s">
        <v>65</v>
      </c>
      <c r="AO175" s="10" t="s">
        <v>65</v>
      </c>
      <c r="AP175" s="10" t="s">
        <v>65</v>
      </c>
      <c r="AQ175" s="10" t="s">
        <v>65</v>
      </c>
      <c r="AR175" s="10" t="s">
        <v>65</v>
      </c>
      <c r="AS175" s="10" t="n">
        <v>72.33</v>
      </c>
      <c r="AT175" s="10" t="s">
        <v>66</v>
      </c>
      <c r="AU175" s="0" t="n">
        <f aca="false">1.8651*O175 - 2.6525</f>
        <v>79.077580825</v>
      </c>
      <c r="AV175" s="0" t="n">
        <f aca="false">1.8651*U175 - 2.6525</f>
        <v>79.1414605</v>
      </c>
      <c r="AW175" s="0" t="s">
        <v>65</v>
      </c>
      <c r="AX175" s="0" t="n">
        <f aca="false">1.8651*AF175 - 2.6525</f>
        <v>78.2752910025271</v>
      </c>
      <c r="AY175" s="0" t="s">
        <v>65</v>
      </c>
      <c r="AZ175" s="10" t="n">
        <f aca="false">U175 - O175</f>
        <v>0.0342500000000001</v>
      </c>
      <c r="BA175" s="10" t="n">
        <f aca="false">(AZ175/O175)*100</f>
        <v>0.0781593195004652</v>
      </c>
      <c r="BB175" s="10" t="n">
        <f aca="false">U175-O175</f>
        <v>0.0342500000000001</v>
      </c>
      <c r="BC175" s="10" t="n">
        <f aca="false">(BB175/O175)*100</f>
        <v>0.0781593195004652</v>
      </c>
      <c r="BD175" s="10" t="e">
        <f aca="false">BC175/Y175</f>
        <v>#VALUE!</v>
      </c>
      <c r="BE175" s="10" t="n">
        <f aca="false">((AV175 - AU175)/AU175)*100</f>
        <v>0.0807810182526657</v>
      </c>
      <c r="BF175" s="10" t="e">
        <f aca="false">BE175/Y175</f>
        <v>#VALUE!</v>
      </c>
      <c r="BG175" s="10" t="n">
        <f aca="false">AF175 - O175</f>
        <v>-0.430159145607703</v>
      </c>
      <c r="BH175" s="10" t="n">
        <f aca="false">(BG175/O175)*100</f>
        <v>-0.981633462703636</v>
      </c>
      <c r="BI175" s="10" t="e">
        <f aca="false">BH175/Y175</f>
        <v>#VALUE!</v>
      </c>
      <c r="BJ175" s="10" t="n">
        <f aca="false">((AX175 - AU175)/AU175)*100</f>
        <v>-1.01456040271188</v>
      </c>
      <c r="BK175" s="10" t="e">
        <f aca="false">BJ175/Y175</f>
        <v>#VALUE!</v>
      </c>
      <c r="BL175" s="15"/>
    </row>
    <row r="176" customFormat="false" ht="14.25" hidden="false" customHeight="true" outlineLevel="0" collapsed="false">
      <c r="A176" s="0" t="n">
        <v>120</v>
      </c>
      <c r="B176" s="10" t="n">
        <v>17151</v>
      </c>
      <c r="C176" s="10" t="n">
        <v>14</v>
      </c>
      <c r="D176" s="11" t="n">
        <v>5</v>
      </c>
      <c r="E176" s="11" t="n">
        <v>2</v>
      </c>
      <c r="F176" s="10" t="n">
        <v>900</v>
      </c>
      <c r="G176" s="10" t="n">
        <v>2441</v>
      </c>
      <c r="H176" s="10" t="n">
        <v>2468.42</v>
      </c>
      <c r="I176" s="12" t="n">
        <v>865.45</v>
      </c>
      <c r="J176" s="10" t="n">
        <v>2.15</v>
      </c>
      <c r="K176" s="13" t="n">
        <v>7.62</v>
      </c>
      <c r="L176" s="10" t="s">
        <v>64</v>
      </c>
      <c r="M176" s="10" t="n">
        <v>20170626</v>
      </c>
      <c r="N176" s="10" t="n">
        <v>20170626</v>
      </c>
      <c r="O176" s="10" t="n">
        <v>24.454</v>
      </c>
      <c r="P176" s="10" t="n">
        <v>170504</v>
      </c>
      <c r="Q176" s="10" t="n">
        <f aca="false">AVERAGE(2.785)</f>
        <v>2.785</v>
      </c>
      <c r="R176" s="10" t="n">
        <v>12.9</v>
      </c>
      <c r="S176" s="10" t="n">
        <f aca="false">AVERAGE(32.4,32.5,32.4)</f>
        <v>32.4333333333333</v>
      </c>
      <c r="T176" s="10" t="n">
        <v>36.1</v>
      </c>
      <c r="U176" s="10" t="n">
        <v>24.493333</v>
      </c>
      <c r="V176" s="10" t="n">
        <v>170601</v>
      </c>
      <c r="W176" s="10" t="n">
        <f aca="false">U176*(32.55/29.53)</f>
        <v>26.9982387114799</v>
      </c>
      <c r="X176" s="10" t="n">
        <f aca="false">U176</f>
        <v>24.493333</v>
      </c>
      <c r="Y176" s="10" t="s">
        <v>65</v>
      </c>
      <c r="Z176" s="10" t="n">
        <f aca="false">1.8682*X176 - 2.7383</f>
        <v>43.0201447106</v>
      </c>
      <c r="AA176" s="10" t="n">
        <f aca="false">AVERAGE(2.803, 2.807, 2.809)</f>
        <v>2.80633333333333</v>
      </c>
      <c r="AB176" s="10" t="n">
        <v>17</v>
      </c>
      <c r="AC176" s="10" t="n">
        <f aca="false">AVERAGE(29.6, 29.6, 29.6)</f>
        <v>29.6</v>
      </c>
      <c r="AD176" s="10" t="n">
        <v>33.1</v>
      </c>
      <c r="AE176" s="10" t="n">
        <f aca="false">((Q176 - AA176)/Q176)</f>
        <v>-0.00766008378216632</v>
      </c>
      <c r="AF176" s="10" t="n">
        <f aca="false">(U176*(1 +AE176))</f>
        <v>24.3057120171155</v>
      </c>
      <c r="AG176" s="10" t="s">
        <v>65</v>
      </c>
      <c r="AH176" s="14" t="e">
        <f aca="false">1.8682*AG176 - 2.7383</f>
        <v>#VALUE!</v>
      </c>
      <c r="AI176" s="14" t="e">
        <f aca="false">AH176*(17.1/16.8)</f>
        <v>#VALUE!</v>
      </c>
      <c r="AJ176" s="14"/>
      <c r="AK176" s="14"/>
      <c r="AL176" s="10" t="s">
        <v>65</v>
      </c>
      <c r="AM176" s="10" t="s">
        <v>65</v>
      </c>
      <c r="AN176" s="10" t="s">
        <v>65</v>
      </c>
      <c r="AO176" s="10" t="s">
        <v>65</v>
      </c>
      <c r="AP176" s="10" t="s">
        <v>65</v>
      </c>
      <c r="AQ176" s="10" t="s">
        <v>65</v>
      </c>
      <c r="AR176" s="10" t="s">
        <v>65</v>
      </c>
      <c r="AS176" s="10" t="n">
        <v>40.56</v>
      </c>
      <c r="AT176" s="10" t="s">
        <v>66</v>
      </c>
      <c r="AU176" s="0" t="n">
        <f aca="false">1.8651*O176 - 2.6525</f>
        <v>42.9566554</v>
      </c>
      <c r="AV176" s="0" t="n">
        <f aca="false">1.8651*U176 - 2.6525</f>
        <v>43.0300153783</v>
      </c>
      <c r="AW176" s="0" t="s">
        <v>65</v>
      </c>
      <c r="AX176" s="0" t="n">
        <f aca="false">1.8651*AF176 - 2.6525</f>
        <v>42.6800834831221</v>
      </c>
      <c r="AY176" s="0" t="s">
        <v>65</v>
      </c>
      <c r="AZ176" s="10" t="n">
        <f aca="false">U176 - O176</f>
        <v>0.0393329999999992</v>
      </c>
      <c r="BA176" s="10" t="n">
        <f aca="false">(AZ176/O176)*100</f>
        <v>0.160844851558024</v>
      </c>
      <c r="BB176" s="10" t="n">
        <f aca="false">U176-O176</f>
        <v>0.0393329999999992</v>
      </c>
      <c r="BC176" s="10" t="n">
        <f aca="false">(BB176/O176)*100</f>
        <v>0.160844851558024</v>
      </c>
      <c r="BD176" s="10" t="e">
        <f aca="false">BC176/Y176</f>
        <v>#VALUE!</v>
      </c>
      <c r="BE176" s="10" t="n">
        <f aca="false">((AV176 - AU176)/AU176)*100</f>
        <v>0.170776746040592</v>
      </c>
      <c r="BF176" s="10" t="e">
        <f aca="false">BE176/Y176</f>
        <v>#VALUE!</v>
      </c>
      <c r="BG176" s="10" t="n">
        <f aca="false">AF176 - O176</f>
        <v>-0.148287982884501</v>
      </c>
      <c r="BH176" s="10" t="n">
        <f aca="false">(BG176/O176)*100</f>
        <v>-0.606395611697476</v>
      </c>
      <c r="BI176" s="10" t="e">
        <f aca="false">BH176/Y176</f>
        <v>#VALUE!</v>
      </c>
      <c r="BJ176" s="10" t="n">
        <f aca="false">((AX176 - AU176)/AU176)*100</f>
        <v>-0.643839503570579</v>
      </c>
      <c r="BK176" s="10" t="e">
        <f aca="false">BJ176/Y176</f>
        <v>#VALUE!</v>
      </c>
      <c r="BL176" s="15"/>
    </row>
    <row r="177" customFormat="false" ht="14.25" hidden="false" customHeight="true" outlineLevel="0" collapsed="false">
      <c r="A177" s="0" t="n">
        <v>121</v>
      </c>
      <c r="B177" s="10" t="n">
        <v>17157</v>
      </c>
      <c r="C177" s="10" t="n">
        <v>6</v>
      </c>
      <c r="D177" s="11" t="n">
        <v>2</v>
      </c>
      <c r="E177" s="11" t="n">
        <v>3</v>
      </c>
      <c r="F177" s="10" t="n">
        <v>400</v>
      </c>
      <c r="G177" s="10" t="n">
        <v>2348.8</v>
      </c>
      <c r="H177" s="10" t="n">
        <v>2454.04</v>
      </c>
      <c r="I177" s="12" t="n">
        <v>519.42</v>
      </c>
      <c r="J177" s="10" t="n">
        <v>3.1</v>
      </c>
      <c r="K177" s="13" t="n">
        <v>7.83</v>
      </c>
      <c r="L177" s="10" t="s">
        <v>64</v>
      </c>
      <c r="M177" s="10" t="n">
        <v>20170626</v>
      </c>
      <c r="N177" s="10" t="n">
        <v>20170626</v>
      </c>
      <c r="O177" s="10" t="n">
        <v>23.871</v>
      </c>
      <c r="P177" s="10" t="n">
        <v>170505</v>
      </c>
      <c r="Q177" s="10" t="n">
        <v>2.786</v>
      </c>
      <c r="R177" s="10" t="n">
        <v>12.9</v>
      </c>
      <c r="S177" s="10" t="n">
        <f aca="false">AVERAGE(32.5, 32.6, 32.5)</f>
        <v>32.5333333333333</v>
      </c>
      <c r="T177" s="10" t="n">
        <v>36.1</v>
      </c>
      <c r="U177" s="10" t="n">
        <v>23.857333</v>
      </c>
      <c r="V177" s="10" t="n">
        <v>170601</v>
      </c>
      <c r="W177" s="10" t="n">
        <f aca="false">U177*(32.55/29.53)</f>
        <v>26.2971957043684</v>
      </c>
      <c r="X177" s="10" t="n">
        <f aca="false">U177</f>
        <v>23.857333</v>
      </c>
      <c r="Y177" s="10" t="s">
        <v>65</v>
      </c>
      <c r="Z177" s="10" t="n">
        <f aca="false">1.8682*X177 - 2.7383</f>
        <v>41.8319695106</v>
      </c>
      <c r="AA177" s="10" t="n">
        <f aca="false">AVERAGE(2.8, 2.8, 2.798)</f>
        <v>2.79933333333333</v>
      </c>
      <c r="AB177" s="10" t="n">
        <v>17</v>
      </c>
      <c r="AC177" s="10" t="n">
        <f aca="false">AVERAGE(29.6, 29.6, 29.6)</f>
        <v>29.6</v>
      </c>
      <c r="AD177" s="10" t="n">
        <v>33.1</v>
      </c>
      <c r="AE177" s="10" t="n">
        <f aca="false">((Q177 - AA177)/Q177)</f>
        <v>-0.00478583393156253</v>
      </c>
      <c r="AF177" s="10" t="n">
        <f aca="false">(U177*(1 +AE177))</f>
        <v>23.743155766212</v>
      </c>
      <c r="AG177" s="10" t="s">
        <v>65</v>
      </c>
      <c r="AH177" s="14" t="e">
        <f aca="false">1.8682*AG177 - 2.7383</f>
        <v>#VALUE!</v>
      </c>
      <c r="AI177" s="14" t="e">
        <f aca="false">AH177*(17.1/16.8)</f>
        <v>#VALUE!</v>
      </c>
      <c r="AJ177" s="14"/>
      <c r="AK177" s="14"/>
      <c r="AL177" s="10" t="s">
        <v>65</v>
      </c>
      <c r="AM177" s="10" t="s">
        <v>65</v>
      </c>
      <c r="AN177" s="10" t="s">
        <v>65</v>
      </c>
      <c r="AO177" s="10" t="s">
        <v>65</v>
      </c>
      <c r="AP177" s="10" t="s">
        <v>65</v>
      </c>
      <c r="AQ177" s="10" t="s">
        <v>65</v>
      </c>
      <c r="AR177" s="10" t="s">
        <v>65</v>
      </c>
      <c r="AS177" s="10" t="n">
        <v>39.87</v>
      </c>
      <c r="AT177" s="10" t="s">
        <v>66</v>
      </c>
      <c r="AU177" s="0" t="n">
        <f aca="false">1.8651*O177 - 2.6525</f>
        <v>41.8693021</v>
      </c>
      <c r="AV177" s="0" t="n">
        <f aca="false">1.8651*U177 - 2.6525</f>
        <v>41.8438117783</v>
      </c>
      <c r="AW177" s="0" t="s">
        <v>65</v>
      </c>
      <c r="AX177" s="0" t="n">
        <f aca="false">1.8651*AF177 - 2.6525</f>
        <v>41.630859819562</v>
      </c>
      <c r="AY177" s="0" t="s">
        <v>65</v>
      </c>
      <c r="AZ177" s="10" t="n">
        <f aca="false">U177 - O177</f>
        <v>-0.0136669999999981</v>
      </c>
      <c r="BA177" s="10" t="n">
        <f aca="false">(AZ177/O177)*100</f>
        <v>-0.0572535712789498</v>
      </c>
      <c r="BB177" s="10" t="n">
        <f aca="false">U177-O177</f>
        <v>-0.0136669999999981</v>
      </c>
      <c r="BC177" s="10" t="n">
        <f aca="false">(BB177/O177)*100</f>
        <v>-0.0572535712789498</v>
      </c>
      <c r="BD177" s="10" t="e">
        <f aca="false">BC177/Y177</f>
        <v>#VALUE!</v>
      </c>
      <c r="BE177" s="10" t="n">
        <f aca="false">((AV177 - AU177)/AU177)*100</f>
        <v>-0.0608806940204644</v>
      </c>
      <c r="BF177" s="10" t="e">
        <f aca="false">BE177/Y177</f>
        <v>#VALUE!</v>
      </c>
      <c r="BG177" s="10" t="n">
        <f aca="false">AF177 - O177</f>
        <v>-0.127844233787982</v>
      </c>
      <c r="BH177" s="10" t="n">
        <f aca="false">(BG177/O177)*100</f>
        <v>-0.535562958351064</v>
      </c>
      <c r="BI177" s="10" t="e">
        <f aca="false">BH177/Y177</f>
        <v>#VALUE!</v>
      </c>
      <c r="BJ177" s="10" t="n">
        <f aca="false">((AX177 - AU177)/AU177)*100</f>
        <v>-0.569491891382554</v>
      </c>
      <c r="BK177" s="10" t="e">
        <f aca="false">BJ177/Y177</f>
        <v>#VALUE!</v>
      </c>
      <c r="BL177" s="15"/>
    </row>
    <row r="178" customFormat="false" ht="14.25" hidden="false" customHeight="true" outlineLevel="0" collapsed="false">
      <c r="A178" s="0" t="n">
        <v>122</v>
      </c>
      <c r="B178" s="10" t="n">
        <v>17163</v>
      </c>
      <c r="C178" s="10" t="n">
        <v>4</v>
      </c>
      <c r="D178" s="11" t="n">
        <v>2</v>
      </c>
      <c r="E178" s="11" t="n">
        <v>1</v>
      </c>
      <c r="F178" s="10" t="n">
        <v>400</v>
      </c>
      <c r="G178" s="10" t="n">
        <v>2359.13</v>
      </c>
      <c r="H178" s="10" t="n">
        <v>2470.99</v>
      </c>
      <c r="I178" s="12" t="n">
        <v>545.47</v>
      </c>
      <c r="J178" s="10" t="n">
        <v>2.98</v>
      </c>
      <c r="K178" s="13" t="n">
        <v>7.83</v>
      </c>
      <c r="L178" s="10" t="s">
        <v>64</v>
      </c>
      <c r="M178" s="10" t="n">
        <v>20170626</v>
      </c>
      <c r="N178" s="10" t="n">
        <v>20170626</v>
      </c>
      <c r="O178" s="10" t="n">
        <v>9.2303333</v>
      </c>
      <c r="P178" s="10" t="n">
        <v>170505</v>
      </c>
      <c r="Q178" s="10" t="n">
        <v>2.786</v>
      </c>
      <c r="R178" s="10" t="n">
        <v>12.9</v>
      </c>
      <c r="S178" s="10" t="n">
        <f aca="false">AVERAGE(32.5, 32.6, 32.5)</f>
        <v>32.5333333333333</v>
      </c>
      <c r="T178" s="10" t="n">
        <v>36.1</v>
      </c>
      <c r="U178" s="10" t="n">
        <v>9.321</v>
      </c>
      <c r="V178" s="10" t="n">
        <v>170531</v>
      </c>
      <c r="W178" s="10" t="n">
        <f aca="false">U178*(32.55/29.53)</f>
        <v>10.274248222147</v>
      </c>
      <c r="X178" s="10" t="n">
        <f aca="false">U178</f>
        <v>9.321</v>
      </c>
      <c r="Y178" s="10" t="s">
        <v>65</v>
      </c>
      <c r="Z178" s="10" t="n">
        <f aca="false">1.8682*X178 - 2.7383</f>
        <v>14.6751922</v>
      </c>
      <c r="AA178" s="10" t="n">
        <f aca="false">AVERAGE(2.794, 2.795, 2.794)</f>
        <v>2.79433333333333</v>
      </c>
      <c r="AB178" s="10" t="n">
        <v>17.2</v>
      </c>
      <c r="AC178" s="10" t="n">
        <f aca="false">AVERAGE(29.4, 29.5, 29.5)</f>
        <v>29.4666666666667</v>
      </c>
      <c r="AD178" s="10" t="n">
        <f aca="false">33.1</f>
        <v>33.1</v>
      </c>
      <c r="AE178" s="10" t="n">
        <f aca="false">((Q178 - AA178)/Q178)</f>
        <v>-0.00299114620722676</v>
      </c>
      <c r="AF178" s="10" t="n">
        <f aca="false">(U178*(1 +AE178))</f>
        <v>9.29311952620244</v>
      </c>
      <c r="AG178" s="10" t="s">
        <v>65</v>
      </c>
      <c r="AH178" s="14" t="e">
        <f aca="false">1.8682*AG178 - 2.7383</f>
        <v>#VALUE!</v>
      </c>
      <c r="AI178" s="14" t="e">
        <f aca="false">AH178*(17.1/16.8)</f>
        <v>#VALUE!</v>
      </c>
      <c r="AJ178" s="14"/>
      <c r="AK178" s="14"/>
      <c r="AL178" s="10" t="s">
        <v>65</v>
      </c>
      <c r="AM178" s="10" t="s">
        <v>65</v>
      </c>
      <c r="AN178" s="10" t="s">
        <v>65</v>
      </c>
      <c r="AO178" s="10" t="s">
        <v>65</v>
      </c>
      <c r="AP178" s="10" t="s">
        <v>65</v>
      </c>
      <c r="AQ178" s="10" t="s">
        <v>65</v>
      </c>
      <c r="AR178" s="10" t="s">
        <v>65</v>
      </c>
      <c r="AS178" s="10" t="n">
        <v>16.365</v>
      </c>
      <c r="AT178" s="10" t="s">
        <v>66</v>
      </c>
      <c r="AU178" s="0" t="n">
        <f aca="false">1.8651*O178 - 2.6525</f>
        <v>14.56299463783</v>
      </c>
      <c r="AV178" s="0" t="n">
        <f aca="false">1.8651*U178 - 2.6525</f>
        <v>14.7320971</v>
      </c>
      <c r="AW178" s="0" t="s">
        <v>65</v>
      </c>
      <c r="AX178" s="0" t="n">
        <f aca="false">1.8651*AF178 - 2.6525</f>
        <v>14.6800972283202</v>
      </c>
      <c r="AY178" s="0" t="s">
        <v>65</v>
      </c>
      <c r="AZ178" s="10" t="n">
        <f aca="false">U178 - O178</f>
        <v>0.0906666999999999</v>
      </c>
      <c r="BA178" s="10" t="n">
        <f aca="false">(AZ178/O178)*100</f>
        <v>0.982268971804083</v>
      </c>
      <c r="BB178" s="10" t="n">
        <f aca="false">U178-O178</f>
        <v>0.0906666999999999</v>
      </c>
      <c r="BC178" s="10" t="n">
        <f aca="false">(BB178/O178)*100</f>
        <v>0.982268971804083</v>
      </c>
      <c r="BD178" s="10" t="e">
        <f aca="false">BC178/Y178</f>
        <v>#VALUE!</v>
      </c>
      <c r="BE178" s="10" t="n">
        <f aca="false">((AV178 - AU178)/AU178)*100</f>
        <v>1.16117918309692</v>
      </c>
      <c r="BF178" s="10" t="e">
        <f aca="false">BE178/Y178</f>
        <v>#VALUE!</v>
      </c>
      <c r="BG178" s="10" t="n">
        <f aca="false">AF178 - O178</f>
        <v>0.062786226202439</v>
      </c>
      <c r="BH178" s="10" t="n">
        <f aca="false">(BG178/O178)*100</f>
        <v>0.680216240971916</v>
      </c>
      <c r="BI178" s="10" t="e">
        <f aca="false">BH178/Y178</f>
        <v>#VALUE!</v>
      </c>
      <c r="BJ178" s="10" t="n">
        <f aca="false">((AX178 - AU178)/AU178)*100</f>
        <v>0.804110647586003</v>
      </c>
      <c r="BK178" s="10" t="e">
        <f aca="false">BJ178/Y178</f>
        <v>#VALUE!</v>
      </c>
      <c r="BL178" s="10" t="s">
        <v>89</v>
      </c>
    </row>
    <row r="179" customFormat="false" ht="14.25" hidden="false" customHeight="true" outlineLevel="0" collapsed="false">
      <c r="A179" s="0" t="n">
        <v>123</v>
      </c>
      <c r="B179" s="10" t="n">
        <v>17179</v>
      </c>
      <c r="C179" s="10" t="n">
        <v>9</v>
      </c>
      <c r="D179" s="11" t="n">
        <v>3</v>
      </c>
      <c r="E179" s="11" t="n">
        <v>3</v>
      </c>
      <c r="F179" s="10" t="n">
        <v>900</v>
      </c>
      <c r="G179" s="10" t="n">
        <v>2442.18</v>
      </c>
      <c r="H179" s="10" t="n">
        <v>2466.7</v>
      </c>
      <c r="I179" s="12" t="n">
        <v>908.54</v>
      </c>
      <c r="J179" s="10" t="n">
        <v>2.07</v>
      </c>
      <c r="K179" s="13" t="n">
        <v>7.59</v>
      </c>
      <c r="L179" s="10" t="s">
        <v>64</v>
      </c>
      <c r="M179" s="10" t="n">
        <v>20170626</v>
      </c>
      <c r="N179" s="10" t="n">
        <v>20170626</v>
      </c>
      <c r="O179" s="10" t="n">
        <v>24.334</v>
      </c>
      <c r="P179" s="10" t="n">
        <v>170505</v>
      </c>
      <c r="Q179" s="10" t="n">
        <v>2.786</v>
      </c>
      <c r="R179" s="10" t="n">
        <v>12.9</v>
      </c>
      <c r="S179" s="10" t="n">
        <f aca="false">AVERAGE(32.5, 32.6, 32.5)</f>
        <v>32.5333333333333</v>
      </c>
      <c r="T179" s="10" t="n">
        <v>36.1</v>
      </c>
      <c r="U179" s="10" t="n">
        <v>24.094</v>
      </c>
      <c r="V179" s="10" t="n">
        <v>170531</v>
      </c>
      <c r="W179" s="10" t="n">
        <f aca="false">U179*(32.55/29.53)</f>
        <v>26.5580663731798</v>
      </c>
      <c r="X179" s="10" t="n">
        <f aca="false">U179</f>
        <v>24.094</v>
      </c>
      <c r="Y179" s="10" t="s">
        <v>65</v>
      </c>
      <c r="Z179" s="10" t="n">
        <f aca="false">1.8682*X179 - 2.7383</f>
        <v>42.2741108</v>
      </c>
      <c r="AA179" s="10" t="n">
        <f aca="false">AVERAGE(2.806, 2.806, 2.806)</f>
        <v>2.806</v>
      </c>
      <c r="AB179" s="10" t="n">
        <v>17.2</v>
      </c>
      <c r="AC179" s="10" t="n">
        <f aca="false">AVERAGE(29.4, 29.5, 29.5)</f>
        <v>29.4666666666667</v>
      </c>
      <c r="AD179" s="10" t="n">
        <f aca="false">33.1</f>
        <v>33.1</v>
      </c>
      <c r="AE179" s="10" t="n">
        <f aca="false">((Q179 - AA179)/Q179)</f>
        <v>-0.00717875089734371</v>
      </c>
      <c r="AF179" s="10" t="n">
        <f aca="false">(U179*(1 +AE179))</f>
        <v>23.9210351758794</v>
      </c>
      <c r="AG179" s="10" t="s">
        <v>65</v>
      </c>
      <c r="AH179" s="14" t="e">
        <f aca="false">1.8682*AG179 - 2.7383</f>
        <v>#VALUE!</v>
      </c>
      <c r="AI179" s="14" t="e">
        <f aca="false">AH179*(17.1/16.8)</f>
        <v>#VALUE!</v>
      </c>
      <c r="AJ179" s="14"/>
      <c r="AK179" s="14"/>
      <c r="AL179" s="10" t="s">
        <v>65</v>
      </c>
      <c r="AM179" s="10" t="s">
        <v>65</v>
      </c>
      <c r="AN179" s="10" t="s">
        <v>65</v>
      </c>
      <c r="AO179" s="10" t="s">
        <v>65</v>
      </c>
      <c r="AP179" s="10" t="s">
        <v>65</v>
      </c>
      <c r="AQ179" s="10" t="s">
        <v>65</v>
      </c>
      <c r="AR179" s="10" t="s">
        <v>65</v>
      </c>
      <c r="AS179" s="10" t="n">
        <v>39.653</v>
      </c>
      <c r="AT179" s="10" t="s">
        <v>66</v>
      </c>
      <c r="AU179" s="0" t="n">
        <f aca="false">1.8651*O179 - 2.6525</f>
        <v>42.7328434</v>
      </c>
      <c r="AV179" s="0" t="n">
        <f aca="false">1.8651*U179 - 2.6525</f>
        <v>42.2852194</v>
      </c>
      <c r="AW179" s="0" t="s">
        <v>65</v>
      </c>
      <c r="AX179" s="0" t="n">
        <f aca="false">1.8651*AF179 - 2.6525</f>
        <v>41.9626227065327</v>
      </c>
      <c r="AY179" s="0" t="s">
        <v>65</v>
      </c>
      <c r="AZ179" s="10" t="n">
        <f aca="false">U179 - O179</f>
        <v>-0.239999999999998</v>
      </c>
      <c r="BA179" s="10" t="n">
        <f aca="false">(AZ179/O179)*100</f>
        <v>-0.986274348647976</v>
      </c>
      <c r="BB179" s="10" t="n">
        <f aca="false">U179-O179</f>
        <v>-0.239999999999998</v>
      </c>
      <c r="BC179" s="10" t="n">
        <f aca="false">(BB179/O179)*100</f>
        <v>-0.986274348647976</v>
      </c>
      <c r="BD179" s="10" t="e">
        <f aca="false">BC179/Y179</f>
        <v>#VALUE!</v>
      </c>
      <c r="BE179" s="10" t="n">
        <f aca="false">((AV179 - AU179)/AU179)*100</f>
        <v>-1.04749406869563</v>
      </c>
      <c r="BF179" s="10" t="e">
        <f aca="false">BE179/Y179</f>
        <v>#VALUE!</v>
      </c>
      <c r="BG179" s="10" t="n">
        <f aca="false">AF179 - O179</f>
        <v>-0.412964824120596</v>
      </c>
      <c r="BH179" s="10" t="n">
        <f aca="false">(BG179/O179)*100</f>
        <v>-1.69706922051696</v>
      </c>
      <c r="BI179" s="10" t="e">
        <f aca="false">BH179/Y179</f>
        <v>#VALUE!</v>
      </c>
      <c r="BJ179" s="10" t="n">
        <f aca="false">((AX179 - AU179)/AU179)*100</f>
        <v>-1.80240918269277</v>
      </c>
      <c r="BK179" s="10" t="e">
        <f aca="false">BJ179/Y179</f>
        <v>#VALUE!</v>
      </c>
      <c r="BL179" s="15"/>
    </row>
    <row r="180" customFormat="false" ht="14.25" hidden="false" customHeight="true" outlineLevel="0" collapsed="false">
      <c r="A180" s="0" t="n">
        <v>124</v>
      </c>
      <c r="B180" s="10" t="n">
        <v>17182</v>
      </c>
      <c r="C180" s="10" t="n">
        <v>2</v>
      </c>
      <c r="D180" s="11" t="n">
        <v>1</v>
      </c>
      <c r="E180" s="11" t="n">
        <v>2</v>
      </c>
      <c r="F180" s="10" t="n">
        <v>400</v>
      </c>
      <c r="G180" s="10" t="n">
        <v>2388.7</v>
      </c>
      <c r="H180" s="10" t="n">
        <v>2486.18</v>
      </c>
      <c r="I180" s="12" t="n">
        <v>535.06</v>
      </c>
      <c r="J180" s="12" t="n">
        <v>3.1</v>
      </c>
      <c r="K180" s="13" t="n">
        <v>7.84</v>
      </c>
      <c r="L180" s="10" t="s">
        <v>64</v>
      </c>
      <c r="M180" s="10" t="n">
        <v>20170626</v>
      </c>
      <c r="N180" s="10" t="n">
        <v>20170626</v>
      </c>
      <c r="O180" s="10" t="n">
        <v>16.432667</v>
      </c>
      <c r="P180" s="10" t="n">
        <v>170504</v>
      </c>
      <c r="Q180" s="10" t="n">
        <f aca="false">AVERAGE(2.756, 2.755, 2.756)</f>
        <v>2.75566666666667</v>
      </c>
      <c r="R180" s="10" t="n">
        <v>13</v>
      </c>
      <c r="S180" s="10" t="n">
        <f aca="false">AVERAGE(32.4,32.5,32.4)</f>
        <v>32.4333333333333</v>
      </c>
      <c r="T180" s="10" t="n">
        <v>36.1</v>
      </c>
      <c r="U180" s="10" t="n">
        <v>16.331</v>
      </c>
      <c r="V180" s="10" t="n">
        <v>170531</v>
      </c>
      <c r="W180" s="10" t="n">
        <f aca="false">U180*(32.55/29.53)</f>
        <v>18.00115306468</v>
      </c>
      <c r="X180" s="10" t="n">
        <f aca="false">U180</f>
        <v>16.331</v>
      </c>
      <c r="Y180" s="10" t="s">
        <v>65</v>
      </c>
      <c r="Z180" s="10" t="n">
        <f aca="false">1.8682*X180 - 2.7383</f>
        <v>27.7712742</v>
      </c>
      <c r="AA180" s="10" t="n">
        <f aca="false">AVERAGE(2.806, 2.806, 2.806)</f>
        <v>2.806</v>
      </c>
      <c r="AB180" s="10" t="n">
        <v>17.2</v>
      </c>
      <c r="AC180" s="10" t="n">
        <f aca="false">AVERAGE(29.4, 29.5, 29.5)</f>
        <v>29.4666666666667</v>
      </c>
      <c r="AD180" s="10" t="n">
        <f aca="false">33.1</f>
        <v>33.1</v>
      </c>
      <c r="AE180" s="10" t="n">
        <f aca="false">((Q180 - AA180)/Q180)</f>
        <v>-0.0182653925244949</v>
      </c>
      <c r="AF180" s="10" t="n">
        <f aca="false">(U180*(1 +AE180))</f>
        <v>16.0327078746825</v>
      </c>
      <c r="AG180" s="10" t="s">
        <v>65</v>
      </c>
      <c r="AH180" s="14" t="e">
        <f aca="false">1.8682*AG180 - 2.7383</f>
        <v>#VALUE!</v>
      </c>
      <c r="AI180" s="14" t="e">
        <f aca="false">AH180*(17.1/16.8)</f>
        <v>#VALUE!</v>
      </c>
      <c r="AJ180" s="14"/>
      <c r="AK180" s="14"/>
      <c r="AL180" s="10" t="s">
        <v>65</v>
      </c>
      <c r="AM180" s="10" t="s">
        <v>65</v>
      </c>
      <c r="AN180" s="10" t="s">
        <v>65</v>
      </c>
      <c r="AO180" s="10" t="s">
        <v>65</v>
      </c>
      <c r="AP180" s="10" t="s">
        <v>65</v>
      </c>
      <c r="AQ180" s="10" t="s">
        <v>65</v>
      </c>
      <c r="AR180" s="10" t="s">
        <v>65</v>
      </c>
      <c r="AS180" s="10" t="n">
        <v>27.95</v>
      </c>
      <c r="AT180" s="10" t="s">
        <v>66</v>
      </c>
      <c r="AU180" s="0" t="n">
        <f aca="false">1.8651*O180 - 2.6525</f>
        <v>27.9960672217</v>
      </c>
      <c r="AV180" s="0" t="n">
        <f aca="false">1.8651*U180 - 2.6525</f>
        <v>27.8064481</v>
      </c>
      <c r="AW180" s="0" t="s">
        <v>65</v>
      </c>
      <c r="AX180" s="0" t="n">
        <f aca="false">1.8651*AF180 - 2.6525</f>
        <v>27.2501034570703</v>
      </c>
      <c r="AY180" s="0" t="s">
        <v>65</v>
      </c>
      <c r="AZ180" s="10" t="n">
        <f aca="false">U180 - O180</f>
        <v>-0.101666999999999</v>
      </c>
      <c r="BA180" s="10" t="n">
        <f aca="false">(AZ180/O180)*100</f>
        <v>-0.618688372374363</v>
      </c>
      <c r="BB180" s="10" t="n">
        <f aca="false">U180-O180</f>
        <v>-0.101666999999999</v>
      </c>
      <c r="BC180" s="10" t="n">
        <f aca="false">(BB180/O180)*100</f>
        <v>-0.618688372374363</v>
      </c>
      <c r="BD180" s="10" t="e">
        <f aca="false">BC180/Y180</f>
        <v>#VALUE!</v>
      </c>
      <c r="BE180" s="10" t="n">
        <f aca="false">((AV180 - AU180)/AU180)*100</f>
        <v>-0.677306280908721</v>
      </c>
      <c r="BF180" s="10" t="e">
        <f aca="false">BE180/Y180</f>
        <v>#VALUE!</v>
      </c>
      <c r="BG180" s="10" t="n">
        <f aca="false">AF180 - O180</f>
        <v>-0.399959125317526</v>
      </c>
      <c r="BH180" s="10" t="n">
        <f aca="false">(BG180/O180)*100</f>
        <v>-2.4339270388521</v>
      </c>
      <c r="BI180" s="10" t="e">
        <f aca="false">BH180/Y180</f>
        <v>#VALUE!</v>
      </c>
      <c r="BJ180" s="10" t="n">
        <f aca="false">((AX180 - AU180)/AU180)*100</f>
        <v>-2.66453055253246</v>
      </c>
      <c r="BK180" s="10" t="e">
        <f aca="false">BJ180/Y180</f>
        <v>#VALUE!</v>
      </c>
      <c r="BL180" s="15"/>
    </row>
    <row r="181" customFormat="false" ht="14.25" hidden="false" customHeight="true" outlineLevel="0" collapsed="false">
      <c r="A181" s="0" t="n">
        <v>125</v>
      </c>
      <c r="B181" s="10" t="n">
        <v>17190</v>
      </c>
      <c r="C181" s="10" t="n">
        <v>16</v>
      </c>
      <c r="D181" s="11" t="n">
        <v>6</v>
      </c>
      <c r="E181" s="11" t="n">
        <v>1</v>
      </c>
      <c r="F181" s="10" t="n">
        <v>2800</v>
      </c>
      <c r="G181" s="10" t="n">
        <v>2616.63</v>
      </c>
      <c r="H181" s="10" t="n">
        <v>2523.13</v>
      </c>
      <c r="I181" s="12" t="n">
        <v>2423.47</v>
      </c>
      <c r="J181" s="10" t="n">
        <v>1.17</v>
      </c>
      <c r="K181" s="13" t="n">
        <v>7.24</v>
      </c>
      <c r="L181" s="10" t="s">
        <v>64</v>
      </c>
      <c r="M181" s="10" t="n">
        <v>20170626</v>
      </c>
      <c r="N181" s="10" t="n">
        <v>20170626</v>
      </c>
      <c r="O181" s="10" t="n">
        <v>23.606</v>
      </c>
      <c r="P181" s="10" t="n">
        <v>170505</v>
      </c>
      <c r="Q181" s="10" t="n">
        <v>2.786</v>
      </c>
      <c r="R181" s="10" t="n">
        <v>12.9</v>
      </c>
      <c r="S181" s="10" t="n">
        <f aca="false">AVERAGE(32.5, 32.6, 32.5)</f>
        <v>32.5333333333333</v>
      </c>
      <c r="T181" s="10" t="n">
        <v>36.1</v>
      </c>
      <c r="U181" s="10" t="n">
        <v>23.730667</v>
      </c>
      <c r="V181" s="10" t="n">
        <v>170531</v>
      </c>
      <c r="W181" s="10" t="n">
        <f aca="false">U181*(32.55/29.53)</f>
        <v>26.1575757145276</v>
      </c>
      <c r="X181" s="10" t="n">
        <f aca="false">U181</f>
        <v>23.730667</v>
      </c>
      <c r="Y181" s="10" t="s">
        <v>65</v>
      </c>
      <c r="Z181" s="10" t="n">
        <f aca="false">1.8682*X181 - 2.7383</f>
        <v>41.5953320894</v>
      </c>
      <c r="AA181" s="10" t="n">
        <f aca="false">AVERAGE(2.794, 2.795, 2.794)</f>
        <v>2.79433333333333</v>
      </c>
      <c r="AB181" s="10" t="n">
        <v>17.2</v>
      </c>
      <c r="AC181" s="10" t="n">
        <f aca="false">AVERAGE(29.4, 29.5, 29.5)</f>
        <v>29.4666666666667</v>
      </c>
      <c r="AD181" s="10" t="n">
        <f aca="false">33.1</f>
        <v>33.1</v>
      </c>
      <c r="AE181" s="10" t="n">
        <f aca="false">((Q181 - AA181)/Q181)</f>
        <v>-0.00299114620722676</v>
      </c>
      <c r="AF181" s="10" t="n">
        <f aca="false">(U181*(1 +AE181))</f>
        <v>23.659685105408</v>
      </c>
      <c r="AG181" s="10" t="s">
        <v>65</v>
      </c>
      <c r="AH181" s="14" t="e">
        <f aca="false">1.8682*AG181 - 2.7383</f>
        <v>#VALUE!</v>
      </c>
      <c r="AI181" s="14" t="e">
        <f aca="false">AH181*(17.1/16.8)</f>
        <v>#VALUE!</v>
      </c>
      <c r="AJ181" s="14"/>
      <c r="AK181" s="14"/>
      <c r="AL181" s="10" t="s">
        <v>65</v>
      </c>
      <c r="AM181" s="10" t="s">
        <v>65</v>
      </c>
      <c r="AN181" s="10" t="s">
        <v>65</v>
      </c>
      <c r="AO181" s="10" t="s">
        <v>65</v>
      </c>
      <c r="AP181" s="10" t="s">
        <v>65</v>
      </c>
      <c r="AQ181" s="10" t="s">
        <v>65</v>
      </c>
      <c r="AR181" s="10" t="s">
        <v>65</v>
      </c>
      <c r="AS181" s="10" t="n">
        <v>39.737</v>
      </c>
      <c r="AT181" s="10" t="s">
        <v>66</v>
      </c>
      <c r="AU181" s="0" t="n">
        <f aca="false">1.8651*O181 - 2.6525</f>
        <v>41.3750506</v>
      </c>
      <c r="AV181" s="0" t="n">
        <f aca="false">1.8651*U181 - 2.6525</f>
        <v>41.6075670217</v>
      </c>
      <c r="AW181" s="0" t="s">
        <v>65</v>
      </c>
      <c r="AX181" s="0" t="n">
        <f aca="false">1.8651*AF181 - 2.6525</f>
        <v>41.4751786900964</v>
      </c>
      <c r="AY181" s="0" t="s">
        <v>65</v>
      </c>
      <c r="AZ181" s="10" t="n">
        <f aca="false">U181 - O181</f>
        <v>0.124666999999999</v>
      </c>
      <c r="BA181" s="10" t="n">
        <f aca="false">(AZ181/O181)*100</f>
        <v>0.528115733288142</v>
      </c>
      <c r="BB181" s="10" t="n">
        <f aca="false">U181-O181</f>
        <v>0.124666999999999</v>
      </c>
      <c r="BC181" s="10" t="n">
        <f aca="false">(BB181/O181)*100</f>
        <v>0.528115733288142</v>
      </c>
      <c r="BD181" s="10" t="e">
        <f aca="false">BC181/Y181</f>
        <v>#VALUE!</v>
      </c>
      <c r="BE181" s="10" t="n">
        <f aca="false">((AV181 - AU181)/AU181)*100</f>
        <v>0.561972537382221</v>
      </c>
      <c r="BF181" s="10" t="e">
        <f aca="false">BE181/Y181</f>
        <v>#VALUE!</v>
      </c>
      <c r="BG181" s="10" t="n">
        <f aca="false">AF181 - O181</f>
        <v>0.0536851054079897</v>
      </c>
      <c r="BH181" s="10" t="n">
        <f aca="false">(BG181/O181)*100</f>
        <v>0.227421441192873</v>
      </c>
      <c r="BI181" s="10" t="e">
        <f aca="false">BH181/Y181</f>
        <v>#VALUE!</v>
      </c>
      <c r="BJ181" s="10" t="n">
        <f aca="false">((AX181 - AU181)/AU181)*100</f>
        <v>0.242001130257066</v>
      </c>
      <c r="BK181" s="10" t="e">
        <f aca="false">BJ181/Y181</f>
        <v>#VALUE!</v>
      </c>
      <c r="BL181" s="10" t="s">
        <v>90</v>
      </c>
    </row>
    <row r="182" customFormat="false" ht="14.25" hidden="false" customHeight="true" outlineLevel="0" collapsed="false">
      <c r="A182" s="0" t="n">
        <v>126</v>
      </c>
      <c r="B182" s="10" t="n">
        <v>17222</v>
      </c>
      <c r="C182" s="10" t="n">
        <v>18</v>
      </c>
      <c r="D182" s="11" t="n">
        <v>6</v>
      </c>
      <c r="E182" s="11" t="n">
        <v>3</v>
      </c>
      <c r="F182" s="10" t="n">
        <v>2800</v>
      </c>
      <c r="G182" s="10" t="n">
        <v>2622.52</v>
      </c>
      <c r="H182" s="10" t="n">
        <v>2522.02</v>
      </c>
      <c r="I182" s="12" t="n">
        <v>2555.7</v>
      </c>
      <c r="J182" s="10" t="n">
        <v>1.13</v>
      </c>
      <c r="K182" s="13" t="n">
        <v>7.23</v>
      </c>
      <c r="L182" s="10" t="s">
        <v>64</v>
      </c>
      <c r="M182" s="10" t="n">
        <v>20170626</v>
      </c>
      <c r="N182" s="10" t="n">
        <v>20170626</v>
      </c>
      <c r="O182" s="10" t="n">
        <v>30.423333</v>
      </c>
      <c r="P182" s="10" t="n">
        <v>170505</v>
      </c>
      <c r="Q182" s="10" t="n">
        <v>2.786</v>
      </c>
      <c r="R182" s="10" t="n">
        <v>12.9</v>
      </c>
      <c r="S182" s="10" t="n">
        <f aca="false">AVERAGE(32.5, 32.6, 32.5)</f>
        <v>32.5333333333333</v>
      </c>
      <c r="T182" s="10" t="n">
        <v>36.1</v>
      </c>
      <c r="U182" s="10" t="n">
        <v>30.009333</v>
      </c>
      <c r="V182" s="10" t="n">
        <v>170531</v>
      </c>
      <c r="W182" s="10" t="n">
        <f aca="false">U182*(32.55/29.53)</f>
        <v>33.0783538486285</v>
      </c>
      <c r="X182" s="10" t="n">
        <f aca="false">U182</f>
        <v>30.009333</v>
      </c>
      <c r="Y182" s="10" t="s">
        <v>65</v>
      </c>
      <c r="Z182" s="10" t="n">
        <f aca="false">1.8682*X182 - 2.7383</f>
        <v>53.3251359106</v>
      </c>
      <c r="AA182" s="10" t="n">
        <f aca="false">AVERAGE(2.8)</f>
        <v>2.8</v>
      </c>
      <c r="AB182" s="10" t="n">
        <v>17.2</v>
      </c>
      <c r="AC182" s="10" t="n">
        <f aca="false">AVERAGE(29.4, 29.5, 29.5)</f>
        <v>29.4666666666667</v>
      </c>
      <c r="AD182" s="10" t="n">
        <f aca="false">33.1</f>
        <v>33.1</v>
      </c>
      <c r="AE182" s="10" t="n">
        <f aca="false">((Q182 - AA182)/Q182)</f>
        <v>-0.00502512562814063</v>
      </c>
      <c r="AF182" s="10" t="n">
        <f aca="false">(U182*(1 +AE182))</f>
        <v>29.8585323316583</v>
      </c>
      <c r="AG182" s="10" t="s">
        <v>65</v>
      </c>
      <c r="AH182" s="14" t="e">
        <f aca="false">1.8682*AG182 - 2.7383</f>
        <v>#VALUE!</v>
      </c>
      <c r="AI182" s="14" t="e">
        <f aca="false">AH182*(17.1/16.8)</f>
        <v>#VALUE!</v>
      </c>
      <c r="AJ182" s="14"/>
      <c r="AK182" s="14"/>
      <c r="AL182" s="10" t="s">
        <v>65</v>
      </c>
      <c r="AM182" s="10" t="s">
        <v>65</v>
      </c>
      <c r="AN182" s="10" t="s">
        <v>65</v>
      </c>
      <c r="AO182" s="10" t="s">
        <v>65</v>
      </c>
      <c r="AP182" s="10" t="s">
        <v>65</v>
      </c>
      <c r="AQ182" s="10" t="s">
        <v>65</v>
      </c>
      <c r="AR182" s="10" t="s">
        <v>65</v>
      </c>
      <c r="AS182" s="10" t="n">
        <v>49.194</v>
      </c>
      <c r="AT182" s="10" t="s">
        <v>66</v>
      </c>
      <c r="AU182" s="0" t="n">
        <f aca="false">1.8651*O182 - 2.6525</f>
        <v>54.0900583783</v>
      </c>
      <c r="AV182" s="0" t="n">
        <f aca="false">1.8651*U182 - 2.6525</f>
        <v>53.3179069783</v>
      </c>
      <c r="AW182" s="0" t="s">
        <v>65</v>
      </c>
      <c r="AX182" s="0" t="n">
        <f aca="false">1.8651*AF182 - 2.6525</f>
        <v>53.0366486517759</v>
      </c>
      <c r="AY182" s="0" t="s">
        <v>65</v>
      </c>
      <c r="AZ182" s="10" t="n">
        <f aca="false">U182 - O182</f>
        <v>-0.413999999999998</v>
      </c>
      <c r="BA182" s="10" t="n">
        <f aca="false">(AZ182/O182)*100</f>
        <v>-1.360797648305</v>
      </c>
      <c r="BB182" s="10" t="n">
        <f aca="false">U182-O182</f>
        <v>-0.413999999999998</v>
      </c>
      <c r="BC182" s="10" t="n">
        <f aca="false">(BB182/O182)*100</f>
        <v>-1.360797648305</v>
      </c>
      <c r="BD182" s="10" t="e">
        <f aca="false">BC182/Y182</f>
        <v>#VALUE!</v>
      </c>
      <c r="BE182" s="10" t="n">
        <f aca="false">((AV182 - AU182)/AU182)*100</f>
        <v>-1.42752924132501</v>
      </c>
      <c r="BF182" s="10" t="e">
        <f aca="false">BE182/Y182</f>
        <v>#VALUE!</v>
      </c>
      <c r="BG182" s="10" t="n">
        <f aca="false">AF182 - O182</f>
        <v>-0.564800668341704</v>
      </c>
      <c r="BH182" s="10" t="n">
        <f aca="false">(BG182/O182)*100</f>
        <v>-1.85647203198185</v>
      </c>
      <c r="BI182" s="10" t="e">
        <f aca="false">BH182/Y182</f>
        <v>#VALUE!</v>
      </c>
      <c r="BJ182" s="10" t="n">
        <f aca="false">((AX182 - AU182)/AU182)*100</f>
        <v>-1.94751079608137</v>
      </c>
      <c r="BK182" s="10" t="e">
        <f aca="false">BJ182/Y182</f>
        <v>#VALUE!</v>
      </c>
      <c r="BL182" s="10"/>
    </row>
    <row r="183" customFormat="false" ht="14.25" hidden="false" customHeight="true" outlineLevel="0" collapsed="false">
      <c r="A183" s="0" t="n">
        <v>134</v>
      </c>
      <c r="B183" s="10" t="n">
        <v>17113</v>
      </c>
      <c r="C183" s="10" t="n">
        <v>1</v>
      </c>
      <c r="D183" s="11" t="n">
        <v>1</v>
      </c>
      <c r="E183" s="11" t="n">
        <v>1</v>
      </c>
      <c r="F183" s="10" t="n">
        <v>400</v>
      </c>
      <c r="G183" s="10" t="n">
        <v>2404.69</v>
      </c>
      <c r="H183" s="10" t="n">
        <v>2506.24</v>
      </c>
      <c r="I183" s="12" t="n">
        <v>576.45</v>
      </c>
      <c r="J183" s="10" t="n">
        <v>2.97</v>
      </c>
      <c r="K183" s="13" t="n">
        <v>7.83</v>
      </c>
      <c r="L183" s="10" t="s">
        <v>64</v>
      </c>
      <c r="M183" s="10" t="n">
        <v>20170724</v>
      </c>
      <c r="N183" s="10" t="n">
        <v>20170724</v>
      </c>
      <c r="O183" s="10" t="n">
        <v>31.01</v>
      </c>
      <c r="P183" s="10" t="n">
        <v>170505</v>
      </c>
      <c r="Q183" s="10" t="n">
        <f aca="false">AVERAGE(2.785, 2.785, 2.786)</f>
        <v>2.78533333333333</v>
      </c>
      <c r="R183" s="10" t="n">
        <v>12.9</v>
      </c>
      <c r="S183" s="10" t="n">
        <f aca="false">AVERAGE(32.5, 32.6, 32.5)</f>
        <v>32.5333333333333</v>
      </c>
      <c r="T183" s="10" t="n">
        <v>36.1</v>
      </c>
      <c r="U183" s="10" t="n">
        <v>31.092333</v>
      </c>
      <c r="V183" s="10" t="n">
        <v>170601</v>
      </c>
      <c r="W183" s="10" t="n">
        <f aca="false">U183*(32.55/29.53)</f>
        <v>34.2721110447003</v>
      </c>
      <c r="X183" s="10" t="n">
        <f aca="false">U183</f>
        <v>31.092333</v>
      </c>
      <c r="Y183" s="10" t="s">
        <v>65</v>
      </c>
      <c r="Z183" s="10" t="n">
        <f aca="false">1.8682*X183 - 2.7383</f>
        <v>55.3483965106</v>
      </c>
      <c r="AA183" s="10" t="n">
        <f aca="false">AVERAGE(2.8, 2.8, 2.798)</f>
        <v>2.79933333333333</v>
      </c>
      <c r="AB183" s="10" t="n">
        <v>17</v>
      </c>
      <c r="AC183" s="10" t="n">
        <f aca="false">AVERAGE(29.6, 29.6, 29.6)</f>
        <v>29.6</v>
      </c>
      <c r="AD183" s="10" t="n">
        <v>33.1</v>
      </c>
      <c r="AE183" s="10" t="n">
        <f aca="false">((Q183 - AA183)/Q183)</f>
        <v>-0.00502632838678786</v>
      </c>
      <c r="AF183" s="10" t="n">
        <f aca="false">(U183*(1 +AE183))</f>
        <v>30.9360527240306</v>
      </c>
      <c r="AG183" s="10" t="s">
        <v>65</v>
      </c>
      <c r="AH183" s="14" t="e">
        <f aca="false">1.8682*AG183 - 2.7383</f>
        <v>#VALUE!</v>
      </c>
      <c r="AI183" s="14" t="e">
        <f aca="false">AH183*(17.1/16.8)</f>
        <v>#VALUE!</v>
      </c>
      <c r="AJ183" s="14"/>
      <c r="AK183" s="14"/>
      <c r="AL183" s="10" t="s">
        <v>65</v>
      </c>
      <c r="AM183" s="10" t="n">
        <f aca="false">AVERAGE(2.804, 2.803, 2.803)</f>
        <v>2.80333333333333</v>
      </c>
      <c r="AN183" s="10" t="n">
        <v>16.8</v>
      </c>
      <c r="AO183" s="10" t="s">
        <v>65</v>
      </c>
      <c r="AP183" s="10" t="s">
        <v>65</v>
      </c>
      <c r="AQ183" s="10" t="n">
        <f aca="false">((Q183 - AM183)/ Q183)</f>
        <v>-0.00646242221158442</v>
      </c>
      <c r="AR183" s="10" t="s">
        <v>65</v>
      </c>
      <c r="AS183" s="10" t="n">
        <v>51.089</v>
      </c>
      <c r="AT183" s="10" t="s">
        <v>66</v>
      </c>
      <c r="AU183" s="0" t="n">
        <f aca="false">1.8651*O183 - 2.6525</f>
        <v>55.184251</v>
      </c>
      <c r="AV183" s="0" t="n">
        <f aca="false">1.8651*U183 - 2.6525</f>
        <v>55.3378102783</v>
      </c>
      <c r="AW183" s="0" t="s">
        <v>65</v>
      </c>
      <c r="AX183" s="0" t="n">
        <f aca="false">1.8651*AF183 - 2.6525</f>
        <v>55.0463319355896</v>
      </c>
      <c r="AY183" s="0" t="s">
        <v>65</v>
      </c>
      <c r="AZ183" s="10" t="n">
        <f aca="false">U183 - O183</f>
        <v>0.0823329999999984</v>
      </c>
      <c r="BA183" s="10" t="s">
        <v>65</v>
      </c>
      <c r="BB183" s="10" t="n">
        <f aca="false">U183-O183</f>
        <v>0.0823329999999984</v>
      </c>
      <c r="BC183" s="10" t="n">
        <f aca="false">(BB183/O183)*100</f>
        <v>0.265504675910991</v>
      </c>
      <c r="BD183" s="10" t="e">
        <f aca="false">BC183/Y183</f>
        <v>#VALUE!</v>
      </c>
      <c r="BE183" s="10" t="n">
        <f aca="false">((AV183 - AU183)/AU183)*100</f>
        <v>0.278266490017223</v>
      </c>
      <c r="BF183" s="10" t="e">
        <f aca="false">BE183/Y183</f>
        <v>#VALUE!</v>
      </c>
      <c r="BG183" s="10" t="s">
        <v>65</v>
      </c>
      <c r="BH183" s="10" t="s">
        <v>65</v>
      </c>
      <c r="BI183" s="10" t="s">
        <v>65</v>
      </c>
      <c r="BJ183" s="10" t="s">
        <v>65</v>
      </c>
      <c r="BK183" s="10" t="s">
        <v>65</v>
      </c>
      <c r="BL183" s="10" t="s">
        <v>91</v>
      </c>
    </row>
    <row r="184" customFormat="false" ht="14.25" hidden="false" customHeight="true" outlineLevel="0" collapsed="false">
      <c r="A184" s="0" t="n">
        <v>150</v>
      </c>
      <c r="B184" s="10" t="n">
        <v>17079</v>
      </c>
      <c r="C184" s="10" t="n">
        <v>6</v>
      </c>
      <c r="D184" s="11" t="n">
        <v>2</v>
      </c>
      <c r="E184" s="11" t="n">
        <v>3</v>
      </c>
      <c r="F184" s="10" t="n">
        <v>400</v>
      </c>
      <c r="G184" s="10" t="n">
        <v>2348.8</v>
      </c>
      <c r="H184" s="10" t="n">
        <v>2454.04</v>
      </c>
      <c r="I184" s="12" t="n">
        <v>519.42</v>
      </c>
      <c r="J184" s="10" t="n">
        <v>3.1</v>
      </c>
      <c r="K184" s="13" t="n">
        <v>7.83</v>
      </c>
      <c r="L184" s="10" t="s">
        <v>64</v>
      </c>
      <c r="M184" s="10" t="n">
        <v>20170822</v>
      </c>
      <c r="N184" s="10" t="n">
        <v>20170822</v>
      </c>
      <c r="O184" s="10" t="n">
        <v>37.399667</v>
      </c>
      <c r="P184" s="10" t="n">
        <v>170506</v>
      </c>
      <c r="Q184" s="10" t="n">
        <f aca="false">AVERAGE(2.796, 2.797, 2.798)</f>
        <v>2.797</v>
      </c>
      <c r="R184" s="10" t="n">
        <v>13</v>
      </c>
      <c r="S184" s="10" t="n">
        <f aca="false">AVERAGE(32.6, 32.7, 32.7)</f>
        <v>32.6666666666667</v>
      </c>
      <c r="T184" s="10" t="n">
        <v>36.1</v>
      </c>
      <c r="U184" s="10" t="n">
        <v>37.421</v>
      </c>
      <c r="V184" s="10" t="n">
        <v>170601</v>
      </c>
      <c r="W184" s="10" t="n">
        <f aca="false">U184*(32.55/29.53)</f>
        <v>41.2480037250254</v>
      </c>
      <c r="X184" s="10" t="n">
        <f aca="false">U184</f>
        <v>37.421</v>
      </c>
      <c r="Y184" s="10" t="s">
        <v>65</v>
      </c>
      <c r="Z184" s="10" t="n">
        <f aca="false">1.8682*X184 - 2.7383</f>
        <v>67.1716122</v>
      </c>
      <c r="AA184" s="10" t="n">
        <f aca="false">AVERAGE(2.803, 2.807, 2.809)</f>
        <v>2.80633333333333</v>
      </c>
      <c r="AB184" s="10" t="n">
        <v>17</v>
      </c>
      <c r="AC184" s="10" t="n">
        <f aca="false">AVERAGE(29.6, 29.6, 29.6)</f>
        <v>29.6</v>
      </c>
      <c r="AD184" s="10" t="n">
        <v>33.1</v>
      </c>
      <c r="AE184" s="10" t="n">
        <f aca="false">((Q184 - AA184)/Q184)</f>
        <v>-0.00333690859253958</v>
      </c>
      <c r="AF184" s="10" t="n">
        <f aca="false">(U184*(1 +AE184))</f>
        <v>37.2961295435586</v>
      </c>
      <c r="AG184" s="10" t="s">
        <v>65</v>
      </c>
      <c r="AH184" s="14" t="e">
        <f aca="false">1.8682*AG184 - 2.7383</f>
        <v>#VALUE!</v>
      </c>
      <c r="AI184" s="14" t="e">
        <f aca="false">AH184*(17.1/16.8)</f>
        <v>#VALUE!</v>
      </c>
      <c r="AJ184" s="14"/>
      <c r="AK184" s="14"/>
      <c r="AL184" s="10" t="s">
        <v>65</v>
      </c>
      <c r="AM184" s="10" t="n">
        <f aca="false">AVERAGE(2.79, 2.79, 2.789)</f>
        <v>2.78966666666667</v>
      </c>
      <c r="AN184" s="10" t="n">
        <v>17</v>
      </c>
      <c r="AO184" s="10" t="s">
        <v>65</v>
      </c>
      <c r="AP184" s="10" t="s">
        <v>65</v>
      </c>
      <c r="AQ184" s="10" t="n">
        <f aca="false">((Q184 - AM184)/ Q184)</f>
        <v>0.00262185675128116</v>
      </c>
      <c r="AR184" s="10" t="s">
        <v>65</v>
      </c>
      <c r="AS184" s="10" t="n">
        <v>61.797</v>
      </c>
      <c r="AT184" s="10" t="s">
        <v>66</v>
      </c>
      <c r="AU184" s="0" t="n">
        <f aca="false">1.8651*O184 - 2.6525</f>
        <v>67.1016189217</v>
      </c>
      <c r="AV184" s="0" t="n">
        <f aca="false">1.8651*U184 - 2.6525</f>
        <v>67.1414071</v>
      </c>
      <c r="AW184" s="0" t="s">
        <v>65</v>
      </c>
      <c r="AX184" s="0" t="n">
        <f aca="false">1.8651*AF184 - 2.6525</f>
        <v>66.9085112116911</v>
      </c>
      <c r="AY184" s="0" t="s">
        <v>65</v>
      </c>
      <c r="AZ184" s="10" t="n">
        <f aca="false">U184 - O184</f>
        <v>0.0213329999999985</v>
      </c>
      <c r="BA184" s="10" t="s">
        <v>65</v>
      </c>
      <c r="BB184" s="10" t="n">
        <f aca="false">U184-O184</f>
        <v>0.0213329999999985</v>
      </c>
      <c r="BC184" s="10" t="n">
        <f aca="false">(BB184/O184)*100</f>
        <v>0.0570406148268606</v>
      </c>
      <c r="BD184" s="10" t="e">
        <f aca="false">BC184/Y184</f>
        <v>#VALUE!</v>
      </c>
      <c r="BE184" s="10" t="n">
        <f aca="false">((AV184 - AU184)/AU184)*100</f>
        <v>0.0592954073826871</v>
      </c>
      <c r="BF184" s="10" t="e">
        <f aca="false">BE184/Y184</f>
        <v>#VALUE!</v>
      </c>
      <c r="BG184" s="10" t="s">
        <v>65</v>
      </c>
      <c r="BH184" s="10" t="s">
        <v>65</v>
      </c>
      <c r="BI184" s="10" t="s">
        <v>65</v>
      </c>
      <c r="BJ184" s="10" t="s">
        <v>65</v>
      </c>
      <c r="BK184" s="10" t="s">
        <v>65</v>
      </c>
      <c r="BL184" s="15"/>
    </row>
    <row r="185" customFormat="false" ht="14.25" hidden="false" customHeight="true" outlineLevel="0" collapsed="false">
      <c r="A185" s="0" t="n">
        <v>153</v>
      </c>
      <c r="B185" s="16" t="n">
        <v>17099</v>
      </c>
      <c r="C185" s="10" t="n">
        <v>3</v>
      </c>
      <c r="D185" s="11" t="n">
        <v>1</v>
      </c>
      <c r="E185" s="11" t="n">
        <v>3</v>
      </c>
      <c r="F185" s="10" t="n">
        <v>400</v>
      </c>
      <c r="G185" s="10" t="n">
        <v>2377.12</v>
      </c>
      <c r="H185" s="10" t="n">
        <v>2484.38</v>
      </c>
      <c r="I185" s="12" t="n">
        <v>574.36</v>
      </c>
      <c r="J185" s="10" t="n">
        <v>2.93</v>
      </c>
      <c r="K185" s="13" t="n">
        <v>7.84</v>
      </c>
      <c r="L185" s="10" t="s">
        <v>64</v>
      </c>
      <c r="M185" s="10" t="n">
        <v>20170822</v>
      </c>
      <c r="N185" s="10" t="n">
        <v>20170822</v>
      </c>
      <c r="O185" s="10" t="n">
        <v>52.578667</v>
      </c>
      <c r="P185" s="10" t="n">
        <v>170506</v>
      </c>
      <c r="Q185" s="10" t="n">
        <f aca="false">AVERAGE(2.796, 2.797, 2.798)</f>
        <v>2.797</v>
      </c>
      <c r="R185" s="10" t="n">
        <v>13</v>
      </c>
      <c r="S185" s="10" t="n">
        <f aca="false">AVERAGE(32.6, 32.7, 32.7)</f>
        <v>32.6666666666667</v>
      </c>
      <c r="T185" s="10" t="n">
        <v>36.1</v>
      </c>
      <c r="U185" s="16" t="s">
        <v>65</v>
      </c>
      <c r="V185" s="10" t="s">
        <v>65</v>
      </c>
      <c r="W185" s="10" t="e">
        <f aca="false">U185*(32.55/29.53)</f>
        <v>#VALUE!</v>
      </c>
      <c r="X185" s="10" t="str">
        <f aca="false">U185</f>
        <v>NA</v>
      </c>
      <c r="Y185" s="10" t="s">
        <v>65</v>
      </c>
      <c r="Z185" s="10" t="e">
        <f aca="false">1.8682*X185 - 2.7383</f>
        <v>#VALUE!</v>
      </c>
      <c r="AA185" s="10" t="n">
        <f aca="false">AVERAGE(2.8)</f>
        <v>2.8</v>
      </c>
      <c r="AB185" s="10" t="n">
        <v>17.2</v>
      </c>
      <c r="AC185" s="10" t="n">
        <f aca="false">AVERAGE(29.4, 29.5, 29.5)</f>
        <v>29.4666666666667</v>
      </c>
      <c r="AD185" s="10" t="n">
        <f aca="false">33.1</f>
        <v>33.1</v>
      </c>
      <c r="AE185" s="10" t="n">
        <f aca="false">((Q185 - AA185)/Q185)</f>
        <v>-0.00107257776188762</v>
      </c>
      <c r="AF185" s="10" t="e">
        <f aca="false">(U185*(1 +AE185))</f>
        <v>#VALUE!</v>
      </c>
      <c r="AG185" s="10" t="n">
        <v>52.182</v>
      </c>
      <c r="AH185" s="14" t="n">
        <f aca="false">1.8682*AG185 - 2.7383</f>
        <v>94.7481124</v>
      </c>
      <c r="AI185" s="14" t="n">
        <f aca="false">AH185*(17.1/16.8)</f>
        <v>96.4400429785714</v>
      </c>
      <c r="AJ185" s="14"/>
      <c r="AK185" s="14"/>
      <c r="AL185" s="10" t="n">
        <v>170707</v>
      </c>
      <c r="AM185" s="10" t="n">
        <f aca="false">AVERAGE(2.8, 2.801, 2.799)</f>
        <v>2.8</v>
      </c>
      <c r="AN185" s="10" t="n">
        <v>16.8</v>
      </c>
      <c r="AO185" s="10" t="s">
        <v>65</v>
      </c>
      <c r="AP185" s="10" t="s">
        <v>65</v>
      </c>
      <c r="AQ185" s="10" t="n">
        <f aca="false">((Q185 - AM185)/ Q185)</f>
        <v>-0.00107257776188778</v>
      </c>
      <c r="AR185" s="10" t="n">
        <f aca="false">(AG185*(1+AQ185))</f>
        <v>52.1260307472292</v>
      </c>
      <c r="AS185" s="10" t="n">
        <v>85.934</v>
      </c>
      <c r="AT185" s="10" t="s">
        <v>66</v>
      </c>
      <c r="AU185" s="0" t="n">
        <f aca="false">1.8651*O185 - 2.6525</f>
        <v>95.4119718217</v>
      </c>
      <c r="AV185" s="0" t="e">
        <f aca="false">1.8651*U185 - 2.6525</f>
        <v>#VALUE!</v>
      </c>
      <c r="AW185" s="0" t="n">
        <f aca="false">1.8651*AG185 - 2.6525</f>
        <v>94.6721482</v>
      </c>
      <c r="AX185" s="0" t="s">
        <v>65</v>
      </c>
      <c r="AY185" s="0" t="n">
        <f aca="false">1.8651*AR185 - 2.6525</f>
        <v>94.5677599466571</v>
      </c>
      <c r="AZ185" s="10" t="s">
        <v>65</v>
      </c>
      <c r="BA185" s="10" t="s">
        <v>65</v>
      </c>
      <c r="BB185" s="10" t="n">
        <f aca="false">AG185-O185</f>
        <v>-0.396667000000001</v>
      </c>
      <c r="BC185" s="10" t="n">
        <f aca="false">(BB185/O185)*100</f>
        <v>-0.754425744570513</v>
      </c>
      <c r="BD185" s="10" t="e">
        <f aca="false">BC185/Y185</f>
        <v>#VALUE!</v>
      </c>
      <c r="BE185" s="10" t="n">
        <f aca="false">((AW185 - AU185)/AU185)*100</f>
        <v>-0.77539915335001</v>
      </c>
      <c r="BF185" s="10" t="e">
        <f aca="false">BE185/Y185</f>
        <v>#VALUE!</v>
      </c>
      <c r="BG185" s="10" t="n">
        <f aca="false">(AR185-O185)</f>
        <v>-0.45263625277083</v>
      </c>
      <c r="BH185" s="10" t="n">
        <f aca="false">(BG185/O185)*100</f>
        <v>-0.860874340482672</v>
      </c>
      <c r="BI185" s="10" t="e">
        <f aca="false">BH185/Y185</f>
        <v>#VALUE!</v>
      </c>
      <c r="BJ185" s="10" t="n">
        <f aca="false">((AY185 - AU185)/AU185)*100</f>
        <v>-0.884807072869743</v>
      </c>
      <c r="BK185" s="10" t="e">
        <f aca="false">BJ185/Y185</f>
        <v>#VALUE!</v>
      </c>
      <c r="BL185" s="15"/>
    </row>
    <row r="186" customFormat="false" ht="14.25" hidden="false" customHeight="true" outlineLevel="0" collapsed="false">
      <c r="A186" s="0" t="n">
        <v>169</v>
      </c>
      <c r="B186" s="16" t="n">
        <v>17126</v>
      </c>
      <c r="C186" s="10" t="n">
        <v>12</v>
      </c>
      <c r="D186" s="11" t="n">
        <v>4</v>
      </c>
      <c r="E186" s="11" t="n">
        <v>3</v>
      </c>
      <c r="F186" s="10" t="n">
        <v>2800</v>
      </c>
      <c r="G186" s="10" t="n">
        <v>2612.89</v>
      </c>
      <c r="H186" s="10" t="n">
        <v>2488.3</v>
      </c>
      <c r="I186" s="12" t="n">
        <v>2516.92</v>
      </c>
      <c r="J186" s="10" t="n">
        <v>1.01</v>
      </c>
      <c r="K186" s="13" t="n">
        <v>7.22</v>
      </c>
      <c r="L186" s="10" t="s">
        <v>64</v>
      </c>
      <c r="M186" s="10" t="n">
        <v>20170822</v>
      </c>
      <c r="N186" s="10" t="n">
        <v>20170824</v>
      </c>
      <c r="O186" s="10" t="n">
        <v>27.569333</v>
      </c>
      <c r="P186" s="10" t="n">
        <v>170504</v>
      </c>
      <c r="Q186" s="10" t="n">
        <f aca="false">AVERAGE(2.769, 2.772, 2.769)</f>
        <v>2.77</v>
      </c>
      <c r="R186" s="10" t="n">
        <v>13</v>
      </c>
      <c r="S186" s="10" t="n">
        <f aca="false">AVERAGE(32.4,32.5,32.4)</f>
        <v>32.4333333333333</v>
      </c>
      <c r="T186" s="10" t="n">
        <v>36.1</v>
      </c>
      <c r="U186" s="16" t="s">
        <v>65</v>
      </c>
      <c r="V186" s="10" t="s">
        <v>65</v>
      </c>
      <c r="W186" s="10" t="e">
        <f aca="false">U186*(32.55/29.53)</f>
        <v>#VALUE!</v>
      </c>
      <c r="X186" s="10" t="str">
        <f aca="false">U186</f>
        <v>NA</v>
      </c>
      <c r="Y186" s="10" t="s">
        <v>65</v>
      </c>
      <c r="Z186" s="10" t="e">
        <f aca="false">1.8682*X186 - 2.7383</f>
        <v>#VALUE!</v>
      </c>
      <c r="AA186" s="10" t="n">
        <f aca="false">AVERAGE(2.8)</f>
        <v>2.8</v>
      </c>
      <c r="AB186" s="10" t="n">
        <v>17.2</v>
      </c>
      <c r="AC186" s="10" t="n">
        <f aca="false">AVERAGE(29.4, 29.5, 29.5)</f>
        <v>29.4666666666667</v>
      </c>
      <c r="AD186" s="10" t="n">
        <f aca="false">33.1</f>
        <v>33.1</v>
      </c>
      <c r="AE186" s="10" t="n">
        <f aca="false">((Q186 - AA186)/Q186)</f>
        <v>-0.0108303249097472</v>
      </c>
      <c r="AF186" s="10" t="s">
        <v>65</v>
      </c>
      <c r="AG186" s="10" t="n">
        <v>27.574333</v>
      </c>
      <c r="AH186" s="14" t="n">
        <f aca="false">1.8682*AG186 - 2.7383</f>
        <v>48.7760689106</v>
      </c>
      <c r="AI186" s="14" t="n">
        <f aca="false">AH186*(17.1/16.8)</f>
        <v>49.6470701411464</v>
      </c>
      <c r="AJ186" s="14"/>
      <c r="AK186" s="14"/>
      <c r="AL186" s="10" t="n">
        <v>170707</v>
      </c>
      <c r="AM186" s="10" t="n">
        <f aca="false">AVERAGE(2.812, 2.809, 2.81)</f>
        <v>2.81033333333333</v>
      </c>
      <c r="AN186" s="10" t="n">
        <v>16.8</v>
      </c>
      <c r="AO186" s="10" t="s">
        <v>65</v>
      </c>
      <c r="AP186" s="10" t="s">
        <v>65</v>
      </c>
      <c r="AQ186" s="10" t="n">
        <f aca="false">((Q186 - AM186)/ Q186)</f>
        <v>-0.0145607701564382</v>
      </c>
      <c r="AR186" s="10" t="n">
        <f aca="false">(AG186*(1+AQ186))</f>
        <v>27.1728294749699</v>
      </c>
      <c r="AS186" s="10" t="n">
        <v>45.999</v>
      </c>
      <c r="AT186" s="10" t="s">
        <v>66</v>
      </c>
      <c r="AU186" s="0" t="n">
        <f aca="false">1.8651*O186 - 2.6525</f>
        <v>48.7670629783</v>
      </c>
      <c r="AV186" s="0" t="e">
        <f aca="false">1.8651*U186 - 2.6525</f>
        <v>#VALUE!</v>
      </c>
      <c r="AW186" s="0" t="n">
        <f aca="false">1.8651*AG186 - 2.6525</f>
        <v>48.7763884783</v>
      </c>
      <c r="AX186" s="0" t="s">
        <v>65</v>
      </c>
      <c r="AY186" s="0" t="n">
        <f aca="false">1.8651*AR186 - 2.6525</f>
        <v>48.0275442537664</v>
      </c>
      <c r="AZ186" s="10" t="s">
        <v>65</v>
      </c>
      <c r="BA186" s="10" t="s">
        <v>65</v>
      </c>
      <c r="BB186" s="10" t="n">
        <f aca="false">AG186-O186</f>
        <v>0.00499999999999901</v>
      </c>
      <c r="BC186" s="10" t="n">
        <f aca="false">(BB186/O186)*100</f>
        <v>0.0181360934629757</v>
      </c>
      <c r="BD186" s="10" t="e">
        <f aca="false">BC186/Y186</f>
        <v>#VALUE!</v>
      </c>
      <c r="BE186" s="10" t="n">
        <f aca="false">((AW186 - AU186)/AU186)*100</f>
        <v>0.019122537693398</v>
      </c>
      <c r="BF186" s="10" t="e">
        <f aca="false">BE186/Y186</f>
        <v>#VALUE!</v>
      </c>
      <c r="BG186" s="10" t="n">
        <f aca="false">(AR186-O186)</f>
        <v>-0.396503525030091</v>
      </c>
      <c r="BH186" s="10" t="n">
        <f aca="false">(BG186/O186)*100</f>
        <v>-1.4382049976693</v>
      </c>
      <c r="BI186" s="10" t="e">
        <f aca="false">BH186/Y186</f>
        <v>#VALUE!</v>
      </c>
      <c r="BJ186" s="10" t="n">
        <f aca="false">((AY186 - AU186)/AU186)*100</f>
        <v>-1.51643072059248</v>
      </c>
      <c r="BK186" s="10" t="e">
        <f aca="false">BJ186/Y186</f>
        <v>#VALUE!</v>
      </c>
      <c r="BL186" s="15"/>
    </row>
    <row r="187" customFormat="false" ht="14.25" hidden="false" customHeight="true" outlineLevel="0" collapsed="false">
      <c r="A187" s="0" t="n">
        <v>175</v>
      </c>
      <c r="B187" s="16" t="n">
        <v>17021</v>
      </c>
      <c r="C187" s="10" t="n">
        <v>5</v>
      </c>
      <c r="D187" s="11" t="n">
        <v>2</v>
      </c>
      <c r="E187" s="11" t="n">
        <v>2</v>
      </c>
      <c r="F187" s="10" t="n">
        <v>400</v>
      </c>
      <c r="G187" s="10" t="n">
        <v>2329.53</v>
      </c>
      <c r="H187" s="10" t="n">
        <v>2437.2</v>
      </c>
      <c r="I187" s="12" t="n">
        <v>590.67</v>
      </c>
      <c r="J187" s="10" t="n">
        <v>2.86</v>
      </c>
      <c r="K187" s="13" t="n">
        <v>7.83</v>
      </c>
      <c r="L187" s="10" t="s">
        <v>64</v>
      </c>
      <c r="M187" s="10" t="n">
        <v>20170915</v>
      </c>
      <c r="N187" s="10" t="n">
        <v>20170915</v>
      </c>
      <c r="O187" s="10" t="n">
        <v>23.466333</v>
      </c>
      <c r="P187" s="10" t="n">
        <v>170505</v>
      </c>
      <c r="Q187" s="10" t="n">
        <v>2.786</v>
      </c>
      <c r="R187" s="10" t="n">
        <v>12.9</v>
      </c>
      <c r="S187" s="10" t="n">
        <f aca="false">AVERAGE(32.5, 32.6, 32.5)</f>
        <v>32.5333333333333</v>
      </c>
      <c r="T187" s="10" t="n">
        <v>36.1</v>
      </c>
      <c r="U187" s="16" t="s">
        <v>65</v>
      </c>
      <c r="V187" s="10" t="s">
        <v>65</v>
      </c>
      <c r="W187" s="10" t="e">
        <f aca="false">U187*(32.55/29.53)</f>
        <v>#VALUE!</v>
      </c>
      <c r="X187" s="10" t="str">
        <f aca="false">U187</f>
        <v>NA</v>
      </c>
      <c r="Y187" s="10" t="s">
        <v>65</v>
      </c>
      <c r="Z187" s="10" t="e">
        <f aca="false">1.8682*X187 - 2.7383</f>
        <v>#VALUE!</v>
      </c>
      <c r="AA187" s="10" t="s">
        <v>65</v>
      </c>
      <c r="AB187" s="10" t="s">
        <v>65</v>
      </c>
      <c r="AC187" s="10" t="s">
        <v>65</v>
      </c>
      <c r="AD187" s="10" t="s">
        <v>65</v>
      </c>
      <c r="AE187" s="10" t="s">
        <v>65</v>
      </c>
      <c r="AF187" s="10" t="s">
        <v>65</v>
      </c>
      <c r="AG187" s="10" t="n">
        <v>23.061667</v>
      </c>
      <c r="AH187" s="14" t="n">
        <f aca="false">1.8682*AG187 - 2.7383</f>
        <v>40.3455062894</v>
      </c>
      <c r="AI187" s="14" t="n">
        <f aca="false">AH187*(17.1/16.8)</f>
        <v>41.0659617588536</v>
      </c>
      <c r="AJ187" s="14"/>
      <c r="AK187" s="14"/>
      <c r="AL187" s="10" t="n">
        <v>170707</v>
      </c>
      <c r="AM187" s="10" t="n">
        <f aca="false">AVERAGE(2.812, 2.809, 2.81)</f>
        <v>2.81033333333333</v>
      </c>
      <c r="AN187" s="10" t="n">
        <v>16.8</v>
      </c>
      <c r="AO187" s="10" t="s">
        <v>65</v>
      </c>
      <c r="AP187" s="10" t="s">
        <v>65</v>
      </c>
      <c r="AQ187" s="10" t="n">
        <f aca="false">((Q187 - AM187)/ Q187)</f>
        <v>-0.00873414692510185</v>
      </c>
      <c r="AR187" s="10" t="n">
        <f aca="false">(AG187*(1+AQ187))</f>
        <v>22.8602430120842</v>
      </c>
      <c r="AS187" s="10" t="n">
        <v>37.533</v>
      </c>
      <c r="AT187" s="10" t="s">
        <v>66</v>
      </c>
      <c r="AU187" s="0" t="n">
        <f aca="false">1.8651*O187 - 2.6525</f>
        <v>41.1145576783</v>
      </c>
      <c r="AV187" s="0" t="e">
        <f aca="false">1.8651*U187 - 2.6525</f>
        <v>#VALUE!</v>
      </c>
      <c r="AW187" s="0" t="n">
        <f aca="false">1.8651*AG187 - 2.6525</f>
        <v>40.3598151217</v>
      </c>
      <c r="AX187" s="0" t="s">
        <v>65</v>
      </c>
      <c r="AY187" s="0" t="n">
        <f aca="false">1.8651*AR187 - 2.6525</f>
        <v>39.9841392418383</v>
      </c>
      <c r="AZ187" s="10" t="s">
        <v>65</v>
      </c>
      <c r="BA187" s="10" t="s">
        <v>65</v>
      </c>
      <c r="BB187" s="10" t="n">
        <f aca="false">AG187-O187</f>
        <v>-0.404665999999999</v>
      </c>
      <c r="BC187" s="10" t="n">
        <f aca="false">(BB187/O187)*100</f>
        <v>-1.72445349684588</v>
      </c>
      <c r="BD187" s="10" t="e">
        <f aca="false">BC187/Y187</f>
        <v>#VALUE!</v>
      </c>
      <c r="BE187" s="10" t="n">
        <f aca="false">((AW187 - AU187)/AU187)*100</f>
        <v>-1.83570637559931</v>
      </c>
      <c r="BF187" s="10" t="e">
        <f aca="false">BE187/Y187</f>
        <v>#VALUE!</v>
      </c>
      <c r="BG187" s="10" t="n">
        <f aca="false">(AR187-O187)</f>
        <v>-0.606089987915773</v>
      </c>
      <c r="BH187" s="10" t="n">
        <f aca="false">(BG187/O187)*100</f>
        <v>-2.58280655914911</v>
      </c>
      <c r="BI187" s="10" t="e">
        <f aca="false">BH187/Y187</f>
        <v>#VALUE!</v>
      </c>
      <c r="BJ187" s="10" t="n">
        <f aca="false">((AY187 - AU187)/AU187)*100</f>
        <v>-2.74943596695517</v>
      </c>
      <c r="BK187" s="10" t="e">
        <f aca="false">BJ187/Y187</f>
        <v>#VALUE!</v>
      </c>
      <c r="BL187" s="15"/>
    </row>
    <row r="188" customFormat="false" ht="14.25" hidden="false" customHeight="true" outlineLevel="0" collapsed="false">
      <c r="A188" s="0" t="n">
        <v>177</v>
      </c>
      <c r="B188" s="16" t="n">
        <v>17038</v>
      </c>
      <c r="C188" s="10" t="n">
        <v>15</v>
      </c>
      <c r="D188" s="11" t="n">
        <v>5</v>
      </c>
      <c r="E188" s="11" t="n">
        <v>3</v>
      </c>
      <c r="F188" s="10" t="n">
        <v>900</v>
      </c>
      <c r="G188" s="10" t="n">
        <v>2441.67</v>
      </c>
      <c r="H188" s="10" t="n">
        <v>2467.77</v>
      </c>
      <c r="I188" s="12" t="n">
        <v>890.65</v>
      </c>
      <c r="J188" s="10" t="n">
        <v>2.12</v>
      </c>
      <c r="K188" s="13" t="n">
        <v>7.62</v>
      </c>
      <c r="L188" s="10" t="s">
        <v>64</v>
      </c>
      <c r="M188" s="10" t="n">
        <v>20170915</v>
      </c>
      <c r="N188" s="10" t="n">
        <v>20170915</v>
      </c>
      <c r="O188" s="10" t="n">
        <v>35.505333</v>
      </c>
      <c r="P188" s="10" t="n">
        <v>170505</v>
      </c>
      <c r="Q188" s="10" t="n">
        <v>2.786</v>
      </c>
      <c r="R188" s="10" t="n">
        <v>12.9</v>
      </c>
      <c r="S188" s="10" t="n">
        <f aca="false">AVERAGE(32.5, 32.6, 32.5)</f>
        <v>32.5333333333333</v>
      </c>
      <c r="T188" s="10" t="n">
        <v>36.1</v>
      </c>
      <c r="U188" s="16" t="s">
        <v>65</v>
      </c>
      <c r="V188" s="10" t="s">
        <v>65</v>
      </c>
      <c r="W188" s="10" t="e">
        <f aca="false">U188*(32.55/29.53)</f>
        <v>#VALUE!</v>
      </c>
      <c r="X188" s="10" t="str">
        <f aca="false">U188</f>
        <v>NA</v>
      </c>
      <c r="Y188" s="10" t="s">
        <v>65</v>
      </c>
      <c r="Z188" s="10" t="e">
        <f aca="false">1.8682*X188 - 2.7383</f>
        <v>#VALUE!</v>
      </c>
      <c r="AA188" s="10" t="n">
        <f aca="false">AVERAGE(2.799, 2.798, 2.798)</f>
        <v>2.79833333333333</v>
      </c>
      <c r="AB188" s="10" t="n">
        <v>17</v>
      </c>
      <c r="AC188" s="10" t="n">
        <v>29.9</v>
      </c>
      <c r="AD188" s="10" t="n">
        <v>33.1</v>
      </c>
      <c r="AE188" s="10" t="n">
        <f aca="false">((Q188 - AA188)/Q188)</f>
        <v>-0.00442689638669537</v>
      </c>
      <c r="AF188" s="10" t="s">
        <v>65</v>
      </c>
      <c r="AG188" s="10" t="n">
        <v>34.155333</v>
      </c>
      <c r="AH188" s="14" t="n">
        <f aca="false">1.8682*AG188 - 2.7383</f>
        <v>61.0706931106</v>
      </c>
      <c r="AI188" s="14" t="n">
        <f aca="false">AH188*(17.1/16.8)</f>
        <v>62.1612412018607</v>
      </c>
      <c r="AJ188" s="14"/>
      <c r="AK188" s="14"/>
      <c r="AL188" s="10" t="n">
        <v>170707</v>
      </c>
      <c r="AM188" s="10" t="n">
        <f aca="false">AVERAGE(2.804, 2.803, 2.803)</f>
        <v>2.80333333333333</v>
      </c>
      <c r="AN188" s="10" t="n">
        <v>16.8</v>
      </c>
      <c r="AO188" s="10" t="s">
        <v>65</v>
      </c>
      <c r="AP188" s="10" t="s">
        <v>65</v>
      </c>
      <c r="AQ188" s="10" t="n">
        <f aca="false">((Q188 - AM188)/ Q188)</f>
        <v>-0.0062215841110313</v>
      </c>
      <c r="AR188" s="10" t="n">
        <f aca="false">(AG188*(1+AQ188))</f>
        <v>33.9428327229002</v>
      </c>
      <c r="AS188" s="10" t="n">
        <v>53.315</v>
      </c>
      <c r="AT188" s="10" t="s">
        <v>66</v>
      </c>
      <c r="AU188" s="0" t="n">
        <f aca="false">1.8651*O188 - 2.6525</f>
        <v>63.5684965783</v>
      </c>
      <c r="AV188" s="0" t="e">
        <f aca="false">1.8651*U188 - 2.6525</f>
        <v>#VALUE!</v>
      </c>
      <c r="AW188" s="0" t="n">
        <f aca="false">1.8651*AG188 - 2.6525</f>
        <v>61.0506115783</v>
      </c>
      <c r="AX188" s="0" t="s">
        <v>65</v>
      </c>
      <c r="AY188" s="0" t="n">
        <f aca="false">1.8651*AR188 - 2.6525</f>
        <v>60.6542773114812</v>
      </c>
      <c r="AZ188" s="10" t="s">
        <v>65</v>
      </c>
      <c r="BA188" s="10" t="s">
        <v>65</v>
      </c>
      <c r="BB188" s="10" t="n">
        <f aca="false">AG188-O188</f>
        <v>-1.35</v>
      </c>
      <c r="BC188" s="10" t="n">
        <f aca="false">(BB188/O188)*100</f>
        <v>-3.8022457077082</v>
      </c>
      <c r="BD188" s="10" t="e">
        <f aca="false">BC188/Y188</f>
        <v>#VALUE!</v>
      </c>
      <c r="BE188" s="10" t="n">
        <f aca="false">((AW188 - AU188)/AU188)*100</f>
        <v>-3.96090065917891</v>
      </c>
      <c r="BF188" s="10" t="e">
        <f aca="false">BE188/Y188</f>
        <v>#VALUE!</v>
      </c>
      <c r="BG188" s="10" t="n">
        <f aca="false">(AR188-O188)</f>
        <v>-1.56250027709979</v>
      </c>
      <c r="BH188" s="10" t="n">
        <f aca="false">(BG188/O188)*100</f>
        <v>-4.40074812733002</v>
      </c>
      <c r="BI188" s="10" t="e">
        <f aca="false">BH188/Y188</f>
        <v>#VALUE!</v>
      </c>
      <c r="BJ188" s="10" t="n">
        <f aca="false">((AY188 - AU188)/AU188)*100</f>
        <v>-4.58437657594946</v>
      </c>
      <c r="BK188" s="10" t="e">
        <f aca="false">BJ188/Y188</f>
        <v>#VALUE!</v>
      </c>
      <c r="BL188" s="15"/>
    </row>
    <row r="189" customFormat="false" ht="14.25" hidden="false" customHeight="true" outlineLevel="0" collapsed="false">
      <c r="A189" s="0" t="n">
        <v>178</v>
      </c>
      <c r="B189" s="16" t="n">
        <v>17039</v>
      </c>
      <c r="C189" s="10" t="n">
        <v>9</v>
      </c>
      <c r="D189" s="11" t="n">
        <v>3</v>
      </c>
      <c r="E189" s="11" t="n">
        <v>3</v>
      </c>
      <c r="F189" s="10" t="n">
        <v>900</v>
      </c>
      <c r="G189" s="10" t="n">
        <v>2442.18</v>
      </c>
      <c r="H189" s="10" t="n">
        <v>2466.7</v>
      </c>
      <c r="I189" s="12" t="n">
        <v>908.54</v>
      </c>
      <c r="J189" s="10" t="n">
        <v>2.07</v>
      </c>
      <c r="K189" s="13" t="n">
        <v>7.59</v>
      </c>
      <c r="L189" s="10" t="s">
        <v>64</v>
      </c>
      <c r="M189" s="10" t="n">
        <v>20170915</v>
      </c>
      <c r="N189" s="10" t="n">
        <v>20170915</v>
      </c>
      <c r="O189" s="10" t="n">
        <v>18.8386667</v>
      </c>
      <c r="P189" s="10" t="n">
        <v>170505</v>
      </c>
      <c r="Q189" s="10" t="n">
        <v>2.785</v>
      </c>
      <c r="R189" s="10" t="n">
        <v>12.9</v>
      </c>
      <c r="S189" s="10" t="n">
        <f aca="false">AVERAGE(32.5, 32.6, 32.5)</f>
        <v>32.5333333333333</v>
      </c>
      <c r="T189" s="10" t="n">
        <v>36.1</v>
      </c>
      <c r="U189" s="10" t="n">
        <v>18.976333</v>
      </c>
      <c r="V189" s="10" t="n">
        <v>170601</v>
      </c>
      <c r="W189" s="10" t="n">
        <f aca="false">U189*(32.55/29.53)</f>
        <v>20.9170213054521</v>
      </c>
      <c r="X189" s="10" t="n">
        <f aca="false">U189</f>
        <v>18.976333</v>
      </c>
      <c r="Y189" s="16" t="n">
        <v>29</v>
      </c>
      <c r="Z189" s="10" t="n">
        <f aca="false">1.8682*X189 - 2.7383</f>
        <v>32.7132853106</v>
      </c>
      <c r="AA189" s="10" t="n">
        <f aca="false">AVERAGE(2.8, 2.8, 2.798)</f>
        <v>2.79933333333333</v>
      </c>
      <c r="AB189" s="10" t="n">
        <v>17</v>
      </c>
      <c r="AC189" s="10" t="n">
        <f aca="false">AVERAGE(29.6, 29.6, 29.6)</f>
        <v>29.6</v>
      </c>
      <c r="AD189" s="10" t="n">
        <v>33.1</v>
      </c>
      <c r="AE189" s="10" t="n">
        <f aca="false">((Q189 - AA189)/Q189)</f>
        <v>-0.00514661879114294</v>
      </c>
      <c r="AF189" s="10" t="n">
        <f aca="false">(U189*(1 +AE189))</f>
        <v>18.8786690479952</v>
      </c>
      <c r="AG189" s="16" t="s">
        <v>65</v>
      </c>
      <c r="AH189" s="14" t="e">
        <f aca="false">1.8682*AG189 - 2.7383</f>
        <v>#VALUE!</v>
      </c>
      <c r="AI189" s="14" t="e">
        <f aca="false">AH189*(17.1/16.8)</f>
        <v>#VALUE!</v>
      </c>
      <c r="AJ189" s="14"/>
      <c r="AK189" s="14"/>
      <c r="AL189" s="10" t="n">
        <v>170705</v>
      </c>
      <c r="AM189" s="10" t="n">
        <f aca="false">AVERAGE(2.79, 2.79, 2.789)</f>
        <v>2.78966666666667</v>
      </c>
      <c r="AN189" s="10" t="n">
        <v>17</v>
      </c>
      <c r="AO189" s="10" t="s">
        <v>65</v>
      </c>
      <c r="AP189" s="10" t="s">
        <v>65</v>
      </c>
      <c r="AQ189" s="10" t="n">
        <f aca="false">((Q189 - AM189)/ Q189)</f>
        <v>-0.00167564332734887</v>
      </c>
      <c r="AR189" s="10" t="s">
        <v>65</v>
      </c>
      <c r="AS189" s="10" t="n">
        <v>32.435</v>
      </c>
      <c r="AT189" s="10" t="s">
        <v>66</v>
      </c>
      <c r="AU189" s="0" t="s">
        <v>65</v>
      </c>
      <c r="AV189" s="0" t="n">
        <f aca="false">1.8651*U189 - 2.6525</f>
        <v>32.7402586783</v>
      </c>
      <c r="AW189" s="0" t="s">
        <v>65</v>
      </c>
      <c r="AX189" s="0" t="n">
        <f aca="false">1.8651*AF189 - 2.6525</f>
        <v>32.5581056414159</v>
      </c>
      <c r="AY189" s="0" t="s">
        <v>65</v>
      </c>
      <c r="AZ189" s="10" t="s">
        <v>65</v>
      </c>
      <c r="BA189" s="10" t="s">
        <v>65</v>
      </c>
      <c r="BB189" s="10" t="n">
        <f aca="false">U189-O189</f>
        <v>0.137666299999999</v>
      </c>
      <c r="BC189" s="10" t="n">
        <f aca="false">(BB189/O189)*100</f>
        <v>0.730764560954833</v>
      </c>
      <c r="BD189" s="10" t="n">
        <f aca="false">BC189/Y189</f>
        <v>0.0251987779639598</v>
      </c>
      <c r="BE189" s="10" t="s">
        <v>65</v>
      </c>
      <c r="BF189" s="10" t="s">
        <v>65</v>
      </c>
      <c r="BG189" s="10" t="s">
        <v>65</v>
      </c>
      <c r="BH189" s="10" t="s">
        <v>65</v>
      </c>
      <c r="BI189" s="10" t="s">
        <v>65</v>
      </c>
      <c r="BJ189" s="10" t="s">
        <v>65</v>
      </c>
      <c r="BK189" s="10" t="s">
        <v>65</v>
      </c>
      <c r="BL189" s="15"/>
    </row>
    <row r="190" customFormat="false" ht="14.25" hidden="false" customHeight="true" outlineLevel="0" collapsed="false">
      <c r="A190" s="0" t="n">
        <v>179</v>
      </c>
      <c r="B190" s="16" t="n">
        <v>17057</v>
      </c>
      <c r="C190" s="10" t="n">
        <v>10</v>
      </c>
      <c r="D190" s="11" t="n">
        <v>4</v>
      </c>
      <c r="E190" s="11" t="n">
        <v>1</v>
      </c>
      <c r="F190" s="10" t="n">
        <v>2800</v>
      </c>
      <c r="G190" s="10" t="n">
        <v>2587.92</v>
      </c>
      <c r="H190" s="10" t="n">
        <v>2497.79</v>
      </c>
      <c r="I190" s="12" t="n">
        <v>2378.18</v>
      </c>
      <c r="J190" s="10" t="n">
        <v>1.08</v>
      </c>
      <c r="K190" s="13" t="n">
        <v>7.23</v>
      </c>
      <c r="L190" s="10" t="s">
        <v>64</v>
      </c>
      <c r="M190" s="10" t="n">
        <v>20170915</v>
      </c>
      <c r="N190" s="10" t="n">
        <v>20170915</v>
      </c>
      <c r="O190" s="10" t="n">
        <v>32.074</v>
      </c>
      <c r="P190" s="10" t="n">
        <v>170505</v>
      </c>
      <c r="Q190" s="10" t="n">
        <v>2.786</v>
      </c>
      <c r="R190" s="10" t="n">
        <v>12.9</v>
      </c>
      <c r="S190" s="10" t="n">
        <f aca="false">AVERAGE(32.5, 32.6, 32.5)</f>
        <v>32.5333333333333</v>
      </c>
      <c r="T190" s="10" t="n">
        <v>36.1</v>
      </c>
      <c r="U190" s="16" t="s">
        <v>65</v>
      </c>
      <c r="V190" s="10" t="s">
        <v>65</v>
      </c>
      <c r="W190" s="10" t="e">
        <f aca="false">U190*(32.55/29.53)</f>
        <v>#VALUE!</v>
      </c>
      <c r="X190" s="10" t="str">
        <f aca="false">U190</f>
        <v>NA</v>
      </c>
      <c r="Y190" s="10" t="s">
        <v>65</v>
      </c>
      <c r="Z190" s="10" t="e">
        <f aca="false">1.8682*X190 - 2.7383</f>
        <v>#VALUE!</v>
      </c>
      <c r="AA190" s="10" t="n">
        <f aca="false">AVERAGE(2.799, 2.798, 2.798)</f>
        <v>2.79833333333333</v>
      </c>
      <c r="AB190" s="10" t="n">
        <v>17</v>
      </c>
      <c r="AC190" s="10" t="n">
        <v>29.9</v>
      </c>
      <c r="AD190" s="10" t="n">
        <v>33.1</v>
      </c>
      <c r="AE190" s="10" t="n">
        <f aca="false">((Q190 - AA190)/Q190)</f>
        <v>-0.00442689638669537</v>
      </c>
      <c r="AF190" s="10" t="s">
        <v>65</v>
      </c>
      <c r="AG190" s="10" t="n">
        <v>31.366</v>
      </c>
      <c r="AH190" s="14" t="n">
        <f aca="false">1.8682*AG190 - 2.7383</f>
        <v>55.8596612</v>
      </c>
      <c r="AI190" s="14" t="n">
        <f aca="false">AH190*(17.1/16.8)</f>
        <v>56.85715515</v>
      </c>
      <c r="AJ190" s="14"/>
      <c r="AK190" s="14"/>
      <c r="AL190" s="10" t="n">
        <v>170707</v>
      </c>
      <c r="AM190" s="10" t="n">
        <f aca="false">AVERAGE(2.812, 2.809, 2.81)</f>
        <v>2.81033333333333</v>
      </c>
      <c r="AN190" s="10" t="n">
        <v>16.8</v>
      </c>
      <c r="AO190" s="10" t="s">
        <v>65</v>
      </c>
      <c r="AP190" s="10" t="s">
        <v>65</v>
      </c>
      <c r="AQ190" s="10" t="n">
        <f aca="false">((Q190 - AM190)/ Q190)</f>
        <v>-0.00873414692510185</v>
      </c>
      <c r="AR190" s="10" t="n">
        <f aca="false">(AG190*(1+AQ190))</f>
        <v>31.0920447475473</v>
      </c>
      <c r="AS190" s="10" t="n">
        <v>51.212</v>
      </c>
      <c r="AT190" s="10" t="s">
        <v>66</v>
      </c>
      <c r="AU190" s="0" t="n">
        <f aca="false">1.8651*O190 - 2.6525</f>
        <v>57.1687174</v>
      </c>
      <c r="AV190" s="0" t="e">
        <f aca="false">1.8651*U190 - 2.6525</f>
        <v>#VALUE!</v>
      </c>
      <c r="AW190" s="0" t="n">
        <f aca="false">1.8651*AG190 - 2.6525</f>
        <v>55.8482266</v>
      </c>
      <c r="AX190" s="0" t="s">
        <v>65</v>
      </c>
      <c r="AY190" s="0" t="n">
        <f aca="false">1.8651*AR190 - 2.6525</f>
        <v>55.3372726586504</v>
      </c>
      <c r="AZ190" s="10" t="s">
        <v>65</v>
      </c>
      <c r="BA190" s="10" t="s">
        <v>65</v>
      </c>
      <c r="BB190" s="10" t="n">
        <f aca="false">AG190-O190</f>
        <v>-0.707999999999998</v>
      </c>
      <c r="BC190" s="10" t="n">
        <f aca="false">(BB190/O190)*100</f>
        <v>-2.20739539814179</v>
      </c>
      <c r="BD190" s="10" t="e">
        <f aca="false">BC190/Y190</f>
        <v>#VALUE!</v>
      </c>
      <c r="BE190" s="10" t="n">
        <f aca="false">((AW190 - AU190)/AU190)*100</f>
        <v>-2.30981358346862</v>
      </c>
      <c r="BF190" s="10" t="e">
        <f aca="false">BE190/Y190</f>
        <v>#VALUE!</v>
      </c>
      <c r="BG190" s="10" t="n">
        <f aca="false">(AR190-O190)</f>
        <v>-0.981955252452742</v>
      </c>
      <c r="BH190" s="10" t="n">
        <f aca="false">(BG190/O190)*100</f>
        <v>-3.06153037492281</v>
      </c>
      <c r="BI190" s="10" t="e">
        <f aca="false">BH190/Y190</f>
        <v>#VALUE!</v>
      </c>
      <c r="BJ190" s="10" t="n">
        <f aca="false">((AY190 - AU190)/AU190)*100</f>
        <v>-3.20357850349394</v>
      </c>
      <c r="BK190" s="10" t="e">
        <f aca="false">BJ190/Y190</f>
        <v>#VALUE!</v>
      </c>
      <c r="BL190" s="15"/>
    </row>
    <row r="191" customFormat="false" ht="14.25" hidden="false" customHeight="true" outlineLevel="0" collapsed="false">
      <c r="A191" s="0" t="n">
        <v>180</v>
      </c>
      <c r="B191" s="16" t="n">
        <v>17058</v>
      </c>
      <c r="C191" s="10" t="n">
        <v>10</v>
      </c>
      <c r="D191" s="11" t="n">
        <v>4</v>
      </c>
      <c r="E191" s="11" t="n">
        <v>1</v>
      </c>
      <c r="F191" s="10" t="n">
        <v>2800</v>
      </c>
      <c r="G191" s="10" t="n">
        <v>2587.92</v>
      </c>
      <c r="H191" s="10" t="n">
        <v>2497.79</v>
      </c>
      <c r="I191" s="12" t="n">
        <v>2378.18</v>
      </c>
      <c r="J191" s="10" t="n">
        <v>1.08</v>
      </c>
      <c r="K191" s="13" t="n">
        <v>7.23</v>
      </c>
      <c r="L191" s="10" t="s">
        <v>64</v>
      </c>
      <c r="M191" s="10" t="n">
        <v>20170915</v>
      </c>
      <c r="N191" s="10" t="n">
        <v>20170915</v>
      </c>
      <c r="O191" s="10" t="n">
        <v>23.402667</v>
      </c>
      <c r="P191" s="10" t="n">
        <v>170505</v>
      </c>
      <c r="Q191" s="10" t="n">
        <v>2.786</v>
      </c>
      <c r="R191" s="10" t="n">
        <v>12.9</v>
      </c>
      <c r="S191" s="10" t="n">
        <f aca="false">AVERAGE(32.5, 32.6, 32.5)</f>
        <v>32.5333333333333</v>
      </c>
      <c r="T191" s="10" t="n">
        <v>36.1</v>
      </c>
      <c r="U191" s="16" t="s">
        <v>65</v>
      </c>
      <c r="V191" s="10" t="s">
        <v>65</v>
      </c>
      <c r="W191" s="10" t="e">
        <f aca="false">U191*(32.55/29.53)</f>
        <v>#VALUE!</v>
      </c>
      <c r="X191" s="10" t="str">
        <f aca="false">U191</f>
        <v>NA</v>
      </c>
      <c r="Y191" s="10" t="s">
        <v>65</v>
      </c>
      <c r="Z191" s="10" t="e">
        <f aca="false">1.8682*X191 - 2.7383</f>
        <v>#VALUE!</v>
      </c>
      <c r="AA191" s="10" t="n">
        <f aca="false">AVERAGE(2.799, 2.798, 2.798)</f>
        <v>2.79833333333333</v>
      </c>
      <c r="AB191" s="10" t="n">
        <v>17</v>
      </c>
      <c r="AC191" s="10" t="n">
        <v>29.9</v>
      </c>
      <c r="AD191" s="10" t="n">
        <v>33.1</v>
      </c>
      <c r="AE191" s="10" t="n">
        <f aca="false">((Q191 - AA191)/Q191)</f>
        <v>-0.00442689638669537</v>
      </c>
      <c r="AF191" s="10" t="s">
        <v>65</v>
      </c>
      <c r="AG191" s="10" t="n">
        <v>22.953667</v>
      </c>
      <c r="AH191" s="14" t="n">
        <f aca="false">1.8682*AG191 - 2.7383</f>
        <v>40.1437406894</v>
      </c>
      <c r="AI191" s="14" t="n">
        <f aca="false">AH191*(17.1/16.8)</f>
        <v>40.8605932017107</v>
      </c>
      <c r="AJ191" s="14"/>
      <c r="AK191" s="14"/>
      <c r="AL191" s="10" t="n">
        <v>170707</v>
      </c>
      <c r="AM191" s="10" t="n">
        <f aca="false">AVERAGE(2.796, 2.792, 2.791)</f>
        <v>2.793</v>
      </c>
      <c r="AN191" s="10" t="n">
        <v>16.7</v>
      </c>
      <c r="AO191" s="10" t="s">
        <v>65</v>
      </c>
      <c r="AP191" s="10" t="s">
        <v>65</v>
      </c>
      <c r="AQ191" s="10" t="n">
        <f aca="false">((Q191 - AM191)/ Q191)</f>
        <v>-0.00251256281407023</v>
      </c>
      <c r="AR191" s="10" t="n">
        <f aca="false">(AG191*(1+AQ191))</f>
        <v>22.8959944698492</v>
      </c>
      <c r="AS191" s="10" t="n">
        <v>36.622</v>
      </c>
      <c r="AT191" s="10" t="s">
        <v>66</v>
      </c>
      <c r="AU191" s="0" t="n">
        <f aca="false">1.8651*O191 - 2.6525</f>
        <v>40.9958142217</v>
      </c>
      <c r="AV191" s="0" t="e">
        <f aca="false">1.8651*U191 - 2.6525</f>
        <v>#VALUE!</v>
      </c>
      <c r="AW191" s="0" t="n">
        <f aca="false">1.8651*AG191 - 2.6525</f>
        <v>40.1583843217</v>
      </c>
      <c r="AX191" s="0" t="s">
        <v>65</v>
      </c>
      <c r="AY191" s="0" t="n">
        <f aca="false">1.8651*AR191 - 2.6525</f>
        <v>40.0508192857158</v>
      </c>
      <c r="AZ191" s="10" t="s">
        <v>65</v>
      </c>
      <c r="BA191" s="10" t="s">
        <v>65</v>
      </c>
      <c r="BB191" s="10" t="n">
        <f aca="false">AG191-O191</f>
        <v>-0.449000000000002</v>
      </c>
      <c r="BC191" s="10" t="n">
        <f aca="false">(BB191/O191)*100</f>
        <v>-1.91858474933648</v>
      </c>
      <c r="BD191" s="10" t="e">
        <f aca="false">BC191/Y191</f>
        <v>#VALUE!</v>
      </c>
      <c r="BE191" s="10" t="n">
        <f aca="false">((AW191 - AU191)/AU191)*100</f>
        <v>-2.04272049695438</v>
      </c>
      <c r="BF191" s="10" t="e">
        <f aca="false">BE191/Y191</f>
        <v>#VALUE!</v>
      </c>
      <c r="BG191" s="10" t="n">
        <f aca="false">(AR191-O191)</f>
        <v>-0.506672530150752</v>
      </c>
      <c r="BH191" s="10" t="n">
        <f aca="false">(BG191/O191)*100</f>
        <v>-2.16502046604668</v>
      </c>
      <c r="BI191" s="10" t="e">
        <f aca="false">BH191/Y191</f>
        <v>#VALUE!</v>
      </c>
      <c r="BJ191" s="10" t="n">
        <f aca="false">((AY191 - AU191)/AU191)*100</f>
        <v>-2.30510103025094</v>
      </c>
      <c r="BK191" s="10" t="e">
        <f aca="false">BJ191/Y191</f>
        <v>#VALUE!</v>
      </c>
      <c r="BL191" s="15"/>
    </row>
    <row r="192" customFormat="false" ht="14.25" hidden="false" customHeight="true" outlineLevel="0" collapsed="false">
      <c r="A192" s="0" t="n">
        <v>183</v>
      </c>
      <c r="B192" s="16" t="n">
        <v>17081</v>
      </c>
      <c r="C192" s="10" t="n">
        <v>4</v>
      </c>
      <c r="D192" s="11" t="n">
        <v>2</v>
      </c>
      <c r="E192" s="11" t="n">
        <v>1</v>
      </c>
      <c r="F192" s="10" t="n">
        <v>400</v>
      </c>
      <c r="G192" s="10" t="n">
        <v>2359.13</v>
      </c>
      <c r="H192" s="10" t="n">
        <v>2470.99</v>
      </c>
      <c r="I192" s="12" t="n">
        <v>545.47</v>
      </c>
      <c r="J192" s="10" t="n">
        <v>2.98</v>
      </c>
      <c r="K192" s="13" t="n">
        <v>7.83</v>
      </c>
      <c r="L192" s="10" t="s">
        <v>64</v>
      </c>
      <c r="M192" s="10" t="n">
        <v>20170915</v>
      </c>
      <c r="N192" s="10" t="n">
        <v>20170915</v>
      </c>
      <c r="O192" s="10" t="n">
        <v>73.494333</v>
      </c>
      <c r="P192" s="10" t="n">
        <v>170505</v>
      </c>
      <c r="Q192" s="10" t="n">
        <v>2.786</v>
      </c>
      <c r="R192" s="10" t="n">
        <v>12.9</v>
      </c>
      <c r="S192" s="10" t="n">
        <f aca="false">AVERAGE(32.5, 32.6, 32.5)</f>
        <v>32.5333333333333</v>
      </c>
      <c r="T192" s="10" t="n">
        <v>36.1</v>
      </c>
      <c r="U192" s="16" t="s">
        <v>65</v>
      </c>
      <c r="V192" s="10" t="n">
        <v>170604</v>
      </c>
      <c r="W192" s="10" t="e">
        <f aca="false">U192*(32.55/29.53)</f>
        <v>#VALUE!</v>
      </c>
      <c r="X192" s="10" t="str">
        <f aca="false">U192</f>
        <v>NA</v>
      </c>
      <c r="Y192" s="10" t="s">
        <v>65</v>
      </c>
      <c r="Z192" s="10" t="e">
        <f aca="false">1.8682*X192 - 2.7383</f>
        <v>#VALUE!</v>
      </c>
      <c r="AA192" s="10" t="n">
        <f aca="false">AVERAGE(2.799, 2.798, 2.798)</f>
        <v>2.79833333333333</v>
      </c>
      <c r="AB192" s="10" t="n">
        <v>17</v>
      </c>
      <c r="AC192" s="10" t="n">
        <v>29.9</v>
      </c>
      <c r="AD192" s="10" t="n">
        <v>33.1</v>
      </c>
      <c r="AE192" s="10" t="n">
        <f aca="false">((Q192 - AA192)/Q192)</f>
        <v>-0.00442689638669537</v>
      </c>
      <c r="AF192" s="10" t="s">
        <v>65</v>
      </c>
      <c r="AG192" s="10" t="n">
        <v>74.166667</v>
      </c>
      <c r="AH192" s="14" t="n">
        <f aca="false">1.8682*AG192 - 2.7383</f>
        <v>135.8198672894</v>
      </c>
      <c r="AI192" s="14" t="n">
        <f aca="false">AH192*(17.1/16.8)</f>
        <v>138.245222062425</v>
      </c>
      <c r="AJ192" s="14"/>
      <c r="AK192" s="14"/>
      <c r="AL192" s="10" t="n">
        <v>170707</v>
      </c>
      <c r="AM192" s="10" t="n">
        <f aca="false">AVERAGE(2.796, 2.792, 2.791)</f>
        <v>2.793</v>
      </c>
      <c r="AN192" s="10" t="n">
        <v>16.7</v>
      </c>
      <c r="AO192" s="10" t="s">
        <v>65</v>
      </c>
      <c r="AP192" s="10" t="s">
        <v>65</v>
      </c>
      <c r="AQ192" s="10" t="n">
        <f aca="false">((Q192 - AM192)/ Q192)</f>
        <v>-0.00251256281407023</v>
      </c>
      <c r="AR192" s="10" t="n">
        <f aca="false">(AG192*(1+AQ192))</f>
        <v>73.9803185904523</v>
      </c>
      <c r="AS192" s="10" t="n">
        <v>116.542</v>
      </c>
      <c r="AT192" s="10" t="s">
        <v>66</v>
      </c>
      <c r="AU192" s="0" t="n">
        <f aca="false">1.8651*O192 - 2.6525</f>
        <v>134.4217804783</v>
      </c>
      <c r="AV192" s="0" t="e">
        <f aca="false">1.8651*U192 - 2.6525</f>
        <v>#VALUE!</v>
      </c>
      <c r="AW192" s="0" t="n">
        <f aca="false">1.8651*AG192 - 2.6525</f>
        <v>135.6757506217</v>
      </c>
      <c r="AX192" s="0" t="s">
        <v>65</v>
      </c>
      <c r="AY192" s="0" t="n">
        <f aca="false">1.8651*AR192 - 2.6525</f>
        <v>135.328192203053</v>
      </c>
      <c r="AZ192" s="10" t="s">
        <v>65</v>
      </c>
      <c r="BA192" s="10" t="s">
        <v>65</v>
      </c>
      <c r="BB192" s="10" t="n">
        <f aca="false">AG192-O192</f>
        <v>0.672334000000006</v>
      </c>
      <c r="BC192" s="10" t="n">
        <f aca="false">(BB192/O192)*100</f>
        <v>0.914810669824035</v>
      </c>
      <c r="BD192" s="10" t="e">
        <f aca="false">BC192/Y192</f>
        <v>#VALUE!</v>
      </c>
      <c r="BE192" s="10" t="n">
        <f aca="false">((AW192 - AU192)/AU192)*100</f>
        <v>0.932862322562706</v>
      </c>
      <c r="BF192" s="10" t="e">
        <f aca="false">BE192/Y192</f>
        <v>#VALUE!</v>
      </c>
      <c r="BG192" s="10" t="n">
        <f aca="false">(AR192-O192)</f>
        <v>0.485985590452273</v>
      </c>
      <c r="BH192" s="10" t="n">
        <f aca="false">(BG192/O192)*100</f>
        <v>0.661255869146092</v>
      </c>
      <c r="BI192" s="10" t="e">
        <f aca="false">BH192/Y192</f>
        <v>#VALUE!</v>
      </c>
      <c r="BJ192" s="10" t="n">
        <f aca="false">((AY192 - AU192)/AU192)*100</f>
        <v>0.674304209873848</v>
      </c>
      <c r="BK192" s="10" t="e">
        <f aca="false">BJ192/Y192</f>
        <v>#VALUE!</v>
      </c>
      <c r="BL192" s="15"/>
    </row>
    <row r="193" customFormat="false" ht="14.25" hidden="false" customHeight="true" outlineLevel="0" collapsed="false">
      <c r="A193" s="0" t="n">
        <v>184</v>
      </c>
      <c r="B193" s="16" t="n">
        <v>17088</v>
      </c>
      <c r="C193" s="10" t="n">
        <v>9</v>
      </c>
      <c r="D193" s="11" t="n">
        <v>3</v>
      </c>
      <c r="E193" s="11" t="n">
        <v>3</v>
      </c>
      <c r="F193" s="10" t="n">
        <v>900</v>
      </c>
      <c r="G193" s="10" t="n">
        <v>2442.18</v>
      </c>
      <c r="H193" s="10" t="n">
        <v>2466.7</v>
      </c>
      <c r="I193" s="12" t="n">
        <v>908.54</v>
      </c>
      <c r="J193" s="10" t="n">
        <v>2.07</v>
      </c>
      <c r="K193" s="13" t="n">
        <v>7.59</v>
      </c>
      <c r="L193" s="10" t="s">
        <v>64</v>
      </c>
      <c r="M193" s="10" t="n">
        <v>20170915</v>
      </c>
      <c r="N193" s="10" t="n">
        <v>20170915</v>
      </c>
      <c r="O193" s="10" t="n">
        <v>36.563</v>
      </c>
      <c r="P193" s="10" t="n">
        <v>170504</v>
      </c>
      <c r="Q193" s="10" t="n">
        <f aca="false">AVERAGE(2.769, 2.772, 2.769)</f>
        <v>2.77</v>
      </c>
      <c r="R193" s="10" t="n">
        <v>13</v>
      </c>
      <c r="S193" s="10" t="n">
        <f aca="false">AVERAGE(32.4,32.5,32.4)</f>
        <v>32.4333333333333</v>
      </c>
      <c r="T193" s="10" t="n">
        <v>36.1</v>
      </c>
      <c r="U193" s="16" t="s">
        <v>65</v>
      </c>
      <c r="V193" s="10" t="s">
        <v>65</v>
      </c>
      <c r="W193" s="10" t="e">
        <f aca="false">U193*(32.55/29.53)</f>
        <v>#VALUE!</v>
      </c>
      <c r="X193" s="10" t="str">
        <f aca="false">U193</f>
        <v>NA</v>
      </c>
      <c r="Y193" s="10" t="s">
        <v>65</v>
      </c>
      <c r="Z193" s="10" t="e">
        <f aca="false">1.8682*X193 - 2.7383</f>
        <v>#VALUE!</v>
      </c>
      <c r="AA193" s="10" t="n">
        <f aca="false">AVERAGE(2.799, 2.798, 2.798)</f>
        <v>2.79833333333333</v>
      </c>
      <c r="AB193" s="10" t="n">
        <v>17</v>
      </c>
      <c r="AC193" s="10" t="n">
        <v>29.9</v>
      </c>
      <c r="AD193" s="10" t="n">
        <v>33.1</v>
      </c>
      <c r="AE193" s="10" t="n">
        <f aca="false">((Q193 - AA193)/Q193)</f>
        <v>-0.0102286401925391</v>
      </c>
      <c r="AF193" s="10" t="s">
        <v>65</v>
      </c>
      <c r="AG193" s="10" t="n">
        <v>35.779333</v>
      </c>
      <c r="AH193" s="14" t="n">
        <f aca="false">1.8682*AG193 - 2.7383</f>
        <v>64.1046499106</v>
      </c>
      <c r="AI193" s="14" t="n">
        <f aca="false">AH193*(17.1/16.8)</f>
        <v>65.2493758018607</v>
      </c>
      <c r="AJ193" s="14"/>
      <c r="AK193" s="14"/>
      <c r="AL193" s="10" t="n">
        <v>170707</v>
      </c>
      <c r="AM193" s="10" t="n">
        <f aca="false">AVERAGE(2.8, 2.801, 2.799)</f>
        <v>2.8</v>
      </c>
      <c r="AN193" s="10" t="n">
        <v>16.8</v>
      </c>
      <c r="AO193" s="10" t="s">
        <v>65</v>
      </c>
      <c r="AP193" s="10" t="s">
        <v>65</v>
      </c>
      <c r="AQ193" s="10" t="n">
        <f aca="false">((Q193 - AM193)/ Q193)</f>
        <v>-0.0108303249097474</v>
      </c>
      <c r="AR193" s="10" t="n">
        <f aca="false">(AG193*(1+AQ193))</f>
        <v>35.391831198556</v>
      </c>
      <c r="AS193" s="10" t="n">
        <v>59.337</v>
      </c>
      <c r="AT193" s="10" t="s">
        <v>66</v>
      </c>
      <c r="AU193" s="0" t="n">
        <f aca="false">1.8651*O193 - 2.6525</f>
        <v>65.5411513</v>
      </c>
      <c r="AV193" s="0" t="e">
        <f aca="false">1.8651*U193 - 2.6525</f>
        <v>#VALUE!</v>
      </c>
      <c r="AW193" s="0" t="n">
        <f aca="false">1.8651*AG193 - 2.6525</f>
        <v>64.0795339783</v>
      </c>
      <c r="AX193" s="0" t="s">
        <v>65</v>
      </c>
      <c r="AY193" s="0" t="n">
        <f aca="false">1.8651*AR193 - 2.6525</f>
        <v>63.3568043684267</v>
      </c>
      <c r="AZ193" s="10" t="s">
        <v>65</v>
      </c>
      <c r="BA193" s="10" t="s">
        <v>65</v>
      </c>
      <c r="BB193" s="10" t="n">
        <f aca="false">AG193-O193</f>
        <v>-0.783667000000001</v>
      </c>
      <c r="BC193" s="10" t="n">
        <f aca="false">(BB193/O193)*100</f>
        <v>-2.14333342450018</v>
      </c>
      <c r="BD193" s="10" t="e">
        <f aca="false">BC193/Y193</f>
        <v>#VALUE!</v>
      </c>
      <c r="BE193" s="10" t="n">
        <f aca="false">((AW193 - AU193)/AU193)*100</f>
        <v>-2.23007575043926</v>
      </c>
      <c r="BF193" s="10" t="e">
        <f aca="false">BE193/Y193</f>
        <v>#VALUE!</v>
      </c>
      <c r="BG193" s="10" t="n">
        <f aca="false">(AR193-O193)</f>
        <v>-1.17116880144405</v>
      </c>
      <c r="BH193" s="10" t="n">
        <f aca="false">(BG193/O193)*100</f>
        <v>-3.20315291809766</v>
      </c>
      <c r="BI193" s="10" t="e">
        <f aca="false">BH193/Y193</f>
        <v>#VALUE!</v>
      </c>
      <c r="BJ193" s="10" t="n">
        <f aca="false">((AY193 - AU193)/AU193)*100</f>
        <v>-3.33278694110045</v>
      </c>
      <c r="BK193" s="10" t="e">
        <f aca="false">BJ193/Y193</f>
        <v>#VALUE!</v>
      </c>
      <c r="BL193" s="15"/>
    </row>
    <row r="194" customFormat="false" ht="14.25" hidden="false" customHeight="true" outlineLevel="0" collapsed="false">
      <c r="A194" s="0" t="n">
        <v>185</v>
      </c>
      <c r="B194" s="16" t="n">
        <v>17091</v>
      </c>
      <c r="C194" s="10" t="n">
        <v>5</v>
      </c>
      <c r="D194" s="11" t="n">
        <v>2</v>
      </c>
      <c r="E194" s="11" t="n">
        <v>2</v>
      </c>
      <c r="F194" s="10" t="n">
        <v>400</v>
      </c>
      <c r="G194" s="10" t="n">
        <v>2329.53</v>
      </c>
      <c r="H194" s="10" t="n">
        <v>2437.2</v>
      </c>
      <c r="I194" s="12" t="n">
        <v>590.67</v>
      </c>
      <c r="J194" s="10" t="n">
        <v>2.86</v>
      </c>
      <c r="K194" s="13" t="n">
        <v>7.83</v>
      </c>
      <c r="L194" s="10" t="s">
        <v>64</v>
      </c>
      <c r="M194" s="10" t="n">
        <v>20170915</v>
      </c>
      <c r="N194" s="10" t="n">
        <v>20170915</v>
      </c>
      <c r="O194" s="10" t="n">
        <v>26.320333</v>
      </c>
      <c r="P194" s="10" t="n">
        <v>170505</v>
      </c>
      <c r="Q194" s="10"/>
      <c r="R194" s="10"/>
      <c r="S194" s="10"/>
      <c r="T194" s="10"/>
      <c r="U194" s="16" t="s">
        <v>65</v>
      </c>
      <c r="V194" s="10" t="s">
        <v>65</v>
      </c>
      <c r="W194" s="10" t="e">
        <f aca="false">U194*(32.55/29.53)</f>
        <v>#VALUE!</v>
      </c>
      <c r="X194" s="10" t="str">
        <f aca="false">U194</f>
        <v>NA</v>
      </c>
      <c r="Y194" s="10" t="s">
        <v>65</v>
      </c>
      <c r="Z194" s="10" t="e">
        <f aca="false">1.8682*X194 - 2.7383</f>
        <v>#VALUE!</v>
      </c>
      <c r="AA194" s="10" t="n">
        <f aca="false">AVERAGE(2.799, 2.798, 2.798)</f>
        <v>2.79833333333333</v>
      </c>
      <c r="AB194" s="10" t="n">
        <v>17</v>
      </c>
      <c r="AC194" s="10" t="n">
        <v>29.9</v>
      </c>
      <c r="AD194" s="10" t="n">
        <v>33.1</v>
      </c>
      <c r="AE194" s="10" t="s">
        <v>65</v>
      </c>
      <c r="AF194" s="10" t="s">
        <v>65</v>
      </c>
      <c r="AG194" s="10" t="n">
        <v>25.718</v>
      </c>
      <c r="AH194" s="14" t="n">
        <f aca="false">1.8682*AG194 - 2.7383</f>
        <v>45.3080676</v>
      </c>
      <c r="AI194" s="14" t="n">
        <f aca="false">AH194*(17.1/16.8)</f>
        <v>46.1171402357143</v>
      </c>
      <c r="AJ194" s="14"/>
      <c r="AK194" s="14"/>
      <c r="AL194" s="10" t="n">
        <v>170707</v>
      </c>
      <c r="AM194" s="10" t="n">
        <f aca="false">AVERAGE(2.804, 2.803, 2.803)</f>
        <v>2.80333333333333</v>
      </c>
      <c r="AN194" s="10" t="n">
        <v>16.8</v>
      </c>
      <c r="AO194" s="10" t="s">
        <v>65</v>
      </c>
      <c r="AP194" s="10" t="s">
        <v>65</v>
      </c>
      <c r="AQ194" s="10" t="s">
        <v>65</v>
      </c>
      <c r="AR194" s="10" t="s">
        <v>65</v>
      </c>
      <c r="AS194" s="10" t="n">
        <v>43.338</v>
      </c>
      <c r="AT194" s="10" t="s">
        <v>66</v>
      </c>
      <c r="AU194" s="0" t="n">
        <f aca="false">1.8651*O194 - 2.6525</f>
        <v>46.4375530783</v>
      </c>
      <c r="AV194" s="0" t="e">
        <f aca="false">1.8651*U194 - 2.6525</f>
        <v>#VALUE!</v>
      </c>
      <c r="AW194" s="0" t="n">
        <f aca="false">1.8651*AG194 - 2.6525</f>
        <v>45.3141418</v>
      </c>
      <c r="AX194" s="0" t="s">
        <v>65</v>
      </c>
      <c r="AY194" s="0" t="s">
        <v>65</v>
      </c>
      <c r="AZ194" s="10" t="s">
        <v>65</v>
      </c>
      <c r="BA194" s="10" t="s">
        <v>65</v>
      </c>
      <c r="BB194" s="10" t="n">
        <f aca="false">AG194-O194</f>
        <v>-0.602333000000002</v>
      </c>
      <c r="BC194" s="10" t="n">
        <f aca="false">(BB194/O194)*100</f>
        <v>-2.28847028645117</v>
      </c>
      <c r="BD194" s="10" t="e">
        <f aca="false">BC194/Y194</f>
        <v>#VALUE!</v>
      </c>
      <c r="BE194" s="10" t="n">
        <f aca="false">((AW194 - AU194)/AU194)*100</f>
        <v>-2.41918706699678</v>
      </c>
      <c r="BF194" s="10" t="e">
        <f aca="false">BE194/Y194</f>
        <v>#VALUE!</v>
      </c>
      <c r="BG194" s="10" t="s">
        <v>65</v>
      </c>
      <c r="BH194" s="10" t="s">
        <v>65</v>
      </c>
      <c r="BI194" s="10" t="s">
        <v>65</v>
      </c>
      <c r="BJ194" s="10" t="s">
        <v>65</v>
      </c>
      <c r="BK194" s="10" t="s">
        <v>65</v>
      </c>
      <c r="BL194" s="15"/>
    </row>
    <row r="195" customFormat="false" ht="14.25" hidden="false" customHeight="true" outlineLevel="0" collapsed="false">
      <c r="A195" s="0" t="n">
        <v>188</v>
      </c>
      <c r="B195" s="16" t="n">
        <v>17118</v>
      </c>
      <c r="C195" s="10" t="n">
        <v>1</v>
      </c>
      <c r="D195" s="11" t="n">
        <v>1</v>
      </c>
      <c r="E195" s="11" t="n">
        <v>1</v>
      </c>
      <c r="F195" s="10" t="n">
        <v>400</v>
      </c>
      <c r="G195" s="10" t="n">
        <v>2404.69</v>
      </c>
      <c r="H195" s="10" t="n">
        <v>2506.24</v>
      </c>
      <c r="I195" s="12" t="n">
        <v>576.45</v>
      </c>
      <c r="J195" s="10" t="n">
        <v>2.97</v>
      </c>
      <c r="K195" s="13" t="n">
        <v>7.83</v>
      </c>
      <c r="L195" s="10" t="s">
        <v>64</v>
      </c>
      <c r="M195" s="10" t="n">
        <v>20170915</v>
      </c>
      <c r="N195" s="10" t="n">
        <v>20170915</v>
      </c>
      <c r="O195" s="10" t="n">
        <v>53.859667</v>
      </c>
      <c r="P195" s="10" t="n">
        <v>170504</v>
      </c>
      <c r="Q195" s="10" t="n">
        <f aca="false">AVERAGE(2.769, 2.772, 2.769)</f>
        <v>2.77</v>
      </c>
      <c r="R195" s="10" t="n">
        <v>13</v>
      </c>
      <c r="S195" s="10" t="n">
        <f aca="false">AVERAGE(32.4,32.5,32.4)</f>
        <v>32.4333333333333</v>
      </c>
      <c r="T195" s="10" t="n">
        <v>36.1</v>
      </c>
      <c r="U195" s="16" t="s">
        <v>65</v>
      </c>
      <c r="V195" s="10" t="s">
        <v>65</v>
      </c>
      <c r="W195" s="10" t="e">
        <f aca="false">U195*(32.55/29.53)</f>
        <v>#VALUE!</v>
      </c>
      <c r="X195" s="10" t="str">
        <f aca="false">U195</f>
        <v>NA</v>
      </c>
      <c r="Y195" s="10" t="s">
        <v>65</v>
      </c>
      <c r="Z195" s="10" t="e">
        <f aca="false">1.8682*X195 - 2.7383</f>
        <v>#VALUE!</v>
      </c>
      <c r="AA195" s="10" t="n">
        <f aca="false">AVERAGE(2.799, 2.798, 2.798)</f>
        <v>2.79833333333333</v>
      </c>
      <c r="AB195" s="10" t="n">
        <v>17</v>
      </c>
      <c r="AC195" s="10" t="n">
        <v>29.9</v>
      </c>
      <c r="AD195" s="10" t="n">
        <v>33.1</v>
      </c>
      <c r="AE195" s="10" t="n">
        <f aca="false">((Q195 - AA195)/Q195)</f>
        <v>-0.0102286401925391</v>
      </c>
      <c r="AF195" s="10" t="s">
        <v>65</v>
      </c>
      <c r="AG195" s="10" t="n">
        <v>53.402667</v>
      </c>
      <c r="AH195" s="14" t="n">
        <f aca="false">1.8682*AG195 - 2.7383</f>
        <v>97.0285624894</v>
      </c>
      <c r="AI195" s="14" t="n">
        <f aca="false">AH195*(17.1/16.8)</f>
        <v>98.7612153909964</v>
      </c>
      <c r="AJ195" s="14"/>
      <c r="AK195" s="14"/>
      <c r="AL195" s="10" t="n">
        <v>170707</v>
      </c>
      <c r="AM195" s="10" t="n">
        <f aca="false">AVERAGE(2.812, 2.809, 2.81)</f>
        <v>2.81033333333333</v>
      </c>
      <c r="AN195" s="10" t="n">
        <v>16.8</v>
      </c>
      <c r="AO195" s="10" t="s">
        <v>65</v>
      </c>
      <c r="AP195" s="10" t="s">
        <v>65</v>
      </c>
      <c r="AQ195" s="10" t="n">
        <f aca="false">((Q195 - AM195)/ Q195)</f>
        <v>-0.0145607701564382</v>
      </c>
      <c r="AR195" s="10" t="n">
        <f aca="false">(AG195*(1+AQ195))</f>
        <v>52.6250830400722</v>
      </c>
      <c r="AS195" s="10" t="n">
        <v>83.622</v>
      </c>
      <c r="AT195" s="10" t="s">
        <v>66</v>
      </c>
      <c r="AU195" s="0" t="n">
        <f aca="false">1.8651*O195 - 2.6525</f>
        <v>97.8011649217</v>
      </c>
      <c r="AV195" s="0" t="e">
        <f aca="false">1.8651*U195 - 2.6525</f>
        <v>#VALUE!</v>
      </c>
      <c r="AW195" s="0" t="n">
        <f aca="false">1.8651*AG195 - 2.6525</f>
        <v>96.9488142217</v>
      </c>
      <c r="AX195" s="0" t="s">
        <v>65</v>
      </c>
      <c r="AY195" s="0" t="n">
        <f aca="false">1.8651*AR195 - 2.6525</f>
        <v>95.4985423780386</v>
      </c>
      <c r="AZ195" s="10" t="s">
        <v>65</v>
      </c>
      <c r="BA195" s="10" t="s">
        <v>65</v>
      </c>
      <c r="BB195" s="10" t="n">
        <f aca="false">AG195-O195</f>
        <v>-0.457000000000001</v>
      </c>
      <c r="BC195" s="10" t="n">
        <f aca="false">(BB195/O195)*100</f>
        <v>-0.848501347028382</v>
      </c>
      <c r="BD195" s="10" t="e">
        <f aca="false">BC195/Y195</f>
        <v>#VALUE!</v>
      </c>
      <c r="BE195" s="10" t="n">
        <f aca="false">((AW195 - AU195)/AU195)*100</f>
        <v>-0.871513852296543</v>
      </c>
      <c r="BF195" s="10" t="e">
        <f aca="false">BE195/Y195</f>
        <v>#VALUE!</v>
      </c>
      <c r="BG195" s="10" t="n">
        <f aca="false">(AR195-O195)</f>
        <v>-1.23458395992781</v>
      </c>
      <c r="BH195" s="10" t="n">
        <f aca="false">(BG195/O195)*100</f>
        <v>-2.2922235295807</v>
      </c>
      <c r="BI195" s="10" t="e">
        <f aca="false">BH195/Y195</f>
        <v>#VALUE!</v>
      </c>
      <c r="BJ195" s="10" t="n">
        <f aca="false">((AY195 - AU195)/AU195)*100</f>
        <v>-2.35439173501138</v>
      </c>
      <c r="BK195" s="10" t="e">
        <f aca="false">BJ195/Y195</f>
        <v>#VALUE!</v>
      </c>
      <c r="BL195" s="15"/>
    </row>
    <row r="196" customFormat="false" ht="14.25" hidden="false" customHeight="true" outlineLevel="0" collapsed="false">
      <c r="A196" s="0" t="n">
        <v>189</v>
      </c>
      <c r="B196" s="16" t="n">
        <v>17139</v>
      </c>
      <c r="C196" s="10" t="n">
        <v>13</v>
      </c>
      <c r="D196" s="11" t="n">
        <v>5</v>
      </c>
      <c r="E196" s="11" t="n">
        <v>1</v>
      </c>
      <c r="F196" s="10" t="n">
        <v>900</v>
      </c>
      <c r="G196" s="10" t="n">
        <v>2439.9</v>
      </c>
      <c r="H196" s="10" t="n">
        <v>2459.91</v>
      </c>
      <c r="I196" s="12" t="n">
        <v>936.56</v>
      </c>
      <c r="J196" s="10" t="n">
        <v>2.02</v>
      </c>
      <c r="K196" s="13" t="n">
        <v>7.62</v>
      </c>
      <c r="L196" s="10" t="s">
        <v>64</v>
      </c>
      <c r="M196" s="10" t="n">
        <v>20170915</v>
      </c>
      <c r="N196" s="10" t="n">
        <v>20170915</v>
      </c>
      <c r="O196" s="10" t="n">
        <v>16.028333</v>
      </c>
      <c r="P196" s="10" t="n">
        <v>170506</v>
      </c>
      <c r="Q196" s="10" t="n">
        <f aca="false">AVERAGE(2.796, 2.797, 2.798)</f>
        <v>2.797</v>
      </c>
      <c r="R196" s="10" t="n">
        <v>13</v>
      </c>
      <c r="S196" s="10" t="n">
        <f aca="false">AVERAGE(32.6, 32.7, 32.7)</f>
        <v>32.6666666666667</v>
      </c>
      <c r="T196" s="10" t="n">
        <v>36.1</v>
      </c>
      <c r="U196" s="10" t="n">
        <v>15.536667</v>
      </c>
      <c r="V196" s="10" t="n">
        <v>170601</v>
      </c>
      <c r="W196" s="10" t="n">
        <f aca="false">U196*(32.55/29.53)</f>
        <v>17.1255845191331</v>
      </c>
      <c r="X196" s="10" t="n">
        <f aca="false">U196</f>
        <v>15.536667</v>
      </c>
      <c r="Y196" s="10" t="s">
        <v>65</v>
      </c>
      <c r="Z196" s="10" t="n">
        <f aca="false">1.8682*X196 - 2.7383</f>
        <v>26.2873012894</v>
      </c>
      <c r="AA196" s="10" t="n">
        <f aca="false">AVERAGE(2.803, 2.807, 2.809)</f>
        <v>2.80633333333333</v>
      </c>
      <c r="AB196" s="10" t="n">
        <v>17</v>
      </c>
      <c r="AC196" s="10" t="n">
        <f aca="false">AVERAGE(29.6, 29.6, 29.6)</f>
        <v>29.6</v>
      </c>
      <c r="AD196" s="10" t="n">
        <v>33.1</v>
      </c>
      <c r="AE196" s="10" t="n">
        <f aca="false">((Q196 - AA196)/Q196)</f>
        <v>-0.00333690859253958</v>
      </c>
      <c r="AF196" s="10" t="n">
        <f aca="false">(U196*(1 +AE196))</f>
        <v>15.4848225623883</v>
      </c>
      <c r="AG196" s="16" t="s">
        <v>65</v>
      </c>
      <c r="AH196" s="14" t="e">
        <f aca="false">1.8682*AG196 - 2.7383</f>
        <v>#VALUE!</v>
      </c>
      <c r="AI196" s="14" t="e">
        <f aca="false">AH196*(17.1/16.8)</f>
        <v>#VALUE!</v>
      </c>
      <c r="AJ196" s="14"/>
      <c r="AK196" s="14"/>
      <c r="AL196" s="10" t="s">
        <v>65</v>
      </c>
      <c r="AM196" s="10" t="s">
        <v>65</v>
      </c>
      <c r="AN196" s="10" t="s">
        <v>65</v>
      </c>
      <c r="AO196" s="10" t="s">
        <v>65</v>
      </c>
      <c r="AP196" s="10" t="s">
        <v>65</v>
      </c>
      <c r="AQ196" s="10" t="s">
        <v>65</v>
      </c>
      <c r="AR196" s="10" t="s">
        <v>65</v>
      </c>
      <c r="AS196" s="10" t="n">
        <v>25.95</v>
      </c>
      <c r="AT196" s="10" t="s">
        <v>66</v>
      </c>
      <c r="AU196" s="0" t="n">
        <f aca="false">1.8651*O196 - 2.6525</f>
        <v>27.2419438783</v>
      </c>
      <c r="AV196" s="0" t="n">
        <f aca="false">1.8651*U196 - 2.6525</f>
        <v>26.3249376217</v>
      </c>
      <c r="AW196" s="0" t="s">
        <v>65</v>
      </c>
      <c r="AX196" s="0" t="n">
        <f aca="false">1.8651*AF196 - 2.6525</f>
        <v>26.2282425611104</v>
      </c>
      <c r="AY196" s="0" t="s">
        <v>65</v>
      </c>
      <c r="AZ196" s="10" t="n">
        <f aca="false">U196 - O196</f>
        <v>-0.491666</v>
      </c>
      <c r="BA196" s="10" t="n">
        <f aca="false">(AZ196/O196)*100</f>
        <v>-3.06748056706833</v>
      </c>
      <c r="BB196" s="10" t="n">
        <f aca="false">U196-O196</f>
        <v>-0.491666</v>
      </c>
      <c r="BC196" s="10" t="n">
        <f aca="false">(BB196/O196)*100</f>
        <v>-3.06748056706833</v>
      </c>
      <c r="BD196" s="10" t="e">
        <f aca="false">BC196/Y196</f>
        <v>#VALUE!</v>
      </c>
      <c r="BE196" s="10" t="n">
        <f aca="false">((AV196 - AU196)/AU196)*100</f>
        <v>-3.36615573652384</v>
      </c>
      <c r="BF196" s="10" t="e">
        <f aca="false">BE196/Y196</f>
        <v>#VALUE!</v>
      </c>
      <c r="BG196" s="10" t="s">
        <v>65</v>
      </c>
      <c r="BH196" s="10" t="s">
        <v>65</v>
      </c>
      <c r="BI196" s="10" t="s">
        <v>65</v>
      </c>
      <c r="BJ196" s="10" t="s">
        <v>65</v>
      </c>
      <c r="BK196" s="10" t="s">
        <v>65</v>
      </c>
      <c r="BL196" s="15"/>
    </row>
    <row r="197" customFormat="false" ht="14.25" hidden="false" customHeight="true" outlineLevel="0" collapsed="false">
      <c r="A197" s="0" t="n">
        <v>190</v>
      </c>
      <c r="B197" s="16" t="n">
        <v>17144</v>
      </c>
      <c r="C197" s="10" t="n">
        <v>1</v>
      </c>
      <c r="D197" s="11" t="n">
        <v>1</v>
      </c>
      <c r="E197" s="11" t="n">
        <v>1</v>
      </c>
      <c r="F197" s="10" t="n">
        <v>400</v>
      </c>
      <c r="G197" s="10" t="n">
        <v>2404.69</v>
      </c>
      <c r="H197" s="10" t="n">
        <v>2506.24</v>
      </c>
      <c r="I197" s="12" t="n">
        <v>576.45</v>
      </c>
      <c r="J197" s="10" t="n">
        <v>2.97</v>
      </c>
      <c r="K197" s="13" t="n">
        <v>7.83</v>
      </c>
      <c r="L197" s="10" t="s">
        <v>64</v>
      </c>
      <c r="M197" s="10" t="n">
        <v>20170915</v>
      </c>
      <c r="N197" s="10" t="n">
        <v>20170915</v>
      </c>
      <c r="O197" s="10" t="n">
        <v>9.6503333</v>
      </c>
      <c r="P197" s="10" t="n">
        <v>170504</v>
      </c>
      <c r="Q197" s="10" t="n">
        <f aca="false">AVERAGE(2.785)</f>
        <v>2.785</v>
      </c>
      <c r="R197" s="10" t="n">
        <v>12.9</v>
      </c>
      <c r="S197" s="10" t="n">
        <f aca="false">AVERAGE(32.4,32.5,32.4)</f>
        <v>32.4333333333333</v>
      </c>
      <c r="T197" s="10" t="n">
        <v>36.1</v>
      </c>
      <c r="U197" s="10" t="n">
        <v>9.74733333</v>
      </c>
      <c r="V197" s="10" t="s">
        <v>65</v>
      </c>
      <c r="W197" s="10" t="n">
        <f aca="false">U197*(32.55/29.53)</f>
        <v>10.7441821839316</v>
      </c>
      <c r="X197" s="10" t="n">
        <f aca="false">U197</f>
        <v>9.74733333</v>
      </c>
      <c r="Y197" s="10" t="s">
        <v>65</v>
      </c>
      <c r="Z197" s="10" t="n">
        <f aca="false">1.8682*X197 - 2.7383</f>
        <v>15.471668127106</v>
      </c>
      <c r="AA197" s="10" t="s">
        <v>65</v>
      </c>
      <c r="AB197" s="10" t="s">
        <v>65</v>
      </c>
      <c r="AC197" s="10" t="s">
        <v>65</v>
      </c>
      <c r="AD197" s="10" t="s">
        <v>65</v>
      </c>
      <c r="AE197" s="10" t="s">
        <v>65</v>
      </c>
      <c r="AF197" s="10" t="s">
        <v>65</v>
      </c>
      <c r="AG197" s="16" t="s">
        <v>65</v>
      </c>
      <c r="AH197" s="14" t="e">
        <f aca="false">1.8682*AG197 - 2.7383</f>
        <v>#VALUE!</v>
      </c>
      <c r="AI197" s="14" t="e">
        <f aca="false">AH197*(17.1/16.8)</f>
        <v>#VALUE!</v>
      </c>
      <c r="AJ197" s="14"/>
      <c r="AK197" s="14"/>
      <c r="AL197" s="10" t="s">
        <v>65</v>
      </c>
      <c r="AM197" s="10" t="s">
        <v>65</v>
      </c>
      <c r="AN197" s="10" t="s">
        <v>65</v>
      </c>
      <c r="AO197" s="10" t="s">
        <v>65</v>
      </c>
      <c r="AP197" s="10" t="s">
        <v>65</v>
      </c>
      <c r="AQ197" s="10" t="s">
        <v>65</v>
      </c>
      <c r="AR197" s="10" t="s">
        <v>65</v>
      </c>
      <c r="AS197" s="10" t="n">
        <v>16.936</v>
      </c>
      <c r="AT197" s="10" t="s">
        <v>66</v>
      </c>
      <c r="AU197" s="0" t="n">
        <f aca="false">1.8651*O197 - 2.6525</f>
        <v>15.34633663783</v>
      </c>
      <c r="AV197" s="0" t="n">
        <f aca="false">1.8651*U197 - 2.6525</f>
        <v>15.527251393783</v>
      </c>
      <c r="AW197" s="0" t="s">
        <v>65</v>
      </c>
      <c r="AX197" s="0" t="e">
        <f aca="false">1.8651*AF197 - 2.6525</f>
        <v>#VALUE!</v>
      </c>
      <c r="AY197" s="0" t="s">
        <v>65</v>
      </c>
      <c r="AZ197" s="10" t="n">
        <f aca="false">U197 - O197</f>
        <v>0.0970000300000002</v>
      </c>
      <c r="BA197" s="10" t="s">
        <v>65</v>
      </c>
      <c r="BB197" s="10" t="n">
        <f aca="false">U197-O197</f>
        <v>0.0970000300000002</v>
      </c>
      <c r="BC197" s="10" t="n">
        <f aca="false">(BB197/O197)*100</f>
        <v>1.0051469414015</v>
      </c>
      <c r="BD197" s="10" t="e">
        <f aca="false">BC197/Y197</f>
        <v>#VALUE!</v>
      </c>
      <c r="BE197" s="10" t="n">
        <f aca="false">((AV197 - AU197)/AU197)*100</f>
        <v>1.17887910465245</v>
      </c>
      <c r="BF197" s="10" t="e">
        <f aca="false">BE197/Y197</f>
        <v>#VALUE!</v>
      </c>
      <c r="BG197" s="10" t="s">
        <v>65</v>
      </c>
      <c r="BH197" s="10" t="s">
        <v>65</v>
      </c>
      <c r="BI197" s="10" t="s">
        <v>65</v>
      </c>
      <c r="BJ197" s="10" t="s">
        <v>65</v>
      </c>
      <c r="BK197" s="10" t="s">
        <v>65</v>
      </c>
      <c r="BL197" s="15"/>
    </row>
    <row r="198" customFormat="false" ht="14.25" hidden="false" customHeight="true" outlineLevel="0" collapsed="false">
      <c r="A198" s="0" t="n">
        <v>192</v>
      </c>
      <c r="B198" s="16" t="n">
        <v>17152</v>
      </c>
      <c r="C198" s="10" t="n">
        <v>3</v>
      </c>
      <c r="D198" s="11" t="n">
        <v>1</v>
      </c>
      <c r="E198" s="11" t="n">
        <v>3</v>
      </c>
      <c r="F198" s="10" t="n">
        <v>400</v>
      </c>
      <c r="G198" s="10" t="n">
        <v>2377.12</v>
      </c>
      <c r="H198" s="10" t="n">
        <v>2484.38</v>
      </c>
      <c r="I198" s="12" t="n">
        <v>574.36</v>
      </c>
      <c r="J198" s="10" t="n">
        <v>2.93</v>
      </c>
      <c r="K198" s="13" t="n">
        <v>7.84</v>
      </c>
      <c r="L198" s="10" t="s">
        <v>64</v>
      </c>
      <c r="M198" s="10" t="n">
        <v>20170915</v>
      </c>
      <c r="N198" s="10" t="n">
        <v>20170915</v>
      </c>
      <c r="O198" s="10" t="n">
        <v>16.674667</v>
      </c>
      <c r="P198" s="10" t="n">
        <v>170505</v>
      </c>
      <c r="Q198" s="10" t="n">
        <v>2.786</v>
      </c>
      <c r="R198" s="10" t="n">
        <v>12.9</v>
      </c>
      <c r="S198" s="10" t="n">
        <f aca="false">AVERAGE(32.5, 32.6, 32.5)</f>
        <v>32.5333333333333</v>
      </c>
      <c r="T198" s="10" t="n">
        <v>36.1</v>
      </c>
      <c r="U198" s="16" t="s">
        <v>65</v>
      </c>
      <c r="V198" s="10" t="s">
        <v>65</v>
      </c>
      <c r="W198" s="10" t="e">
        <f aca="false">U198*(32.55/29.53)</f>
        <v>#VALUE!</v>
      </c>
      <c r="X198" s="10" t="str">
        <f aca="false">U198</f>
        <v>NA</v>
      </c>
      <c r="Y198" s="10" t="s">
        <v>65</v>
      </c>
      <c r="Z198" s="10" t="e">
        <f aca="false">1.8682*X198 - 2.7383</f>
        <v>#VALUE!</v>
      </c>
      <c r="AA198" s="10" t="n">
        <f aca="false">AVERAGE(2.799, 2.798, 2.798)</f>
        <v>2.79833333333333</v>
      </c>
      <c r="AB198" s="10" t="n">
        <v>17</v>
      </c>
      <c r="AC198" s="10" t="n">
        <v>29.9</v>
      </c>
      <c r="AD198" s="10" t="n">
        <v>33.1</v>
      </c>
      <c r="AE198" s="10" t="n">
        <f aca="false">((Q198 - AA198)/Q198)</f>
        <v>-0.00442689638669537</v>
      </c>
      <c r="AF198" s="10" t="s">
        <v>65</v>
      </c>
      <c r="AG198" s="10" t="n">
        <v>16.386</v>
      </c>
      <c r="AH198" s="14" t="n">
        <f aca="false">1.8682*AG198 - 2.7383</f>
        <v>27.8740252</v>
      </c>
      <c r="AI198" s="14" t="n">
        <f aca="false">AH198*(17.1/16.8)</f>
        <v>28.37177565</v>
      </c>
      <c r="AJ198" s="14"/>
      <c r="AK198" s="14"/>
      <c r="AL198" s="10" t="n">
        <v>170707</v>
      </c>
      <c r="AM198" s="10" t="n">
        <f aca="false">AVERAGE(2.812, 2.809, 2.81)</f>
        <v>2.81033333333333</v>
      </c>
      <c r="AN198" s="10" t="n">
        <v>16.8</v>
      </c>
      <c r="AO198" s="10" t="s">
        <v>65</v>
      </c>
      <c r="AP198" s="10" t="s">
        <v>65</v>
      </c>
      <c r="AQ198" s="10" t="n">
        <f aca="false">((Q198 - AM198)/ Q198)</f>
        <v>-0.00873414692510185</v>
      </c>
      <c r="AR198" s="10" t="n">
        <f aca="false">(AG198*(1+AQ198))</f>
        <v>16.2428822684853</v>
      </c>
      <c r="AS198" s="10" t="n">
        <v>27.058</v>
      </c>
      <c r="AT198" s="10" t="s">
        <v>66</v>
      </c>
      <c r="AU198" s="0" t="n">
        <f aca="false">1.8651*O198 - 2.6525</f>
        <v>28.4474214217</v>
      </c>
      <c r="AV198" s="0" t="e">
        <f aca="false">1.8651*U198 - 2.6525</f>
        <v>#VALUE!</v>
      </c>
      <c r="AW198" s="0" t="n">
        <f aca="false">1.8651*AG198 - 2.6525</f>
        <v>27.9090286</v>
      </c>
      <c r="AX198" s="0" t="s">
        <v>65</v>
      </c>
      <c r="AY198" s="0" t="n">
        <f aca="false">1.8651*AR198 - 2.6525</f>
        <v>27.6420997189519</v>
      </c>
      <c r="AZ198" s="10" t="s">
        <v>65</v>
      </c>
      <c r="BA198" s="10" t="s">
        <v>65</v>
      </c>
      <c r="BB198" s="10" t="n">
        <f aca="false">AG198-O198</f>
        <v>-0.288667</v>
      </c>
      <c r="BC198" s="10" t="n">
        <f aca="false">(BB198/O198)*100</f>
        <v>-1.731171003295</v>
      </c>
      <c r="BD198" s="10" t="e">
        <f aca="false">BC198/Y198</f>
        <v>#VALUE!</v>
      </c>
      <c r="BE198" s="10" t="n">
        <f aca="false">((AW198 - AU198)/AU198)*100</f>
        <v>-1.89258918662241</v>
      </c>
      <c r="BF198" s="10" t="e">
        <f aca="false">BE198/Y198</f>
        <v>#VALUE!</v>
      </c>
      <c r="BG198" s="10" t="n">
        <f aca="false">(AR198-O198)</f>
        <v>-0.431784731514721</v>
      </c>
      <c r="BH198" s="10" t="n">
        <f aca="false">(BG198/O198)*100</f>
        <v>-2.58946539390994</v>
      </c>
      <c r="BI198" s="10" t="e">
        <f aca="false">BH198/Y198</f>
        <v>#VALUE!</v>
      </c>
      <c r="BJ198" s="10" t="n">
        <f aca="false">((AY198 - AU198)/AU198)*100</f>
        <v>-2.83091282970835</v>
      </c>
      <c r="BK198" s="10" t="e">
        <f aca="false">BJ198/Y198</f>
        <v>#VALUE!</v>
      </c>
      <c r="BL198" s="15"/>
    </row>
    <row r="199" customFormat="false" ht="14.25" hidden="false" customHeight="true" outlineLevel="0" collapsed="false">
      <c r="A199" s="0" t="n">
        <v>193</v>
      </c>
      <c r="B199" s="10" t="n">
        <v>17161</v>
      </c>
      <c r="C199" s="10" t="n">
        <v>7</v>
      </c>
      <c r="D199" s="11" t="n">
        <v>3</v>
      </c>
      <c r="E199" s="11" t="n">
        <v>1</v>
      </c>
      <c r="F199" s="10" t="n">
        <v>900</v>
      </c>
      <c r="G199" s="10" t="n">
        <v>2453.26</v>
      </c>
      <c r="H199" s="10" t="n">
        <v>2468.16</v>
      </c>
      <c r="I199" s="12" t="n">
        <v>943.47</v>
      </c>
      <c r="J199" s="10" t="n">
        <v>2.01</v>
      </c>
      <c r="K199" s="13" t="n">
        <v>7.59</v>
      </c>
      <c r="L199" s="10" t="s">
        <v>64</v>
      </c>
      <c r="M199" s="10" t="n">
        <v>20170915</v>
      </c>
      <c r="N199" s="10" t="n">
        <v>20170915</v>
      </c>
      <c r="O199" s="10" t="n">
        <v>13.239667</v>
      </c>
      <c r="P199" s="10" t="n">
        <v>170506</v>
      </c>
      <c r="Q199" s="10" t="n">
        <f aca="false">AVERAGE(2.802, 2.8, 2.8)</f>
        <v>2.80066666666667</v>
      </c>
      <c r="R199" s="10" t="n">
        <v>13</v>
      </c>
      <c r="S199" s="10" t="n">
        <f aca="false">AVERAGE(32.6, 32.7, 32.7)</f>
        <v>32.6666666666667</v>
      </c>
      <c r="T199" s="10" t="n">
        <v>36.1</v>
      </c>
      <c r="U199" s="16" t="s">
        <v>65</v>
      </c>
      <c r="V199" s="10" t="s">
        <v>65</v>
      </c>
      <c r="W199" s="10" t="e">
        <f aca="false">U199*(32.55/29.53)</f>
        <v>#VALUE!</v>
      </c>
      <c r="X199" s="10" t="str">
        <f aca="false">U199</f>
        <v>NA</v>
      </c>
      <c r="Y199" s="10" t="s">
        <v>65</v>
      </c>
      <c r="Z199" s="10" t="e">
        <f aca="false">1.8682*X199 - 2.7383</f>
        <v>#VALUE!</v>
      </c>
      <c r="AA199" s="10" t="n">
        <f aca="false">AVERAGE(2.799, 2.798, 2.798)</f>
        <v>2.79833333333333</v>
      </c>
      <c r="AB199" s="10" t="n">
        <v>17</v>
      </c>
      <c r="AC199" s="10" t="n">
        <v>29.9</v>
      </c>
      <c r="AD199" s="10" t="n">
        <v>33.1</v>
      </c>
      <c r="AE199" s="10" t="n">
        <f aca="false">((Q199 - AA199)/Q199)</f>
        <v>0.000833134967864861</v>
      </c>
      <c r="AF199" s="10" t="s">
        <v>65</v>
      </c>
      <c r="AG199" s="17" t="s">
        <v>65</v>
      </c>
      <c r="AH199" s="14" t="e">
        <f aca="false">1.8682*AG199 - 2.7383</f>
        <v>#VALUE!</v>
      </c>
      <c r="AI199" s="14" t="e">
        <f aca="false">AH199*(17.1/16.8)</f>
        <v>#VALUE!</v>
      </c>
      <c r="AJ199" s="14"/>
      <c r="AK199" s="14"/>
      <c r="AL199" s="10" t="n">
        <v>170707</v>
      </c>
      <c r="AM199" s="10" t="n">
        <f aca="false">AVERAGE(2.796, 2.792, 2.791)</f>
        <v>2.793</v>
      </c>
      <c r="AN199" s="10" t="n">
        <v>16.7</v>
      </c>
      <c r="AO199" s="10" t="s">
        <v>65</v>
      </c>
      <c r="AP199" s="10" t="s">
        <v>65</v>
      </c>
      <c r="AQ199" s="10" t="n">
        <f aca="false">((Q199 - AM199)/ Q199)</f>
        <v>0.00273744346584164</v>
      </c>
      <c r="AR199" s="10" t="e">
        <f aca="false">(AG199*(1+AQ199))</f>
        <v>#VALUE!</v>
      </c>
      <c r="AS199" s="10" t="n">
        <v>27.11</v>
      </c>
      <c r="AT199" s="10" t="s">
        <v>66</v>
      </c>
      <c r="AU199" s="0" t="n">
        <f aca="false">1.8651*O199 - 2.6525</f>
        <v>22.0408029217</v>
      </c>
      <c r="AV199" s="0" t="e">
        <f aca="false">1.8651*U199 - 2.6525</f>
        <v>#VALUE!</v>
      </c>
      <c r="AW199" s="0" t="e">
        <f aca="false">1.8651*AG199 - 2.6525</f>
        <v>#VALUE!</v>
      </c>
      <c r="AX199" s="0" t="s">
        <v>65</v>
      </c>
      <c r="AY199" s="0" t="e">
        <f aca="false">1.8651*AR199 - 2.6525</f>
        <v>#VALUE!</v>
      </c>
      <c r="AZ199" s="10" t="s">
        <v>65</v>
      </c>
      <c r="BA199" s="10" t="s">
        <v>65</v>
      </c>
      <c r="BB199" s="10" t="e">
        <f aca="false">AG199-O199</f>
        <v>#VALUE!</v>
      </c>
      <c r="BC199" s="10" t="e">
        <f aca="false">(BB199/O199)*100</f>
        <v>#VALUE!</v>
      </c>
      <c r="BD199" s="10" t="e">
        <f aca="false">BC199/Y199</f>
        <v>#VALUE!</v>
      </c>
      <c r="BE199" s="10" t="s">
        <v>65</v>
      </c>
      <c r="BF199" s="10" t="s">
        <v>65</v>
      </c>
      <c r="BG199" s="10" t="e">
        <f aca="false">(AR199-O199)</f>
        <v>#VALUE!</v>
      </c>
      <c r="BH199" s="10" t="e">
        <f aca="false">(BG199/O199)*100</f>
        <v>#VALUE!</v>
      </c>
      <c r="BI199" s="10" t="e">
        <f aca="false">BH199/Y199</f>
        <v>#VALUE!</v>
      </c>
      <c r="BJ199" s="10" t="s">
        <v>65</v>
      </c>
      <c r="BK199" s="10" t="s">
        <v>65</v>
      </c>
      <c r="BL199" s="15"/>
    </row>
    <row r="200" customFormat="false" ht="14.25" hidden="false" customHeight="true" outlineLevel="0" collapsed="false">
      <c r="A200" s="0" t="n">
        <v>194</v>
      </c>
      <c r="B200" s="16" t="n">
        <v>17167</v>
      </c>
      <c r="C200" s="10" t="n">
        <v>16</v>
      </c>
      <c r="D200" s="11" t="n">
        <v>6</v>
      </c>
      <c r="E200" s="11" t="n">
        <v>1</v>
      </c>
      <c r="F200" s="10" t="n">
        <v>2800</v>
      </c>
      <c r="G200" s="10" t="n">
        <v>2616.63</v>
      </c>
      <c r="H200" s="10" t="n">
        <v>2523.13</v>
      </c>
      <c r="I200" s="12" t="n">
        <v>2423.47</v>
      </c>
      <c r="J200" s="10" t="n">
        <v>1.17</v>
      </c>
      <c r="K200" s="13" t="n">
        <v>7.24</v>
      </c>
      <c r="L200" s="10" t="s">
        <v>64</v>
      </c>
      <c r="M200" s="10" t="n">
        <v>20170915</v>
      </c>
      <c r="N200" s="10" t="n">
        <v>20170915</v>
      </c>
      <c r="O200" s="10" t="n">
        <v>58.759</v>
      </c>
      <c r="P200" s="10" t="n">
        <v>170505</v>
      </c>
      <c r="Q200" s="10" t="n">
        <v>2.786</v>
      </c>
      <c r="R200" s="10" t="n">
        <v>12.9</v>
      </c>
      <c r="S200" s="10" t="n">
        <f aca="false">AVERAGE(32.5, 32.6, 32.5)</f>
        <v>32.5333333333333</v>
      </c>
      <c r="T200" s="10" t="n">
        <v>36.1</v>
      </c>
      <c r="U200" s="16" t="s">
        <v>65</v>
      </c>
      <c r="V200" s="10" t="s">
        <v>65</v>
      </c>
      <c r="W200" s="10" t="e">
        <f aca="false">U200*(32.55/29.53)</f>
        <v>#VALUE!</v>
      </c>
      <c r="X200" s="10" t="str">
        <f aca="false">U200</f>
        <v>NA</v>
      </c>
      <c r="Y200" s="10" t="s">
        <v>65</v>
      </c>
      <c r="Z200" s="10" t="e">
        <f aca="false">1.8682*X200 - 2.7383</f>
        <v>#VALUE!</v>
      </c>
      <c r="AA200" s="10" t="n">
        <f aca="false">AVERAGE(2.799, 2.798, 2.798)</f>
        <v>2.79833333333333</v>
      </c>
      <c r="AB200" s="10" t="n">
        <v>17</v>
      </c>
      <c r="AC200" s="10" t="n">
        <v>29.9</v>
      </c>
      <c r="AD200" s="10" t="n">
        <v>33.1</v>
      </c>
      <c r="AE200" s="10" t="n">
        <f aca="false">((Q200 - AA200)/Q200)</f>
        <v>-0.00442689638669537</v>
      </c>
      <c r="AF200" s="10" t="s">
        <v>65</v>
      </c>
      <c r="AG200" s="10" t="n">
        <v>57.692667</v>
      </c>
      <c r="AH200" s="14" t="n">
        <f aca="false">1.8682*AG200 - 2.7383</f>
        <v>105.0431404894</v>
      </c>
      <c r="AI200" s="14" t="n">
        <f aca="false">AH200*(17.1/16.8)</f>
        <v>106.918910855282</v>
      </c>
      <c r="AJ200" s="14"/>
      <c r="AK200" s="14"/>
      <c r="AL200" s="10" t="n">
        <v>170707</v>
      </c>
      <c r="AM200" s="10" t="n">
        <f aca="false">AVERAGE(2.812, 2.809, 2.81)</f>
        <v>2.81033333333333</v>
      </c>
      <c r="AN200" s="10" t="n">
        <v>16.8</v>
      </c>
      <c r="AO200" s="10" t="s">
        <v>65</v>
      </c>
      <c r="AP200" s="10" t="s">
        <v>65</v>
      </c>
      <c r="AQ200" s="10" t="n">
        <f aca="false">((Q200 - AM200)/ Q200)</f>
        <v>-0.00873414692510185</v>
      </c>
      <c r="AR200" s="10" t="n">
        <f aca="false">(AG200*(1+AQ200))</f>
        <v>57.188770769921</v>
      </c>
      <c r="AS200" s="10" t="n">
        <v>92.451</v>
      </c>
      <c r="AT200" s="10" t="s">
        <v>66</v>
      </c>
      <c r="AU200" s="0" t="n">
        <f aca="false">1.8651*O200 - 2.6525</f>
        <v>106.9389109</v>
      </c>
      <c r="AV200" s="0" t="e">
        <f aca="false">1.8651*U200 - 2.6525</f>
        <v>#VALUE!</v>
      </c>
      <c r="AW200" s="0" t="n">
        <f aca="false">1.8651*AG200 - 2.6525</f>
        <v>104.9500932217</v>
      </c>
      <c r="AX200" s="0" t="s">
        <v>65</v>
      </c>
      <c r="AY200" s="0" t="n">
        <f aca="false">1.8651*AR200 - 2.6525</f>
        <v>104.01027636298</v>
      </c>
      <c r="AZ200" s="10" t="s">
        <v>65</v>
      </c>
      <c r="BA200" s="10" t="s">
        <v>65</v>
      </c>
      <c r="BB200" s="10" t="n">
        <f aca="false">AG200-O200</f>
        <v>-1.066333</v>
      </c>
      <c r="BC200" s="10" t="n">
        <f aca="false">(BB200/O200)*100</f>
        <v>-1.81475688830647</v>
      </c>
      <c r="BD200" s="10" t="e">
        <f aca="false">BC200/Y200</f>
        <v>#VALUE!</v>
      </c>
      <c r="BE200" s="10" t="n">
        <f aca="false">((AW200 - AU200)/AU200)*100</f>
        <v>-1.85976990186459</v>
      </c>
      <c r="BF200" s="10" t="e">
        <f aca="false">BE200/Y200</f>
        <v>#VALUE!</v>
      </c>
      <c r="BG200" s="10" t="n">
        <f aca="false">(AR200-O200)</f>
        <v>-1.57022923007898</v>
      </c>
      <c r="BH200" s="10" t="n">
        <f aca="false">(BG200/O200)*100</f>
        <v>-2.67232122752086</v>
      </c>
      <c r="BI200" s="10" t="e">
        <f aca="false">BH200/Y200</f>
        <v>#VALUE!</v>
      </c>
      <c r="BJ200" s="10" t="n">
        <f aca="false">((AY200 - AU200)/AU200)*100</f>
        <v>-2.73860516473644</v>
      </c>
      <c r="BK200" s="10" t="e">
        <f aca="false">BJ200/Y200</f>
        <v>#VALUE!</v>
      </c>
      <c r="BL200" s="15"/>
    </row>
    <row r="201" customFormat="false" ht="14.25" hidden="false" customHeight="true" outlineLevel="0" collapsed="false">
      <c r="A201" s="0" t="n">
        <v>196</v>
      </c>
      <c r="B201" s="10" t="n">
        <v>17172</v>
      </c>
      <c r="C201" s="10" t="n">
        <v>15</v>
      </c>
      <c r="D201" s="11" t="n">
        <v>5</v>
      </c>
      <c r="E201" s="11" t="n">
        <v>3</v>
      </c>
      <c r="F201" s="10" t="n">
        <v>900</v>
      </c>
      <c r="G201" s="10" t="n">
        <v>2441.67</v>
      </c>
      <c r="H201" s="10" t="n">
        <v>2467.77</v>
      </c>
      <c r="I201" s="12" t="n">
        <v>890.65</v>
      </c>
      <c r="J201" s="10" t="n">
        <v>2.12</v>
      </c>
      <c r="K201" s="13" t="n">
        <v>7.62</v>
      </c>
      <c r="L201" s="10" t="s">
        <v>64</v>
      </c>
      <c r="M201" s="10" t="n">
        <v>20170915</v>
      </c>
      <c r="N201" s="10" t="n">
        <v>20170915</v>
      </c>
      <c r="O201" s="10" t="n">
        <v>10.343</v>
      </c>
      <c r="P201" s="10" t="n">
        <v>170506</v>
      </c>
      <c r="Q201" s="10" t="n">
        <f aca="false">AVERAGE(2.799, 2.798, 2.797)</f>
        <v>2.798</v>
      </c>
      <c r="R201" s="10" t="n">
        <v>13</v>
      </c>
      <c r="S201" s="10" t="n">
        <f aca="false">AVERAGE(32.6, 32.7, 32.7)</f>
        <v>32.6666666666667</v>
      </c>
      <c r="T201" s="10" t="n">
        <v>36.1</v>
      </c>
      <c r="U201" s="10" t="n">
        <v>10.541667</v>
      </c>
      <c r="V201" s="10" t="n">
        <v>170604</v>
      </c>
      <c r="W201" s="10" t="n">
        <f aca="false">U201*(32.55/29.53)</f>
        <v>11.6197514679986</v>
      </c>
      <c r="X201" s="10" t="n">
        <f aca="false">U201</f>
        <v>10.541667</v>
      </c>
      <c r="Y201" s="10" t="n">
        <v>29</v>
      </c>
      <c r="Z201" s="10" t="n">
        <f aca="false">1.8682*X201 - 2.7383</f>
        <v>16.9556422894</v>
      </c>
      <c r="AA201" s="10" t="n">
        <f aca="false">AVERAGE(2.799, 2.798, 2.798)</f>
        <v>2.79833333333333</v>
      </c>
      <c r="AB201" s="10" t="n">
        <v>17</v>
      </c>
      <c r="AC201" s="10" t="n">
        <v>29.9</v>
      </c>
      <c r="AD201" s="10" t="n">
        <v>33.1</v>
      </c>
      <c r="AE201" s="10" t="n">
        <f aca="false">((Q201 - AA201)/Q201)</f>
        <v>-0.000119132713843208</v>
      </c>
      <c r="AF201" s="10" t="n">
        <f aca="false">(U201*(1 +AE201))</f>
        <v>10.5404111426019</v>
      </c>
      <c r="AG201" s="10" t="s">
        <v>65</v>
      </c>
      <c r="AH201" s="14" t="e">
        <f aca="false">1.8682*AG201 - 2.7383</f>
        <v>#VALUE!</v>
      </c>
      <c r="AI201" s="14" t="e">
        <f aca="false">AH201*(17.1/16.8)</f>
        <v>#VALUE!</v>
      </c>
      <c r="AJ201" s="14"/>
      <c r="AK201" s="14"/>
      <c r="AL201" s="10" t="s">
        <v>65</v>
      </c>
      <c r="AM201" s="10" t="n">
        <f aca="false">AVERAGE(2.804, 2.803, 2.803)</f>
        <v>2.80333333333333</v>
      </c>
      <c r="AN201" s="10" t="n">
        <v>16.8</v>
      </c>
      <c r="AO201" s="10" t="s">
        <v>65</v>
      </c>
      <c r="AP201" s="10" t="s">
        <v>65</v>
      </c>
      <c r="AQ201" s="10" t="n">
        <f aca="false">((Q201 - AM201)/ Q201)</f>
        <v>-0.00190612342149149</v>
      </c>
      <c r="AR201" s="10" t="s">
        <v>65</v>
      </c>
      <c r="AS201" s="10" t="n">
        <v>18.406</v>
      </c>
      <c r="AT201" s="10" t="s">
        <v>66</v>
      </c>
      <c r="AU201" s="0" t="n">
        <f aca="false">1.8651*O201 - 2.6525</f>
        <v>16.6382293</v>
      </c>
      <c r="AV201" s="0" t="n">
        <f aca="false">1.8651*U201 - 2.6525</f>
        <v>17.0087631217</v>
      </c>
      <c r="AW201" s="0" t="s">
        <v>65</v>
      </c>
      <c r="AX201" s="0" t="n">
        <f aca="false">1.8651*AF201 - 2.6525</f>
        <v>17.0064208220667</v>
      </c>
      <c r="AY201" s="0" t="s">
        <v>65</v>
      </c>
      <c r="AZ201" s="10" t="n">
        <f aca="false">U201 - O201</f>
        <v>0.198667</v>
      </c>
      <c r="BA201" s="10" t="n">
        <f aca="false">(AZ201/O201)*100</f>
        <v>1.92078700570434</v>
      </c>
      <c r="BB201" s="10" t="n">
        <f aca="false">U201-O201</f>
        <v>0.198667</v>
      </c>
      <c r="BC201" s="10" t="n">
        <f aca="false">(BB201/O201)*100</f>
        <v>1.92078700570434</v>
      </c>
      <c r="BD201" s="10" t="n">
        <f aca="false">BC201/Y201</f>
        <v>0.0662340346794602</v>
      </c>
      <c r="BE201" s="10" t="n">
        <f aca="false">((AV201 - AU201)/AU201)*100</f>
        <v>2.22700273580194</v>
      </c>
      <c r="BF201" s="10" t="n">
        <f aca="false">BE201/Y201</f>
        <v>0.0767931977862739</v>
      </c>
      <c r="BG201" s="10" t="s">
        <v>65</v>
      </c>
      <c r="BH201" s="10" t="s">
        <v>65</v>
      </c>
      <c r="BI201" s="10" t="s">
        <v>65</v>
      </c>
      <c r="BJ201" s="10" t="s">
        <v>65</v>
      </c>
      <c r="BK201" s="10" t="s">
        <v>65</v>
      </c>
      <c r="BL201" s="15"/>
    </row>
    <row r="202" customFormat="false" ht="14.25" hidden="false" customHeight="true" outlineLevel="0" collapsed="false">
      <c r="A202" s="0" t="n">
        <v>198</v>
      </c>
      <c r="B202" s="10" t="n">
        <v>17188</v>
      </c>
      <c r="C202" s="10" t="n">
        <v>18</v>
      </c>
      <c r="D202" s="11" t="n">
        <v>6</v>
      </c>
      <c r="E202" s="11" t="n">
        <v>3</v>
      </c>
      <c r="F202" s="10" t="n">
        <v>2800</v>
      </c>
      <c r="G202" s="10" t="n">
        <v>2622.52</v>
      </c>
      <c r="H202" s="10" t="n">
        <v>2522.02</v>
      </c>
      <c r="I202" s="12" t="n">
        <v>2555.7</v>
      </c>
      <c r="J202" s="10" t="n">
        <v>1.13</v>
      </c>
      <c r="K202" s="13" t="n">
        <v>7.23</v>
      </c>
      <c r="L202" s="10" t="s">
        <v>64</v>
      </c>
      <c r="M202" s="10" t="n">
        <v>20170915</v>
      </c>
      <c r="N202" s="10" t="n">
        <v>20170915</v>
      </c>
      <c r="O202" s="10" t="n">
        <v>12.055</v>
      </c>
      <c r="P202" s="10" t="n">
        <v>170505</v>
      </c>
      <c r="Q202" s="10" t="n">
        <v>2.786</v>
      </c>
      <c r="R202" s="10" t="n">
        <v>12.9</v>
      </c>
      <c r="S202" s="10" t="n">
        <f aca="false">AVERAGE(32.5, 32.6, 32.5)</f>
        <v>32.5333333333333</v>
      </c>
      <c r="T202" s="10" t="n">
        <v>36.1</v>
      </c>
      <c r="U202" s="10" t="n">
        <v>12.015667</v>
      </c>
      <c r="V202" s="10" t="n">
        <v>170604</v>
      </c>
      <c r="W202" s="10" t="n">
        <f aca="false">U202*(32.55/29.53)</f>
        <v>13.2444957958009</v>
      </c>
      <c r="X202" s="10" t="n">
        <f aca="false">U202</f>
        <v>12.015667</v>
      </c>
      <c r="Y202" s="10" t="n">
        <v>30</v>
      </c>
      <c r="Z202" s="10" t="n">
        <f aca="false">1.8682*X202 - 2.7383</f>
        <v>19.7093690894</v>
      </c>
      <c r="AA202" s="10" t="n">
        <f aca="false">AVERAGE(2.799, 2.798, 2.798)</f>
        <v>2.79833333333333</v>
      </c>
      <c r="AB202" s="10" t="n">
        <v>17</v>
      </c>
      <c r="AC202" s="10" t="n">
        <v>29.9</v>
      </c>
      <c r="AD202" s="10" t="n">
        <v>33.1</v>
      </c>
      <c r="AE202" s="10" t="n">
        <f aca="false">((Q202 - AA202)/Q202)</f>
        <v>-0.00442689638669537</v>
      </c>
      <c r="AF202" s="10" t="n">
        <f aca="false">(U202*(1 +AE202))</f>
        <v>11.962474887174</v>
      </c>
      <c r="AG202" s="10" t="s">
        <v>65</v>
      </c>
      <c r="AH202" s="14" t="e">
        <f aca="false">1.8682*AG202 - 2.7383</f>
        <v>#VALUE!</v>
      </c>
      <c r="AI202" s="14" t="e">
        <f aca="false">AH202*(17.1/16.8)</f>
        <v>#VALUE!</v>
      </c>
      <c r="AJ202" s="14"/>
      <c r="AK202" s="14"/>
      <c r="AL202" s="10" t="s">
        <v>65</v>
      </c>
      <c r="AM202" s="10" t="n">
        <f aca="false">AVERAGE(2.804, 2.803, 2.803)</f>
        <v>2.80333333333333</v>
      </c>
      <c r="AN202" s="10" t="n">
        <v>16.8</v>
      </c>
      <c r="AO202" s="10" t="s">
        <v>65</v>
      </c>
      <c r="AP202" s="10" t="s">
        <v>65</v>
      </c>
      <c r="AQ202" s="10" t="n">
        <f aca="false">((Q202 - AM202)/ Q202)</f>
        <v>-0.0062215841110313</v>
      </c>
      <c r="AR202" s="10" t="s">
        <v>65</v>
      </c>
      <c r="AS202" s="10" t="n">
        <v>19.581</v>
      </c>
      <c r="AT202" s="10" t="s">
        <v>66</v>
      </c>
      <c r="AU202" s="0" t="n">
        <f aca="false">1.8651*O202 - 2.6525</f>
        <v>19.8312805</v>
      </c>
      <c r="AV202" s="0" t="n">
        <f aca="false">1.8651*U202 - 2.6525</f>
        <v>19.7579205217</v>
      </c>
      <c r="AW202" s="0" t="s">
        <v>65</v>
      </c>
      <c r="AX202" s="0" t="n">
        <f aca="false">1.8651*AF202 - 2.6525</f>
        <v>19.6587119120682</v>
      </c>
      <c r="AY202" s="0" t="s">
        <v>65</v>
      </c>
      <c r="AZ202" s="10" t="n">
        <f aca="false">U202 - O202</f>
        <v>-0.0393329999999992</v>
      </c>
      <c r="BA202" s="10" t="n">
        <f aca="false">(AZ202/O202)*100</f>
        <v>-0.326279552053083</v>
      </c>
      <c r="BB202" s="10" t="n">
        <f aca="false">U202-O202</f>
        <v>-0.0393329999999992</v>
      </c>
      <c r="BC202" s="10" t="n">
        <f aca="false">(BB202/O202)*100</f>
        <v>-0.326279552053083</v>
      </c>
      <c r="BD202" s="10" t="n">
        <f aca="false">BC202/Y202</f>
        <v>-0.0108759850684361</v>
      </c>
      <c r="BE202" s="10" t="n">
        <f aca="false">((AV202 - AU202)/AU202)*100</f>
        <v>-0.369920531858734</v>
      </c>
      <c r="BF202" s="10" t="n">
        <f aca="false">BE202/Y202</f>
        <v>-0.0123306843952911</v>
      </c>
      <c r="BG202" s="10" t="s">
        <v>65</v>
      </c>
      <c r="BH202" s="10" t="s">
        <v>65</v>
      </c>
      <c r="BI202" s="10" t="s">
        <v>65</v>
      </c>
      <c r="BJ202" s="10" t="s">
        <v>65</v>
      </c>
      <c r="BK202" s="10" t="s">
        <v>65</v>
      </c>
      <c r="BL202" s="15"/>
    </row>
    <row r="203" customFormat="false" ht="14.25" hidden="false" customHeight="true" outlineLevel="0" collapsed="false">
      <c r="A203" s="0" t="n">
        <v>201</v>
      </c>
      <c r="B203" s="10" t="n">
        <v>17200</v>
      </c>
      <c r="C203" s="10" t="n">
        <v>9</v>
      </c>
      <c r="D203" s="11" t="n">
        <v>3</v>
      </c>
      <c r="E203" s="11" t="n">
        <v>3</v>
      </c>
      <c r="F203" s="10" t="n">
        <v>900</v>
      </c>
      <c r="G203" s="10" t="n">
        <v>2442.18</v>
      </c>
      <c r="H203" s="10" t="n">
        <v>2466.7</v>
      </c>
      <c r="I203" s="12" t="n">
        <v>908.54</v>
      </c>
      <c r="J203" s="10" t="n">
        <v>2.07</v>
      </c>
      <c r="K203" s="13" t="n">
        <v>7.59</v>
      </c>
      <c r="L203" s="10" t="s">
        <v>64</v>
      </c>
      <c r="M203" s="10" t="n">
        <v>20170915</v>
      </c>
      <c r="N203" s="10" t="n">
        <v>20170915</v>
      </c>
      <c r="O203" s="10" t="n">
        <v>8.309</v>
      </c>
      <c r="P203" s="10" t="n">
        <v>170505</v>
      </c>
      <c r="Q203" s="10" t="n">
        <v>2.786</v>
      </c>
      <c r="R203" s="10" t="n">
        <v>12.9</v>
      </c>
      <c r="S203" s="10" t="n">
        <f aca="false">AVERAGE(32.5, 32.6, 32.5)</f>
        <v>32.5333333333333</v>
      </c>
      <c r="T203" s="10" t="n">
        <v>36.1</v>
      </c>
      <c r="U203" s="10" t="n">
        <v>8.264</v>
      </c>
      <c r="V203" s="10" t="n">
        <v>170601</v>
      </c>
      <c r="W203" s="10" t="n">
        <f aca="false">U203*(32.55/29.53)</f>
        <v>9.10915001693193</v>
      </c>
      <c r="X203" s="10" t="n">
        <f aca="false">U203</f>
        <v>8.264</v>
      </c>
      <c r="Y203" s="10" t="n">
        <v>27</v>
      </c>
      <c r="Z203" s="10" t="n">
        <f aca="false">1.8682*X203 - 2.7383</f>
        <v>12.7005048</v>
      </c>
      <c r="AA203" s="10" t="s">
        <v>65</v>
      </c>
      <c r="AB203" s="10" t="s">
        <v>65</v>
      </c>
      <c r="AC203" s="10" t="s">
        <v>65</v>
      </c>
      <c r="AD203" s="10" t="s">
        <v>65</v>
      </c>
      <c r="AE203" s="10" t="s">
        <v>65</v>
      </c>
      <c r="AF203" s="10" t="s">
        <v>65</v>
      </c>
      <c r="AG203" s="10" t="s">
        <v>65</v>
      </c>
      <c r="AH203" s="14" t="e">
        <f aca="false">1.8682*AG203 - 2.7383</f>
        <v>#VALUE!</v>
      </c>
      <c r="AI203" s="14" t="e">
        <f aca="false">AH203*(17.1/16.8)</f>
        <v>#VALUE!</v>
      </c>
      <c r="AJ203" s="14"/>
      <c r="AK203" s="14"/>
      <c r="AL203" s="10" t="s">
        <v>65</v>
      </c>
      <c r="AM203" s="10" t="s">
        <v>65</v>
      </c>
      <c r="AN203" s="10" t="s">
        <v>65</v>
      </c>
      <c r="AO203" s="10" t="s">
        <v>65</v>
      </c>
      <c r="AP203" s="10" t="s">
        <v>65</v>
      </c>
      <c r="AQ203" s="10" t="e">
        <f aca="false">((Q203 - AM203)/ Q203)</f>
        <v>#VALUE!</v>
      </c>
      <c r="AR203" s="10" t="s">
        <v>65</v>
      </c>
      <c r="AS203" s="10" t="n">
        <v>14.069</v>
      </c>
      <c r="AT203" s="10" t="s">
        <v>66</v>
      </c>
      <c r="AU203" s="0" t="n">
        <f aca="false">1.8651*O203 - 2.6525</f>
        <v>12.8446159</v>
      </c>
      <c r="AV203" s="0" t="n">
        <f aca="false">1.8651*U203 - 2.6525</f>
        <v>12.7606864</v>
      </c>
      <c r="AW203" s="0" t="s">
        <v>65</v>
      </c>
      <c r="AX203" s="0" t="s">
        <v>65</v>
      </c>
      <c r="AY203" s="0" t="s">
        <v>65</v>
      </c>
      <c r="AZ203" s="10" t="n">
        <f aca="false">U203 - O203</f>
        <v>-0.0449999999999999</v>
      </c>
      <c r="BA203" s="10" t="n">
        <f aca="false">(AZ203/O203)*100</f>
        <v>-0.541581417739799</v>
      </c>
      <c r="BB203" s="10" t="n">
        <f aca="false">U203-O203</f>
        <v>-0.0449999999999999</v>
      </c>
      <c r="BC203" s="10" t="n">
        <f aca="false">(BB203/O203)*100</f>
        <v>-0.541581417739799</v>
      </c>
      <c r="BD203" s="10" t="n">
        <f aca="false">BC203/Y203</f>
        <v>-0.0200585710274</v>
      </c>
      <c r="BE203" s="10" t="n">
        <f aca="false">((AV203 - AU203)/AU203)*100</f>
        <v>-0.653421641047281</v>
      </c>
      <c r="BF203" s="10" t="n">
        <f aca="false">BE203/Y203</f>
        <v>-0.0242008015202697</v>
      </c>
      <c r="BG203" s="10" t="s">
        <v>65</v>
      </c>
      <c r="BH203" s="10" t="s">
        <v>65</v>
      </c>
      <c r="BI203" s="10" t="s">
        <v>65</v>
      </c>
      <c r="BJ203" s="10" t="s">
        <v>65</v>
      </c>
      <c r="BK203" s="10" t="s">
        <v>65</v>
      </c>
      <c r="BL203" s="15"/>
    </row>
    <row r="204" customFormat="false" ht="14.25" hidden="false" customHeight="true" outlineLevel="0" collapsed="false">
      <c r="A204" s="0" t="n">
        <v>203</v>
      </c>
      <c r="B204" s="10" t="n">
        <v>17015</v>
      </c>
      <c r="C204" s="10" t="s">
        <v>65</v>
      </c>
      <c r="D204" s="11" t="s">
        <v>65</v>
      </c>
      <c r="E204" s="11" t="s">
        <v>65</v>
      </c>
      <c r="F204" s="10" t="s">
        <v>65</v>
      </c>
      <c r="G204" s="10" t="s">
        <v>65</v>
      </c>
      <c r="H204" s="10" t="s">
        <v>65</v>
      </c>
      <c r="I204" s="12"/>
      <c r="J204" s="10" t="s">
        <v>65</v>
      </c>
      <c r="K204" s="13" t="s">
        <v>65</v>
      </c>
      <c r="L204" s="10" t="s">
        <v>92</v>
      </c>
      <c r="M204" s="10" t="s">
        <v>65</v>
      </c>
      <c r="N204" s="10" t="s">
        <v>65</v>
      </c>
      <c r="O204" s="10" t="s">
        <v>65</v>
      </c>
      <c r="P204" s="10" t="s">
        <v>65</v>
      </c>
      <c r="Q204" s="10" t="s">
        <v>65</v>
      </c>
      <c r="R204" s="10" t="s">
        <v>65</v>
      </c>
      <c r="S204" s="10" t="s">
        <v>65</v>
      </c>
      <c r="T204" s="10" t="s">
        <v>65</v>
      </c>
      <c r="U204" s="10" t="s">
        <v>65</v>
      </c>
      <c r="V204" s="10" t="s">
        <v>65</v>
      </c>
      <c r="W204" s="10" t="e">
        <f aca="false">U204*(32.55/29.53)</f>
        <v>#VALUE!</v>
      </c>
      <c r="X204" s="10" t="str">
        <f aca="false">U204</f>
        <v>NA</v>
      </c>
      <c r="Y204" s="10" t="s">
        <v>65</v>
      </c>
      <c r="Z204" s="10" t="e">
        <f aca="false">1.8682*X204 - 2.7383</f>
        <v>#VALUE!</v>
      </c>
      <c r="AA204" s="10" t="s">
        <v>65</v>
      </c>
      <c r="AB204" s="10" t="s">
        <v>65</v>
      </c>
      <c r="AC204" s="10" t="s">
        <v>65</v>
      </c>
      <c r="AD204" s="10" t="s">
        <v>65</v>
      </c>
      <c r="AE204" s="10" t="s">
        <v>65</v>
      </c>
      <c r="AF204" s="10" t="s">
        <v>65</v>
      </c>
      <c r="AG204" s="10" t="s">
        <v>65</v>
      </c>
      <c r="AH204" s="14" t="e">
        <f aca="false">1.8682*AG204 - 2.7383</f>
        <v>#VALUE!</v>
      </c>
      <c r="AI204" s="14" t="e">
        <f aca="false">AH204*(17.1/16.8)</f>
        <v>#VALUE!</v>
      </c>
      <c r="AJ204" s="14"/>
      <c r="AK204" s="14"/>
      <c r="AL204" s="10" t="s">
        <v>65</v>
      </c>
      <c r="AM204" s="10" t="s">
        <v>65</v>
      </c>
      <c r="AN204" s="10" t="s">
        <v>65</v>
      </c>
      <c r="AO204" s="10" t="s">
        <v>65</v>
      </c>
      <c r="AP204" s="10" t="s">
        <v>65</v>
      </c>
      <c r="AQ204" s="10" t="s">
        <v>65</v>
      </c>
      <c r="AR204" s="10" t="s">
        <v>65</v>
      </c>
      <c r="AS204" s="10" t="s">
        <v>65</v>
      </c>
      <c r="AT204" s="10" t="s">
        <v>65</v>
      </c>
      <c r="AU204" s="10" t="s">
        <v>65</v>
      </c>
      <c r="AV204" s="10" t="s">
        <v>65</v>
      </c>
      <c r="AW204" s="10" t="s">
        <v>65</v>
      </c>
      <c r="AX204" s="10" t="s">
        <v>65</v>
      </c>
      <c r="AY204" s="10" t="s">
        <v>65</v>
      </c>
      <c r="AZ204" s="10" t="s">
        <v>65</v>
      </c>
      <c r="BA204" s="10" t="s">
        <v>65</v>
      </c>
      <c r="BB204" s="10" t="s">
        <v>65</v>
      </c>
      <c r="BC204" s="10" t="s">
        <v>65</v>
      </c>
      <c r="BD204" s="10" t="s">
        <v>65</v>
      </c>
      <c r="BE204" s="10" t="s">
        <v>65</v>
      </c>
      <c r="BF204" s="10" t="s">
        <v>65</v>
      </c>
      <c r="BG204" s="10" t="s">
        <v>65</v>
      </c>
      <c r="BH204" s="10" t="s">
        <v>65</v>
      </c>
      <c r="BI204" s="10" t="s">
        <v>65</v>
      </c>
      <c r="BJ204" s="10" t="s">
        <v>65</v>
      </c>
      <c r="BK204" s="10" t="s">
        <v>65</v>
      </c>
      <c r="BL204" s="15"/>
    </row>
    <row r="205" customFormat="false" ht="14.25" hidden="false" customHeight="true" outlineLevel="0" collapsed="false">
      <c r="A205" s="0" t="n">
        <v>204</v>
      </c>
      <c r="B205" s="10" t="n">
        <v>17044</v>
      </c>
      <c r="C205" s="10" t="n">
        <v>11</v>
      </c>
      <c r="D205" s="11" t="n">
        <v>4</v>
      </c>
      <c r="E205" s="11" t="n">
        <v>2</v>
      </c>
      <c r="F205" s="10" t="n">
        <v>2800</v>
      </c>
      <c r="G205" s="10" t="n">
        <v>2601.68</v>
      </c>
      <c r="H205" s="10" t="n">
        <v>2504.96</v>
      </c>
      <c r="I205" s="12" t="n">
        <v>2527.05</v>
      </c>
      <c r="J205" s="10" t="n">
        <v>1.02</v>
      </c>
      <c r="K205" s="13" t="n">
        <v>7.22</v>
      </c>
      <c r="L205" s="10" t="s">
        <v>92</v>
      </c>
      <c r="M205" s="10" t="s">
        <v>65</v>
      </c>
      <c r="N205" s="10" t="s">
        <v>65</v>
      </c>
      <c r="O205" s="10" t="n">
        <v>17.622</v>
      </c>
      <c r="P205" s="10" t="n">
        <v>170504</v>
      </c>
      <c r="Q205" s="10" t="n">
        <f aca="false">AVERAGE(2.756, 2.755, 2.756)</f>
        <v>2.75566666666667</v>
      </c>
      <c r="R205" s="10" t="n">
        <v>13</v>
      </c>
      <c r="S205" s="10" t="n">
        <f aca="false">AVERAGE(32.4,32.5,32.4)</f>
        <v>32.4333333333333</v>
      </c>
      <c r="T205" s="10" t="n">
        <v>36.1</v>
      </c>
      <c r="U205" s="10" t="n">
        <v>17.356</v>
      </c>
      <c r="V205" s="10" t="n">
        <v>170601</v>
      </c>
      <c r="W205" s="10" t="n">
        <f aca="false">U205*(32.55/29.53)</f>
        <v>19.1309786657636</v>
      </c>
      <c r="X205" s="10" t="n">
        <f aca="false">U205</f>
        <v>17.356</v>
      </c>
      <c r="Y205" s="10" t="n">
        <v>36</v>
      </c>
      <c r="Z205" s="10" t="n">
        <f aca="false">1.8682*X205 - 2.7383</f>
        <v>29.6861792</v>
      </c>
      <c r="AA205" s="10" t="n">
        <f aca="false">AVERAGE(2.799, 2.8, 2.8)</f>
        <v>2.79966666666667</v>
      </c>
      <c r="AB205" s="10" t="n">
        <v>17</v>
      </c>
      <c r="AC205" s="10" t="n">
        <f aca="false">AVERAGE(29.6, 29.6, 29.6)</f>
        <v>29.6</v>
      </c>
      <c r="AD205" s="10" t="n">
        <v>33.1</v>
      </c>
      <c r="AE205" s="10" t="n">
        <f aca="false">((Q205 - AA205)/Q205)</f>
        <v>-0.0159670981008832</v>
      </c>
      <c r="AF205" s="10" t="s">
        <v>65</v>
      </c>
      <c r="AG205" s="10" t="n">
        <v>16.972</v>
      </c>
      <c r="AH205" s="14" t="n">
        <f aca="false">1.8682*AG205 - 2.7383</f>
        <v>28.9687904</v>
      </c>
      <c r="AI205" s="14" t="n">
        <f aca="false">AH205*(17.1/16.8)</f>
        <v>29.4860902285714</v>
      </c>
      <c r="AJ205" s="14" t="n">
        <f aca="false">100*(AI205-Z205)/Z205</f>
        <v>-0.674013890708354</v>
      </c>
      <c r="AK205" s="14" t="n">
        <f aca="false">AJ205/Y205</f>
        <v>-0.018722608075232</v>
      </c>
      <c r="AL205" s="10" t="n">
        <v>170707</v>
      </c>
      <c r="AM205" s="10" t="n">
        <f aca="false">AVERAGE(2.812, 2.809, 2.81)</f>
        <v>2.81033333333333</v>
      </c>
      <c r="AN205" s="10" t="n">
        <v>16.8</v>
      </c>
      <c r="AO205" s="10" t="s">
        <v>65</v>
      </c>
      <c r="AP205" s="10" t="s">
        <v>65</v>
      </c>
      <c r="AQ205" s="10" t="n">
        <f aca="false">((Q205 - AM205)/ Q205)</f>
        <v>-0.0198379097617034</v>
      </c>
      <c r="AR205" s="10" t="s">
        <v>65</v>
      </c>
      <c r="AS205" s="10" t="s">
        <v>65</v>
      </c>
      <c r="AT205" s="10" t="s">
        <v>65</v>
      </c>
      <c r="AU205" s="10" t="s">
        <v>65</v>
      </c>
      <c r="AV205" s="10" t="s">
        <v>65</v>
      </c>
      <c r="AW205" s="10" t="s">
        <v>65</v>
      </c>
      <c r="AX205" s="10" t="s">
        <v>65</v>
      </c>
      <c r="AY205" s="10" t="s">
        <v>65</v>
      </c>
      <c r="AZ205" s="10" t="s">
        <v>65</v>
      </c>
      <c r="BA205" s="10" t="s">
        <v>65</v>
      </c>
      <c r="BB205" s="10" t="s">
        <v>65</v>
      </c>
      <c r="BC205" s="10" t="s">
        <v>65</v>
      </c>
      <c r="BD205" s="10" t="s">
        <v>65</v>
      </c>
      <c r="BE205" s="10" t="s">
        <v>65</v>
      </c>
      <c r="BF205" s="10" t="s">
        <v>65</v>
      </c>
      <c r="BG205" s="10" t="s">
        <v>65</v>
      </c>
      <c r="BH205" s="10" t="s">
        <v>65</v>
      </c>
      <c r="BI205" s="10" t="s">
        <v>65</v>
      </c>
      <c r="BJ205" s="10" t="s">
        <v>65</v>
      </c>
      <c r="BK205" s="10" t="s">
        <v>65</v>
      </c>
      <c r="BL205" s="15"/>
    </row>
    <row r="206" customFormat="false" ht="14.25" hidden="false" customHeight="true" outlineLevel="0" collapsed="false">
      <c r="A206" s="0" t="n">
        <v>205</v>
      </c>
      <c r="B206" s="16" t="n">
        <v>17071</v>
      </c>
      <c r="C206" s="10" t="n">
        <v>14</v>
      </c>
      <c r="D206" s="11" t="n">
        <v>5</v>
      </c>
      <c r="E206" s="11" t="n">
        <v>2</v>
      </c>
      <c r="F206" s="10" t="n">
        <v>900</v>
      </c>
      <c r="G206" s="10" t="n">
        <v>2441</v>
      </c>
      <c r="H206" s="10" t="n">
        <v>2468.42</v>
      </c>
      <c r="I206" s="12" t="n">
        <v>865.45</v>
      </c>
      <c r="J206" s="10" t="n">
        <v>2.15</v>
      </c>
      <c r="K206" s="13" t="n">
        <v>7.62</v>
      </c>
      <c r="L206" s="10" t="s">
        <v>92</v>
      </c>
      <c r="M206" s="10" t="s">
        <v>65</v>
      </c>
      <c r="N206" s="10" t="s">
        <v>65</v>
      </c>
      <c r="O206" s="10" t="n">
        <v>43.231</v>
      </c>
      <c r="P206" s="10" t="n">
        <v>170505</v>
      </c>
      <c r="Q206" s="10" t="s">
        <v>65</v>
      </c>
      <c r="R206" s="10" t="s">
        <v>65</v>
      </c>
      <c r="S206" s="10" t="s">
        <v>65</v>
      </c>
      <c r="T206" s="10" t="s">
        <v>65</v>
      </c>
      <c r="U206" s="16" t="s">
        <v>65</v>
      </c>
      <c r="V206" s="10" t="s">
        <v>65</v>
      </c>
      <c r="W206" s="10" t="e">
        <f aca="false">U206*(32.55/29.53)</f>
        <v>#VALUE!</v>
      </c>
      <c r="X206" s="10" t="str">
        <f aca="false">U206</f>
        <v>NA</v>
      </c>
      <c r="Y206" s="10" t="s">
        <v>65</v>
      </c>
      <c r="Z206" s="10" t="e">
        <f aca="false">1.8682*X206 - 2.7383</f>
        <v>#VALUE!</v>
      </c>
      <c r="AA206" s="10" t="n">
        <f aca="false">AVERAGE(2.799, 2.798, 2.798)</f>
        <v>2.79833333333333</v>
      </c>
      <c r="AB206" s="10" t="n">
        <v>17</v>
      </c>
      <c r="AC206" s="10" t="n">
        <v>29.9</v>
      </c>
      <c r="AD206" s="10" t="n">
        <v>33.1</v>
      </c>
      <c r="AE206" s="10" t="s">
        <v>65</v>
      </c>
      <c r="AF206" s="10" t="s">
        <v>65</v>
      </c>
      <c r="AG206" s="10" t="n">
        <v>42.6323333</v>
      </c>
      <c r="AH206" s="14" t="n">
        <f aca="false">1.8682*AG206 - 2.7383</f>
        <v>76.90742507106</v>
      </c>
      <c r="AI206" s="14" t="n">
        <f aca="false">AH206*(17.1/16.8)</f>
        <v>78.2807719473289</v>
      </c>
      <c r="AJ206" s="14"/>
      <c r="AK206" s="14"/>
      <c r="AL206" s="10" t="n">
        <v>170707</v>
      </c>
      <c r="AM206" s="10" t="n">
        <f aca="false">AVERAGE(2.812, 2.809, 2.81)</f>
        <v>2.81033333333333</v>
      </c>
      <c r="AN206" s="10" t="n">
        <v>16.8</v>
      </c>
      <c r="AO206" s="10" t="s">
        <v>65</v>
      </c>
      <c r="AP206" s="10" t="s">
        <v>65</v>
      </c>
      <c r="AQ206" s="10" t="s">
        <v>65</v>
      </c>
      <c r="AR206" s="10" t="s">
        <v>65</v>
      </c>
      <c r="AS206" s="10" t="s">
        <v>65</v>
      </c>
      <c r="AT206" s="10" t="s">
        <v>65</v>
      </c>
      <c r="AU206" s="10" t="s">
        <v>65</v>
      </c>
      <c r="AV206" s="10" t="s">
        <v>65</v>
      </c>
      <c r="AW206" s="10" t="s">
        <v>65</v>
      </c>
      <c r="AX206" s="10" t="s">
        <v>65</v>
      </c>
      <c r="AY206" s="10" t="s">
        <v>65</v>
      </c>
      <c r="AZ206" s="10" t="s">
        <v>65</v>
      </c>
      <c r="BA206" s="10" t="s">
        <v>65</v>
      </c>
      <c r="BB206" s="10" t="s">
        <v>65</v>
      </c>
      <c r="BC206" s="10" t="s">
        <v>65</v>
      </c>
      <c r="BD206" s="10" t="s">
        <v>65</v>
      </c>
      <c r="BE206" s="10" t="s">
        <v>65</v>
      </c>
      <c r="BF206" s="10" t="s">
        <v>65</v>
      </c>
      <c r="BG206" s="10" t="s">
        <v>65</v>
      </c>
      <c r="BH206" s="10" t="s">
        <v>65</v>
      </c>
      <c r="BI206" s="10" t="s">
        <v>65</v>
      </c>
      <c r="BJ206" s="10" t="s">
        <v>65</v>
      </c>
      <c r="BK206" s="10" t="s">
        <v>65</v>
      </c>
      <c r="BL206" s="15"/>
    </row>
    <row r="207" customFormat="false" ht="14.25" hidden="false" customHeight="true" outlineLevel="0" collapsed="false">
      <c r="A207" s="0" t="n">
        <v>206</v>
      </c>
      <c r="B207" s="16" t="n">
        <v>17087</v>
      </c>
      <c r="C207" s="10" t="n">
        <v>16</v>
      </c>
      <c r="D207" s="11" t="n">
        <v>6</v>
      </c>
      <c r="E207" s="11" t="n">
        <v>1</v>
      </c>
      <c r="F207" s="10" t="n">
        <v>2800</v>
      </c>
      <c r="G207" s="10" t="n">
        <v>2616.63</v>
      </c>
      <c r="H207" s="10" t="n">
        <v>2523.13</v>
      </c>
      <c r="I207" s="12" t="n">
        <v>2423.47</v>
      </c>
      <c r="J207" s="10" t="n">
        <v>1.17</v>
      </c>
      <c r="K207" s="13" t="n">
        <v>7.24</v>
      </c>
      <c r="L207" s="10" t="s">
        <v>92</v>
      </c>
      <c r="M207" s="10" t="s">
        <v>65</v>
      </c>
      <c r="N207" s="10" t="s">
        <v>65</v>
      </c>
      <c r="O207" s="10" t="n">
        <v>23.6616667</v>
      </c>
      <c r="P207" s="10" t="n">
        <v>170506</v>
      </c>
      <c r="Q207" s="10" t="s">
        <v>65</v>
      </c>
      <c r="R207" s="10" t="s">
        <v>65</v>
      </c>
      <c r="S207" s="10" t="s">
        <v>65</v>
      </c>
      <c r="T207" s="10" t="s">
        <v>65</v>
      </c>
      <c r="U207" s="16" t="s">
        <v>65</v>
      </c>
      <c r="V207" s="10" t="s">
        <v>65</v>
      </c>
      <c r="W207" s="10" t="e">
        <f aca="false">U207*(32.55/29.53)</f>
        <v>#VALUE!</v>
      </c>
      <c r="X207" s="10" t="str">
        <f aca="false">U207</f>
        <v>NA</v>
      </c>
      <c r="Y207" s="10" t="s">
        <v>65</v>
      </c>
      <c r="Z207" s="10" t="e">
        <f aca="false">1.8682*X207 - 2.7383</f>
        <v>#VALUE!</v>
      </c>
      <c r="AA207" s="10" t="n">
        <f aca="false">AVERAGE(2.799, 2.798, 2.798)</f>
        <v>2.79833333333333</v>
      </c>
      <c r="AB207" s="10" t="n">
        <v>17</v>
      </c>
      <c r="AC207" s="10" t="n">
        <v>29.9</v>
      </c>
      <c r="AD207" s="10" t="n">
        <v>33.1</v>
      </c>
      <c r="AE207" s="10" t="s">
        <v>65</v>
      </c>
      <c r="AF207" s="10" t="s">
        <v>65</v>
      </c>
      <c r="AG207" s="10" t="n">
        <v>22.6196667</v>
      </c>
      <c r="AH207" s="14" t="n">
        <f aca="false">1.8682*AG207 - 2.7383</f>
        <v>39.51976132894</v>
      </c>
      <c r="AI207" s="14" t="n">
        <f aca="false">AH207*(17.1/16.8)</f>
        <v>40.2254713526711</v>
      </c>
      <c r="AJ207" s="14"/>
      <c r="AK207" s="14"/>
      <c r="AL207" s="10" t="n">
        <v>170707</v>
      </c>
      <c r="AM207" s="10" t="n">
        <f aca="false">AVERAGE(2.8, 2.801, 2.799)</f>
        <v>2.8</v>
      </c>
      <c r="AN207" s="10" t="n">
        <v>16.8</v>
      </c>
      <c r="AO207" s="10" t="s">
        <v>65</v>
      </c>
      <c r="AP207" s="10" t="s">
        <v>65</v>
      </c>
      <c r="AQ207" s="10" t="s">
        <v>65</v>
      </c>
      <c r="AR207" s="10" t="s">
        <v>65</v>
      </c>
      <c r="AS207" s="10" t="s">
        <v>65</v>
      </c>
      <c r="AT207" s="10" t="s">
        <v>65</v>
      </c>
      <c r="AU207" s="10" t="s">
        <v>65</v>
      </c>
      <c r="AV207" s="10" t="s">
        <v>65</v>
      </c>
      <c r="AW207" s="10" t="s">
        <v>65</v>
      </c>
      <c r="AX207" s="10" t="s">
        <v>65</v>
      </c>
      <c r="AY207" s="10" t="s">
        <v>65</v>
      </c>
      <c r="AZ207" s="10" t="s">
        <v>65</v>
      </c>
      <c r="BA207" s="10" t="s">
        <v>65</v>
      </c>
      <c r="BB207" s="10" t="s">
        <v>65</v>
      </c>
      <c r="BC207" s="10" t="s">
        <v>65</v>
      </c>
      <c r="BD207" s="10" t="s">
        <v>65</v>
      </c>
      <c r="BE207" s="10" t="s">
        <v>65</v>
      </c>
      <c r="BF207" s="10" t="s">
        <v>65</v>
      </c>
      <c r="BG207" s="10" t="s">
        <v>65</v>
      </c>
      <c r="BH207" s="10" t="s">
        <v>65</v>
      </c>
      <c r="BI207" s="10" t="s">
        <v>65</v>
      </c>
      <c r="BJ207" s="10" t="s">
        <v>65</v>
      </c>
      <c r="BK207" s="10" t="s">
        <v>65</v>
      </c>
      <c r="BL207" s="15"/>
    </row>
    <row r="208" customFormat="false" ht="14.25" hidden="false" customHeight="true" outlineLevel="0" collapsed="false">
      <c r="A208" s="0" t="n">
        <v>207</v>
      </c>
      <c r="B208" s="10" t="n">
        <v>17100</v>
      </c>
      <c r="C208" s="10" t="n">
        <v>13</v>
      </c>
      <c r="D208" s="11" t="n">
        <v>5</v>
      </c>
      <c r="E208" s="11" t="n">
        <v>1</v>
      </c>
      <c r="F208" s="10" t="n">
        <v>900</v>
      </c>
      <c r="G208" s="10" t="n">
        <v>2439.9</v>
      </c>
      <c r="H208" s="10" t="n">
        <v>2459.91</v>
      </c>
      <c r="I208" s="12" t="n">
        <v>936.56</v>
      </c>
      <c r="J208" s="10" t="n">
        <v>2.02</v>
      </c>
      <c r="K208" s="13" t="n">
        <v>7.62</v>
      </c>
      <c r="L208" s="10" t="s">
        <v>92</v>
      </c>
      <c r="M208" s="10" t="s">
        <v>65</v>
      </c>
      <c r="N208" s="10" t="s">
        <v>65</v>
      </c>
      <c r="O208" s="10" t="n">
        <v>41.5423333</v>
      </c>
      <c r="P208" s="10" t="n">
        <v>170505</v>
      </c>
      <c r="Q208" s="10" t="s">
        <v>65</v>
      </c>
      <c r="R208" s="10" t="s">
        <v>65</v>
      </c>
      <c r="S208" s="10" t="s">
        <v>65</v>
      </c>
      <c r="T208" s="10" t="s">
        <v>65</v>
      </c>
      <c r="U208" s="10" t="n">
        <v>41.3676667</v>
      </c>
      <c r="V208" s="10" t="n">
        <v>170604</v>
      </c>
      <c r="W208" s="10" t="n">
        <f aca="false">U208*(32.55/29.53)</f>
        <v>45.5982916046394</v>
      </c>
      <c r="X208" s="10" t="n">
        <f aca="false">U208</f>
        <v>41.3676667</v>
      </c>
      <c r="Y208" s="10" t="n">
        <v>33</v>
      </c>
      <c r="Z208" s="10" t="n">
        <f aca="false">1.8682*X208 - 2.7383</f>
        <v>74.54477492894</v>
      </c>
      <c r="AA208" s="10" t="n">
        <f aca="false">AVERAGE(2.799, 2.798, 2.798)</f>
        <v>2.79833333333333</v>
      </c>
      <c r="AB208" s="10" t="n">
        <v>17</v>
      </c>
      <c r="AC208" s="10" t="n">
        <v>29.9</v>
      </c>
      <c r="AD208" s="10" t="n">
        <v>33.1</v>
      </c>
      <c r="AE208" s="10" t="s">
        <v>65</v>
      </c>
      <c r="AF208" s="10" t="s">
        <v>65</v>
      </c>
      <c r="AG208" s="10" t="n">
        <v>40.854</v>
      </c>
      <c r="AH208" s="14" t="n">
        <f aca="false">1.8682*AG208 - 2.7383</f>
        <v>73.5851428</v>
      </c>
      <c r="AI208" s="14" t="n">
        <f aca="false">AH208*(17.1/16.8)</f>
        <v>74.8991632071428</v>
      </c>
      <c r="AJ208" s="14" t="n">
        <f aca="false">100*(AI208-Z208)/Z208</f>
        <v>0.475403243943864</v>
      </c>
      <c r="AK208" s="14" t="n">
        <f aca="false">AJ208/Y208</f>
        <v>0.0144061589073898</v>
      </c>
      <c r="AL208" s="10" t="n">
        <v>170707</v>
      </c>
      <c r="AM208" s="10" t="n">
        <f aca="false">AVERAGE(2.804, 2.803, 2.803)</f>
        <v>2.80333333333333</v>
      </c>
      <c r="AN208" s="10" t="n">
        <v>16.8</v>
      </c>
      <c r="AO208" s="10" t="s">
        <v>65</v>
      </c>
      <c r="AP208" s="10" t="s">
        <v>65</v>
      </c>
      <c r="AQ208" s="10" t="s">
        <v>65</v>
      </c>
      <c r="AR208" s="10" t="s">
        <v>65</v>
      </c>
      <c r="AS208" s="10" t="s">
        <v>65</v>
      </c>
      <c r="AT208" s="10" t="s">
        <v>65</v>
      </c>
      <c r="AU208" s="10" t="s">
        <v>65</v>
      </c>
      <c r="AV208" s="10" t="s">
        <v>65</v>
      </c>
      <c r="AW208" s="10" t="s">
        <v>65</v>
      </c>
      <c r="AX208" s="10" t="s">
        <v>65</v>
      </c>
      <c r="AY208" s="10" t="s">
        <v>65</v>
      </c>
      <c r="AZ208" s="10" t="s">
        <v>65</v>
      </c>
      <c r="BA208" s="10" t="s">
        <v>65</v>
      </c>
      <c r="BB208" s="10" t="s">
        <v>65</v>
      </c>
      <c r="BC208" s="10" t="s">
        <v>65</v>
      </c>
      <c r="BD208" s="10" t="s">
        <v>65</v>
      </c>
      <c r="BE208" s="10" t="s">
        <v>65</v>
      </c>
      <c r="BF208" s="10" t="s">
        <v>65</v>
      </c>
      <c r="BG208" s="10" t="s">
        <v>65</v>
      </c>
      <c r="BH208" s="10" t="s">
        <v>65</v>
      </c>
      <c r="BI208" s="10" t="s">
        <v>65</v>
      </c>
      <c r="BJ208" s="10" t="s">
        <v>65</v>
      </c>
      <c r="BK208" s="10" t="s">
        <v>65</v>
      </c>
      <c r="BL208" s="15"/>
    </row>
    <row r="209" customFormat="false" ht="14.25" hidden="false" customHeight="true" outlineLevel="0" collapsed="false">
      <c r="A209" s="0" t="n">
        <v>208</v>
      </c>
      <c r="B209" s="10" t="n">
        <v>17101</v>
      </c>
      <c r="C209" s="10" t="n">
        <v>17</v>
      </c>
      <c r="D209" s="11" t="n">
        <v>6</v>
      </c>
      <c r="E209" s="11" t="n">
        <v>2</v>
      </c>
      <c r="F209" s="10" t="n">
        <v>2800</v>
      </c>
      <c r="G209" s="10" t="n">
        <v>2608.91</v>
      </c>
      <c r="H209" s="10" t="n">
        <v>2522.06</v>
      </c>
      <c r="I209" s="12" t="n">
        <v>2346.38</v>
      </c>
      <c r="J209" s="10" t="n">
        <v>1.21</v>
      </c>
      <c r="K209" s="13" t="n">
        <v>7.23</v>
      </c>
      <c r="L209" s="10" t="s">
        <v>92</v>
      </c>
      <c r="M209" s="10" t="s">
        <v>65</v>
      </c>
      <c r="N209" s="10" t="s">
        <v>65</v>
      </c>
      <c r="O209" s="10" t="n">
        <v>34.411</v>
      </c>
      <c r="P209" s="10" t="n">
        <v>170504</v>
      </c>
      <c r="Q209" s="10" t="n">
        <f aca="false">AVERAGE(2.756, 2.755, 2.756)</f>
        <v>2.75566666666667</v>
      </c>
      <c r="R209" s="10" t="n">
        <v>13</v>
      </c>
      <c r="S209" s="10" t="n">
        <f aca="false">AVERAGE(32.4,32.5,32.4)</f>
        <v>32.4333333333333</v>
      </c>
      <c r="T209" s="10" t="n">
        <v>36.1</v>
      </c>
      <c r="U209" s="10" t="n">
        <v>36.893</v>
      </c>
      <c r="V209" s="10" t="n">
        <v>170601</v>
      </c>
      <c r="W209" s="10" t="n">
        <f aca="false">U209*(32.55/29.53)</f>
        <v>40.6660057568574</v>
      </c>
      <c r="X209" s="10" t="n">
        <f aca="false">U209</f>
        <v>36.893</v>
      </c>
      <c r="Y209" s="10" t="s">
        <v>65</v>
      </c>
      <c r="Z209" s="10" t="n">
        <f aca="false">1.8682*X209 - 2.7383</f>
        <v>66.1852026</v>
      </c>
      <c r="AA209" s="10" t="n">
        <f aca="false">AVERAGE(2.803, 2.807, 2.809)</f>
        <v>2.80633333333333</v>
      </c>
      <c r="AB209" s="10" t="n">
        <v>17</v>
      </c>
      <c r="AC209" s="10" t="n">
        <f aca="false">AVERAGE(29.6, 29.6, 29.6)</f>
        <v>29.6</v>
      </c>
      <c r="AD209" s="10" t="n">
        <v>33.1</v>
      </c>
      <c r="AE209" s="10" t="n">
        <f aca="false">((Q209 - AA209)/Q209)</f>
        <v>-0.0183863553888957</v>
      </c>
      <c r="AF209" s="10" t="s">
        <v>65</v>
      </c>
      <c r="AG209" s="10" t="s">
        <v>65</v>
      </c>
      <c r="AH209" s="14" t="e">
        <f aca="false">1.8682*AG209 - 2.7383</f>
        <v>#VALUE!</v>
      </c>
      <c r="AI209" s="14" t="e">
        <f aca="false">AH209*(17.1/16.8)</f>
        <v>#VALUE!</v>
      </c>
      <c r="AJ209" s="14"/>
      <c r="AK209" s="14"/>
      <c r="AL209" s="10" t="s">
        <v>65</v>
      </c>
      <c r="AM209" s="10" t="s">
        <v>65</v>
      </c>
      <c r="AN209" s="10" t="s">
        <v>65</v>
      </c>
      <c r="AO209" s="10" t="s">
        <v>65</v>
      </c>
      <c r="AP209" s="10" t="s">
        <v>65</v>
      </c>
      <c r="AQ209" s="10" t="s">
        <v>65</v>
      </c>
      <c r="AR209" s="10" t="s">
        <v>65</v>
      </c>
      <c r="AS209" s="10" t="s">
        <v>65</v>
      </c>
      <c r="AT209" s="10" t="s">
        <v>65</v>
      </c>
      <c r="AU209" s="10" t="s">
        <v>65</v>
      </c>
      <c r="AV209" s="10" t="s">
        <v>65</v>
      </c>
      <c r="AW209" s="10" t="s">
        <v>65</v>
      </c>
      <c r="AX209" s="10" t="s">
        <v>65</v>
      </c>
      <c r="AY209" s="10" t="s">
        <v>65</v>
      </c>
      <c r="AZ209" s="10" t="s">
        <v>65</v>
      </c>
      <c r="BA209" s="10" t="s">
        <v>65</v>
      </c>
      <c r="BB209" s="10" t="s">
        <v>65</v>
      </c>
      <c r="BC209" s="10" t="s">
        <v>65</v>
      </c>
      <c r="BD209" s="10" t="s">
        <v>65</v>
      </c>
      <c r="BE209" s="10" t="s">
        <v>65</v>
      </c>
      <c r="BF209" s="10" t="s">
        <v>65</v>
      </c>
      <c r="BG209" s="10" t="s">
        <v>65</v>
      </c>
      <c r="BH209" s="10" t="s">
        <v>65</v>
      </c>
      <c r="BI209" s="10" t="s">
        <v>65</v>
      </c>
      <c r="BJ209" s="10" t="s">
        <v>65</v>
      </c>
      <c r="BK209" s="10" t="s">
        <v>65</v>
      </c>
      <c r="BL209" s="15"/>
    </row>
    <row r="210" customFormat="false" ht="14.25" hidden="false" customHeight="true" outlineLevel="0" collapsed="false">
      <c r="A210" s="0" t="n">
        <v>209</v>
      </c>
      <c r="B210" s="10" t="n">
        <v>17102</v>
      </c>
      <c r="C210" s="10" t="n">
        <v>1</v>
      </c>
      <c r="D210" s="11" t="n">
        <v>1</v>
      </c>
      <c r="E210" s="11" t="n">
        <v>1</v>
      </c>
      <c r="F210" s="10" t="n">
        <v>400</v>
      </c>
      <c r="G210" s="10" t="n">
        <v>2404.69</v>
      </c>
      <c r="H210" s="10" t="n">
        <v>2506.24</v>
      </c>
      <c r="I210" s="12" t="n">
        <v>576.45</v>
      </c>
      <c r="J210" s="10" t="n">
        <v>2.97</v>
      </c>
      <c r="K210" s="13" t="n">
        <v>7.83</v>
      </c>
      <c r="L210" s="10" t="s">
        <v>92</v>
      </c>
      <c r="M210" s="10" t="s">
        <v>65</v>
      </c>
      <c r="N210" s="10" t="s">
        <v>65</v>
      </c>
      <c r="O210" s="10" t="n">
        <v>10.9343333</v>
      </c>
      <c r="P210" s="10" t="n">
        <v>170506</v>
      </c>
      <c r="Q210" s="10" t="n">
        <f aca="false">AVERAGE(2.802, 2.8, 2.8)</f>
        <v>2.80066666666667</v>
      </c>
      <c r="R210" s="10" t="n">
        <v>13</v>
      </c>
      <c r="S210" s="10" t="n">
        <f aca="false">AVERAGE(32.6, 32.7, 32.7)</f>
        <v>32.6666666666667</v>
      </c>
      <c r="T210" s="10" t="n">
        <v>36.1</v>
      </c>
      <c r="U210" s="10" t="n">
        <v>10.953</v>
      </c>
      <c r="V210" s="10" t="n">
        <v>170531</v>
      </c>
      <c r="W210" s="10" t="n">
        <f aca="false">U210*(32.55/29.53)</f>
        <v>12.0731510328479</v>
      </c>
      <c r="X210" s="10" t="n">
        <f aca="false">U210</f>
        <v>10.953</v>
      </c>
      <c r="Y210" s="10" t="n">
        <v>35</v>
      </c>
      <c r="Z210" s="10" t="n">
        <f aca="false">1.8682*X210 - 2.7383</f>
        <v>17.7240946</v>
      </c>
      <c r="AA210" s="10" t="s">
        <v>65</v>
      </c>
      <c r="AB210" s="10" t="s">
        <v>65</v>
      </c>
      <c r="AC210" s="10" t="s">
        <v>65</v>
      </c>
      <c r="AD210" s="10" t="s">
        <v>65</v>
      </c>
      <c r="AE210" s="10" t="s">
        <v>65</v>
      </c>
      <c r="AF210" s="10" t="s">
        <v>65</v>
      </c>
      <c r="AG210" s="10" t="n">
        <v>10.9653333</v>
      </c>
      <c r="AH210" s="14" t="n">
        <f aca="false">1.8682*AG210 - 2.7383</f>
        <v>17.74713567106</v>
      </c>
      <c r="AI210" s="14" t="n">
        <f aca="false">AH210*(17.1/16.8)</f>
        <v>18.0640488080432</v>
      </c>
      <c r="AJ210" s="14" t="n">
        <f aca="false">100*(AI210-Z210)/Z210</f>
        <v>1.91803426756261</v>
      </c>
      <c r="AK210" s="14" t="n">
        <f aca="false">AJ210/Y210</f>
        <v>0.0548009790732173</v>
      </c>
      <c r="AL210" s="10" t="n">
        <v>170705</v>
      </c>
      <c r="AM210" s="10" t="n">
        <f aca="false">AVERAGE(2.79, 2.79, 2.789)</f>
        <v>2.78966666666667</v>
      </c>
      <c r="AN210" s="10" t="n">
        <v>17</v>
      </c>
      <c r="AO210" s="10" t="s">
        <v>65</v>
      </c>
      <c r="AP210" s="10" t="s">
        <v>65</v>
      </c>
      <c r="AQ210" s="10" t="n">
        <f aca="false">((Q210 - AM210)/ Q210)</f>
        <v>0.00392763627707693</v>
      </c>
      <c r="AR210" s="10" t="s">
        <v>65</v>
      </c>
      <c r="AS210" s="10" t="s">
        <v>65</v>
      </c>
      <c r="AT210" s="10" t="s">
        <v>65</v>
      </c>
      <c r="AU210" s="10" t="s">
        <v>65</v>
      </c>
      <c r="AV210" s="10" t="s">
        <v>65</v>
      </c>
      <c r="AW210" s="10" t="s">
        <v>65</v>
      </c>
      <c r="AX210" s="10" t="s">
        <v>65</v>
      </c>
      <c r="AY210" s="10" t="s">
        <v>65</v>
      </c>
      <c r="AZ210" s="10" t="s">
        <v>65</v>
      </c>
      <c r="BA210" s="10" t="s">
        <v>65</v>
      </c>
      <c r="BB210" s="10" t="s">
        <v>65</v>
      </c>
      <c r="BC210" s="10" t="s">
        <v>65</v>
      </c>
      <c r="BD210" s="10" t="s">
        <v>65</v>
      </c>
      <c r="BE210" s="10" t="s">
        <v>65</v>
      </c>
      <c r="BF210" s="10" t="s">
        <v>65</v>
      </c>
      <c r="BG210" s="10" t="s">
        <v>65</v>
      </c>
      <c r="BH210" s="10" t="s">
        <v>65</v>
      </c>
      <c r="BI210" s="10" t="s">
        <v>65</v>
      </c>
      <c r="BJ210" s="10" t="s">
        <v>65</v>
      </c>
      <c r="BK210" s="10" t="s">
        <v>65</v>
      </c>
      <c r="BL210" s="15"/>
    </row>
    <row r="211" customFormat="false" ht="14.25" hidden="false" customHeight="true" outlineLevel="0" collapsed="false">
      <c r="A211" s="0" t="n">
        <v>210</v>
      </c>
      <c r="B211" s="10" t="n">
        <v>17125</v>
      </c>
      <c r="C211" s="10" t="n">
        <v>14</v>
      </c>
      <c r="D211" s="11" t="n">
        <v>5</v>
      </c>
      <c r="E211" s="11" t="n">
        <v>2</v>
      </c>
      <c r="F211" s="10" t="n">
        <v>900</v>
      </c>
      <c r="G211" s="10" t="n">
        <v>2441</v>
      </c>
      <c r="H211" s="10" t="n">
        <v>2468.42</v>
      </c>
      <c r="I211" s="12" t="n">
        <v>865.45</v>
      </c>
      <c r="J211" s="10" t="n">
        <v>2.15</v>
      </c>
      <c r="K211" s="13" t="n">
        <v>7.62</v>
      </c>
      <c r="L211" s="10" t="s">
        <v>92</v>
      </c>
      <c r="M211" s="10" t="s">
        <v>65</v>
      </c>
      <c r="N211" s="10" t="s">
        <v>65</v>
      </c>
      <c r="O211" s="10" t="n">
        <v>34.7423333</v>
      </c>
      <c r="P211" s="10" t="n">
        <v>170505</v>
      </c>
      <c r="Q211" s="10" t="n">
        <f aca="false">AVERAGE(2.8, 2.8, 2.798)</f>
        <v>2.79933333333333</v>
      </c>
      <c r="R211" s="10" t="n">
        <v>17</v>
      </c>
      <c r="S211" s="10" t="n">
        <f aca="false">AVERAGE(29.6, 29.6, 29.6)</f>
        <v>29.6</v>
      </c>
      <c r="T211" s="10" t="n">
        <v>33.1</v>
      </c>
      <c r="U211" s="10" t="n">
        <v>34.5236667</v>
      </c>
      <c r="V211" s="10" t="n">
        <v>170601</v>
      </c>
      <c r="W211" s="10" t="n">
        <f aca="false">U211*(32.55/29.53)</f>
        <v>38.0543633960379</v>
      </c>
      <c r="X211" s="10" t="n">
        <f aca="false">U211</f>
        <v>34.5236667</v>
      </c>
      <c r="Y211" s="10" t="s">
        <v>65</v>
      </c>
      <c r="Z211" s="10" t="n">
        <f aca="false">1.8682*X211 - 2.7383</f>
        <v>61.75881412894</v>
      </c>
      <c r="AA211" s="10" t="s">
        <v>65</v>
      </c>
      <c r="AB211" s="10" t="s">
        <v>65</v>
      </c>
      <c r="AC211" s="10" t="s">
        <v>65</v>
      </c>
      <c r="AD211" s="10" t="s">
        <v>65</v>
      </c>
      <c r="AE211" s="10" t="s">
        <v>65</v>
      </c>
      <c r="AF211" s="10" t="s">
        <v>65</v>
      </c>
      <c r="AG211" s="10" t="s">
        <v>65</v>
      </c>
      <c r="AH211" s="14" t="e">
        <f aca="false">1.8682*AG211 - 2.7383</f>
        <v>#VALUE!</v>
      </c>
      <c r="AI211" s="14" t="e">
        <f aca="false">AH211*(17.1/16.8)</f>
        <v>#VALUE!</v>
      </c>
      <c r="AJ211" s="14"/>
      <c r="AK211" s="14"/>
      <c r="AL211" s="10" t="s">
        <v>65</v>
      </c>
      <c r="AM211" s="10" t="s">
        <v>65</v>
      </c>
      <c r="AN211" s="10" t="s">
        <v>65</v>
      </c>
      <c r="AO211" s="10" t="s">
        <v>65</v>
      </c>
      <c r="AP211" s="10" t="s">
        <v>65</v>
      </c>
      <c r="AQ211" s="10" t="s">
        <v>65</v>
      </c>
      <c r="AR211" s="10" t="s">
        <v>65</v>
      </c>
      <c r="AS211" s="10" t="s">
        <v>65</v>
      </c>
      <c r="AT211" s="10" t="s">
        <v>65</v>
      </c>
      <c r="AU211" s="10" t="s">
        <v>65</v>
      </c>
      <c r="AV211" s="10" t="s">
        <v>65</v>
      </c>
      <c r="AW211" s="10" t="s">
        <v>65</v>
      </c>
      <c r="AX211" s="10" t="s">
        <v>65</v>
      </c>
      <c r="AY211" s="10" t="s">
        <v>65</v>
      </c>
      <c r="AZ211" s="10" t="s">
        <v>65</v>
      </c>
      <c r="BA211" s="10" t="s">
        <v>65</v>
      </c>
      <c r="BB211" s="10" t="s">
        <v>65</v>
      </c>
      <c r="BC211" s="10" t="s">
        <v>65</v>
      </c>
      <c r="BD211" s="10" t="s">
        <v>65</v>
      </c>
      <c r="BE211" s="10" t="s">
        <v>65</v>
      </c>
      <c r="BF211" s="10" t="s">
        <v>65</v>
      </c>
      <c r="BG211" s="10" t="s">
        <v>65</v>
      </c>
      <c r="BH211" s="10" t="s">
        <v>65</v>
      </c>
      <c r="BI211" s="10" t="s">
        <v>65</v>
      </c>
      <c r="BJ211" s="10" t="s">
        <v>65</v>
      </c>
      <c r="BK211" s="10" t="s">
        <v>65</v>
      </c>
      <c r="BL211" s="15"/>
    </row>
    <row r="212" customFormat="false" ht="14.25" hidden="false" customHeight="true" outlineLevel="0" collapsed="false">
      <c r="A212" s="0" t="n">
        <v>211</v>
      </c>
      <c r="B212" s="16" t="n">
        <v>17128</v>
      </c>
      <c r="C212" s="10" t="n">
        <v>7</v>
      </c>
      <c r="D212" s="11" t="n">
        <v>3</v>
      </c>
      <c r="E212" s="11" t="n">
        <v>1</v>
      </c>
      <c r="F212" s="10" t="n">
        <v>900</v>
      </c>
      <c r="G212" s="10" t="n">
        <v>2453.26</v>
      </c>
      <c r="H212" s="10" t="n">
        <v>2468.16</v>
      </c>
      <c r="I212" s="12" t="n">
        <v>943.47</v>
      </c>
      <c r="J212" s="10" t="n">
        <v>2.01</v>
      </c>
      <c r="K212" s="13" t="n">
        <v>7.59</v>
      </c>
      <c r="L212" s="10" t="s">
        <v>92</v>
      </c>
      <c r="M212" s="10" t="s">
        <v>65</v>
      </c>
      <c r="N212" s="10" t="s">
        <v>65</v>
      </c>
      <c r="O212" s="10" t="n">
        <v>24.8935</v>
      </c>
      <c r="P212" s="10" t="n">
        <v>170504</v>
      </c>
      <c r="Q212" s="10" t="n">
        <f aca="false">AVERAGE(2.785)</f>
        <v>2.785</v>
      </c>
      <c r="R212" s="10" t="n">
        <v>12.9</v>
      </c>
      <c r="S212" s="10" t="n">
        <f aca="false">AVERAGE(32.4,32.5,32.4)</f>
        <v>32.4333333333333</v>
      </c>
      <c r="T212" s="10" t="n">
        <v>36.1</v>
      </c>
      <c r="U212" s="16" t="s">
        <v>65</v>
      </c>
      <c r="V212" s="10" t="s">
        <v>65</v>
      </c>
      <c r="W212" s="10" t="e">
        <f aca="false">U212*(32.55/29.53)</f>
        <v>#VALUE!</v>
      </c>
      <c r="X212" s="10" t="str">
        <f aca="false">U212</f>
        <v>NA</v>
      </c>
      <c r="Y212" s="10" t="s">
        <v>65</v>
      </c>
      <c r="Z212" s="10" t="e">
        <f aca="false">1.8682*X212 - 2.7383</f>
        <v>#VALUE!</v>
      </c>
      <c r="AA212" s="10" t="n">
        <f aca="false">AVERAGE(2.799, 2.798, 2.798)</f>
        <v>2.79833333333333</v>
      </c>
      <c r="AB212" s="10" t="n">
        <v>17</v>
      </c>
      <c r="AC212" s="10" t="n">
        <v>29.9</v>
      </c>
      <c r="AD212" s="10" t="n">
        <v>33.1</v>
      </c>
      <c r="AE212" s="10" t="n">
        <f aca="false">((Q212 - AA212)/Q212)</f>
        <v>-0.00478755236385393</v>
      </c>
      <c r="AF212" s="10" t="s">
        <v>65</v>
      </c>
      <c r="AG212" s="10" t="n">
        <v>24.7716667</v>
      </c>
      <c r="AH212" s="14" t="n">
        <f aca="false">1.8682*AG212 - 2.7383</f>
        <v>43.54012772894</v>
      </c>
      <c r="AI212" s="14" t="n">
        <f aca="false">AH212*(17.1/16.8)</f>
        <v>44.3176300098139</v>
      </c>
      <c r="AJ212" s="14"/>
      <c r="AK212" s="14"/>
      <c r="AL212" s="10" t="n">
        <v>170707</v>
      </c>
      <c r="AM212" s="10" t="s">
        <v>65</v>
      </c>
      <c r="AN212" s="10" t="s">
        <v>65</v>
      </c>
      <c r="AO212" s="10" t="s">
        <v>65</v>
      </c>
      <c r="AP212" s="10" t="s">
        <v>65</v>
      </c>
      <c r="AQ212" s="10" t="s">
        <v>65</v>
      </c>
      <c r="AR212" s="10" t="s">
        <v>65</v>
      </c>
      <c r="AS212" s="10" t="s">
        <v>65</v>
      </c>
      <c r="AT212" s="10" t="s">
        <v>65</v>
      </c>
      <c r="AU212" s="10" t="s">
        <v>65</v>
      </c>
      <c r="AV212" s="10" t="s">
        <v>65</v>
      </c>
      <c r="AW212" s="10" t="s">
        <v>65</v>
      </c>
      <c r="AX212" s="10" t="s">
        <v>65</v>
      </c>
      <c r="AY212" s="10" t="s">
        <v>65</v>
      </c>
      <c r="AZ212" s="10" t="s">
        <v>65</v>
      </c>
      <c r="BA212" s="10" t="s">
        <v>65</v>
      </c>
      <c r="BB212" s="10" t="s">
        <v>65</v>
      </c>
      <c r="BC212" s="10" t="s">
        <v>65</v>
      </c>
      <c r="BD212" s="10" t="s">
        <v>65</v>
      </c>
      <c r="BE212" s="10" t="s">
        <v>65</v>
      </c>
      <c r="BF212" s="10" t="s">
        <v>65</v>
      </c>
      <c r="BG212" s="10" t="s">
        <v>65</v>
      </c>
      <c r="BH212" s="10" t="s">
        <v>65</v>
      </c>
      <c r="BI212" s="10" t="s">
        <v>65</v>
      </c>
      <c r="BJ212" s="10" t="s">
        <v>65</v>
      </c>
      <c r="BK212" s="10" t="s">
        <v>65</v>
      </c>
      <c r="BL212" s="15"/>
    </row>
    <row r="213" customFormat="false" ht="14.25" hidden="false" customHeight="true" outlineLevel="0" collapsed="false">
      <c r="A213" s="0" t="n">
        <v>212</v>
      </c>
      <c r="B213" s="16" t="n">
        <v>17132</v>
      </c>
      <c r="C213" s="10" t="n">
        <v>17</v>
      </c>
      <c r="D213" s="11" t="n">
        <v>6</v>
      </c>
      <c r="E213" s="11" t="n">
        <v>2</v>
      </c>
      <c r="F213" s="10" t="n">
        <v>2800</v>
      </c>
      <c r="G213" s="10" t="n">
        <v>2608.91</v>
      </c>
      <c r="H213" s="10" t="n">
        <v>2522.06</v>
      </c>
      <c r="I213" s="12" t="n">
        <v>2346.38</v>
      </c>
      <c r="J213" s="10" t="n">
        <v>1.21</v>
      </c>
      <c r="K213" s="13" t="n">
        <v>7.23</v>
      </c>
      <c r="L213" s="10" t="s">
        <v>92</v>
      </c>
      <c r="M213" s="10" t="s">
        <v>65</v>
      </c>
      <c r="N213" s="10" t="s">
        <v>65</v>
      </c>
      <c r="O213" s="10" t="n">
        <v>9.08766667</v>
      </c>
      <c r="P213" s="10" t="n">
        <v>170504</v>
      </c>
      <c r="Q213" s="10" t="n">
        <f aca="false">AVERAGE(2.756, 2.755, 2.756)</f>
        <v>2.75566666666667</v>
      </c>
      <c r="R213" s="10" t="n">
        <v>13</v>
      </c>
      <c r="S213" s="10" t="n">
        <f aca="false">AVERAGE(32.4,32.5,32.4)</f>
        <v>32.4333333333333</v>
      </c>
      <c r="T213" s="10" t="n">
        <v>36.1</v>
      </c>
      <c r="U213" s="16" t="s">
        <v>65</v>
      </c>
      <c r="V213" s="10" t="s">
        <v>65</v>
      </c>
      <c r="W213" s="10" t="e">
        <f aca="false">U213*(32.55/29.53)</f>
        <v>#VALUE!</v>
      </c>
      <c r="X213" s="10" t="str">
        <f aca="false">U213</f>
        <v>NA</v>
      </c>
      <c r="Y213" s="10" t="s">
        <v>65</v>
      </c>
      <c r="Z213" s="10" t="e">
        <f aca="false">1.8682*X213 - 2.7383</f>
        <v>#VALUE!</v>
      </c>
      <c r="AA213" s="10" t="n">
        <f aca="false">AVERAGE(2.799, 2.798, 2.798)</f>
        <v>2.79833333333333</v>
      </c>
      <c r="AB213" s="10" t="n">
        <v>17</v>
      </c>
      <c r="AC213" s="10" t="n">
        <v>29.9</v>
      </c>
      <c r="AD213" s="10" t="n">
        <v>33.1</v>
      </c>
      <c r="AE213" s="10" t="n">
        <f aca="false">((Q213 - AA213)/Q213)</f>
        <v>-0.0154832466432806</v>
      </c>
      <c r="AF213" s="10" t="s">
        <v>65</v>
      </c>
      <c r="AG213" s="10" t="n">
        <v>8.497</v>
      </c>
      <c r="AH213" s="14" t="n">
        <f aca="false">1.8682*AG213 - 2.7383</f>
        <v>13.1357954</v>
      </c>
      <c r="AI213" s="14" t="n">
        <f aca="false">AH213*(17.1/16.8)</f>
        <v>13.370363175</v>
      </c>
      <c r="AJ213" s="14"/>
      <c r="AK213" s="14"/>
      <c r="AL213" s="10" t="n">
        <v>170707</v>
      </c>
      <c r="AM213" s="10" t="n">
        <f aca="false">AVERAGE(2.8, 2.801, 2.799)</f>
        <v>2.8</v>
      </c>
      <c r="AN213" s="10" t="n">
        <v>16.8</v>
      </c>
      <c r="AO213" s="10" t="s">
        <v>65</v>
      </c>
      <c r="AP213" s="10" t="s">
        <v>65</v>
      </c>
      <c r="AQ213" s="10" t="n">
        <f aca="false">((Q213 - AM213)/ Q213)</f>
        <v>-0.0160880609652838</v>
      </c>
      <c r="AR213" s="10" t="s">
        <v>65</v>
      </c>
      <c r="AS213" s="10" t="s">
        <v>65</v>
      </c>
      <c r="AT213" s="10" t="s">
        <v>65</v>
      </c>
      <c r="AU213" s="10" t="s">
        <v>65</v>
      </c>
      <c r="AV213" s="10" t="s">
        <v>65</v>
      </c>
      <c r="AW213" s="10" t="s">
        <v>65</v>
      </c>
      <c r="AX213" s="10" t="s">
        <v>65</v>
      </c>
      <c r="AY213" s="10" t="s">
        <v>65</v>
      </c>
      <c r="AZ213" s="10" t="s">
        <v>65</v>
      </c>
      <c r="BA213" s="10" t="s">
        <v>65</v>
      </c>
      <c r="BB213" s="10" t="s">
        <v>65</v>
      </c>
      <c r="BC213" s="10" t="s">
        <v>65</v>
      </c>
      <c r="BD213" s="10" t="s">
        <v>65</v>
      </c>
      <c r="BE213" s="10" t="s">
        <v>65</v>
      </c>
      <c r="BF213" s="10" t="s">
        <v>65</v>
      </c>
      <c r="BG213" s="10" t="s">
        <v>65</v>
      </c>
      <c r="BH213" s="10" t="s">
        <v>65</v>
      </c>
      <c r="BI213" s="10" t="s">
        <v>65</v>
      </c>
      <c r="BJ213" s="10" t="s">
        <v>65</v>
      </c>
      <c r="BK213" s="10" t="s">
        <v>65</v>
      </c>
      <c r="BL213" s="15"/>
    </row>
    <row r="214" customFormat="false" ht="14.25" hidden="false" customHeight="true" outlineLevel="0" collapsed="false">
      <c r="A214" s="0" t="n">
        <v>213</v>
      </c>
      <c r="B214" s="10" t="n">
        <v>17136</v>
      </c>
      <c r="C214" s="10" t="s">
        <v>65</v>
      </c>
      <c r="D214" s="11" t="s">
        <v>65</v>
      </c>
      <c r="E214" s="11" t="s">
        <v>65</v>
      </c>
      <c r="F214" s="10" t="s">
        <v>65</v>
      </c>
      <c r="G214" s="10" t="s">
        <v>65</v>
      </c>
      <c r="H214" s="10" t="s">
        <v>65</v>
      </c>
      <c r="I214" s="12"/>
      <c r="J214" s="10" t="s">
        <v>65</v>
      </c>
      <c r="K214" s="13" t="s">
        <v>65</v>
      </c>
      <c r="L214" s="10" t="s">
        <v>92</v>
      </c>
      <c r="M214" s="10" t="s">
        <v>65</v>
      </c>
      <c r="N214" s="10" t="s">
        <v>65</v>
      </c>
      <c r="O214" s="10" t="n">
        <v>40.352</v>
      </c>
      <c r="P214" s="10" t="n">
        <v>170505</v>
      </c>
      <c r="Q214" s="10" t="s">
        <v>65</v>
      </c>
      <c r="R214" s="10" t="s">
        <v>65</v>
      </c>
      <c r="S214" s="10" t="s">
        <v>65</v>
      </c>
      <c r="T214" s="10" t="s">
        <v>65</v>
      </c>
      <c r="U214" s="10" t="n">
        <v>40.2393333</v>
      </c>
      <c r="V214" s="10" t="n">
        <v>170601</v>
      </c>
      <c r="W214" s="10" t="n">
        <f aca="false">U214*(32.55/29.53)</f>
        <v>44.3545648125635</v>
      </c>
      <c r="X214" s="10" t="n">
        <f aca="false">U214</f>
        <v>40.2393333</v>
      </c>
      <c r="Y214" s="10" t="s">
        <v>65</v>
      </c>
      <c r="Z214" s="10" t="n">
        <f aca="false">1.8682*X214 - 2.7383</f>
        <v>72.43682247106</v>
      </c>
      <c r="AA214" s="10" t="n">
        <f aca="false">AVERAGE(2.803, 2.807, 2.809)</f>
        <v>2.80633333333333</v>
      </c>
      <c r="AB214" s="10" t="n">
        <v>17</v>
      </c>
      <c r="AC214" s="10" t="n">
        <f aca="false">AVERAGE(29.6, 29.6, 29.6)</f>
        <v>29.6</v>
      </c>
      <c r="AD214" s="10" t="n">
        <v>33.1</v>
      </c>
      <c r="AE214" s="10" t="s">
        <v>65</v>
      </c>
      <c r="AF214" s="10" t="s">
        <v>65</v>
      </c>
      <c r="AG214" s="10" t="s">
        <v>65</v>
      </c>
      <c r="AH214" s="14" t="e">
        <f aca="false">1.8682*AG214 - 2.7383</f>
        <v>#VALUE!</v>
      </c>
      <c r="AI214" s="14" t="e">
        <f aca="false">AH214*(17.1/16.8)</f>
        <v>#VALUE!</v>
      </c>
      <c r="AJ214" s="14"/>
      <c r="AK214" s="14"/>
      <c r="AL214" s="10" t="s">
        <v>65</v>
      </c>
      <c r="AM214" s="10" t="s">
        <v>65</v>
      </c>
      <c r="AN214" s="10" t="s">
        <v>65</v>
      </c>
      <c r="AO214" s="10" t="s">
        <v>65</v>
      </c>
      <c r="AP214" s="10" t="s">
        <v>65</v>
      </c>
      <c r="AQ214" s="10" t="s">
        <v>65</v>
      </c>
      <c r="AR214" s="10" t="s">
        <v>65</v>
      </c>
      <c r="AS214" s="10" t="s">
        <v>65</v>
      </c>
      <c r="AT214" s="10" t="s">
        <v>65</v>
      </c>
      <c r="AU214" s="10" t="s">
        <v>65</v>
      </c>
      <c r="AV214" s="10" t="s">
        <v>65</v>
      </c>
      <c r="AW214" s="10" t="s">
        <v>65</v>
      </c>
      <c r="AX214" s="10" t="s">
        <v>65</v>
      </c>
      <c r="AY214" s="10" t="s">
        <v>65</v>
      </c>
      <c r="AZ214" s="10" t="s">
        <v>65</v>
      </c>
      <c r="BA214" s="10" t="s">
        <v>65</v>
      </c>
      <c r="BB214" s="10" t="s">
        <v>65</v>
      </c>
      <c r="BC214" s="10" t="s">
        <v>65</v>
      </c>
      <c r="BD214" s="10" t="s">
        <v>65</v>
      </c>
      <c r="BE214" s="10" t="s">
        <v>65</v>
      </c>
      <c r="BF214" s="10" t="s">
        <v>65</v>
      </c>
      <c r="BG214" s="10" t="s">
        <v>65</v>
      </c>
      <c r="BH214" s="10" t="s">
        <v>65</v>
      </c>
      <c r="BI214" s="10" t="s">
        <v>65</v>
      </c>
      <c r="BJ214" s="10" t="s">
        <v>65</v>
      </c>
      <c r="BK214" s="10" t="s">
        <v>65</v>
      </c>
      <c r="BL214" s="15"/>
    </row>
    <row r="215" customFormat="false" ht="14.25" hidden="false" customHeight="true" outlineLevel="0" collapsed="false">
      <c r="A215" s="0" t="n">
        <v>214</v>
      </c>
      <c r="B215" s="10" t="n">
        <v>17137</v>
      </c>
      <c r="C215" s="10" t="n">
        <v>1</v>
      </c>
      <c r="D215" s="11" t="n">
        <v>1</v>
      </c>
      <c r="E215" s="11" t="n">
        <v>1</v>
      </c>
      <c r="F215" s="10" t="n">
        <v>400</v>
      </c>
      <c r="G215" s="10" t="n">
        <v>2404.69</v>
      </c>
      <c r="H215" s="10" t="n">
        <v>2506.24</v>
      </c>
      <c r="I215" s="12" t="n">
        <v>576.45</v>
      </c>
      <c r="J215" s="10" t="n">
        <v>2.97</v>
      </c>
      <c r="K215" s="13" t="n">
        <v>7.83</v>
      </c>
      <c r="L215" s="10" t="s">
        <v>92</v>
      </c>
      <c r="M215" s="10" t="s">
        <v>65</v>
      </c>
      <c r="N215" s="10" t="s">
        <v>65</v>
      </c>
      <c r="O215" s="10" t="n">
        <v>32.0325</v>
      </c>
      <c r="P215" s="10" t="n">
        <v>170504</v>
      </c>
      <c r="Q215" s="10" t="n">
        <f aca="false">AVERAGE(2.769, 2.772, 2.769)</f>
        <v>2.77</v>
      </c>
      <c r="R215" s="10" t="n">
        <v>13</v>
      </c>
      <c r="S215" s="10" t="n">
        <f aca="false">AVERAGE(32.4,32.5,32.4)</f>
        <v>32.4333333333333</v>
      </c>
      <c r="T215" s="10" t="n">
        <v>36.1</v>
      </c>
      <c r="U215" s="10" t="n">
        <v>31.554</v>
      </c>
      <c r="V215" s="10" t="n">
        <v>170601</v>
      </c>
      <c r="W215" s="10" t="n">
        <f aca="false">U215*(32.55/29.53)</f>
        <v>34.7809922113105</v>
      </c>
      <c r="X215" s="10" t="n">
        <f aca="false">U215</f>
        <v>31.554</v>
      </c>
      <c r="Y215" s="10" t="s">
        <v>65</v>
      </c>
      <c r="Z215" s="10" t="n">
        <f aca="false">1.8682*X215 - 2.7383</f>
        <v>56.2108828</v>
      </c>
      <c r="AA215" s="10" t="n">
        <f aca="false">AVERAGE(2.803, 2.807, 2.809)</f>
        <v>2.80633333333333</v>
      </c>
      <c r="AB215" s="10" t="n">
        <v>17</v>
      </c>
      <c r="AC215" s="10" t="n">
        <f aca="false">AVERAGE(29.6, 29.6, 29.6)</f>
        <v>29.6</v>
      </c>
      <c r="AD215" s="10" t="n">
        <v>33.1</v>
      </c>
      <c r="AE215" s="10" t="n">
        <f aca="false">((Q215 - AA215)/Q215)</f>
        <v>-0.0131167268351384</v>
      </c>
      <c r="AF215" s="10" t="s">
        <v>65</v>
      </c>
      <c r="AG215" s="10" t="s">
        <v>65</v>
      </c>
      <c r="AH215" s="14" t="e">
        <f aca="false">1.8682*AG215 - 2.7383</f>
        <v>#VALUE!</v>
      </c>
      <c r="AI215" s="14" t="e">
        <f aca="false">AH215*(17.1/16.8)</f>
        <v>#VALUE!</v>
      </c>
      <c r="AJ215" s="14"/>
      <c r="AK215" s="14"/>
      <c r="AL215" s="10" t="s">
        <v>65</v>
      </c>
      <c r="AM215" s="10" t="s">
        <v>65</v>
      </c>
      <c r="AN215" s="10" t="s">
        <v>65</v>
      </c>
      <c r="AO215" s="10" t="s">
        <v>65</v>
      </c>
      <c r="AP215" s="10" t="s">
        <v>65</v>
      </c>
      <c r="AQ215" s="10" t="s">
        <v>65</v>
      </c>
      <c r="AR215" s="10" t="s">
        <v>65</v>
      </c>
      <c r="AS215" s="10" t="s">
        <v>65</v>
      </c>
      <c r="AT215" s="10" t="s">
        <v>65</v>
      </c>
      <c r="AU215" s="10" t="s">
        <v>65</v>
      </c>
      <c r="AV215" s="10" t="s">
        <v>65</v>
      </c>
      <c r="AW215" s="10" t="s">
        <v>65</v>
      </c>
      <c r="AX215" s="10" t="s">
        <v>65</v>
      </c>
      <c r="AY215" s="10" t="s">
        <v>65</v>
      </c>
      <c r="AZ215" s="10" t="s">
        <v>65</v>
      </c>
      <c r="BA215" s="10" t="s">
        <v>65</v>
      </c>
      <c r="BB215" s="10" t="s">
        <v>65</v>
      </c>
      <c r="BC215" s="10" t="s">
        <v>65</v>
      </c>
      <c r="BD215" s="10" t="s">
        <v>65</v>
      </c>
      <c r="BE215" s="10" t="s">
        <v>65</v>
      </c>
      <c r="BF215" s="10" t="s">
        <v>65</v>
      </c>
      <c r="BG215" s="10" t="s">
        <v>65</v>
      </c>
      <c r="BH215" s="10" t="s">
        <v>65</v>
      </c>
      <c r="BI215" s="10" t="s">
        <v>65</v>
      </c>
      <c r="BJ215" s="10" t="s">
        <v>65</v>
      </c>
      <c r="BK215" s="10" t="s">
        <v>65</v>
      </c>
      <c r="BL215" s="15"/>
    </row>
    <row r="216" customFormat="false" ht="14.25" hidden="false" customHeight="true" outlineLevel="0" collapsed="false">
      <c r="A216" s="0" t="n">
        <v>215</v>
      </c>
      <c r="B216" s="16" t="n">
        <v>17140</v>
      </c>
      <c r="C216" s="10" t="n">
        <v>17</v>
      </c>
      <c r="D216" s="11" t="n">
        <v>6</v>
      </c>
      <c r="E216" s="11" t="n">
        <v>2</v>
      </c>
      <c r="F216" s="10" t="n">
        <v>2800</v>
      </c>
      <c r="G216" s="10" t="n">
        <v>2608.91</v>
      </c>
      <c r="H216" s="10" t="n">
        <v>2522.06</v>
      </c>
      <c r="I216" s="12" t="n">
        <v>2346.38</v>
      </c>
      <c r="J216" s="10" t="n">
        <v>1.21</v>
      </c>
      <c r="K216" s="13" t="n">
        <v>7.23</v>
      </c>
      <c r="L216" s="10" t="s">
        <v>92</v>
      </c>
      <c r="M216" s="10" t="s">
        <v>65</v>
      </c>
      <c r="N216" s="10" t="s">
        <v>65</v>
      </c>
      <c r="O216" s="10" t="n">
        <v>30.003</v>
      </c>
      <c r="P216" s="10" t="n">
        <v>170505</v>
      </c>
      <c r="Q216" s="10" t="s">
        <v>65</v>
      </c>
      <c r="R216" s="10" t="s">
        <v>65</v>
      </c>
      <c r="S216" s="10" t="s">
        <v>65</v>
      </c>
      <c r="T216" s="10" t="s">
        <v>65</v>
      </c>
      <c r="U216" s="16" t="s">
        <v>65</v>
      </c>
      <c r="V216" s="10" t="n">
        <v>170604</v>
      </c>
      <c r="W216" s="10" t="e">
        <f aca="false">U216*(32.55/29.53)</f>
        <v>#VALUE!</v>
      </c>
      <c r="X216" s="10" t="str">
        <f aca="false">U216</f>
        <v>NA</v>
      </c>
      <c r="Y216" s="10" t="n">
        <v>33</v>
      </c>
      <c r="Z216" s="10" t="e">
        <f aca="false">1.8682*X216 - 2.7383</f>
        <v>#VALUE!</v>
      </c>
      <c r="AA216" s="10" t="n">
        <f aca="false">AVERAGE(2.799, 2.798, 2.798)</f>
        <v>2.79833333333333</v>
      </c>
      <c r="AB216" s="10" t="n">
        <v>17</v>
      </c>
      <c r="AC216" s="10" t="n">
        <v>29.9</v>
      </c>
      <c r="AD216" s="10" t="n">
        <v>33.1</v>
      </c>
      <c r="AE216" s="10" t="s">
        <v>65</v>
      </c>
      <c r="AF216" s="10" t="s">
        <v>65</v>
      </c>
      <c r="AG216" s="10" t="n">
        <v>29.472</v>
      </c>
      <c r="AH216" s="14" t="n">
        <f aca="false">1.8682*AG216 - 2.7383</f>
        <v>52.3212904</v>
      </c>
      <c r="AI216" s="14" t="n">
        <f aca="false">AH216*(17.1/16.8)</f>
        <v>53.2555991571429</v>
      </c>
      <c r="AJ216" s="14"/>
      <c r="AK216" s="14"/>
      <c r="AL216" s="10" t="n">
        <v>170707</v>
      </c>
      <c r="AM216" s="10" t="s">
        <v>65</v>
      </c>
      <c r="AN216" s="10" t="s">
        <v>65</v>
      </c>
      <c r="AO216" s="10" t="s">
        <v>65</v>
      </c>
      <c r="AP216" s="10" t="s">
        <v>65</v>
      </c>
      <c r="AQ216" s="10" t="s">
        <v>65</v>
      </c>
      <c r="AR216" s="10" t="s">
        <v>65</v>
      </c>
      <c r="AS216" s="10" t="s">
        <v>65</v>
      </c>
      <c r="AT216" s="10" t="s">
        <v>65</v>
      </c>
      <c r="AU216" s="10" t="s">
        <v>65</v>
      </c>
      <c r="AV216" s="10" t="s">
        <v>65</v>
      </c>
      <c r="AW216" s="10" t="s">
        <v>65</v>
      </c>
      <c r="AX216" s="10" t="s">
        <v>65</v>
      </c>
      <c r="AY216" s="10" t="s">
        <v>65</v>
      </c>
      <c r="AZ216" s="10" t="s">
        <v>65</v>
      </c>
      <c r="BA216" s="10" t="s">
        <v>65</v>
      </c>
      <c r="BB216" s="10" t="s">
        <v>65</v>
      </c>
      <c r="BC216" s="10" t="s">
        <v>65</v>
      </c>
      <c r="BD216" s="10" t="s">
        <v>65</v>
      </c>
      <c r="BE216" s="10" t="s">
        <v>65</v>
      </c>
      <c r="BF216" s="10" t="s">
        <v>65</v>
      </c>
      <c r="BG216" s="10" t="s">
        <v>65</v>
      </c>
      <c r="BH216" s="10" t="s">
        <v>65</v>
      </c>
      <c r="BI216" s="10" t="s">
        <v>65</v>
      </c>
      <c r="BJ216" s="10" t="s">
        <v>65</v>
      </c>
      <c r="BK216" s="10" t="s">
        <v>65</v>
      </c>
      <c r="BL216" s="15"/>
    </row>
    <row r="217" customFormat="false" ht="14.25" hidden="false" customHeight="true" outlineLevel="0" collapsed="false">
      <c r="A217" s="0" t="n">
        <v>216</v>
      </c>
      <c r="B217" s="10" t="n">
        <v>17146</v>
      </c>
      <c r="C217" s="10" t="s">
        <v>65</v>
      </c>
      <c r="D217" s="11" t="s">
        <v>65</v>
      </c>
      <c r="E217" s="11" t="s">
        <v>65</v>
      </c>
      <c r="F217" s="10" t="s">
        <v>65</v>
      </c>
      <c r="G217" s="10" t="s">
        <v>65</v>
      </c>
      <c r="H217" s="10" t="s">
        <v>65</v>
      </c>
      <c r="I217" s="12"/>
      <c r="J217" s="10" t="s">
        <v>65</v>
      </c>
      <c r="K217" s="13" t="s">
        <v>65</v>
      </c>
      <c r="L217" s="10" t="s">
        <v>92</v>
      </c>
      <c r="M217" s="10" t="s">
        <v>65</v>
      </c>
      <c r="N217" s="10" t="s">
        <v>65</v>
      </c>
      <c r="O217" s="10" t="n">
        <v>10.223</v>
      </c>
      <c r="P217" s="10" t="n">
        <v>170504</v>
      </c>
      <c r="Q217" s="10" t="n">
        <f aca="false">AVERAGE(2.769, 2.772, 2.769)</f>
        <v>2.77</v>
      </c>
      <c r="R217" s="10" t="n">
        <v>13</v>
      </c>
      <c r="S217" s="10" t="n">
        <f aca="false">AVERAGE(32.4,32.5,32.4)</f>
        <v>32.4333333333333</v>
      </c>
      <c r="T217" s="10" t="n">
        <v>36.1</v>
      </c>
      <c r="U217" s="10" t="s">
        <v>65</v>
      </c>
      <c r="V217" s="10" t="s">
        <v>65</v>
      </c>
      <c r="W217" s="10" t="e">
        <f aca="false">U217*(32.55/29.53)</f>
        <v>#VALUE!</v>
      </c>
      <c r="X217" s="10" t="str">
        <f aca="false">U217</f>
        <v>NA</v>
      </c>
      <c r="Y217" s="10" t="s">
        <v>65</v>
      </c>
      <c r="Z217" s="10" t="e">
        <f aca="false">1.8682*X217 - 2.7383</f>
        <v>#VALUE!</v>
      </c>
      <c r="AA217" s="10" t="s">
        <v>65</v>
      </c>
      <c r="AB217" s="10" t="s">
        <v>65</v>
      </c>
      <c r="AC217" s="10" t="s">
        <v>65</v>
      </c>
      <c r="AD217" s="10" t="s">
        <v>65</v>
      </c>
      <c r="AE217" s="10" t="s">
        <v>65</v>
      </c>
      <c r="AF217" s="10" t="s">
        <v>65</v>
      </c>
      <c r="AG217" s="10" t="s">
        <v>65</v>
      </c>
      <c r="AH217" s="14" t="e">
        <f aca="false">1.8682*AG217 - 2.7383</f>
        <v>#VALUE!</v>
      </c>
      <c r="AI217" s="14" t="e">
        <f aca="false">AH217*(17.1/16.8)</f>
        <v>#VALUE!</v>
      </c>
      <c r="AJ217" s="14"/>
      <c r="AK217" s="14"/>
      <c r="AL217" s="10" t="s">
        <v>65</v>
      </c>
      <c r="AM217" s="10" t="n">
        <f aca="false">AVERAGE(2.812, 2.809, 2.81)</f>
        <v>2.81033333333333</v>
      </c>
      <c r="AN217" s="10" t="n">
        <v>16.8</v>
      </c>
      <c r="AO217" s="10" t="s">
        <v>65</v>
      </c>
      <c r="AP217" s="10" t="s">
        <v>65</v>
      </c>
      <c r="AQ217" s="10" t="n">
        <f aca="false">((Q217 - AM217)/ Q217)</f>
        <v>-0.0145607701564382</v>
      </c>
      <c r="AR217" s="10" t="s">
        <v>65</v>
      </c>
      <c r="AS217" s="10" t="s">
        <v>65</v>
      </c>
      <c r="AT217" s="10" t="s">
        <v>65</v>
      </c>
      <c r="AU217" s="10" t="s">
        <v>65</v>
      </c>
      <c r="AV217" s="10" t="s">
        <v>65</v>
      </c>
      <c r="AW217" s="10" t="s">
        <v>65</v>
      </c>
      <c r="AX217" s="10" t="s">
        <v>65</v>
      </c>
      <c r="AY217" s="10" t="s">
        <v>65</v>
      </c>
      <c r="AZ217" s="10" t="s">
        <v>65</v>
      </c>
      <c r="BA217" s="10" t="s">
        <v>65</v>
      </c>
      <c r="BB217" s="10" t="s">
        <v>65</v>
      </c>
      <c r="BC217" s="10" t="s">
        <v>65</v>
      </c>
      <c r="BD217" s="10" t="s">
        <v>65</v>
      </c>
      <c r="BE217" s="10" t="s">
        <v>65</v>
      </c>
      <c r="BF217" s="10" t="s">
        <v>65</v>
      </c>
      <c r="BG217" s="10" t="s">
        <v>65</v>
      </c>
      <c r="BH217" s="10" t="s">
        <v>65</v>
      </c>
      <c r="BI217" s="10" t="s">
        <v>65</v>
      </c>
      <c r="BJ217" s="10" t="s">
        <v>65</v>
      </c>
      <c r="BK217" s="10" t="s">
        <v>65</v>
      </c>
      <c r="BL217" s="15"/>
    </row>
    <row r="218" customFormat="false" ht="14.25" hidden="false" customHeight="true" outlineLevel="0" collapsed="false">
      <c r="A218" s="0" t="n">
        <v>217</v>
      </c>
      <c r="B218" s="10" t="n">
        <v>17164</v>
      </c>
      <c r="C218" s="10" t="n">
        <v>11</v>
      </c>
      <c r="D218" s="11" t="n">
        <v>4</v>
      </c>
      <c r="E218" s="11" t="n">
        <v>2</v>
      </c>
      <c r="F218" s="10" t="n">
        <v>2800</v>
      </c>
      <c r="G218" s="10" t="n">
        <v>2601.68</v>
      </c>
      <c r="H218" s="10" t="n">
        <v>2504.96</v>
      </c>
      <c r="I218" s="12" t="n">
        <v>2527.05</v>
      </c>
      <c r="J218" s="10" t="n">
        <v>1.02</v>
      </c>
      <c r="K218" s="13" t="n">
        <v>7.22</v>
      </c>
      <c r="L218" s="10" t="s">
        <v>92</v>
      </c>
      <c r="M218" s="10" t="s">
        <v>65</v>
      </c>
      <c r="N218" s="10" t="s">
        <v>65</v>
      </c>
      <c r="O218" s="10" t="n">
        <v>18.8486667</v>
      </c>
      <c r="P218" s="10" t="n">
        <v>170504</v>
      </c>
      <c r="Q218" s="10" t="n">
        <f aca="false">AVERAGE(2.756, 2.755, 2.756)</f>
        <v>2.75566666666667</v>
      </c>
      <c r="R218" s="10" t="n">
        <v>13</v>
      </c>
      <c r="S218" s="10" t="n">
        <f aca="false">AVERAGE(32.4,32.5,32.4)</f>
        <v>32.4333333333333</v>
      </c>
      <c r="T218" s="10" t="n">
        <v>36.1</v>
      </c>
      <c r="U218" s="10" t="s">
        <v>65</v>
      </c>
      <c r="V218" s="10" t="s">
        <v>65</v>
      </c>
      <c r="W218" s="10" t="e">
        <f aca="false">U218*(32.55/29.53)</f>
        <v>#VALUE!</v>
      </c>
      <c r="X218" s="10" t="str">
        <f aca="false">U218</f>
        <v>NA</v>
      </c>
      <c r="Y218" s="10" t="s">
        <v>65</v>
      </c>
      <c r="Z218" s="10" t="e">
        <f aca="false">1.8682*X218 - 2.7383</f>
        <v>#VALUE!</v>
      </c>
      <c r="AA218" s="10" t="n">
        <f aca="false">AVERAGE(2.799, 2.798, 2.798)</f>
        <v>2.79833333333333</v>
      </c>
      <c r="AB218" s="10" t="n">
        <v>17</v>
      </c>
      <c r="AC218" s="10" t="n">
        <v>29.9</v>
      </c>
      <c r="AD218" s="10" t="n">
        <v>33.1</v>
      </c>
      <c r="AE218" s="10" t="n">
        <f aca="false">((Q218 - AA218)/Q218)</f>
        <v>-0.0154832466432806</v>
      </c>
      <c r="AF218" s="10" t="s">
        <v>65</v>
      </c>
      <c r="AG218" s="10" t="s">
        <v>65</v>
      </c>
      <c r="AH218" s="14" t="e">
        <f aca="false">1.8682*AG218 - 2.7383</f>
        <v>#VALUE!</v>
      </c>
      <c r="AI218" s="14" t="e">
        <f aca="false">AH218*(17.1/16.8)</f>
        <v>#VALUE!</v>
      </c>
      <c r="AJ218" s="14"/>
      <c r="AK218" s="14"/>
      <c r="AL218" s="10" t="s">
        <v>65</v>
      </c>
      <c r="AM218" s="10" t="s">
        <v>65</v>
      </c>
      <c r="AN218" s="10" t="s">
        <v>65</v>
      </c>
      <c r="AO218" s="10" t="s">
        <v>65</v>
      </c>
      <c r="AP218" s="10" t="s">
        <v>65</v>
      </c>
      <c r="AQ218" s="10" t="s">
        <v>65</v>
      </c>
      <c r="AR218" s="10" t="s">
        <v>65</v>
      </c>
      <c r="AS218" s="10" t="s">
        <v>65</v>
      </c>
      <c r="AT218" s="10" t="s">
        <v>65</v>
      </c>
      <c r="AU218" s="10" t="s">
        <v>65</v>
      </c>
      <c r="AV218" s="10" t="s">
        <v>65</v>
      </c>
      <c r="AW218" s="10" t="s">
        <v>65</v>
      </c>
      <c r="AX218" s="10" t="s">
        <v>65</v>
      </c>
      <c r="AY218" s="10" t="s">
        <v>65</v>
      </c>
      <c r="AZ218" s="10" t="s">
        <v>65</v>
      </c>
      <c r="BA218" s="10" t="s">
        <v>65</v>
      </c>
      <c r="BB218" s="10" t="s">
        <v>65</v>
      </c>
      <c r="BC218" s="10" t="s">
        <v>65</v>
      </c>
      <c r="BD218" s="10" t="s">
        <v>65</v>
      </c>
      <c r="BE218" s="10" t="s">
        <v>65</v>
      </c>
      <c r="BF218" s="10" t="s">
        <v>65</v>
      </c>
      <c r="BG218" s="10" t="s">
        <v>65</v>
      </c>
      <c r="BH218" s="10" t="s">
        <v>65</v>
      </c>
      <c r="BI218" s="10" t="s">
        <v>65</v>
      </c>
      <c r="BJ218" s="10" t="s">
        <v>65</v>
      </c>
      <c r="BK218" s="10" t="s">
        <v>65</v>
      </c>
      <c r="BL218" s="15"/>
    </row>
    <row r="219" customFormat="false" ht="14.25" hidden="false" customHeight="true" outlineLevel="0" collapsed="false">
      <c r="A219" s="0" t="n">
        <v>218</v>
      </c>
      <c r="B219" s="10" t="n">
        <v>17175</v>
      </c>
      <c r="C219" s="10" t="s">
        <v>65</v>
      </c>
      <c r="D219" s="11" t="s">
        <v>65</v>
      </c>
      <c r="E219" s="11" t="s">
        <v>65</v>
      </c>
      <c r="F219" s="10" t="s">
        <v>65</v>
      </c>
      <c r="G219" s="10" t="s">
        <v>65</v>
      </c>
      <c r="H219" s="10" t="s">
        <v>65</v>
      </c>
      <c r="I219" s="12"/>
      <c r="J219" s="10" t="s">
        <v>65</v>
      </c>
      <c r="K219" s="13" t="s">
        <v>65</v>
      </c>
      <c r="L219" s="10" t="s">
        <v>92</v>
      </c>
      <c r="M219" s="10" t="s">
        <v>65</v>
      </c>
      <c r="N219" s="10" t="s">
        <v>65</v>
      </c>
      <c r="O219" s="10" t="n">
        <v>16.185</v>
      </c>
      <c r="P219" s="10" t="n">
        <v>170506</v>
      </c>
      <c r="Q219" s="10" t="s">
        <v>65</v>
      </c>
      <c r="R219" s="10" t="s">
        <v>65</v>
      </c>
      <c r="S219" s="10" t="s">
        <v>65</v>
      </c>
      <c r="T219" s="10" t="s">
        <v>65</v>
      </c>
      <c r="U219" s="10" t="s">
        <v>65</v>
      </c>
      <c r="V219" s="10" t="s">
        <v>65</v>
      </c>
      <c r="W219" s="10" t="e">
        <f aca="false">U219*(32.55/29.53)</f>
        <v>#VALUE!</v>
      </c>
      <c r="X219" s="10" t="str">
        <f aca="false">U219</f>
        <v>NA</v>
      </c>
      <c r="Y219" s="10" t="s">
        <v>65</v>
      </c>
      <c r="Z219" s="10" t="e">
        <f aca="false">1.8682*X219 - 2.7383</f>
        <v>#VALUE!</v>
      </c>
      <c r="AA219" s="10" t="s">
        <v>65</v>
      </c>
      <c r="AB219" s="10" t="s">
        <v>65</v>
      </c>
      <c r="AC219" s="10" t="s">
        <v>65</v>
      </c>
      <c r="AD219" s="10" t="s">
        <v>65</v>
      </c>
      <c r="AE219" s="10" t="s">
        <v>65</v>
      </c>
      <c r="AF219" s="10" t="s">
        <v>65</v>
      </c>
      <c r="AG219" s="10" t="s">
        <v>65</v>
      </c>
      <c r="AH219" s="14" t="e">
        <f aca="false">1.8682*AG219 - 2.7383</f>
        <v>#VALUE!</v>
      </c>
      <c r="AI219" s="14" t="e">
        <f aca="false">AH219*(17.1/16.8)</f>
        <v>#VALUE!</v>
      </c>
      <c r="AJ219" s="14"/>
      <c r="AK219" s="14"/>
      <c r="AL219" s="10" t="s">
        <v>65</v>
      </c>
      <c r="AM219" s="10" t="s">
        <v>65</v>
      </c>
      <c r="AN219" s="10" t="s">
        <v>65</v>
      </c>
      <c r="AO219" s="10" t="s">
        <v>65</v>
      </c>
      <c r="AP219" s="10" t="s">
        <v>65</v>
      </c>
      <c r="AQ219" s="10" t="s">
        <v>65</v>
      </c>
      <c r="AR219" s="10" t="s">
        <v>65</v>
      </c>
      <c r="AS219" s="10" t="s">
        <v>65</v>
      </c>
      <c r="AT219" s="10" t="s">
        <v>65</v>
      </c>
      <c r="AU219" s="10" t="s">
        <v>65</v>
      </c>
      <c r="AV219" s="10" t="s">
        <v>65</v>
      </c>
      <c r="AW219" s="10" t="s">
        <v>65</v>
      </c>
      <c r="AX219" s="10" t="s">
        <v>65</v>
      </c>
      <c r="AY219" s="10" t="s">
        <v>65</v>
      </c>
      <c r="AZ219" s="10" t="s">
        <v>65</v>
      </c>
      <c r="BA219" s="10" t="s">
        <v>65</v>
      </c>
      <c r="BB219" s="10" t="s">
        <v>65</v>
      </c>
      <c r="BC219" s="10" t="s">
        <v>65</v>
      </c>
      <c r="BD219" s="10" t="s">
        <v>65</v>
      </c>
      <c r="BE219" s="10" t="s">
        <v>65</v>
      </c>
      <c r="BF219" s="10" t="s">
        <v>65</v>
      </c>
      <c r="BG219" s="10" t="s">
        <v>65</v>
      </c>
      <c r="BH219" s="10" t="s">
        <v>65</v>
      </c>
      <c r="BI219" s="10" t="s">
        <v>65</v>
      </c>
      <c r="BJ219" s="10" t="s">
        <v>65</v>
      </c>
      <c r="BK219" s="10" t="s">
        <v>65</v>
      </c>
      <c r="BL219" s="15"/>
    </row>
    <row r="220" customFormat="false" ht="14.25" hidden="false" customHeight="true" outlineLevel="0" collapsed="false">
      <c r="A220" s="0" t="n">
        <v>219</v>
      </c>
      <c r="B220" s="10" t="n">
        <v>17177</v>
      </c>
      <c r="C220" s="10" t="n">
        <v>4</v>
      </c>
      <c r="D220" s="11" t="n">
        <v>2</v>
      </c>
      <c r="E220" s="11" t="n">
        <v>1</v>
      </c>
      <c r="F220" s="10" t="n">
        <v>400</v>
      </c>
      <c r="G220" s="10" t="n">
        <v>2359.13</v>
      </c>
      <c r="H220" s="10" t="n">
        <v>2470.99</v>
      </c>
      <c r="I220" s="12" t="n">
        <v>545.47</v>
      </c>
      <c r="J220" s="10" t="n">
        <v>2.98</v>
      </c>
      <c r="K220" s="13" t="n">
        <v>7.83</v>
      </c>
      <c r="L220" s="10" t="s">
        <v>92</v>
      </c>
      <c r="M220" s="10" t="s">
        <v>65</v>
      </c>
      <c r="N220" s="10" t="s">
        <v>65</v>
      </c>
      <c r="O220" s="10" t="n">
        <v>14.0386667</v>
      </c>
      <c r="P220" s="10" t="n">
        <v>170505</v>
      </c>
      <c r="Q220" s="10" t="s">
        <v>65</v>
      </c>
      <c r="R220" s="10" t="s">
        <v>65</v>
      </c>
      <c r="S220" s="10" t="s">
        <v>65</v>
      </c>
      <c r="T220" s="10" t="s">
        <v>65</v>
      </c>
      <c r="U220" s="10" t="s">
        <v>65</v>
      </c>
      <c r="V220" s="10" t="s">
        <v>65</v>
      </c>
      <c r="W220" s="10" t="e">
        <f aca="false">U220*(32.55/29.53)</f>
        <v>#VALUE!</v>
      </c>
      <c r="X220" s="10" t="str">
        <f aca="false">U220</f>
        <v>NA</v>
      </c>
      <c r="Y220" s="10" t="s">
        <v>65</v>
      </c>
      <c r="Z220" s="10" t="e">
        <f aca="false">1.8682*X220 - 2.7383</f>
        <v>#VALUE!</v>
      </c>
      <c r="AA220" s="10" t="s">
        <v>65</v>
      </c>
      <c r="AB220" s="10" t="s">
        <v>65</v>
      </c>
      <c r="AC220" s="10" t="s">
        <v>65</v>
      </c>
      <c r="AD220" s="10" t="s">
        <v>65</v>
      </c>
      <c r="AE220" s="10" t="s">
        <v>65</v>
      </c>
      <c r="AF220" s="10" t="s">
        <v>65</v>
      </c>
      <c r="AG220" s="10" t="s">
        <v>65</v>
      </c>
      <c r="AH220" s="14" t="e">
        <f aca="false">1.8682*AG220 - 2.7383</f>
        <v>#VALUE!</v>
      </c>
      <c r="AI220" s="14" t="e">
        <f aca="false">AH220*(17.1/16.8)</f>
        <v>#VALUE!</v>
      </c>
      <c r="AJ220" s="14"/>
      <c r="AK220" s="14"/>
      <c r="AL220" s="10" t="s">
        <v>65</v>
      </c>
      <c r="AM220" s="10" t="n">
        <f aca="false">AVERAGE(2.812, 2.809, 2.81)</f>
        <v>2.81033333333333</v>
      </c>
      <c r="AN220" s="10" t="n">
        <v>16.8</v>
      </c>
      <c r="AO220" s="10" t="s">
        <v>65</v>
      </c>
      <c r="AP220" s="10" t="s">
        <v>65</v>
      </c>
      <c r="AQ220" s="10" t="s">
        <v>65</v>
      </c>
      <c r="AR220" s="10" t="s">
        <v>65</v>
      </c>
      <c r="AS220" s="10" t="s">
        <v>65</v>
      </c>
      <c r="AT220" s="10" t="s">
        <v>65</v>
      </c>
      <c r="AU220" s="10" t="s">
        <v>65</v>
      </c>
      <c r="AV220" s="10" t="s">
        <v>65</v>
      </c>
      <c r="AW220" s="10" t="s">
        <v>65</v>
      </c>
      <c r="AX220" s="10" t="s">
        <v>65</v>
      </c>
      <c r="AY220" s="10" t="s">
        <v>65</v>
      </c>
      <c r="AZ220" s="10" t="s">
        <v>65</v>
      </c>
      <c r="BA220" s="10" t="s">
        <v>65</v>
      </c>
      <c r="BB220" s="10" t="s">
        <v>65</v>
      </c>
      <c r="BC220" s="10" t="s">
        <v>65</v>
      </c>
      <c r="BD220" s="10" t="s">
        <v>65</v>
      </c>
      <c r="BE220" s="10" t="s">
        <v>65</v>
      </c>
      <c r="BF220" s="10" t="s">
        <v>65</v>
      </c>
      <c r="BG220" s="10" t="s">
        <v>65</v>
      </c>
      <c r="BH220" s="10" t="s">
        <v>65</v>
      </c>
      <c r="BI220" s="10" t="s">
        <v>65</v>
      </c>
      <c r="BJ220" s="10" t="s">
        <v>65</v>
      </c>
      <c r="BK220" s="10" t="s">
        <v>65</v>
      </c>
      <c r="BL220" s="15"/>
    </row>
    <row r="221" customFormat="false" ht="14.25" hidden="false" customHeight="true" outlineLevel="0" collapsed="false">
      <c r="A221" s="0" t="n">
        <v>220</v>
      </c>
      <c r="B221" s="10" t="n">
        <v>17201</v>
      </c>
      <c r="C221" s="10" t="n">
        <v>18</v>
      </c>
      <c r="D221" s="11" t="n">
        <v>6</v>
      </c>
      <c r="E221" s="11" t="n">
        <v>3</v>
      </c>
      <c r="F221" s="10" t="n">
        <v>2800</v>
      </c>
      <c r="G221" s="10" t="n">
        <v>2622.52</v>
      </c>
      <c r="H221" s="10" t="n">
        <v>2522.02</v>
      </c>
      <c r="I221" s="12" t="n">
        <v>2555.7</v>
      </c>
      <c r="J221" s="10" t="n">
        <v>1.13</v>
      </c>
      <c r="K221" s="13" t="n">
        <v>7.23</v>
      </c>
      <c r="L221" s="10" t="s">
        <v>92</v>
      </c>
      <c r="M221" s="10" t="s">
        <v>65</v>
      </c>
      <c r="N221" s="10" t="s">
        <v>65</v>
      </c>
      <c r="O221" s="10" t="n">
        <v>47.4316667</v>
      </c>
      <c r="P221" s="10" t="n">
        <v>170505</v>
      </c>
      <c r="Q221" s="10" t="n">
        <f aca="false">AVERAGE(2.806, 2.806, 2.806)</f>
        <v>2.806</v>
      </c>
      <c r="R221" s="10" t="n">
        <v>17.2</v>
      </c>
      <c r="S221" s="10" t="n">
        <f aca="false">AVERAGE(29.4, 29.5, 29.5)</f>
        <v>29.4666666666667</v>
      </c>
      <c r="T221" s="10" t="n">
        <f aca="false">33.1</f>
        <v>33.1</v>
      </c>
      <c r="U221" s="10" t="n">
        <v>47.3033333</v>
      </c>
      <c r="V221" s="10" t="n">
        <v>170531</v>
      </c>
      <c r="W221" s="10" t="n">
        <f aca="false">U221*(32.55/29.53)</f>
        <v>52.1409921745682</v>
      </c>
      <c r="X221" s="10" t="n">
        <f aca="false">U221</f>
        <v>47.3033333</v>
      </c>
      <c r="Y221" s="10" t="n">
        <v>37</v>
      </c>
      <c r="Z221" s="10" t="n">
        <f aca="false">1.8682*X221 - 2.7383</f>
        <v>85.63378727106</v>
      </c>
      <c r="AA221" s="10" t="s">
        <v>65</v>
      </c>
      <c r="AB221" s="10" t="s">
        <v>65</v>
      </c>
      <c r="AC221" s="10" t="s">
        <v>65</v>
      </c>
      <c r="AD221" s="10" t="s">
        <v>65</v>
      </c>
      <c r="AE221" s="10" t="s">
        <v>65</v>
      </c>
      <c r="AF221" s="10" t="s">
        <v>65</v>
      </c>
      <c r="AG221" s="10" t="n">
        <v>46.8656667</v>
      </c>
      <c r="AH221" s="14" t="n">
        <f aca="false">1.8682*AG221 - 2.7383</f>
        <v>84.81613852894</v>
      </c>
      <c r="AI221" s="14" t="n">
        <f aca="false">AH221*(17.1/16.8)</f>
        <v>86.3307124312425</v>
      </c>
      <c r="AJ221" s="14" t="n">
        <f aca="false">100*(AI221-Z221)/Z221</f>
        <v>0.813843673615062</v>
      </c>
      <c r="AK221" s="14" t="n">
        <f aca="false">AJ221/Y221</f>
        <v>0.0219957749625692</v>
      </c>
      <c r="AL221" s="10" t="n">
        <v>170707</v>
      </c>
      <c r="AM221" s="10" t="s">
        <v>65</v>
      </c>
      <c r="AN221" s="10" t="s">
        <v>65</v>
      </c>
      <c r="AO221" s="10" t="s">
        <v>65</v>
      </c>
      <c r="AP221" s="10" t="s">
        <v>65</v>
      </c>
      <c r="AQ221" s="10" t="s">
        <v>65</v>
      </c>
      <c r="AR221" s="10" t="s">
        <v>65</v>
      </c>
      <c r="AS221" s="10" t="s">
        <v>65</v>
      </c>
      <c r="AT221" s="10" t="s">
        <v>65</v>
      </c>
      <c r="AU221" s="10" t="s">
        <v>65</v>
      </c>
      <c r="AV221" s="10" t="s">
        <v>65</v>
      </c>
      <c r="AW221" s="10" t="s">
        <v>65</v>
      </c>
      <c r="AX221" s="10" t="s">
        <v>65</v>
      </c>
      <c r="AY221" s="10" t="s">
        <v>65</v>
      </c>
      <c r="AZ221" s="10" t="s">
        <v>65</v>
      </c>
      <c r="BA221" s="10" t="s">
        <v>65</v>
      </c>
      <c r="BB221" s="10" t="s">
        <v>65</v>
      </c>
      <c r="BC221" s="10" t="s">
        <v>65</v>
      </c>
      <c r="BD221" s="10" t="s">
        <v>65</v>
      </c>
      <c r="BE221" s="10" t="s">
        <v>65</v>
      </c>
      <c r="BF221" s="10" t="s">
        <v>65</v>
      </c>
      <c r="BG221" s="10" t="s">
        <v>65</v>
      </c>
      <c r="BH221" s="10" t="s">
        <v>65</v>
      </c>
      <c r="BI221" s="10" t="s">
        <v>65</v>
      </c>
      <c r="BJ221" s="10" t="s">
        <v>65</v>
      </c>
      <c r="BK221" s="10" t="s">
        <v>65</v>
      </c>
      <c r="BL221" s="15"/>
    </row>
    <row r="222" customFormat="false" ht="14.25" hidden="false" customHeight="true" outlineLevel="0" collapsed="false">
      <c r="A222" s="0" t="n">
        <v>221</v>
      </c>
      <c r="B222" s="16" t="n">
        <v>17216</v>
      </c>
      <c r="C222" s="10" t="n">
        <v>4</v>
      </c>
      <c r="D222" s="11" t="n">
        <v>2</v>
      </c>
      <c r="E222" s="11" t="n">
        <v>1</v>
      </c>
      <c r="F222" s="10" t="n">
        <v>400</v>
      </c>
      <c r="G222" s="10" t="n">
        <v>2359.13</v>
      </c>
      <c r="H222" s="10" t="n">
        <v>2470.99</v>
      </c>
      <c r="I222" s="12" t="n">
        <v>545.47</v>
      </c>
      <c r="J222" s="10" t="n">
        <v>2.98</v>
      </c>
      <c r="K222" s="13" t="n">
        <v>7.83</v>
      </c>
      <c r="L222" s="10" t="s">
        <v>92</v>
      </c>
      <c r="M222" s="10" t="s">
        <v>65</v>
      </c>
      <c r="N222" s="10" t="s">
        <v>65</v>
      </c>
      <c r="O222" s="10" t="n">
        <v>47.3946667</v>
      </c>
      <c r="P222" s="10" t="n">
        <v>170506</v>
      </c>
      <c r="Q222" s="10" t="s">
        <v>65</v>
      </c>
      <c r="R222" s="10" t="s">
        <v>65</v>
      </c>
      <c r="S222" s="10" t="s">
        <v>65</v>
      </c>
      <c r="T222" s="10" t="s">
        <v>65</v>
      </c>
      <c r="U222" s="16" t="s">
        <v>65</v>
      </c>
      <c r="V222" s="10" t="s">
        <v>65</v>
      </c>
      <c r="W222" s="10" t="e">
        <f aca="false">U222*(32.55/29.53)</f>
        <v>#VALUE!</v>
      </c>
      <c r="X222" s="10" t="str">
        <f aca="false">U222</f>
        <v>NA</v>
      </c>
      <c r="Y222" s="10" t="s">
        <v>65</v>
      </c>
      <c r="Z222" s="10" t="e">
        <f aca="false">1.8682*X222 - 2.7383</f>
        <v>#VALUE!</v>
      </c>
      <c r="AA222" s="10" t="n">
        <f aca="false">AVERAGE(2.799, 2.798, 2.798)</f>
        <v>2.79833333333333</v>
      </c>
      <c r="AB222" s="10" t="n">
        <v>17</v>
      </c>
      <c r="AC222" s="10" t="n">
        <v>29.9</v>
      </c>
      <c r="AD222" s="10" t="n">
        <v>33.1</v>
      </c>
      <c r="AE222" s="10" t="s">
        <v>65</v>
      </c>
      <c r="AF222" s="10" t="s">
        <v>65</v>
      </c>
      <c r="AG222" s="10" t="n">
        <v>46.756</v>
      </c>
      <c r="AH222" s="14" t="n">
        <f aca="false">1.8682*AG222 - 2.7383</f>
        <v>84.6112592</v>
      </c>
      <c r="AI222" s="14" t="n">
        <f aca="false">AH222*(17.1/16.8)</f>
        <v>86.1221745428571</v>
      </c>
      <c r="AJ222" s="14"/>
      <c r="AK222" s="14"/>
      <c r="AL222" s="10" t="n">
        <v>170707</v>
      </c>
      <c r="AM222" s="10" t="n">
        <f aca="false">AVERAGE(2.812, 2.809, 2.81)</f>
        <v>2.81033333333333</v>
      </c>
      <c r="AN222" s="10" t="n">
        <v>16.8</v>
      </c>
      <c r="AO222" s="10" t="s">
        <v>65</v>
      </c>
      <c r="AP222" s="10" t="s">
        <v>65</v>
      </c>
      <c r="AQ222" s="10" t="s">
        <v>65</v>
      </c>
      <c r="AR222" s="10" t="s">
        <v>65</v>
      </c>
      <c r="AS222" s="10" t="s">
        <v>65</v>
      </c>
      <c r="AT222" s="10" t="s">
        <v>65</v>
      </c>
      <c r="AU222" s="10" t="s">
        <v>65</v>
      </c>
      <c r="AV222" s="10" t="s">
        <v>65</v>
      </c>
      <c r="AW222" s="10" t="s">
        <v>65</v>
      </c>
      <c r="AX222" s="10" t="s">
        <v>65</v>
      </c>
      <c r="AY222" s="10" t="s">
        <v>65</v>
      </c>
      <c r="AZ222" s="10" t="s">
        <v>65</v>
      </c>
      <c r="BA222" s="10" t="s">
        <v>65</v>
      </c>
      <c r="BB222" s="10" t="s">
        <v>65</v>
      </c>
      <c r="BC222" s="10" t="s">
        <v>65</v>
      </c>
      <c r="BD222" s="10" t="s">
        <v>65</v>
      </c>
      <c r="BE222" s="10" t="s">
        <v>65</v>
      </c>
      <c r="BF222" s="10" t="s">
        <v>65</v>
      </c>
      <c r="BG222" s="10" t="s">
        <v>65</v>
      </c>
      <c r="BH222" s="10" t="s">
        <v>65</v>
      </c>
      <c r="BI222" s="10" t="s">
        <v>65</v>
      </c>
      <c r="BJ222" s="10" t="s">
        <v>65</v>
      </c>
      <c r="BK222" s="10" t="s">
        <v>65</v>
      </c>
      <c r="BL222" s="15"/>
    </row>
    <row r="223" customFormat="false" ht="14.25" hidden="false" customHeight="true" outlineLevel="0" collapsed="false">
      <c r="A223" s="0" t="n">
        <v>222</v>
      </c>
      <c r="B223" s="10" t="n">
        <v>17219</v>
      </c>
      <c r="C223" s="10" t="n">
        <v>1</v>
      </c>
      <c r="D223" s="11" t="n">
        <v>1</v>
      </c>
      <c r="E223" s="11" t="n">
        <v>1</v>
      </c>
      <c r="F223" s="10" t="n">
        <v>400</v>
      </c>
      <c r="G223" s="10" t="n">
        <v>2404.69</v>
      </c>
      <c r="H223" s="10" t="n">
        <v>2506.24</v>
      </c>
      <c r="I223" s="12" t="n">
        <v>576.45</v>
      </c>
      <c r="J223" s="10" t="n">
        <v>2.97</v>
      </c>
      <c r="K223" s="13" t="n">
        <v>7.83</v>
      </c>
      <c r="L223" s="10" t="s">
        <v>92</v>
      </c>
      <c r="M223" s="10" t="s">
        <v>65</v>
      </c>
      <c r="N223" s="10" t="s">
        <v>65</v>
      </c>
      <c r="O223" s="10" t="n">
        <v>25.578</v>
      </c>
      <c r="P223" s="10" t="n">
        <v>170506</v>
      </c>
      <c r="Q223" s="10" t="s">
        <v>65</v>
      </c>
      <c r="R223" s="10" t="s">
        <v>65</v>
      </c>
      <c r="S223" s="10" t="s">
        <v>65</v>
      </c>
      <c r="T223" s="10" t="s">
        <v>65</v>
      </c>
      <c r="U223" s="10" t="n">
        <v>25.5936667</v>
      </c>
      <c r="V223" s="10" t="n">
        <v>170601</v>
      </c>
      <c r="W223" s="10" t="n">
        <f aca="false">U223*(32.55/29.53)</f>
        <v>28.2111023056214</v>
      </c>
      <c r="X223" s="10" t="n">
        <f aca="false">U223</f>
        <v>25.5936667</v>
      </c>
      <c r="Y223" s="10" t="n">
        <v>36</v>
      </c>
      <c r="Z223" s="10" t="n">
        <f aca="false">1.8682*X223 - 2.7383</f>
        <v>45.07578812894</v>
      </c>
      <c r="AA223" s="10" t="n">
        <f aca="false">AVERAGE(2.799, 2.8, 2.8)</f>
        <v>2.79966666666667</v>
      </c>
      <c r="AB223" s="10" t="n">
        <v>17</v>
      </c>
      <c r="AC223" s="10" t="n">
        <f aca="false">AVERAGE(29.6, 29.6, 29.6)</f>
        <v>29.6</v>
      </c>
      <c r="AD223" s="10" t="n">
        <v>33.1</v>
      </c>
      <c r="AE223" s="10" t="s">
        <v>65</v>
      </c>
      <c r="AF223" s="10" t="s">
        <v>65</v>
      </c>
      <c r="AG223" s="10" t="n">
        <v>25.483</v>
      </c>
      <c r="AH223" s="14" t="n">
        <f aca="false">1.8682*AG223 - 2.7383</f>
        <v>44.8690406</v>
      </c>
      <c r="AI223" s="14" t="n">
        <f aca="false">AH223*(17.1/16.8)</f>
        <v>45.6702734678571</v>
      </c>
      <c r="AJ223" s="14" t="n">
        <f aca="false">100*(AI223-Z223)/Z223</f>
        <v>1.31885733692909</v>
      </c>
      <c r="AK223" s="14" t="n">
        <f aca="false">AJ223/Y223</f>
        <v>0.0366349260258082</v>
      </c>
      <c r="AL223" s="10" t="n">
        <v>170707</v>
      </c>
      <c r="AM223" s="10" t="n">
        <f aca="false">AVERAGE(2.8, 2.801, 2.799)</f>
        <v>2.8</v>
      </c>
      <c r="AN223" s="10" t="n">
        <v>16.8</v>
      </c>
      <c r="AO223" s="10" t="s">
        <v>65</v>
      </c>
      <c r="AP223" s="10" t="s">
        <v>65</v>
      </c>
      <c r="AQ223" s="10" t="s">
        <v>65</v>
      </c>
      <c r="AR223" s="10" t="s">
        <v>65</v>
      </c>
      <c r="AS223" s="10" t="s">
        <v>65</v>
      </c>
      <c r="AT223" s="10" t="s">
        <v>65</v>
      </c>
      <c r="AU223" s="10" t="s">
        <v>65</v>
      </c>
      <c r="AV223" s="10" t="s">
        <v>65</v>
      </c>
      <c r="AW223" s="10" t="s">
        <v>65</v>
      </c>
      <c r="AX223" s="10" t="s">
        <v>65</v>
      </c>
      <c r="AY223" s="10" t="s">
        <v>65</v>
      </c>
      <c r="AZ223" s="10" t="s">
        <v>65</v>
      </c>
      <c r="BA223" s="10" t="s">
        <v>65</v>
      </c>
      <c r="BB223" s="10" t="s">
        <v>65</v>
      </c>
      <c r="BC223" s="10" t="s">
        <v>65</v>
      </c>
      <c r="BD223" s="10" t="s">
        <v>65</v>
      </c>
      <c r="BE223" s="10" t="s">
        <v>65</v>
      </c>
      <c r="BF223" s="10" t="s">
        <v>65</v>
      </c>
      <c r="BG223" s="10" t="s">
        <v>65</v>
      </c>
      <c r="BH223" s="10" t="s">
        <v>65</v>
      </c>
      <c r="BI223" s="10" t="s">
        <v>65</v>
      </c>
      <c r="BJ223" s="10" t="s">
        <v>65</v>
      </c>
      <c r="BK223" s="10" t="s">
        <v>65</v>
      </c>
      <c r="BL223" s="10"/>
    </row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4.2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4.2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  <row r="1061" customFormat="false" ht="14.25" hidden="false" customHeight="true" outlineLevel="0" collapsed="false"/>
    <row r="1062" customFormat="false" ht="14.25" hidden="false" customHeight="true" outlineLevel="0" collapsed="false"/>
    <row r="1063" customFormat="false" ht="14.25" hidden="false" customHeight="true" outlineLevel="0" collapsed="false"/>
    <row r="1064" customFormat="false" ht="14.25" hidden="false" customHeight="true" outlineLevel="0" collapsed="false"/>
    <row r="1065" customFormat="false" ht="14.25" hidden="false" customHeight="true" outlineLevel="0" collapsed="false"/>
    <row r="1066" customFormat="false" ht="14.25" hidden="false" customHeight="true" outlineLevel="0" collapsed="false"/>
    <row r="1067" customFormat="false" ht="14.25" hidden="false" customHeight="true" outlineLevel="0" collapsed="false"/>
    <row r="1068" customFormat="false" ht="14.25" hidden="false" customHeight="true" outlineLevel="0" collapsed="false"/>
    <row r="1069" customFormat="false" ht="14.25" hidden="false" customHeight="true" outlineLevel="0" collapsed="false"/>
    <row r="1070" customFormat="false" ht="14.25" hidden="false" customHeight="true" outlineLevel="0" collapsed="false"/>
    <row r="1071" customFormat="false" ht="14.25" hidden="false" customHeight="true" outlineLevel="0" collapsed="false"/>
    <row r="1072" customFormat="false" ht="14.25" hidden="false" customHeight="true" outlineLevel="0" collapsed="false"/>
    <row r="1073" customFormat="false" ht="14.25" hidden="false" customHeight="true" outlineLevel="0" collapsed="false"/>
    <row r="1074" customFormat="false" ht="14.25" hidden="false" customHeight="true" outlineLevel="0" collapsed="false"/>
    <row r="1075" customFormat="false" ht="14.25" hidden="false" customHeight="true" outlineLevel="0" collapsed="false"/>
    <row r="1076" customFormat="false" ht="14.25" hidden="false" customHeight="true" outlineLevel="0" collapsed="false"/>
    <row r="1077" customFormat="false" ht="14.25" hidden="false" customHeight="true" outlineLevel="0" collapsed="false"/>
    <row r="1078" customFormat="false" ht="14.25" hidden="false" customHeight="true" outlineLevel="0" collapsed="false"/>
    <row r="1079" customFormat="false" ht="14.25" hidden="false" customHeight="true" outlineLevel="0" collapsed="false"/>
  </sheetData>
  <conditionalFormatting sqref="D1:E1079">
    <cfRule type="containsText" priority="2" operator="containsText" aboveAverage="0" equalAverage="0" bottom="0" percent="0" rank="0" text="TRUE" dxfId="0"/>
  </conditionalFormatting>
  <dataValidations count="3">
    <dataValidation allowBlank="true" operator="between" prompt="Incorrect Input" showDropDown="false" showErrorMessage="true" showInputMessage="true" sqref="G2:J223" type="none">
      <formula1>0</formula1>
      <formula2>0</formula2>
    </dataValidation>
    <dataValidation allowBlank="true" operator="between" prompt="Incorrect Input" showDropDown="false" showErrorMessage="true" showInputMessage="true" sqref="F2:F223" type="list">
      <formula1>"400.0,900.0,2800.0,NA"</formula1>
      <formula2>0</formula2>
    </dataValidation>
    <dataValidation allowBlank="true" operator="between" prompt="Incorrect input: Y or N" showDropDown="false" showErrorMessage="true" showInputMessage="true" sqref="L2:L223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224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9" ySplit="1" topLeftCell="AV110" activePane="bottomRight" state="frozen"/>
      <selection pane="topLeft" activeCell="A1" activeCellId="0" sqref="A1"/>
      <selection pane="topRight" activeCell="AV1" activeCellId="0" sqref="AV1"/>
      <selection pane="bottomLeft" activeCell="A110" activeCellId="0" sqref="A110"/>
      <selection pane="bottomRight" activeCell="AZ129" activeCellId="0" sqref="AZ129"/>
    </sheetView>
  </sheetViews>
  <sheetFormatPr defaultRowHeight="13.8" zeroHeight="false" outlineLevelRow="0" outlineLevelCol="0"/>
  <cols>
    <col collapsed="false" customWidth="true" hidden="false" outlineLevel="0" max="1" min="1" style="18" width="5.34"/>
    <col collapsed="false" customWidth="true" hidden="false" outlineLevel="0" max="2" min="2" style="18" width="8.83"/>
    <col collapsed="false" customWidth="true" hidden="false" outlineLevel="0" max="3" min="3" style="18" width="16.45"/>
    <col collapsed="false" customWidth="true" hidden="false" outlineLevel="0" max="4" min="4" style="18" width="12.66"/>
    <col collapsed="false" customWidth="false" hidden="false" outlineLevel="0" max="5" min="5" style="18" width="11.51"/>
    <col collapsed="false" customWidth="true" hidden="false" outlineLevel="0" max="8" min="6" style="18" width="8.83"/>
    <col collapsed="false" customWidth="true" hidden="false" outlineLevel="0" max="9" min="9" style="19" width="10.81"/>
    <col collapsed="false" customWidth="true" hidden="false" outlineLevel="0" max="10" min="10" style="18" width="8.83"/>
    <col collapsed="false" customWidth="true" hidden="false" outlineLevel="0" max="11" min="11" style="20" width="8.83"/>
    <col collapsed="false" customWidth="true" hidden="false" outlineLevel="0" max="12" min="12" style="18" width="11"/>
    <col collapsed="false" customWidth="true" hidden="false" outlineLevel="0" max="13" min="13" style="18" width="15.5"/>
    <col collapsed="false" customWidth="true" hidden="false" outlineLevel="0" max="14" min="14" style="18" width="14.17"/>
    <col collapsed="false" customWidth="true" hidden="false" outlineLevel="0" max="16" min="15" style="18" width="17.67"/>
    <col collapsed="false" customWidth="true" hidden="false" outlineLevel="0" max="18" min="17" style="18" width="22.75"/>
    <col collapsed="false" customWidth="true" hidden="false" outlineLevel="0" max="19" min="19" style="18" width="21.25"/>
    <col collapsed="false" customWidth="true" hidden="false" outlineLevel="0" max="20" min="20" style="18" width="17.67"/>
    <col collapsed="false" customWidth="true" hidden="false" outlineLevel="0" max="21" min="21" style="18" width="21"/>
    <col collapsed="false" customWidth="true" hidden="false" outlineLevel="0" max="22" min="22" style="18" width="14.17"/>
    <col collapsed="false" customWidth="true" hidden="false" outlineLevel="0" max="23" min="23" style="18" width="17.17"/>
    <col collapsed="false" customWidth="true" hidden="false" outlineLevel="0" max="24" min="24" style="18" width="23.5"/>
    <col collapsed="false" customWidth="true" hidden="false" outlineLevel="0" max="25" min="25" style="18" width="27.32"/>
    <col collapsed="false" customWidth="true" hidden="false" outlineLevel="0" max="26" min="26" style="18" width="24.25"/>
    <col collapsed="false" customWidth="true" hidden="false" outlineLevel="0" max="27" min="27" style="18" width="13.53"/>
    <col collapsed="false" customWidth="true" hidden="false" outlineLevel="0" max="28" min="28" style="18" width="16.11"/>
    <col collapsed="false" customWidth="true" hidden="false" outlineLevel="0" max="30" min="29" style="18" width="12.66"/>
    <col collapsed="false" customWidth="true" hidden="false" outlineLevel="0" max="31" min="31" style="18" width="17.67"/>
    <col collapsed="false" customWidth="true" hidden="false" outlineLevel="0" max="32" min="32" style="19" width="24.66"/>
    <col collapsed="false" customWidth="true" hidden="false" outlineLevel="0" max="48" min="33" style="18" width="17.17"/>
    <col collapsed="false" customWidth="true" hidden="false" outlineLevel="0" max="50" min="49" style="18" width="12.66"/>
    <col collapsed="false" customWidth="true" hidden="false" outlineLevel="0" max="51" min="51" style="21" width="16.02"/>
    <col collapsed="false" customWidth="true" hidden="false" outlineLevel="0" max="52" min="52" style="21" width="13.72"/>
    <col collapsed="false" customWidth="true" hidden="false" outlineLevel="0" max="53" min="53" style="21" width="16"/>
    <col collapsed="false" customWidth="true" hidden="false" outlineLevel="0" max="54" min="54" style="21" width="24.65"/>
    <col collapsed="false" customWidth="true" hidden="false" outlineLevel="0" max="55" min="55" style="21" width="25.36"/>
    <col collapsed="false" customWidth="true" hidden="false" outlineLevel="0" max="56" min="56" style="21" width="24.84"/>
    <col collapsed="false" customWidth="true" hidden="false" outlineLevel="0" max="57" min="57" style="21" width="24.05"/>
    <col collapsed="false" customWidth="true" hidden="false" outlineLevel="0" max="58" min="58" style="21" width="24.33"/>
    <col collapsed="false" customWidth="true" hidden="false" outlineLevel="0" max="59" min="59" style="21" width="16.63"/>
    <col collapsed="false" customWidth="true" hidden="false" outlineLevel="0" max="60" min="60" style="21" width="16.83"/>
    <col collapsed="false" customWidth="true" hidden="false" outlineLevel="0" max="61" min="61" style="21" width="20.64"/>
    <col collapsed="false" customWidth="true" hidden="false" outlineLevel="0" max="62" min="62" style="21" width="16.53"/>
    <col collapsed="false" customWidth="true" hidden="false" outlineLevel="0" max="63" min="63" style="21" width="17.84"/>
    <col collapsed="false" customWidth="true" hidden="false" outlineLevel="0" max="65" min="64" style="21" width="19"/>
    <col collapsed="false" customWidth="true" hidden="false" outlineLevel="0" max="66" min="66" style="21" width="18.32"/>
    <col collapsed="false" customWidth="true" hidden="false" outlineLevel="0" max="67" min="67" style="21" width="18.49"/>
    <col collapsed="false" customWidth="true" hidden="false" outlineLevel="0" max="68" min="68" style="21" width="22.89"/>
    <col collapsed="false" customWidth="true" hidden="false" outlineLevel="0" max="69" min="69" style="21" width="28.15"/>
    <col collapsed="false" customWidth="true" hidden="false" outlineLevel="0" max="70" min="70" style="21" width="23.4"/>
    <col collapsed="false" customWidth="true" hidden="false" outlineLevel="0" max="71" min="71" style="21" width="34.09"/>
    <col collapsed="false" customWidth="true" hidden="false" outlineLevel="0" max="72" min="72" style="21" width="41.05"/>
    <col collapsed="false" customWidth="true" hidden="false" outlineLevel="0" max="73" min="73" style="21" width="50.72"/>
    <col collapsed="false" customWidth="true" hidden="false" outlineLevel="0" max="74" min="74" style="21" width="25.79"/>
    <col collapsed="false" customWidth="true" hidden="false" outlineLevel="0" max="75" min="75" style="21" width="39.47"/>
    <col collapsed="false" customWidth="true" hidden="false" outlineLevel="0" max="76" min="76" style="18" width="55.12"/>
    <col collapsed="false" customWidth="true" hidden="false" outlineLevel="0" max="77" min="77" style="18" width="77.66"/>
    <col collapsed="false" customWidth="true" hidden="false" outlineLevel="0" max="1025" min="78" style="18" width="14.5"/>
  </cols>
  <sheetData>
    <row r="1" customFormat="false" ht="36.8" hidden="false" customHeight="true" outlineLevel="0" collapsed="false">
      <c r="A1" s="2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8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93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94</v>
      </c>
      <c r="Y1" s="6" t="s">
        <v>22</v>
      </c>
      <c r="Z1" s="6" t="s">
        <v>95</v>
      </c>
      <c r="AA1" s="6" t="s">
        <v>96</v>
      </c>
      <c r="AB1" s="6" t="s">
        <v>96</v>
      </c>
      <c r="AC1" s="9" t="s">
        <v>97</v>
      </c>
      <c r="AD1" s="9" t="s">
        <v>25</v>
      </c>
      <c r="AE1" s="6" t="s">
        <v>98</v>
      </c>
      <c r="AF1" s="7" t="s">
        <v>99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37</v>
      </c>
      <c r="AO1" s="6" t="s">
        <v>100</v>
      </c>
      <c r="AP1" s="6" t="s">
        <v>101</v>
      </c>
      <c r="AQ1" s="6" t="s">
        <v>38</v>
      </c>
      <c r="AR1" s="6" t="s">
        <v>39</v>
      </c>
      <c r="AS1" s="6" t="s">
        <v>40</v>
      </c>
      <c r="AT1" s="6" t="s">
        <v>41</v>
      </c>
      <c r="AU1" s="6" t="s">
        <v>42</v>
      </c>
      <c r="AV1" s="6" t="s">
        <v>43</v>
      </c>
      <c r="AW1" s="6" t="s">
        <v>44</v>
      </c>
      <c r="AX1" s="6" t="s">
        <v>45</v>
      </c>
      <c r="AY1" s="23" t="s">
        <v>46</v>
      </c>
      <c r="AZ1" s="23" t="s">
        <v>47</v>
      </c>
      <c r="BA1" s="23" t="s">
        <v>48</v>
      </c>
      <c r="BB1" s="23" t="s">
        <v>49</v>
      </c>
      <c r="BC1" s="23" t="s">
        <v>50</v>
      </c>
      <c r="BD1" s="23" t="s">
        <v>51</v>
      </c>
      <c r="BE1" s="23" t="s">
        <v>52</v>
      </c>
      <c r="BF1" s="23" t="s">
        <v>53</v>
      </c>
      <c r="BG1" s="23" t="s">
        <v>54</v>
      </c>
      <c r="BH1" s="23" t="s">
        <v>55</v>
      </c>
      <c r="BI1" s="23" t="s">
        <v>56</v>
      </c>
      <c r="BJ1" s="23" t="s">
        <v>57</v>
      </c>
      <c r="BK1" s="23" t="s">
        <v>58</v>
      </c>
      <c r="BL1" s="23" t="s">
        <v>59</v>
      </c>
      <c r="BM1" s="23" t="s">
        <v>60</v>
      </c>
      <c r="BN1" s="23" t="s">
        <v>61</v>
      </c>
      <c r="BO1" s="23" t="s">
        <v>62</v>
      </c>
      <c r="BP1" s="23" t="s">
        <v>102</v>
      </c>
      <c r="BQ1" s="23" t="s">
        <v>103</v>
      </c>
      <c r="BR1" s="23" t="s">
        <v>104</v>
      </c>
      <c r="BS1" s="23" t="s">
        <v>105</v>
      </c>
      <c r="BT1" s="23" t="s">
        <v>103</v>
      </c>
      <c r="BU1" s="23" t="s">
        <v>106</v>
      </c>
      <c r="BV1" s="23" t="s">
        <v>107</v>
      </c>
      <c r="BW1" s="23" t="s">
        <v>108</v>
      </c>
      <c r="BX1" s="6"/>
      <c r="BY1" s="4" t="s">
        <v>63</v>
      </c>
      <c r="BZ1" s="4"/>
      <c r="CA1" s="4"/>
    </row>
    <row r="2" customFormat="false" ht="14.25" hidden="false" customHeight="true" outlineLevel="0" collapsed="false">
      <c r="A2" s="18" t="n">
        <v>1</v>
      </c>
      <c r="B2" s="10" t="n">
        <v>17002</v>
      </c>
      <c r="C2" s="10" t="n">
        <v>5</v>
      </c>
      <c r="D2" s="11" t="n">
        <v>2</v>
      </c>
      <c r="E2" s="11" t="n">
        <v>2</v>
      </c>
      <c r="F2" s="10" t="n">
        <v>400</v>
      </c>
      <c r="G2" s="10" t="n">
        <v>2329.53</v>
      </c>
      <c r="H2" s="10" t="n">
        <v>2437.2</v>
      </c>
      <c r="I2" s="12" t="n">
        <v>590.67</v>
      </c>
      <c r="J2" s="10" t="n">
        <v>2.86</v>
      </c>
      <c r="K2" s="13" t="n">
        <v>7.83</v>
      </c>
      <c r="L2" s="10" t="s">
        <v>64</v>
      </c>
      <c r="M2" s="10" t="n">
        <v>20170509</v>
      </c>
      <c r="N2" s="10" t="n">
        <v>20170509</v>
      </c>
      <c r="O2" s="10" t="n">
        <v>28.923667</v>
      </c>
      <c r="P2" s="10" t="n">
        <v>170506</v>
      </c>
      <c r="Q2" s="24" t="n">
        <f aca="false">DATE(2017,RIGHT(LEFT(P2,4),2),RIGHT(P2,2))</f>
        <v>42861</v>
      </c>
      <c r="R2" s="10" t="n">
        <f aca="false">AVERAGE(2.799, 2.799, 2.798)</f>
        <v>2.79866666666667</v>
      </c>
      <c r="S2" s="10" t="n">
        <v>13</v>
      </c>
      <c r="T2" s="10" t="n">
        <f aca="false">AVERAGE(32.6, 32.7, 32.7)</f>
        <v>32.6666666666667</v>
      </c>
      <c r="U2" s="10" t="n">
        <v>36.1</v>
      </c>
      <c r="V2" s="10" t="s">
        <v>65</v>
      </c>
      <c r="W2" s="10" t="s">
        <v>65</v>
      </c>
      <c r="X2" s="10" t="s">
        <v>65</v>
      </c>
      <c r="Y2" s="10" t="e">
        <f aca="false">V2*(32.55/29.53)</f>
        <v>#VALUE!</v>
      </c>
      <c r="Z2" s="10" t="e">
        <f aca="false">V2*(T2/AI2)</f>
        <v>#VALUE!</v>
      </c>
      <c r="AA2" s="10" t="s">
        <v>65</v>
      </c>
      <c r="AB2" s="24" t="str">
        <f aca="false">IF(X2="NA","NA",DATEDIF(Q2,X2))</f>
        <v>NA</v>
      </c>
      <c r="AC2" s="10" t="n">
        <f aca="false">1.8682*O2 - 2.7383</f>
        <v>51.2968946894</v>
      </c>
      <c r="AD2" s="10" t="e">
        <f aca="false">1.8682*Z2 - 2.7383</f>
        <v>#VALUE!</v>
      </c>
      <c r="AE2" s="10" t="e">
        <f aca="false">((AD2-AC2)/AC2)*100</f>
        <v>#VALUE!</v>
      </c>
      <c r="AF2" s="12"/>
      <c r="AG2" s="10" t="s">
        <v>65</v>
      </c>
      <c r="AH2" s="10" t="s">
        <v>65</v>
      </c>
      <c r="AI2" s="10" t="s">
        <v>65</v>
      </c>
      <c r="AJ2" s="10" t="s">
        <v>65</v>
      </c>
      <c r="AK2" s="10" t="s">
        <v>65</v>
      </c>
      <c r="AL2" s="10" t="s">
        <v>65</v>
      </c>
      <c r="AM2" s="10" t="s">
        <v>65</v>
      </c>
      <c r="AN2" s="10" t="s">
        <v>65</v>
      </c>
      <c r="AO2" s="24" t="str">
        <f aca="false">IF(AN2="NA","NA",DATE(2017,RIGHT(LEFT(AN2,4),2),RIGHT(AN2,2)))</f>
        <v>NA</v>
      </c>
      <c r="AP2" s="10" t="str">
        <f aca="false">IF(AO2="NA","NA",DATEDIF(X2,AO2,"d"))</f>
        <v>NA</v>
      </c>
      <c r="AQ2" s="10" t="s">
        <v>65</v>
      </c>
      <c r="AR2" s="10" t="s">
        <v>65</v>
      </c>
      <c r="AS2" s="10" t="s">
        <v>65</v>
      </c>
      <c r="AT2" s="10" t="s">
        <v>65</v>
      </c>
      <c r="AU2" s="10" t="s">
        <v>65</v>
      </c>
      <c r="AV2" s="10" t="s">
        <v>65</v>
      </c>
      <c r="AW2" s="10" t="n">
        <v>49.89</v>
      </c>
      <c r="AX2" s="10" t="s">
        <v>69</v>
      </c>
      <c r="AY2" s="21" t="n">
        <f aca="false">1.8651*O2 - 2.6525</f>
        <v>51.2930313217</v>
      </c>
      <c r="AZ2" s="21" t="s">
        <v>65</v>
      </c>
      <c r="BA2" s="21" t="s">
        <v>65</v>
      </c>
      <c r="BB2" s="21" t="s">
        <v>65</v>
      </c>
      <c r="BC2" s="21" t="s">
        <v>65</v>
      </c>
      <c r="BD2" s="25" t="s">
        <v>65</v>
      </c>
      <c r="BE2" s="25" t="s">
        <v>65</v>
      </c>
      <c r="BF2" s="25" t="s">
        <v>65</v>
      </c>
      <c r="BG2" s="25" t="s">
        <v>65</v>
      </c>
      <c r="BH2" s="25" t="s">
        <v>65</v>
      </c>
      <c r="BI2" s="25" t="s">
        <v>65</v>
      </c>
      <c r="BJ2" s="25" t="s">
        <v>65</v>
      </c>
      <c r="BK2" s="25" t="s">
        <v>65</v>
      </c>
      <c r="BL2" s="25" t="s">
        <v>65</v>
      </c>
      <c r="BM2" s="25" t="s">
        <v>65</v>
      </c>
      <c r="BN2" s="25" t="s">
        <v>65</v>
      </c>
      <c r="BO2" s="25" t="s">
        <v>65</v>
      </c>
      <c r="BP2" s="25" t="e">
        <f aca="false">((BC2 - AZ2)/AZ2)</f>
        <v>#VALUE!</v>
      </c>
      <c r="BQ2" s="25" t="e">
        <f aca="false">BP2*100</f>
        <v>#VALUE!</v>
      </c>
      <c r="BR2" s="25" t="e">
        <f aca="false">BP2/AA2</f>
        <v>#VALUE!</v>
      </c>
      <c r="BS2" s="25" t="e">
        <f aca="false">((AZ2 - AY2)/AZ2)</f>
        <v>#VALUE!</v>
      </c>
      <c r="BT2" s="25" t="e">
        <f aca="false">BS2*100</f>
        <v>#VALUE!</v>
      </c>
      <c r="BU2" s="25" t="e">
        <f aca="false">BS2/AA2</f>
        <v>#VALUE!</v>
      </c>
      <c r="BV2" s="25" t="e">
        <f aca="false">(BP2-BS2)*100</f>
        <v>#VALUE!</v>
      </c>
      <c r="BW2" s="25" t="e">
        <f aca="false">BV2/AA2</f>
        <v>#VALUE!</v>
      </c>
      <c r="BX2" s="10"/>
      <c r="BY2" s="26"/>
      <c r="BZ2" s="26"/>
      <c r="CA2" s="26"/>
    </row>
    <row r="3" customFormat="false" ht="14.25" hidden="false" customHeight="true" outlineLevel="0" collapsed="false">
      <c r="A3" s="18" t="n">
        <v>2</v>
      </c>
      <c r="B3" s="10" t="n">
        <v>17009</v>
      </c>
      <c r="C3" s="10" t="n">
        <v>18</v>
      </c>
      <c r="D3" s="11" t="n">
        <v>6</v>
      </c>
      <c r="E3" s="11" t="n">
        <v>3</v>
      </c>
      <c r="F3" s="10" t="n">
        <v>2800</v>
      </c>
      <c r="G3" s="10" t="n">
        <v>2622.52</v>
      </c>
      <c r="H3" s="10" t="n">
        <v>2522.02</v>
      </c>
      <c r="I3" s="12" t="n">
        <v>2555.7</v>
      </c>
      <c r="J3" s="10" t="n">
        <v>1.13</v>
      </c>
      <c r="K3" s="13" t="n">
        <v>7.23</v>
      </c>
      <c r="L3" s="10" t="s">
        <v>64</v>
      </c>
      <c r="M3" s="10" t="n">
        <v>20170509</v>
      </c>
      <c r="N3" s="10" t="n">
        <v>20170509</v>
      </c>
      <c r="O3" s="10" t="n">
        <v>37.167667</v>
      </c>
      <c r="P3" s="10" t="n">
        <v>170504</v>
      </c>
      <c r="Q3" s="24" t="n">
        <f aca="false">DATE(2017,RIGHT(LEFT(P3,4),2),RIGHT(P3,2))</f>
        <v>42859</v>
      </c>
      <c r="R3" s="10" t="n">
        <f aca="false">AVERAGE(2.756, 2.755, 2.756)</f>
        <v>2.75566666666667</v>
      </c>
      <c r="S3" s="10" t="n">
        <v>13</v>
      </c>
      <c r="T3" s="10" t="n">
        <f aca="false">AVERAGE(32.4,32.5,32.4)</f>
        <v>32.4333333333333</v>
      </c>
      <c r="U3" s="10" t="n">
        <v>36.1</v>
      </c>
      <c r="V3" s="10" t="s">
        <v>65</v>
      </c>
      <c r="W3" s="10" t="s">
        <v>65</v>
      </c>
      <c r="X3" s="10" t="s">
        <v>65</v>
      </c>
      <c r="Y3" s="10" t="e">
        <f aca="false">V3*(32.55/29.53)</f>
        <v>#VALUE!</v>
      </c>
      <c r="Z3" s="10" t="e">
        <f aca="false">V3*(T3/AI3)</f>
        <v>#VALUE!</v>
      </c>
      <c r="AA3" s="10" t="s">
        <v>65</v>
      </c>
      <c r="AB3" s="24" t="str">
        <f aca="false">IF(X3="NA","NA",DATEDIF(Q3,X3))</f>
        <v>NA</v>
      </c>
      <c r="AC3" s="10" t="n">
        <f aca="false">1.8682*O3 - 2.7383</f>
        <v>66.6983354894</v>
      </c>
      <c r="AD3" s="10" t="e">
        <f aca="false">1.8682*Z3 - 2.7383</f>
        <v>#VALUE!</v>
      </c>
      <c r="AE3" s="10" t="e">
        <f aca="false">((AD3-AC3)/AC3)*100</f>
        <v>#VALUE!</v>
      </c>
      <c r="AF3" s="12"/>
      <c r="AG3" s="10" t="s">
        <v>65</v>
      </c>
      <c r="AH3" s="10" t="s">
        <v>65</v>
      </c>
      <c r="AI3" s="10" t="s">
        <v>65</v>
      </c>
      <c r="AJ3" s="10" t="s">
        <v>65</v>
      </c>
      <c r="AK3" s="10" t="s">
        <v>65</v>
      </c>
      <c r="AL3" s="10" t="s">
        <v>65</v>
      </c>
      <c r="AM3" s="10" t="s">
        <v>65</v>
      </c>
      <c r="AN3" s="10" t="s">
        <v>65</v>
      </c>
      <c r="AO3" s="24" t="str">
        <f aca="false">IF(AN3="NA","NA",DATE(2017,RIGHT(LEFT(AN3,4),2),RIGHT(AN3,2)))</f>
        <v>NA</v>
      </c>
      <c r="AP3" s="10" t="str">
        <f aca="false">IF(AO3="NA","NA",DATEDIF(X3,AO3,"d"))</f>
        <v>NA</v>
      </c>
      <c r="AQ3" s="10" t="s">
        <v>65</v>
      </c>
      <c r="AR3" s="10" t="s">
        <v>65</v>
      </c>
      <c r="AS3" s="10" t="s">
        <v>65</v>
      </c>
      <c r="AT3" s="10" t="s">
        <v>65</v>
      </c>
      <c r="AU3" s="10" t="s">
        <v>65</v>
      </c>
      <c r="AV3" s="10" t="s">
        <v>65</v>
      </c>
      <c r="AW3" s="10" t="n">
        <v>63.85</v>
      </c>
      <c r="AX3" s="10" t="s">
        <v>69</v>
      </c>
      <c r="AY3" s="21" t="n">
        <f aca="false">1.8651*O3 - 2.6525</f>
        <v>66.6689157217</v>
      </c>
      <c r="AZ3" s="21" t="s">
        <v>65</v>
      </c>
      <c r="BA3" s="21" t="s">
        <v>65</v>
      </c>
      <c r="BB3" s="21" t="s">
        <v>65</v>
      </c>
      <c r="BC3" s="21" t="s">
        <v>65</v>
      </c>
      <c r="BD3" s="25" t="s">
        <v>65</v>
      </c>
      <c r="BE3" s="25" t="s">
        <v>65</v>
      </c>
      <c r="BF3" s="25" t="s">
        <v>65</v>
      </c>
      <c r="BG3" s="25" t="s">
        <v>65</v>
      </c>
      <c r="BH3" s="25" t="s">
        <v>65</v>
      </c>
      <c r="BI3" s="25" t="s">
        <v>65</v>
      </c>
      <c r="BJ3" s="25" t="s">
        <v>65</v>
      </c>
      <c r="BK3" s="25" t="s">
        <v>65</v>
      </c>
      <c r="BL3" s="25" t="s">
        <v>65</v>
      </c>
      <c r="BM3" s="25" t="s">
        <v>65</v>
      </c>
      <c r="BN3" s="25" t="s">
        <v>65</v>
      </c>
      <c r="BO3" s="25" t="s">
        <v>65</v>
      </c>
      <c r="BP3" s="25" t="e">
        <f aca="false">((BC3 - AZ3)/AZ3)</f>
        <v>#VALUE!</v>
      </c>
      <c r="BQ3" s="25" t="e">
        <f aca="false">BP3*100</f>
        <v>#VALUE!</v>
      </c>
      <c r="BR3" s="25" t="e">
        <f aca="false">BP3/AA3</f>
        <v>#VALUE!</v>
      </c>
      <c r="BS3" s="25" t="e">
        <f aca="false">((AZ3 - AY3)/AZ3)</f>
        <v>#VALUE!</v>
      </c>
      <c r="BT3" s="25" t="e">
        <f aca="false">BS3*100</f>
        <v>#VALUE!</v>
      </c>
      <c r="BU3" s="25" t="e">
        <f aca="false">BS3/AA3</f>
        <v>#VALUE!</v>
      </c>
      <c r="BV3" s="25" t="e">
        <f aca="false">(BP3-BS3)*100</f>
        <v>#VALUE!</v>
      </c>
      <c r="BW3" s="25" t="e">
        <f aca="false">BV3/AA3</f>
        <v>#VALUE!</v>
      </c>
      <c r="BX3" s="10"/>
      <c r="BY3" s="26"/>
      <c r="BZ3" s="26"/>
      <c r="CA3" s="26"/>
    </row>
    <row r="4" customFormat="false" ht="14.25" hidden="false" customHeight="true" outlineLevel="0" collapsed="false">
      <c r="A4" s="18" t="n">
        <v>3</v>
      </c>
      <c r="B4" s="10" t="n">
        <v>17014</v>
      </c>
      <c r="C4" s="10" t="n">
        <v>14</v>
      </c>
      <c r="D4" s="11" t="n">
        <v>5</v>
      </c>
      <c r="E4" s="11" t="n">
        <v>2</v>
      </c>
      <c r="F4" s="10" t="n">
        <v>900</v>
      </c>
      <c r="G4" s="10" t="n">
        <v>2441</v>
      </c>
      <c r="H4" s="10" t="n">
        <v>2468.42</v>
      </c>
      <c r="I4" s="12" t="n">
        <v>865.45</v>
      </c>
      <c r="J4" s="10" t="n">
        <v>2.15</v>
      </c>
      <c r="K4" s="13" t="n">
        <v>7.62</v>
      </c>
      <c r="L4" s="10" t="s">
        <v>64</v>
      </c>
      <c r="M4" s="10" t="n">
        <v>20170509</v>
      </c>
      <c r="N4" s="10" t="n">
        <v>20170509</v>
      </c>
      <c r="O4" s="10" t="n">
        <v>37.192333</v>
      </c>
      <c r="P4" s="10" t="n">
        <v>170506</v>
      </c>
      <c r="Q4" s="24" t="n">
        <f aca="false">DATE(2017,RIGHT(LEFT(P4,4),2),RIGHT(P4,2))</f>
        <v>42861</v>
      </c>
      <c r="R4" s="10" t="n">
        <f aca="false">AVERAGE(2.799, 2.798, 2.797)</f>
        <v>2.798</v>
      </c>
      <c r="S4" s="10" t="n">
        <v>13</v>
      </c>
      <c r="T4" s="10" t="n">
        <f aca="false">AVERAGE(32.6, 32.7, 32.7)</f>
        <v>32.6666666666667</v>
      </c>
      <c r="U4" s="10" t="n">
        <v>36.1</v>
      </c>
      <c r="V4" s="10" t="s">
        <v>65</v>
      </c>
      <c r="W4" s="10" t="s">
        <v>65</v>
      </c>
      <c r="X4" s="10" t="s">
        <v>65</v>
      </c>
      <c r="Y4" s="10" t="e">
        <f aca="false">V4*(32.55/29.53)</f>
        <v>#VALUE!</v>
      </c>
      <c r="Z4" s="10" t="e">
        <f aca="false">V4*(T4/AI4)</f>
        <v>#VALUE!</v>
      </c>
      <c r="AA4" s="10" t="s">
        <v>65</v>
      </c>
      <c r="AB4" s="24" t="str">
        <f aca="false">IF(X4="NA","NA",DATEDIF(Q4,X4))</f>
        <v>NA</v>
      </c>
      <c r="AC4" s="10" t="n">
        <f aca="false">1.8682*O4 - 2.7383</f>
        <v>66.7444165106</v>
      </c>
      <c r="AD4" s="10" t="e">
        <f aca="false">1.8682*Z4 - 2.7383</f>
        <v>#VALUE!</v>
      </c>
      <c r="AE4" s="10" t="e">
        <f aca="false">((AD4-AC4)/AC4)*100</f>
        <v>#VALUE!</v>
      </c>
      <c r="AF4" s="12"/>
      <c r="AG4" s="10" t="s">
        <v>65</v>
      </c>
      <c r="AH4" s="10" t="s">
        <v>65</v>
      </c>
      <c r="AI4" s="10" t="s">
        <v>65</v>
      </c>
      <c r="AJ4" s="10" t="s">
        <v>65</v>
      </c>
      <c r="AK4" s="10" t="s">
        <v>65</v>
      </c>
      <c r="AL4" s="10" t="s">
        <v>65</v>
      </c>
      <c r="AM4" s="10" t="s">
        <v>65</v>
      </c>
      <c r="AN4" s="10" t="s">
        <v>65</v>
      </c>
      <c r="AO4" s="24" t="str">
        <f aca="false">IF(AN4="NA","NA",DATE(2017,RIGHT(LEFT(AN4,4),2),RIGHT(AN4,2)))</f>
        <v>NA</v>
      </c>
      <c r="AP4" s="10" t="str">
        <f aca="false">IF(AO4="NA","NA",DATEDIF(X4,AO4,"d"))</f>
        <v>NA</v>
      </c>
      <c r="AQ4" s="10" t="s">
        <v>65</v>
      </c>
      <c r="AR4" s="10" t="s">
        <v>65</v>
      </c>
      <c r="AS4" s="10" t="s">
        <v>65</v>
      </c>
      <c r="AT4" s="10" t="s">
        <v>65</v>
      </c>
      <c r="AU4" s="10" t="s">
        <v>65</v>
      </c>
      <c r="AV4" s="10" t="s">
        <v>65</v>
      </c>
      <c r="AW4" s="10" t="n">
        <v>65.54</v>
      </c>
      <c r="AX4" s="10" t="s">
        <v>69</v>
      </c>
      <c r="AY4" s="21" t="n">
        <f aca="false">1.8651*O4 - 2.6525</f>
        <v>66.7149202783</v>
      </c>
      <c r="AZ4" s="21" t="s">
        <v>65</v>
      </c>
      <c r="BA4" s="21" t="s">
        <v>65</v>
      </c>
      <c r="BB4" s="21" t="s">
        <v>65</v>
      </c>
      <c r="BC4" s="21" t="s">
        <v>65</v>
      </c>
      <c r="BD4" s="25" t="s">
        <v>65</v>
      </c>
      <c r="BE4" s="25" t="s">
        <v>65</v>
      </c>
      <c r="BF4" s="25" t="s">
        <v>65</v>
      </c>
      <c r="BG4" s="25" t="s">
        <v>65</v>
      </c>
      <c r="BH4" s="25" t="s">
        <v>65</v>
      </c>
      <c r="BI4" s="25" t="s">
        <v>65</v>
      </c>
      <c r="BJ4" s="25" t="s">
        <v>65</v>
      </c>
      <c r="BK4" s="25" t="s">
        <v>65</v>
      </c>
      <c r="BL4" s="25" t="s">
        <v>65</v>
      </c>
      <c r="BM4" s="25" t="s">
        <v>65</v>
      </c>
      <c r="BN4" s="25" t="s">
        <v>65</v>
      </c>
      <c r="BO4" s="25" t="s">
        <v>65</v>
      </c>
      <c r="BP4" s="25" t="e">
        <f aca="false">((BC4 - AZ4)/AZ4)</f>
        <v>#VALUE!</v>
      </c>
      <c r="BQ4" s="25" t="e">
        <f aca="false">BP4*100</f>
        <v>#VALUE!</v>
      </c>
      <c r="BR4" s="25" t="e">
        <f aca="false">BP4/AA4</f>
        <v>#VALUE!</v>
      </c>
      <c r="BS4" s="25" t="e">
        <f aca="false">((AZ4 - AY4)/AZ4)</f>
        <v>#VALUE!</v>
      </c>
      <c r="BT4" s="25" t="e">
        <f aca="false">BS4*100</f>
        <v>#VALUE!</v>
      </c>
      <c r="BU4" s="25" t="e">
        <f aca="false">BS4/AA4</f>
        <v>#VALUE!</v>
      </c>
      <c r="BV4" s="25" t="e">
        <f aca="false">(BP4-BS4)*100</f>
        <v>#VALUE!</v>
      </c>
      <c r="BW4" s="25" t="e">
        <f aca="false">BV4/AA4</f>
        <v>#VALUE!</v>
      </c>
      <c r="BX4" s="10"/>
      <c r="BY4" s="26"/>
      <c r="BZ4" s="10"/>
      <c r="CA4" s="10"/>
    </row>
    <row r="5" customFormat="false" ht="14.25" hidden="false" customHeight="true" outlineLevel="0" collapsed="false">
      <c r="A5" s="18" t="n">
        <v>4</v>
      </c>
      <c r="B5" s="10" t="n">
        <v>17016</v>
      </c>
      <c r="C5" s="10" t="n">
        <v>13</v>
      </c>
      <c r="D5" s="11" t="n">
        <v>5</v>
      </c>
      <c r="E5" s="11" t="n">
        <v>1</v>
      </c>
      <c r="F5" s="10" t="n">
        <v>900</v>
      </c>
      <c r="G5" s="10" t="n">
        <v>2439.9</v>
      </c>
      <c r="H5" s="10" t="n">
        <v>2459.91</v>
      </c>
      <c r="I5" s="12" t="n">
        <v>936.56</v>
      </c>
      <c r="J5" s="10" t="n">
        <v>2.02</v>
      </c>
      <c r="K5" s="13" t="n">
        <v>7.62</v>
      </c>
      <c r="L5" s="10" t="s">
        <v>64</v>
      </c>
      <c r="M5" s="10" t="n">
        <v>20170509</v>
      </c>
      <c r="N5" s="10" t="n">
        <v>20170509</v>
      </c>
      <c r="O5" s="10" t="n">
        <v>39.398333</v>
      </c>
      <c r="P5" s="10" t="n">
        <v>170505</v>
      </c>
      <c r="Q5" s="24" t="n">
        <f aca="false">DATE(2017,RIGHT(LEFT(P5,4),2),RIGHT(P5,2))</f>
        <v>42860</v>
      </c>
      <c r="R5" s="10" t="n">
        <v>2.786</v>
      </c>
      <c r="S5" s="10" t="n">
        <v>12.9</v>
      </c>
      <c r="T5" s="10" t="n">
        <f aca="false">AVERAGE(32.5, 32.6, 32.5)</f>
        <v>32.5333333333333</v>
      </c>
      <c r="U5" s="10" t="n">
        <v>36.1</v>
      </c>
      <c r="V5" s="10" t="s">
        <v>65</v>
      </c>
      <c r="W5" s="10" t="s">
        <v>65</v>
      </c>
      <c r="X5" s="10" t="s">
        <v>65</v>
      </c>
      <c r="Y5" s="10" t="e">
        <f aca="false">V5*(32.55/29.53)</f>
        <v>#VALUE!</v>
      </c>
      <c r="Z5" s="10" t="e">
        <f aca="false">V5*(T5/AI5)</f>
        <v>#VALUE!</v>
      </c>
      <c r="AA5" s="10" t="s">
        <v>65</v>
      </c>
      <c r="AB5" s="24" t="str">
        <f aca="false">IF(X5="NA","NA",DATEDIF(Q5,X5))</f>
        <v>NA</v>
      </c>
      <c r="AC5" s="10" t="n">
        <f aca="false">1.8682*O5 - 2.7383</f>
        <v>70.8656657106</v>
      </c>
      <c r="AD5" s="10" t="e">
        <f aca="false">1.8682*Z5 - 2.7383</f>
        <v>#VALUE!</v>
      </c>
      <c r="AE5" s="10" t="e">
        <f aca="false">((AD5-AC5)/AC5)*100</f>
        <v>#VALUE!</v>
      </c>
      <c r="AF5" s="12"/>
      <c r="AG5" s="10" t="s">
        <v>65</v>
      </c>
      <c r="AH5" s="10" t="s">
        <v>65</v>
      </c>
      <c r="AI5" s="10" t="s">
        <v>65</v>
      </c>
      <c r="AJ5" s="10" t="s">
        <v>65</v>
      </c>
      <c r="AK5" s="10" t="s">
        <v>65</v>
      </c>
      <c r="AL5" s="10" t="s">
        <v>65</v>
      </c>
      <c r="AM5" s="10" t="s">
        <v>65</v>
      </c>
      <c r="AN5" s="10" t="s">
        <v>65</v>
      </c>
      <c r="AO5" s="24" t="str">
        <f aca="false">IF(AN5="NA","NA",DATE(2017,RIGHT(LEFT(AN5,4),2),RIGHT(AN5,2)))</f>
        <v>NA</v>
      </c>
      <c r="AP5" s="10" t="str">
        <f aca="false">IF(AO5="NA","NA",DATEDIF(X5,AO5,"d"))</f>
        <v>NA</v>
      </c>
      <c r="AQ5" s="10" t="s">
        <v>65</v>
      </c>
      <c r="AR5" s="10" t="s">
        <v>65</v>
      </c>
      <c r="AS5" s="10" t="s">
        <v>65</v>
      </c>
      <c r="AT5" s="10" t="s">
        <v>65</v>
      </c>
      <c r="AU5" s="10" t="s">
        <v>65</v>
      </c>
      <c r="AV5" s="10" t="s">
        <v>65</v>
      </c>
      <c r="AW5" s="10" t="n">
        <v>72.18</v>
      </c>
      <c r="AX5" s="10" t="s">
        <v>69</v>
      </c>
      <c r="AY5" s="21" t="n">
        <f aca="false">1.8651*O5 - 2.6525</f>
        <v>70.8293308783</v>
      </c>
      <c r="AZ5" s="21" t="s">
        <v>65</v>
      </c>
      <c r="BA5" s="21" t="s">
        <v>65</v>
      </c>
      <c r="BB5" s="21" t="s">
        <v>65</v>
      </c>
      <c r="BC5" s="21" t="s">
        <v>65</v>
      </c>
      <c r="BD5" s="25" t="s">
        <v>65</v>
      </c>
      <c r="BE5" s="25" t="s">
        <v>65</v>
      </c>
      <c r="BF5" s="25" t="s">
        <v>65</v>
      </c>
      <c r="BG5" s="25" t="s">
        <v>65</v>
      </c>
      <c r="BH5" s="25" t="s">
        <v>65</v>
      </c>
      <c r="BI5" s="25" t="s">
        <v>65</v>
      </c>
      <c r="BJ5" s="25" t="s">
        <v>65</v>
      </c>
      <c r="BK5" s="25" t="s">
        <v>65</v>
      </c>
      <c r="BL5" s="25" t="s">
        <v>65</v>
      </c>
      <c r="BM5" s="25" t="s">
        <v>65</v>
      </c>
      <c r="BN5" s="25" t="s">
        <v>65</v>
      </c>
      <c r="BO5" s="25" t="s">
        <v>65</v>
      </c>
      <c r="BP5" s="25" t="e">
        <f aca="false">((BC5 - AZ5)/AZ5)</f>
        <v>#VALUE!</v>
      </c>
      <c r="BQ5" s="25" t="e">
        <f aca="false">BP5*100</f>
        <v>#VALUE!</v>
      </c>
      <c r="BR5" s="25" t="e">
        <f aca="false">BP5/AA5</f>
        <v>#VALUE!</v>
      </c>
      <c r="BS5" s="25" t="e">
        <f aca="false">((AZ5 - AY5)/AZ5)</f>
        <v>#VALUE!</v>
      </c>
      <c r="BT5" s="25" t="e">
        <f aca="false">BS5*100</f>
        <v>#VALUE!</v>
      </c>
      <c r="BU5" s="25" t="e">
        <f aca="false">BS5/AA5</f>
        <v>#VALUE!</v>
      </c>
      <c r="BV5" s="25" t="e">
        <f aca="false">(BP5-BS5)*100</f>
        <v>#VALUE!</v>
      </c>
      <c r="BW5" s="25" t="e">
        <f aca="false">BV5/AA5</f>
        <v>#VALUE!</v>
      </c>
      <c r="BX5" s="10"/>
      <c r="BY5" s="26"/>
      <c r="BZ5" s="26"/>
      <c r="CA5" s="26"/>
    </row>
    <row r="6" customFormat="false" ht="14.25" hidden="false" customHeight="true" outlineLevel="0" collapsed="false">
      <c r="A6" s="18" t="n">
        <v>5</v>
      </c>
      <c r="B6" s="10" t="n">
        <v>17018</v>
      </c>
      <c r="C6" s="10" t="n">
        <v>3</v>
      </c>
      <c r="D6" s="11" t="n">
        <v>1</v>
      </c>
      <c r="E6" s="11" t="n">
        <v>3</v>
      </c>
      <c r="F6" s="10" t="n">
        <v>400</v>
      </c>
      <c r="G6" s="10" t="n">
        <v>2377.12</v>
      </c>
      <c r="H6" s="10" t="n">
        <v>2484.38</v>
      </c>
      <c r="I6" s="12" t="n">
        <v>574.36</v>
      </c>
      <c r="J6" s="10" t="n">
        <v>2.93</v>
      </c>
      <c r="K6" s="13" t="n">
        <v>7.84</v>
      </c>
      <c r="L6" s="10" t="s">
        <v>64</v>
      </c>
      <c r="M6" s="10" t="n">
        <v>20170509</v>
      </c>
      <c r="N6" s="10" t="n">
        <v>20170509</v>
      </c>
      <c r="O6" s="10" t="n">
        <v>16.632</v>
      </c>
      <c r="P6" s="10" t="n">
        <v>170505</v>
      </c>
      <c r="Q6" s="24" t="n">
        <f aca="false">DATE(2017,RIGHT(LEFT(P6,4),2),RIGHT(P6,2))</f>
        <v>42860</v>
      </c>
      <c r="R6" s="10" t="n">
        <v>2.785</v>
      </c>
      <c r="S6" s="10" t="n">
        <v>12.9</v>
      </c>
      <c r="T6" s="10" t="n">
        <f aca="false">AVERAGE(32.5, 32.6, 32.5)</f>
        <v>32.5333333333333</v>
      </c>
      <c r="U6" s="10" t="n">
        <v>36.1</v>
      </c>
      <c r="V6" s="10" t="s">
        <v>65</v>
      </c>
      <c r="W6" s="10" t="s">
        <v>65</v>
      </c>
      <c r="X6" s="10" t="s">
        <v>65</v>
      </c>
      <c r="Y6" s="10" t="e">
        <f aca="false">V6*(32.55/29.53)</f>
        <v>#VALUE!</v>
      </c>
      <c r="Z6" s="10" t="e">
        <f aca="false">V6*(T6/AI6)</f>
        <v>#VALUE!</v>
      </c>
      <c r="AA6" s="10" t="s">
        <v>65</v>
      </c>
      <c r="AB6" s="24" t="str">
        <f aca="false">IF(X6="NA","NA",DATEDIF(Q6,X6))</f>
        <v>NA</v>
      </c>
      <c r="AC6" s="10" t="n">
        <f aca="false">1.8682*O6 - 2.7383</f>
        <v>28.3336024</v>
      </c>
      <c r="AD6" s="10" t="e">
        <f aca="false">1.8682*Z6 - 2.7383</f>
        <v>#VALUE!</v>
      </c>
      <c r="AE6" s="10" t="e">
        <f aca="false">((AD6-AC6)/AC6)*100</f>
        <v>#VALUE!</v>
      </c>
      <c r="AF6" s="12"/>
      <c r="AG6" s="10" t="s">
        <v>65</v>
      </c>
      <c r="AH6" s="10" t="s">
        <v>65</v>
      </c>
      <c r="AI6" s="10" t="s">
        <v>65</v>
      </c>
      <c r="AJ6" s="10" t="s">
        <v>65</v>
      </c>
      <c r="AK6" s="10" t="s">
        <v>65</v>
      </c>
      <c r="AL6" s="10" t="s">
        <v>65</v>
      </c>
      <c r="AM6" s="10" t="s">
        <v>65</v>
      </c>
      <c r="AN6" s="10" t="s">
        <v>65</v>
      </c>
      <c r="AO6" s="24" t="str">
        <f aca="false">IF(AN6="NA","NA",DATE(2017,RIGHT(LEFT(AN6,4),2),RIGHT(AN6,2)))</f>
        <v>NA</v>
      </c>
      <c r="AP6" s="10" t="str">
        <f aca="false">IF(AO6="NA","NA",DATEDIF(X6,AO6,"d"))</f>
        <v>NA</v>
      </c>
      <c r="AQ6" s="10" t="s">
        <v>65</v>
      </c>
      <c r="AR6" s="10" t="s">
        <v>65</v>
      </c>
      <c r="AS6" s="10" t="s">
        <v>65</v>
      </c>
      <c r="AT6" s="10" t="s">
        <v>65</v>
      </c>
      <c r="AU6" s="10" t="s">
        <v>65</v>
      </c>
      <c r="AV6" s="10" t="s">
        <v>65</v>
      </c>
      <c r="AW6" s="10" t="n">
        <v>28.34</v>
      </c>
      <c r="AX6" s="10" t="s">
        <v>69</v>
      </c>
      <c r="AY6" s="21" t="n">
        <f aca="false">1.8651*O6 - 2.6525</f>
        <v>28.3678432</v>
      </c>
      <c r="AZ6" s="21" t="s">
        <v>65</v>
      </c>
      <c r="BA6" s="21" t="s">
        <v>65</v>
      </c>
      <c r="BB6" s="21" t="s">
        <v>65</v>
      </c>
      <c r="BC6" s="21" t="s">
        <v>65</v>
      </c>
      <c r="BD6" s="25" t="s">
        <v>65</v>
      </c>
      <c r="BE6" s="25" t="s">
        <v>65</v>
      </c>
      <c r="BF6" s="25" t="s">
        <v>65</v>
      </c>
      <c r="BG6" s="25" t="s">
        <v>65</v>
      </c>
      <c r="BH6" s="25" t="s">
        <v>65</v>
      </c>
      <c r="BI6" s="25" t="s">
        <v>65</v>
      </c>
      <c r="BJ6" s="25" t="s">
        <v>65</v>
      </c>
      <c r="BK6" s="25" t="s">
        <v>65</v>
      </c>
      <c r="BL6" s="25" t="s">
        <v>65</v>
      </c>
      <c r="BM6" s="25" t="s">
        <v>65</v>
      </c>
      <c r="BN6" s="25" t="s">
        <v>65</v>
      </c>
      <c r="BO6" s="25" t="s">
        <v>65</v>
      </c>
      <c r="BP6" s="25" t="e">
        <f aca="false">((BC6 - AZ6)/AZ6)</f>
        <v>#VALUE!</v>
      </c>
      <c r="BQ6" s="25" t="e">
        <f aca="false">BP6*100</f>
        <v>#VALUE!</v>
      </c>
      <c r="BR6" s="25" t="e">
        <f aca="false">BP6/AA6</f>
        <v>#VALUE!</v>
      </c>
      <c r="BS6" s="25" t="e">
        <f aca="false">((AZ6 - AY6)/AZ6)</f>
        <v>#VALUE!</v>
      </c>
      <c r="BT6" s="25" t="e">
        <f aca="false">BS6*100</f>
        <v>#VALUE!</v>
      </c>
      <c r="BU6" s="25" t="e">
        <f aca="false">BS6/AA6</f>
        <v>#VALUE!</v>
      </c>
      <c r="BV6" s="25" t="e">
        <f aca="false">(BP6-BS6)*100</f>
        <v>#VALUE!</v>
      </c>
      <c r="BW6" s="25" t="e">
        <f aca="false">BV6/AA6</f>
        <v>#VALUE!</v>
      </c>
      <c r="BX6" s="10"/>
      <c r="BY6" s="26"/>
      <c r="BZ6" s="26"/>
      <c r="CA6" s="26"/>
    </row>
    <row r="7" customFormat="false" ht="14.25" hidden="false" customHeight="true" outlineLevel="0" collapsed="false">
      <c r="A7" s="18" t="n">
        <v>6</v>
      </c>
      <c r="B7" s="10" t="n">
        <v>17035</v>
      </c>
      <c r="C7" s="10" t="n">
        <v>15</v>
      </c>
      <c r="D7" s="11" t="n">
        <v>5</v>
      </c>
      <c r="E7" s="11" t="n">
        <v>3</v>
      </c>
      <c r="F7" s="10" t="n">
        <v>900</v>
      </c>
      <c r="G7" s="10" t="n">
        <v>2441.67</v>
      </c>
      <c r="H7" s="10" t="n">
        <v>2467.77</v>
      </c>
      <c r="I7" s="12" t="n">
        <v>890.65</v>
      </c>
      <c r="J7" s="10" t="n">
        <v>2.12</v>
      </c>
      <c r="K7" s="13" t="n">
        <v>7.62</v>
      </c>
      <c r="L7" s="10" t="s">
        <v>64</v>
      </c>
      <c r="M7" s="10" t="n">
        <v>20170509</v>
      </c>
      <c r="N7" s="10" t="n">
        <v>20170509</v>
      </c>
      <c r="O7" s="10" t="n">
        <v>22.055667</v>
      </c>
      <c r="P7" s="10" t="n">
        <v>170505</v>
      </c>
      <c r="Q7" s="24" t="n">
        <f aca="false">DATE(2017,RIGHT(LEFT(P7,4),2),RIGHT(P7,2))</f>
        <v>42860</v>
      </c>
      <c r="R7" s="10" t="n">
        <v>2.786</v>
      </c>
      <c r="S7" s="10" t="n">
        <v>12.9</v>
      </c>
      <c r="T7" s="10" t="n">
        <f aca="false">AVERAGE(32.5, 32.6, 32.5)</f>
        <v>32.5333333333333</v>
      </c>
      <c r="U7" s="10" t="n">
        <v>36.1</v>
      </c>
      <c r="V7" s="10" t="s">
        <v>65</v>
      </c>
      <c r="W7" s="10" t="s">
        <v>65</v>
      </c>
      <c r="X7" s="10" t="s">
        <v>65</v>
      </c>
      <c r="Y7" s="10" t="e">
        <f aca="false">V7*(32.55/29.53)</f>
        <v>#VALUE!</v>
      </c>
      <c r="Z7" s="10" t="e">
        <f aca="false">V7*(T7/AI7)</f>
        <v>#VALUE!</v>
      </c>
      <c r="AA7" s="10" t="s">
        <v>65</v>
      </c>
      <c r="AB7" s="24" t="str">
        <f aca="false">IF(X7="NA","NA",DATEDIF(Q7,X7))</f>
        <v>NA</v>
      </c>
      <c r="AC7" s="10" t="n">
        <f aca="false">1.8682*O7 - 2.7383</f>
        <v>38.4660970894</v>
      </c>
      <c r="AD7" s="10" t="e">
        <f aca="false">1.8682*Z7 - 2.7383</f>
        <v>#VALUE!</v>
      </c>
      <c r="AE7" s="10" t="e">
        <f aca="false">((AD7-AC7)/AC7)*100</f>
        <v>#VALUE!</v>
      </c>
      <c r="AF7" s="12"/>
      <c r="AG7" s="10" t="s">
        <v>65</v>
      </c>
      <c r="AH7" s="10" t="s">
        <v>65</v>
      </c>
      <c r="AI7" s="10" t="s">
        <v>65</v>
      </c>
      <c r="AJ7" s="10" t="s">
        <v>65</v>
      </c>
      <c r="AK7" s="10" t="s">
        <v>65</v>
      </c>
      <c r="AL7" s="10" t="s">
        <v>65</v>
      </c>
      <c r="AM7" s="10" t="s">
        <v>65</v>
      </c>
      <c r="AN7" s="10" t="s">
        <v>65</v>
      </c>
      <c r="AO7" s="24" t="str">
        <f aca="false">IF(AN7="NA","NA",DATE(2017,RIGHT(LEFT(AN7,4),2),RIGHT(AN7,2)))</f>
        <v>NA</v>
      </c>
      <c r="AP7" s="10" t="str">
        <f aca="false">IF(AO7="NA","NA",DATEDIF(X7,AO7,"d"))</f>
        <v>NA</v>
      </c>
      <c r="AQ7" s="10" t="s">
        <v>65</v>
      </c>
      <c r="AR7" s="10" t="s">
        <v>65</v>
      </c>
      <c r="AS7" s="10" t="s">
        <v>65</v>
      </c>
      <c r="AT7" s="10" t="s">
        <v>65</v>
      </c>
      <c r="AU7" s="10" t="s">
        <v>65</v>
      </c>
      <c r="AV7" s="10" t="s">
        <v>65</v>
      </c>
      <c r="AW7" s="10" t="n">
        <v>37.56</v>
      </c>
      <c r="AX7" s="10" t="s">
        <v>69</v>
      </c>
      <c r="AY7" s="21" t="n">
        <f aca="false">1.8651*O7 - 2.6525</f>
        <v>38.4835245217</v>
      </c>
      <c r="AZ7" s="21" t="s">
        <v>65</v>
      </c>
      <c r="BA7" s="21" t="s">
        <v>65</v>
      </c>
      <c r="BB7" s="21" t="s">
        <v>65</v>
      </c>
      <c r="BC7" s="21" t="s">
        <v>65</v>
      </c>
      <c r="BD7" s="25" t="s">
        <v>65</v>
      </c>
      <c r="BE7" s="25" t="s">
        <v>65</v>
      </c>
      <c r="BF7" s="25" t="s">
        <v>65</v>
      </c>
      <c r="BG7" s="25" t="s">
        <v>65</v>
      </c>
      <c r="BH7" s="25" t="s">
        <v>65</v>
      </c>
      <c r="BI7" s="25" t="s">
        <v>65</v>
      </c>
      <c r="BJ7" s="25" t="s">
        <v>65</v>
      </c>
      <c r="BK7" s="25" t="s">
        <v>65</v>
      </c>
      <c r="BL7" s="25" t="s">
        <v>65</v>
      </c>
      <c r="BM7" s="25" t="s">
        <v>65</v>
      </c>
      <c r="BN7" s="25" t="s">
        <v>65</v>
      </c>
      <c r="BO7" s="25" t="s">
        <v>65</v>
      </c>
      <c r="BP7" s="25" t="e">
        <f aca="false">((BC7 - AZ7)/AZ7)</f>
        <v>#VALUE!</v>
      </c>
      <c r="BQ7" s="25" t="e">
        <f aca="false">BP7*100</f>
        <v>#VALUE!</v>
      </c>
      <c r="BR7" s="25" t="e">
        <f aca="false">BP7/AA7</f>
        <v>#VALUE!</v>
      </c>
      <c r="BS7" s="25" t="e">
        <f aca="false">((AZ7 - AY7)/AZ7)</f>
        <v>#VALUE!</v>
      </c>
      <c r="BT7" s="25" t="e">
        <f aca="false">BS7*100</f>
        <v>#VALUE!</v>
      </c>
      <c r="BU7" s="25" t="e">
        <f aca="false">BS7/AA7</f>
        <v>#VALUE!</v>
      </c>
      <c r="BV7" s="25" t="e">
        <f aca="false">(BP7-BS7)*100</f>
        <v>#VALUE!</v>
      </c>
      <c r="BW7" s="25" t="e">
        <f aca="false">BV7/AA7</f>
        <v>#VALUE!</v>
      </c>
      <c r="BX7" s="10"/>
      <c r="BY7" s="26"/>
      <c r="BZ7" s="10"/>
      <c r="CA7" s="10"/>
    </row>
    <row r="8" customFormat="false" ht="14.25" hidden="false" customHeight="true" outlineLevel="0" collapsed="false">
      <c r="A8" s="18" t="n">
        <v>7</v>
      </c>
      <c r="B8" s="10" t="n">
        <v>17047</v>
      </c>
      <c r="C8" s="10" t="n">
        <v>16</v>
      </c>
      <c r="D8" s="11" t="n">
        <v>6</v>
      </c>
      <c r="E8" s="11" t="n">
        <v>1</v>
      </c>
      <c r="F8" s="10" t="n">
        <v>2800</v>
      </c>
      <c r="G8" s="10" t="n">
        <v>2616.63</v>
      </c>
      <c r="H8" s="10" t="n">
        <v>2523.13</v>
      </c>
      <c r="I8" s="12" t="n">
        <v>2423.47</v>
      </c>
      <c r="J8" s="10" t="n">
        <v>1.17</v>
      </c>
      <c r="K8" s="13" t="n">
        <v>7.24</v>
      </c>
      <c r="L8" s="10" t="s">
        <v>64</v>
      </c>
      <c r="M8" s="10" t="n">
        <v>20170509</v>
      </c>
      <c r="N8" s="10" t="n">
        <v>20170509</v>
      </c>
      <c r="O8" s="10" t="n">
        <v>18.373333</v>
      </c>
      <c r="P8" s="10" t="n">
        <v>170504</v>
      </c>
      <c r="Q8" s="24" t="n">
        <f aca="false">DATE(2017,RIGHT(LEFT(P8,4),2),RIGHT(P8,2))</f>
        <v>42859</v>
      </c>
      <c r="R8" s="10" t="n">
        <f aca="false">AVERAGE(2.756, 2.755, 2.756)</f>
        <v>2.75566666666667</v>
      </c>
      <c r="S8" s="10" t="n">
        <v>13</v>
      </c>
      <c r="T8" s="10" t="n">
        <f aca="false">AVERAGE(32.4,32.5,32.4)</f>
        <v>32.4333333333333</v>
      </c>
      <c r="U8" s="10" t="n">
        <v>36.1</v>
      </c>
      <c r="V8" s="10" t="s">
        <v>65</v>
      </c>
      <c r="W8" s="10" t="s">
        <v>65</v>
      </c>
      <c r="X8" s="10" t="s">
        <v>65</v>
      </c>
      <c r="Y8" s="10" t="e">
        <f aca="false">V8*(32.55/29.53)</f>
        <v>#VALUE!</v>
      </c>
      <c r="Z8" s="10" t="e">
        <f aca="false">V8*(T8/AI8)</f>
        <v>#VALUE!</v>
      </c>
      <c r="AA8" s="10" t="s">
        <v>65</v>
      </c>
      <c r="AB8" s="24" t="str">
        <f aca="false">IF(X8="NA","NA",DATEDIF(Q8,X8))</f>
        <v>NA</v>
      </c>
      <c r="AC8" s="10" t="n">
        <f aca="false">1.8682*O8 - 2.7383</f>
        <v>31.5867607106</v>
      </c>
      <c r="AD8" s="10" t="e">
        <f aca="false">1.8682*Z8 - 2.7383</f>
        <v>#VALUE!</v>
      </c>
      <c r="AE8" s="10" t="e">
        <f aca="false">((AD8-AC8)/AC8)*100</f>
        <v>#VALUE!</v>
      </c>
      <c r="AF8" s="12"/>
      <c r="AG8" s="10" t="s">
        <v>65</v>
      </c>
      <c r="AH8" s="10" t="s">
        <v>65</v>
      </c>
      <c r="AI8" s="10" t="s">
        <v>65</v>
      </c>
      <c r="AJ8" s="10" t="s">
        <v>65</v>
      </c>
      <c r="AK8" s="10" t="s">
        <v>65</v>
      </c>
      <c r="AL8" s="10" t="s">
        <v>65</v>
      </c>
      <c r="AM8" s="10" t="s">
        <v>65</v>
      </c>
      <c r="AN8" s="10" t="s">
        <v>65</v>
      </c>
      <c r="AO8" s="24" t="str">
        <f aca="false">IF(AN8="NA","NA",DATE(2017,RIGHT(LEFT(AN8,4),2),RIGHT(AN8,2)))</f>
        <v>NA</v>
      </c>
      <c r="AP8" s="10" t="str">
        <f aca="false">IF(AO8="NA","NA",DATEDIF(X8,AO8,"d"))</f>
        <v>NA</v>
      </c>
      <c r="AQ8" s="10" t="s">
        <v>65</v>
      </c>
      <c r="AR8" s="10" t="s">
        <v>65</v>
      </c>
      <c r="AS8" s="10" t="s">
        <v>65</v>
      </c>
      <c r="AT8" s="10" t="s">
        <v>65</v>
      </c>
      <c r="AU8" s="10" t="s">
        <v>65</v>
      </c>
      <c r="AV8" s="10" t="s">
        <v>65</v>
      </c>
      <c r="AW8" s="10" t="n">
        <v>30.27</v>
      </c>
      <c r="AX8" s="10" t="s">
        <v>69</v>
      </c>
      <c r="AY8" s="21" t="n">
        <f aca="false">1.8651*O8 - 2.6525</f>
        <v>31.6156033783</v>
      </c>
      <c r="AZ8" s="21" t="s">
        <v>65</v>
      </c>
      <c r="BA8" s="21" t="s">
        <v>65</v>
      </c>
      <c r="BB8" s="21" t="s">
        <v>65</v>
      </c>
      <c r="BC8" s="21" t="s">
        <v>65</v>
      </c>
      <c r="BD8" s="25" t="s">
        <v>65</v>
      </c>
      <c r="BE8" s="25" t="s">
        <v>65</v>
      </c>
      <c r="BF8" s="25" t="s">
        <v>65</v>
      </c>
      <c r="BG8" s="25" t="s">
        <v>65</v>
      </c>
      <c r="BH8" s="25" t="s">
        <v>65</v>
      </c>
      <c r="BI8" s="25" t="s">
        <v>65</v>
      </c>
      <c r="BJ8" s="25" t="s">
        <v>65</v>
      </c>
      <c r="BK8" s="25" t="s">
        <v>65</v>
      </c>
      <c r="BL8" s="25" t="s">
        <v>65</v>
      </c>
      <c r="BM8" s="25" t="s">
        <v>65</v>
      </c>
      <c r="BN8" s="25" t="s">
        <v>65</v>
      </c>
      <c r="BO8" s="25" t="s">
        <v>65</v>
      </c>
      <c r="BP8" s="25" t="e">
        <f aca="false">((BC8 - AZ8)/AZ8)</f>
        <v>#VALUE!</v>
      </c>
      <c r="BQ8" s="25" t="e">
        <f aca="false">BP8*100</f>
        <v>#VALUE!</v>
      </c>
      <c r="BR8" s="25" t="e">
        <f aca="false">BP8/AA8</f>
        <v>#VALUE!</v>
      </c>
      <c r="BS8" s="25" t="e">
        <f aca="false">((AZ8 - AY8)/AZ8)</f>
        <v>#VALUE!</v>
      </c>
      <c r="BT8" s="25" t="e">
        <f aca="false">BS8*100</f>
        <v>#VALUE!</v>
      </c>
      <c r="BU8" s="25" t="e">
        <f aca="false">BS8/AA8</f>
        <v>#VALUE!</v>
      </c>
      <c r="BV8" s="25" t="e">
        <f aca="false">(BP8-BS8)*100</f>
        <v>#VALUE!</v>
      </c>
      <c r="BW8" s="25" t="e">
        <f aca="false">BV8/AA8</f>
        <v>#VALUE!</v>
      </c>
      <c r="BX8" s="10"/>
      <c r="BY8" s="26"/>
      <c r="BZ8" s="26"/>
      <c r="CA8" s="26"/>
    </row>
    <row r="9" customFormat="false" ht="14.25" hidden="false" customHeight="true" outlineLevel="0" collapsed="false">
      <c r="A9" s="18" t="n">
        <v>8</v>
      </c>
      <c r="B9" s="10" t="n">
        <v>17060</v>
      </c>
      <c r="C9" s="10" t="n">
        <v>2</v>
      </c>
      <c r="D9" s="11" t="n">
        <v>1</v>
      </c>
      <c r="E9" s="11" t="n">
        <v>2</v>
      </c>
      <c r="F9" s="10" t="n">
        <v>400</v>
      </c>
      <c r="G9" s="10" t="n">
        <v>2388.7</v>
      </c>
      <c r="H9" s="10" t="n">
        <v>2486.18</v>
      </c>
      <c r="I9" s="12" t="n">
        <v>535.06</v>
      </c>
      <c r="J9" s="12" t="n">
        <v>3.1</v>
      </c>
      <c r="K9" s="13" t="n">
        <v>7.84</v>
      </c>
      <c r="L9" s="10" t="s">
        <v>64</v>
      </c>
      <c r="M9" s="10" t="n">
        <v>20170509</v>
      </c>
      <c r="N9" s="10" t="n">
        <v>20170509</v>
      </c>
      <c r="O9" s="10" t="n">
        <v>28.299</v>
      </c>
      <c r="P9" s="10" t="n">
        <v>170505</v>
      </c>
      <c r="Q9" s="24" t="n">
        <f aca="false">DATE(2017,RIGHT(LEFT(P9,4),2),RIGHT(P9,2))</f>
        <v>42860</v>
      </c>
      <c r="R9" s="10" t="n">
        <v>2.785</v>
      </c>
      <c r="S9" s="10" t="n">
        <v>12.9</v>
      </c>
      <c r="T9" s="10" t="n">
        <f aca="false">AVERAGE(32.5, 32.6, 32.5)</f>
        <v>32.5333333333333</v>
      </c>
      <c r="U9" s="10" t="n">
        <v>36.1</v>
      </c>
      <c r="V9" s="10" t="s">
        <v>65</v>
      </c>
      <c r="W9" s="10" t="s">
        <v>65</v>
      </c>
      <c r="X9" s="10" t="s">
        <v>65</v>
      </c>
      <c r="Y9" s="10" t="e">
        <f aca="false">V9*(32.55/29.53)</f>
        <v>#VALUE!</v>
      </c>
      <c r="Z9" s="10" t="e">
        <f aca="false">V9*(T9/AI9)</f>
        <v>#VALUE!</v>
      </c>
      <c r="AA9" s="10" t="s">
        <v>65</v>
      </c>
      <c r="AB9" s="24" t="str">
        <f aca="false">IF(X9="NA","NA",DATEDIF(Q9,X9))</f>
        <v>NA</v>
      </c>
      <c r="AC9" s="10" t="n">
        <f aca="false">1.8682*O9 - 2.7383</f>
        <v>50.1298918</v>
      </c>
      <c r="AD9" s="10" t="e">
        <f aca="false">1.8682*Z9 - 2.7383</f>
        <v>#VALUE!</v>
      </c>
      <c r="AE9" s="10" t="e">
        <f aca="false">((AD9-AC9)/AC9)*100</f>
        <v>#VALUE!</v>
      </c>
      <c r="AF9" s="12"/>
      <c r="AG9" s="10" t="s">
        <v>65</v>
      </c>
      <c r="AH9" s="10" t="s">
        <v>65</v>
      </c>
      <c r="AI9" s="10" t="s">
        <v>65</v>
      </c>
      <c r="AJ9" s="10" t="s">
        <v>65</v>
      </c>
      <c r="AK9" s="10" t="s">
        <v>65</v>
      </c>
      <c r="AL9" s="10" t="s">
        <v>65</v>
      </c>
      <c r="AM9" s="10" t="s">
        <v>65</v>
      </c>
      <c r="AN9" s="10" t="s">
        <v>65</v>
      </c>
      <c r="AO9" s="24" t="str">
        <f aca="false">IF(AN9="NA","NA",DATE(2017,RIGHT(LEFT(AN9,4),2),RIGHT(AN9,2)))</f>
        <v>NA</v>
      </c>
      <c r="AP9" s="10" t="str">
        <f aca="false">IF(AO9="NA","NA",DATEDIF(X9,AO9,"d"))</f>
        <v>NA</v>
      </c>
      <c r="AQ9" s="10" t="s">
        <v>65</v>
      </c>
      <c r="AR9" s="10" t="s">
        <v>65</v>
      </c>
      <c r="AS9" s="10" t="s">
        <v>65</v>
      </c>
      <c r="AT9" s="10" t="s">
        <v>65</v>
      </c>
      <c r="AU9" s="10" t="s">
        <v>65</v>
      </c>
      <c r="AV9" s="10" t="s">
        <v>65</v>
      </c>
      <c r="AW9" s="10" t="n">
        <v>48.58</v>
      </c>
      <c r="AX9" s="10" t="s">
        <v>69</v>
      </c>
      <c r="AY9" s="21" t="n">
        <f aca="false">1.8651*O9 - 2.6525</f>
        <v>50.1279649</v>
      </c>
      <c r="AZ9" s="21" t="s">
        <v>65</v>
      </c>
      <c r="BA9" s="21" t="s">
        <v>65</v>
      </c>
      <c r="BB9" s="21" t="s">
        <v>65</v>
      </c>
      <c r="BC9" s="21" t="s">
        <v>65</v>
      </c>
      <c r="BD9" s="25" t="s">
        <v>65</v>
      </c>
      <c r="BE9" s="25" t="s">
        <v>65</v>
      </c>
      <c r="BF9" s="25" t="s">
        <v>65</v>
      </c>
      <c r="BG9" s="25" t="s">
        <v>65</v>
      </c>
      <c r="BH9" s="25" t="s">
        <v>65</v>
      </c>
      <c r="BI9" s="25" t="s">
        <v>65</v>
      </c>
      <c r="BJ9" s="25" t="s">
        <v>65</v>
      </c>
      <c r="BK9" s="25" t="s">
        <v>65</v>
      </c>
      <c r="BL9" s="25" t="s">
        <v>65</v>
      </c>
      <c r="BM9" s="25" t="s">
        <v>65</v>
      </c>
      <c r="BN9" s="25" t="s">
        <v>65</v>
      </c>
      <c r="BO9" s="25" t="s">
        <v>65</v>
      </c>
      <c r="BP9" s="25" t="e">
        <f aca="false">((BC9 - AZ9)/AZ9)</f>
        <v>#VALUE!</v>
      </c>
      <c r="BQ9" s="25" t="e">
        <f aca="false">BP9*100</f>
        <v>#VALUE!</v>
      </c>
      <c r="BR9" s="25" t="e">
        <f aca="false">BP9/AA9</f>
        <v>#VALUE!</v>
      </c>
      <c r="BS9" s="25" t="e">
        <f aca="false">((AZ9 - AY9)/AZ9)</f>
        <v>#VALUE!</v>
      </c>
      <c r="BT9" s="25" t="e">
        <f aca="false">BS9*100</f>
        <v>#VALUE!</v>
      </c>
      <c r="BU9" s="25" t="e">
        <f aca="false">BS9/AA9</f>
        <v>#VALUE!</v>
      </c>
      <c r="BV9" s="25" t="e">
        <f aca="false">(BP9-BS9)*100</f>
        <v>#VALUE!</v>
      </c>
      <c r="BW9" s="25" t="e">
        <f aca="false">BV9/AA9</f>
        <v>#VALUE!</v>
      </c>
      <c r="BX9" s="10"/>
      <c r="BY9" s="26"/>
      <c r="BZ9" s="26"/>
      <c r="CA9" s="26"/>
    </row>
    <row r="10" customFormat="false" ht="14.25" hidden="false" customHeight="true" outlineLevel="0" collapsed="false">
      <c r="A10" s="18" t="n">
        <v>9</v>
      </c>
      <c r="B10" s="10" t="n">
        <v>17063</v>
      </c>
      <c r="C10" s="10" t="n">
        <v>12</v>
      </c>
      <c r="D10" s="11" t="n">
        <v>4</v>
      </c>
      <c r="E10" s="11" t="n">
        <v>3</v>
      </c>
      <c r="F10" s="10" t="n">
        <v>2800</v>
      </c>
      <c r="G10" s="10" t="n">
        <v>2612.89</v>
      </c>
      <c r="H10" s="10" t="n">
        <v>2488.3</v>
      </c>
      <c r="I10" s="12" t="n">
        <v>2516.92</v>
      </c>
      <c r="J10" s="10" t="n">
        <v>1.01</v>
      </c>
      <c r="K10" s="13" t="n">
        <v>7.22</v>
      </c>
      <c r="L10" s="10" t="s">
        <v>64</v>
      </c>
      <c r="M10" s="10" t="n">
        <v>20170509</v>
      </c>
      <c r="N10" s="10" t="n">
        <v>20170509</v>
      </c>
      <c r="O10" s="10" t="n">
        <v>27.798333</v>
      </c>
      <c r="P10" s="10" t="n">
        <v>170505</v>
      </c>
      <c r="Q10" s="24" t="n">
        <f aca="false">DATE(2017,RIGHT(LEFT(P10,4),2),RIGHT(P10,2))</f>
        <v>42860</v>
      </c>
      <c r="R10" s="10" t="n">
        <v>2.786</v>
      </c>
      <c r="S10" s="10" t="n">
        <v>12.9</v>
      </c>
      <c r="T10" s="10" t="n">
        <f aca="false">AVERAGE(32.5, 32.6, 32.5)</f>
        <v>32.5333333333333</v>
      </c>
      <c r="U10" s="10" t="n">
        <v>36.1</v>
      </c>
      <c r="V10" s="10" t="s">
        <v>65</v>
      </c>
      <c r="W10" s="10" t="s">
        <v>65</v>
      </c>
      <c r="X10" s="10" t="s">
        <v>65</v>
      </c>
      <c r="Y10" s="10" t="e">
        <f aca="false">V10*(32.55/29.53)</f>
        <v>#VALUE!</v>
      </c>
      <c r="Z10" s="10" t="e">
        <f aca="false">V10*(T10/AI10)</f>
        <v>#VALUE!</v>
      </c>
      <c r="AA10" s="10" t="s">
        <v>65</v>
      </c>
      <c r="AB10" s="24" t="str">
        <f aca="false">IF(X10="NA","NA",DATEDIF(Q10,X10))</f>
        <v>NA</v>
      </c>
      <c r="AC10" s="10" t="n">
        <f aca="false">1.8682*O10 - 2.7383</f>
        <v>49.1945457106</v>
      </c>
      <c r="AD10" s="10" t="e">
        <f aca="false">1.8682*Z10 - 2.7383</f>
        <v>#VALUE!</v>
      </c>
      <c r="AE10" s="10" t="e">
        <f aca="false">((AD10-AC10)/AC10)*100</f>
        <v>#VALUE!</v>
      </c>
      <c r="AF10" s="12"/>
      <c r="AG10" s="10" t="s">
        <v>65</v>
      </c>
      <c r="AH10" s="10" t="s">
        <v>65</v>
      </c>
      <c r="AI10" s="10" t="s">
        <v>65</v>
      </c>
      <c r="AJ10" s="10" t="s">
        <v>65</v>
      </c>
      <c r="AK10" s="10" t="s">
        <v>65</v>
      </c>
      <c r="AL10" s="10" t="s">
        <v>65</v>
      </c>
      <c r="AM10" s="10" t="s">
        <v>65</v>
      </c>
      <c r="AN10" s="10" t="s">
        <v>65</v>
      </c>
      <c r="AO10" s="24" t="str">
        <f aca="false">IF(AN10="NA","NA",DATE(2017,RIGHT(LEFT(AN10,4),2),RIGHT(AN10,2)))</f>
        <v>NA</v>
      </c>
      <c r="AP10" s="10" t="str">
        <f aca="false">IF(AO10="NA","NA",DATEDIF(X10,AO10,"d"))</f>
        <v>NA</v>
      </c>
      <c r="AQ10" s="10" t="s">
        <v>65</v>
      </c>
      <c r="AR10" s="10" t="s">
        <v>65</v>
      </c>
      <c r="AS10" s="10" t="s">
        <v>65</v>
      </c>
      <c r="AT10" s="10" t="s">
        <v>65</v>
      </c>
      <c r="AU10" s="10" t="s">
        <v>65</v>
      </c>
      <c r="AV10" s="10" t="s">
        <v>65</v>
      </c>
      <c r="AW10" s="10" t="n">
        <v>49.12</v>
      </c>
      <c r="AX10" s="10" t="s">
        <v>69</v>
      </c>
      <c r="AY10" s="21" t="n">
        <f aca="false">1.8651*O10 - 2.6525</f>
        <v>49.1941708783</v>
      </c>
      <c r="AZ10" s="21" t="s">
        <v>65</v>
      </c>
      <c r="BA10" s="21" t="s">
        <v>65</v>
      </c>
      <c r="BB10" s="21" t="s">
        <v>65</v>
      </c>
      <c r="BC10" s="21" t="s">
        <v>65</v>
      </c>
      <c r="BD10" s="25" t="s">
        <v>65</v>
      </c>
      <c r="BE10" s="25" t="s">
        <v>65</v>
      </c>
      <c r="BF10" s="25" t="s">
        <v>65</v>
      </c>
      <c r="BG10" s="25" t="s">
        <v>65</v>
      </c>
      <c r="BH10" s="25" t="s">
        <v>65</v>
      </c>
      <c r="BI10" s="25" t="s">
        <v>65</v>
      </c>
      <c r="BJ10" s="25" t="s">
        <v>65</v>
      </c>
      <c r="BK10" s="25" t="s">
        <v>65</v>
      </c>
      <c r="BL10" s="25" t="s">
        <v>65</v>
      </c>
      <c r="BM10" s="25" t="s">
        <v>65</v>
      </c>
      <c r="BN10" s="25" t="s">
        <v>65</v>
      </c>
      <c r="BO10" s="25" t="s">
        <v>65</v>
      </c>
      <c r="BP10" s="25" t="e">
        <f aca="false">((BC10 - AZ10)/AZ10)</f>
        <v>#VALUE!</v>
      </c>
      <c r="BQ10" s="25" t="e">
        <f aca="false">BP10*100</f>
        <v>#VALUE!</v>
      </c>
      <c r="BR10" s="25" t="e">
        <f aca="false">BP10/AA10</f>
        <v>#VALUE!</v>
      </c>
      <c r="BS10" s="25" t="e">
        <f aca="false">((AZ10 - AY10)/AZ10)</f>
        <v>#VALUE!</v>
      </c>
      <c r="BT10" s="25" t="e">
        <f aca="false">BS10*100</f>
        <v>#VALUE!</v>
      </c>
      <c r="BU10" s="25" t="e">
        <f aca="false">BS10/AA10</f>
        <v>#VALUE!</v>
      </c>
      <c r="BV10" s="25" t="e">
        <f aca="false">(BP10-BS10)*100</f>
        <v>#VALUE!</v>
      </c>
      <c r="BW10" s="25" t="e">
        <f aca="false">BV10/AA10</f>
        <v>#VALUE!</v>
      </c>
      <c r="BX10" s="10"/>
      <c r="BY10" s="26"/>
      <c r="BZ10" s="26"/>
      <c r="CA10" s="26"/>
    </row>
    <row r="11" customFormat="false" ht="14.25" hidden="false" customHeight="true" outlineLevel="0" collapsed="false">
      <c r="A11" s="18" t="n">
        <v>10</v>
      </c>
      <c r="B11" s="10" t="n">
        <v>17067</v>
      </c>
      <c r="C11" s="10" t="n">
        <v>4</v>
      </c>
      <c r="D11" s="11" t="n">
        <v>2</v>
      </c>
      <c r="E11" s="11" t="n">
        <v>1</v>
      </c>
      <c r="F11" s="10" t="n">
        <v>400</v>
      </c>
      <c r="G11" s="10" t="n">
        <v>2359.13</v>
      </c>
      <c r="H11" s="10" t="n">
        <v>2470.99</v>
      </c>
      <c r="I11" s="12" t="n">
        <v>545.47</v>
      </c>
      <c r="J11" s="10" t="n">
        <v>2.98</v>
      </c>
      <c r="K11" s="13" t="n">
        <v>7.83</v>
      </c>
      <c r="L11" s="10" t="s">
        <v>64</v>
      </c>
      <c r="M11" s="10" t="n">
        <v>20170509</v>
      </c>
      <c r="N11" s="10" t="n">
        <v>20170509</v>
      </c>
      <c r="O11" s="10" t="n">
        <v>17.092</v>
      </c>
      <c r="P11" s="10" t="n">
        <v>170504</v>
      </c>
      <c r="Q11" s="24" t="n">
        <f aca="false">DATE(2017,RIGHT(LEFT(P11,4),2),RIGHT(P11,2))</f>
        <v>42859</v>
      </c>
      <c r="R11" s="10" t="n">
        <f aca="false">AVERAGE(2.756, 2.755, 2.756)</f>
        <v>2.75566666666667</v>
      </c>
      <c r="S11" s="10" t="n">
        <v>13</v>
      </c>
      <c r="T11" s="10" t="n">
        <f aca="false">AVERAGE(32.4,32.5,32.4)</f>
        <v>32.4333333333333</v>
      </c>
      <c r="U11" s="10" t="n">
        <v>36.1</v>
      </c>
      <c r="V11" s="10" t="s">
        <v>65</v>
      </c>
      <c r="W11" s="10" t="s">
        <v>65</v>
      </c>
      <c r="X11" s="10" t="s">
        <v>65</v>
      </c>
      <c r="Y11" s="10" t="e">
        <f aca="false">V11*(32.55/29.53)</f>
        <v>#VALUE!</v>
      </c>
      <c r="Z11" s="10" t="e">
        <f aca="false">V11*(T11/AI11)</f>
        <v>#VALUE!</v>
      </c>
      <c r="AA11" s="10" t="s">
        <v>65</v>
      </c>
      <c r="AB11" s="24" t="str">
        <f aca="false">IF(X11="NA","NA",DATEDIF(Q11,X11))</f>
        <v>NA</v>
      </c>
      <c r="AC11" s="10" t="n">
        <f aca="false">1.8682*O11 - 2.7383</f>
        <v>29.1929744</v>
      </c>
      <c r="AD11" s="10" t="e">
        <f aca="false">1.8682*Z11 - 2.7383</f>
        <v>#VALUE!</v>
      </c>
      <c r="AE11" s="10" t="e">
        <f aca="false">((AD11-AC11)/AC11)*100</f>
        <v>#VALUE!</v>
      </c>
      <c r="AF11" s="12"/>
      <c r="AG11" s="10" t="s">
        <v>65</v>
      </c>
      <c r="AH11" s="10" t="s">
        <v>65</v>
      </c>
      <c r="AI11" s="10" t="s">
        <v>65</v>
      </c>
      <c r="AJ11" s="10" t="s">
        <v>65</v>
      </c>
      <c r="AK11" s="10" t="s">
        <v>65</v>
      </c>
      <c r="AL11" s="10" t="s">
        <v>65</v>
      </c>
      <c r="AM11" s="10" t="s">
        <v>65</v>
      </c>
      <c r="AN11" s="10" t="s">
        <v>65</v>
      </c>
      <c r="AO11" s="24" t="str">
        <f aca="false">IF(AN11="NA","NA",DATE(2017,RIGHT(LEFT(AN11,4),2),RIGHT(AN11,2)))</f>
        <v>NA</v>
      </c>
      <c r="AP11" s="10" t="str">
        <f aca="false">IF(AO11="NA","NA",DATEDIF(X11,AO11,"d"))</f>
        <v>NA</v>
      </c>
      <c r="AQ11" s="10" t="s">
        <v>65</v>
      </c>
      <c r="AR11" s="10" t="s">
        <v>65</v>
      </c>
      <c r="AS11" s="10" t="s">
        <v>65</v>
      </c>
      <c r="AT11" s="10" t="s">
        <v>65</v>
      </c>
      <c r="AU11" s="10" t="s">
        <v>65</v>
      </c>
      <c r="AV11" s="10" t="s">
        <v>65</v>
      </c>
      <c r="AW11" s="10" t="n">
        <v>29.76</v>
      </c>
      <c r="AX11" s="10" t="s">
        <v>69</v>
      </c>
      <c r="AY11" s="21" t="n">
        <f aca="false">1.8651*O11 - 2.6525</f>
        <v>29.2257892</v>
      </c>
      <c r="AZ11" s="21" t="s">
        <v>65</v>
      </c>
      <c r="BA11" s="21" t="s">
        <v>65</v>
      </c>
      <c r="BB11" s="21" t="s">
        <v>65</v>
      </c>
      <c r="BC11" s="21" t="s">
        <v>65</v>
      </c>
      <c r="BD11" s="25" t="s">
        <v>65</v>
      </c>
      <c r="BE11" s="25" t="s">
        <v>65</v>
      </c>
      <c r="BF11" s="25" t="s">
        <v>65</v>
      </c>
      <c r="BG11" s="25" t="s">
        <v>65</v>
      </c>
      <c r="BH11" s="25" t="s">
        <v>65</v>
      </c>
      <c r="BI11" s="25" t="s">
        <v>65</v>
      </c>
      <c r="BJ11" s="25" t="s">
        <v>65</v>
      </c>
      <c r="BK11" s="25" t="s">
        <v>65</v>
      </c>
      <c r="BL11" s="25" t="s">
        <v>65</v>
      </c>
      <c r="BM11" s="25" t="s">
        <v>65</v>
      </c>
      <c r="BN11" s="25" t="s">
        <v>65</v>
      </c>
      <c r="BO11" s="25" t="s">
        <v>65</v>
      </c>
      <c r="BP11" s="25" t="e">
        <f aca="false">((BC11 - AZ11)/AZ11)</f>
        <v>#VALUE!</v>
      </c>
      <c r="BQ11" s="25" t="e">
        <f aca="false">BP11*100</f>
        <v>#VALUE!</v>
      </c>
      <c r="BR11" s="25" t="e">
        <f aca="false">BP11/AA11</f>
        <v>#VALUE!</v>
      </c>
      <c r="BS11" s="25" t="e">
        <f aca="false">((AZ11 - AY11)/AZ11)</f>
        <v>#VALUE!</v>
      </c>
      <c r="BT11" s="25" t="e">
        <f aca="false">BS11*100</f>
        <v>#VALUE!</v>
      </c>
      <c r="BU11" s="25" t="e">
        <f aca="false">BS11/AA11</f>
        <v>#VALUE!</v>
      </c>
      <c r="BV11" s="25" t="e">
        <f aca="false">(BP11-BS11)*100</f>
        <v>#VALUE!</v>
      </c>
      <c r="BW11" s="25" t="e">
        <f aca="false">BV11/AA11</f>
        <v>#VALUE!</v>
      </c>
      <c r="BX11" s="10"/>
      <c r="BY11" s="26"/>
      <c r="BZ11" s="26"/>
      <c r="CA11" s="26"/>
    </row>
    <row r="12" customFormat="false" ht="14.25" hidden="false" customHeight="true" outlineLevel="0" collapsed="false">
      <c r="A12" s="18" t="n">
        <v>11</v>
      </c>
      <c r="B12" s="10" t="n">
        <v>17092</v>
      </c>
      <c r="C12" s="10" t="n">
        <v>7</v>
      </c>
      <c r="D12" s="11" t="n">
        <v>3</v>
      </c>
      <c r="E12" s="11" t="n">
        <v>1</v>
      </c>
      <c r="F12" s="10" t="n">
        <v>900</v>
      </c>
      <c r="G12" s="10" t="n">
        <v>2453.26</v>
      </c>
      <c r="H12" s="10" t="n">
        <v>2468.16</v>
      </c>
      <c r="I12" s="12" t="n">
        <v>943.47</v>
      </c>
      <c r="J12" s="10" t="n">
        <v>2.01</v>
      </c>
      <c r="K12" s="13" t="n">
        <v>7.59</v>
      </c>
      <c r="L12" s="10" t="s">
        <v>64</v>
      </c>
      <c r="M12" s="10" t="n">
        <v>20170509</v>
      </c>
      <c r="N12" s="10" t="n">
        <v>20170509</v>
      </c>
      <c r="O12" s="10" t="n">
        <v>26.814</v>
      </c>
      <c r="P12" s="10" t="n">
        <v>170505</v>
      </c>
      <c r="Q12" s="24" t="n">
        <f aca="false">DATE(2017,RIGHT(LEFT(P12,4),2),RIGHT(P12,2))</f>
        <v>42860</v>
      </c>
      <c r="R12" s="10" t="n">
        <v>2.786</v>
      </c>
      <c r="S12" s="10" t="n">
        <v>12.9</v>
      </c>
      <c r="T12" s="10" t="n">
        <f aca="false">AVERAGE(32.5, 32.6, 32.5)</f>
        <v>32.5333333333333</v>
      </c>
      <c r="U12" s="10" t="n">
        <v>36.1</v>
      </c>
      <c r="V12" s="10" t="s">
        <v>65</v>
      </c>
      <c r="W12" s="10" t="s">
        <v>65</v>
      </c>
      <c r="X12" s="10" t="s">
        <v>65</v>
      </c>
      <c r="Y12" s="10" t="e">
        <f aca="false">V12*(32.55/29.53)</f>
        <v>#VALUE!</v>
      </c>
      <c r="Z12" s="10" t="e">
        <f aca="false">V12*(T12/AI12)</f>
        <v>#VALUE!</v>
      </c>
      <c r="AA12" s="10" t="s">
        <v>65</v>
      </c>
      <c r="AB12" s="24" t="str">
        <f aca="false">IF(X12="NA","NA",DATEDIF(Q12,X12))</f>
        <v>NA</v>
      </c>
      <c r="AC12" s="10" t="n">
        <f aca="false">1.8682*O12 - 2.7383</f>
        <v>47.3556148</v>
      </c>
      <c r="AD12" s="10" t="e">
        <f aca="false">1.8682*Z12 - 2.7383</f>
        <v>#VALUE!</v>
      </c>
      <c r="AE12" s="10" t="e">
        <f aca="false">((AD12-AC12)/AC12)*100</f>
        <v>#VALUE!</v>
      </c>
      <c r="AF12" s="12"/>
      <c r="AG12" s="10" t="s">
        <v>65</v>
      </c>
      <c r="AH12" s="10" t="s">
        <v>65</v>
      </c>
      <c r="AI12" s="10" t="s">
        <v>65</v>
      </c>
      <c r="AJ12" s="10" t="s">
        <v>65</v>
      </c>
      <c r="AK12" s="10" t="s">
        <v>65</v>
      </c>
      <c r="AL12" s="10" t="s">
        <v>65</v>
      </c>
      <c r="AM12" s="10" t="s">
        <v>65</v>
      </c>
      <c r="AN12" s="10" t="s">
        <v>65</v>
      </c>
      <c r="AO12" s="24" t="str">
        <f aca="false">IF(AN12="NA","NA",DATE(2017,RIGHT(LEFT(AN12,4),2),RIGHT(AN12,2)))</f>
        <v>NA</v>
      </c>
      <c r="AP12" s="10" t="str">
        <f aca="false">IF(AO12="NA","NA",DATEDIF(X12,AO12,"d"))</f>
        <v>NA</v>
      </c>
      <c r="AQ12" s="10" t="s">
        <v>65</v>
      </c>
      <c r="AR12" s="10" t="s">
        <v>65</v>
      </c>
      <c r="AS12" s="10" t="s">
        <v>65</v>
      </c>
      <c r="AT12" s="10" t="s">
        <v>65</v>
      </c>
      <c r="AU12" s="10" t="s">
        <v>65</v>
      </c>
      <c r="AV12" s="10" t="s">
        <v>65</v>
      </c>
      <c r="AW12" s="10" t="n">
        <v>44.92</v>
      </c>
      <c r="AX12" s="10" t="s">
        <v>69</v>
      </c>
      <c r="AY12" s="21" t="n">
        <f aca="false">1.8651*O12 - 2.6525</f>
        <v>47.3582914</v>
      </c>
      <c r="AZ12" s="21" t="s">
        <v>65</v>
      </c>
      <c r="BA12" s="21" t="s">
        <v>65</v>
      </c>
      <c r="BB12" s="21" t="s">
        <v>65</v>
      </c>
      <c r="BC12" s="21" t="s">
        <v>65</v>
      </c>
      <c r="BD12" s="25" t="s">
        <v>65</v>
      </c>
      <c r="BE12" s="25" t="s">
        <v>65</v>
      </c>
      <c r="BF12" s="25" t="s">
        <v>65</v>
      </c>
      <c r="BG12" s="25" t="s">
        <v>65</v>
      </c>
      <c r="BH12" s="25" t="s">
        <v>65</v>
      </c>
      <c r="BI12" s="25" t="s">
        <v>65</v>
      </c>
      <c r="BJ12" s="25" t="s">
        <v>65</v>
      </c>
      <c r="BK12" s="25" t="s">
        <v>65</v>
      </c>
      <c r="BL12" s="25" t="s">
        <v>65</v>
      </c>
      <c r="BM12" s="25" t="s">
        <v>65</v>
      </c>
      <c r="BN12" s="25" t="s">
        <v>65</v>
      </c>
      <c r="BO12" s="25" t="s">
        <v>65</v>
      </c>
      <c r="BP12" s="25" t="e">
        <f aca="false">((BC12 - AZ12)/AZ12)</f>
        <v>#VALUE!</v>
      </c>
      <c r="BQ12" s="25" t="e">
        <f aca="false">BP12*100</f>
        <v>#VALUE!</v>
      </c>
      <c r="BR12" s="25" t="e">
        <f aca="false">BP12/AA12</f>
        <v>#VALUE!</v>
      </c>
      <c r="BS12" s="25" t="e">
        <f aca="false">((AZ12 - AY12)/AZ12)</f>
        <v>#VALUE!</v>
      </c>
      <c r="BT12" s="25" t="e">
        <f aca="false">BS12*100</f>
        <v>#VALUE!</v>
      </c>
      <c r="BU12" s="25" t="e">
        <f aca="false">BS12/AA12</f>
        <v>#VALUE!</v>
      </c>
      <c r="BV12" s="25" t="e">
        <f aca="false">(BP12-BS12)*100</f>
        <v>#VALUE!</v>
      </c>
      <c r="BW12" s="25" t="e">
        <f aca="false">BV12/AA12</f>
        <v>#VALUE!</v>
      </c>
      <c r="BX12" s="10"/>
      <c r="BY12" s="10" t="s">
        <v>70</v>
      </c>
      <c r="BZ12" s="10"/>
      <c r="CA12" s="10"/>
    </row>
    <row r="13" customFormat="false" ht="14.25" hidden="false" customHeight="true" outlineLevel="0" collapsed="false">
      <c r="A13" s="18" t="n">
        <v>12</v>
      </c>
      <c r="B13" s="10" t="n">
        <v>17103</v>
      </c>
      <c r="C13" s="10" t="n">
        <v>8</v>
      </c>
      <c r="D13" s="11" t="n">
        <v>3</v>
      </c>
      <c r="E13" s="11" t="n">
        <v>2</v>
      </c>
      <c r="F13" s="10" t="n">
        <v>900</v>
      </c>
      <c r="G13" s="10" t="n">
        <v>2449.19</v>
      </c>
      <c r="H13" s="10" t="n">
        <v>2464.79</v>
      </c>
      <c r="I13" s="12" t="n">
        <v>904.6</v>
      </c>
      <c r="J13" s="10" t="n">
        <v>2.08</v>
      </c>
      <c r="K13" s="13" t="n">
        <v>7.59</v>
      </c>
      <c r="L13" s="10" t="s">
        <v>64</v>
      </c>
      <c r="M13" s="10" t="n">
        <v>20170509</v>
      </c>
      <c r="N13" s="10" t="n">
        <v>20170509</v>
      </c>
      <c r="O13" s="10" t="n">
        <v>19.045</v>
      </c>
      <c r="P13" s="10" t="n">
        <v>170506</v>
      </c>
      <c r="Q13" s="24" t="n">
        <f aca="false">DATE(2017,RIGHT(LEFT(P13,4),2),RIGHT(P13,2))</f>
        <v>42861</v>
      </c>
      <c r="R13" s="10" t="n">
        <f aca="false">AVERAGE(2.802, 2.8, 2.8)</f>
        <v>2.80066666666667</v>
      </c>
      <c r="S13" s="10" t="n">
        <v>13</v>
      </c>
      <c r="T13" s="10" t="n">
        <f aca="false">AVERAGE(32.6, 32.7, 32.7)</f>
        <v>32.6666666666667</v>
      </c>
      <c r="U13" s="10" t="n">
        <v>36.1</v>
      </c>
      <c r="V13" s="10" t="s">
        <v>65</v>
      </c>
      <c r="W13" s="10" t="s">
        <v>65</v>
      </c>
      <c r="X13" s="10" t="s">
        <v>65</v>
      </c>
      <c r="Y13" s="10" t="e">
        <f aca="false">V13*(32.55/29.53)</f>
        <v>#VALUE!</v>
      </c>
      <c r="Z13" s="10" t="e">
        <f aca="false">V13*(T13/AI13)</f>
        <v>#VALUE!</v>
      </c>
      <c r="AA13" s="10" t="s">
        <v>65</v>
      </c>
      <c r="AB13" s="24" t="str">
        <f aca="false">IF(X13="NA","NA",DATEDIF(Q13,X13))</f>
        <v>NA</v>
      </c>
      <c r="AC13" s="10" t="n">
        <f aca="false">1.8682*O13 - 2.7383</f>
        <v>32.841569</v>
      </c>
      <c r="AD13" s="10" t="e">
        <f aca="false">1.8682*Z13 - 2.7383</f>
        <v>#VALUE!</v>
      </c>
      <c r="AE13" s="10" t="e">
        <f aca="false">((AD13-AC13)/AC13)*100</f>
        <v>#VALUE!</v>
      </c>
      <c r="AF13" s="12"/>
      <c r="AG13" s="10" t="s">
        <v>65</v>
      </c>
      <c r="AH13" s="10" t="s">
        <v>65</v>
      </c>
      <c r="AI13" s="10" t="s">
        <v>65</v>
      </c>
      <c r="AJ13" s="10" t="s">
        <v>65</v>
      </c>
      <c r="AK13" s="10" t="s">
        <v>65</v>
      </c>
      <c r="AL13" s="10" t="s">
        <v>65</v>
      </c>
      <c r="AM13" s="10" t="s">
        <v>65</v>
      </c>
      <c r="AN13" s="10" t="s">
        <v>65</v>
      </c>
      <c r="AO13" s="24" t="str">
        <f aca="false">IF(AN13="NA","NA",DATE(2017,RIGHT(LEFT(AN13,4),2),RIGHT(AN13,2)))</f>
        <v>NA</v>
      </c>
      <c r="AP13" s="10" t="str">
        <f aca="false">IF(AO13="NA","NA",DATEDIF(X13,AO13,"d"))</f>
        <v>NA</v>
      </c>
      <c r="AQ13" s="10" t="s">
        <v>65</v>
      </c>
      <c r="AR13" s="10" t="s">
        <v>65</v>
      </c>
      <c r="AS13" s="10" t="s">
        <v>65</v>
      </c>
      <c r="AT13" s="10" t="s">
        <v>65</v>
      </c>
      <c r="AU13" s="10" t="s">
        <v>65</v>
      </c>
      <c r="AV13" s="10" t="s">
        <v>65</v>
      </c>
      <c r="AW13" s="10" t="n">
        <v>33.56</v>
      </c>
      <c r="AX13" s="10" t="s">
        <v>69</v>
      </c>
      <c r="AY13" s="21" t="n">
        <f aca="false">1.8651*O13 - 2.6525</f>
        <v>32.8683295</v>
      </c>
      <c r="AZ13" s="21" t="s">
        <v>65</v>
      </c>
      <c r="BA13" s="21" t="s">
        <v>65</v>
      </c>
      <c r="BB13" s="21" t="s">
        <v>65</v>
      </c>
      <c r="BC13" s="21" t="s">
        <v>65</v>
      </c>
      <c r="BD13" s="25" t="s">
        <v>65</v>
      </c>
      <c r="BE13" s="25" t="s">
        <v>65</v>
      </c>
      <c r="BF13" s="25" t="s">
        <v>65</v>
      </c>
      <c r="BG13" s="25" t="s">
        <v>65</v>
      </c>
      <c r="BH13" s="25" t="s">
        <v>65</v>
      </c>
      <c r="BI13" s="25" t="s">
        <v>65</v>
      </c>
      <c r="BJ13" s="25" t="s">
        <v>65</v>
      </c>
      <c r="BK13" s="25" t="s">
        <v>65</v>
      </c>
      <c r="BL13" s="25" t="s">
        <v>65</v>
      </c>
      <c r="BM13" s="25" t="s">
        <v>65</v>
      </c>
      <c r="BN13" s="25" t="s">
        <v>65</v>
      </c>
      <c r="BO13" s="25" t="s">
        <v>65</v>
      </c>
      <c r="BP13" s="25" t="e">
        <f aca="false">((BC13 - AZ13)/AZ13)</f>
        <v>#VALUE!</v>
      </c>
      <c r="BQ13" s="25" t="e">
        <f aca="false">BP13*100</f>
        <v>#VALUE!</v>
      </c>
      <c r="BR13" s="25" t="e">
        <f aca="false">BP13/AA13</f>
        <v>#VALUE!</v>
      </c>
      <c r="BS13" s="25" t="e">
        <f aca="false">((AZ13 - AY13)/AZ13)</f>
        <v>#VALUE!</v>
      </c>
      <c r="BT13" s="25" t="e">
        <f aca="false">BS13*100</f>
        <v>#VALUE!</v>
      </c>
      <c r="BU13" s="25" t="e">
        <f aca="false">BS13/AA13</f>
        <v>#VALUE!</v>
      </c>
      <c r="BV13" s="25" t="e">
        <f aca="false">(BP13-BS13)*100</f>
        <v>#VALUE!</v>
      </c>
      <c r="BW13" s="25" t="e">
        <f aca="false">BV13/AA13</f>
        <v>#VALUE!</v>
      </c>
      <c r="BX13" s="10"/>
      <c r="BY13" s="26"/>
      <c r="BZ13" s="26"/>
      <c r="CA13" s="26"/>
    </row>
    <row r="14" customFormat="false" ht="14.25" hidden="false" customHeight="true" outlineLevel="0" collapsed="false">
      <c r="A14" s="18" t="n">
        <v>13</v>
      </c>
      <c r="B14" s="10" t="n">
        <v>17112</v>
      </c>
      <c r="C14" s="10" t="n">
        <v>1</v>
      </c>
      <c r="D14" s="11" t="n">
        <v>1</v>
      </c>
      <c r="E14" s="11" t="n">
        <v>1</v>
      </c>
      <c r="F14" s="10" t="n">
        <v>400</v>
      </c>
      <c r="G14" s="10" t="n">
        <v>2404.69</v>
      </c>
      <c r="H14" s="10" t="n">
        <v>2506.24</v>
      </c>
      <c r="I14" s="12" t="n">
        <v>576.45</v>
      </c>
      <c r="J14" s="10" t="n">
        <v>2.97</v>
      </c>
      <c r="K14" s="13" t="n">
        <v>7.83</v>
      </c>
      <c r="L14" s="10" t="s">
        <v>64</v>
      </c>
      <c r="M14" s="10" t="n">
        <v>20170509</v>
      </c>
      <c r="N14" s="10" t="n">
        <v>20170509</v>
      </c>
      <c r="O14" s="10" t="n">
        <v>39.159667</v>
      </c>
      <c r="P14" s="10" t="n">
        <v>170505</v>
      </c>
      <c r="Q14" s="24" t="n">
        <f aca="false">DATE(2017,RIGHT(LEFT(P14,4),2),RIGHT(P14,2))</f>
        <v>42860</v>
      </c>
      <c r="R14" s="10" t="n">
        <f aca="false">AVERAGE(2.785, 2.785, 2.786)</f>
        <v>2.78533333333333</v>
      </c>
      <c r="S14" s="10" t="n">
        <v>12.9</v>
      </c>
      <c r="T14" s="10" t="n">
        <f aca="false">AVERAGE(32.5, 32.6, 32.5)</f>
        <v>32.5333333333333</v>
      </c>
      <c r="U14" s="10" t="n">
        <v>36.1</v>
      </c>
      <c r="V14" s="10" t="s">
        <v>65</v>
      </c>
      <c r="W14" s="10" t="s">
        <v>65</v>
      </c>
      <c r="X14" s="10" t="s">
        <v>65</v>
      </c>
      <c r="Y14" s="10" t="e">
        <f aca="false">V14*(32.55/29.53)</f>
        <v>#VALUE!</v>
      </c>
      <c r="Z14" s="10" t="e">
        <f aca="false">V14*(T14/AI14)</f>
        <v>#VALUE!</v>
      </c>
      <c r="AA14" s="10" t="s">
        <v>65</v>
      </c>
      <c r="AB14" s="24" t="str">
        <f aca="false">IF(X14="NA","NA",DATEDIF(Q14,X14))</f>
        <v>NA</v>
      </c>
      <c r="AC14" s="10" t="n">
        <f aca="false">1.8682*O14 - 2.7383</f>
        <v>70.4197898894</v>
      </c>
      <c r="AD14" s="10" t="e">
        <f aca="false">1.8682*Z14 - 2.7383</f>
        <v>#VALUE!</v>
      </c>
      <c r="AE14" s="10" t="e">
        <f aca="false">((AD14-AC14)/AC14)*100</f>
        <v>#VALUE!</v>
      </c>
      <c r="AF14" s="12"/>
      <c r="AG14" s="10" t="s">
        <v>65</v>
      </c>
      <c r="AH14" s="10" t="s">
        <v>65</v>
      </c>
      <c r="AI14" s="10" t="s">
        <v>65</v>
      </c>
      <c r="AJ14" s="10" t="s">
        <v>65</v>
      </c>
      <c r="AK14" s="10" t="s">
        <v>65</v>
      </c>
      <c r="AL14" s="10" t="s">
        <v>65</v>
      </c>
      <c r="AM14" s="10" t="s">
        <v>65</v>
      </c>
      <c r="AN14" s="10" t="s">
        <v>65</v>
      </c>
      <c r="AO14" s="24" t="str">
        <f aca="false">IF(AN14="NA","NA",DATE(2017,RIGHT(LEFT(AN14,4),2),RIGHT(AN14,2)))</f>
        <v>NA</v>
      </c>
      <c r="AP14" s="10" t="str">
        <f aca="false">IF(AO14="NA","NA",DATEDIF(X14,AO14,"d"))</f>
        <v>NA</v>
      </c>
      <c r="AQ14" s="10" t="s">
        <v>65</v>
      </c>
      <c r="AR14" s="10" t="s">
        <v>65</v>
      </c>
      <c r="AS14" s="10" t="s">
        <v>65</v>
      </c>
      <c r="AT14" s="10" t="s">
        <v>65</v>
      </c>
      <c r="AU14" s="10" t="s">
        <v>65</v>
      </c>
      <c r="AV14" s="10" t="s">
        <v>65</v>
      </c>
      <c r="AW14" s="10" t="n">
        <v>69.01</v>
      </c>
      <c r="AX14" s="10" t="s">
        <v>69</v>
      </c>
      <c r="AY14" s="21" t="n">
        <f aca="false">1.8651*O14 - 2.6525</f>
        <v>70.3841949217</v>
      </c>
      <c r="AZ14" s="21" t="s">
        <v>65</v>
      </c>
      <c r="BA14" s="21" t="s">
        <v>65</v>
      </c>
      <c r="BB14" s="21" t="s">
        <v>65</v>
      </c>
      <c r="BC14" s="21" t="s">
        <v>65</v>
      </c>
      <c r="BD14" s="25" t="s">
        <v>65</v>
      </c>
      <c r="BE14" s="25" t="s">
        <v>65</v>
      </c>
      <c r="BF14" s="25" t="s">
        <v>65</v>
      </c>
      <c r="BG14" s="25" t="s">
        <v>65</v>
      </c>
      <c r="BH14" s="25" t="s">
        <v>65</v>
      </c>
      <c r="BI14" s="25" t="s">
        <v>65</v>
      </c>
      <c r="BJ14" s="25" t="s">
        <v>65</v>
      </c>
      <c r="BK14" s="25" t="s">
        <v>65</v>
      </c>
      <c r="BL14" s="25" t="s">
        <v>65</v>
      </c>
      <c r="BM14" s="25" t="s">
        <v>65</v>
      </c>
      <c r="BN14" s="25" t="s">
        <v>65</v>
      </c>
      <c r="BO14" s="25" t="s">
        <v>65</v>
      </c>
      <c r="BP14" s="25" t="e">
        <f aca="false">((BC14 - AZ14)/AZ14)</f>
        <v>#VALUE!</v>
      </c>
      <c r="BQ14" s="25" t="e">
        <f aca="false">BP14*100</f>
        <v>#VALUE!</v>
      </c>
      <c r="BR14" s="25" t="e">
        <f aca="false">BP14/AA14</f>
        <v>#VALUE!</v>
      </c>
      <c r="BS14" s="25" t="e">
        <f aca="false">((AZ14 - AY14)/AZ14)</f>
        <v>#VALUE!</v>
      </c>
      <c r="BT14" s="25" t="e">
        <f aca="false">BS14*100</f>
        <v>#VALUE!</v>
      </c>
      <c r="BU14" s="25" t="e">
        <f aca="false">BS14/AA14</f>
        <v>#VALUE!</v>
      </c>
      <c r="BV14" s="25" t="e">
        <f aca="false">(BP14-BS14)*100</f>
        <v>#VALUE!</v>
      </c>
      <c r="BW14" s="25" t="e">
        <f aca="false">BV14/AA14</f>
        <v>#VALUE!</v>
      </c>
      <c r="BX14" s="10"/>
      <c r="BY14" s="10" t="s">
        <v>71</v>
      </c>
      <c r="BZ14" s="26"/>
      <c r="CA14" s="26"/>
    </row>
    <row r="15" customFormat="false" ht="14.25" hidden="false" customHeight="true" outlineLevel="0" collapsed="false">
      <c r="A15" s="18" t="n">
        <v>14</v>
      </c>
      <c r="B15" s="10" t="n">
        <v>17149</v>
      </c>
      <c r="C15" s="10" t="n">
        <v>10</v>
      </c>
      <c r="D15" s="11" t="n">
        <v>4</v>
      </c>
      <c r="E15" s="11" t="n">
        <v>1</v>
      </c>
      <c r="F15" s="10" t="n">
        <v>2800</v>
      </c>
      <c r="G15" s="10" t="n">
        <v>2587.92</v>
      </c>
      <c r="H15" s="10" t="n">
        <v>2497.79</v>
      </c>
      <c r="I15" s="12" t="n">
        <v>2378.18</v>
      </c>
      <c r="J15" s="10" t="n">
        <v>1.08</v>
      </c>
      <c r="K15" s="13" t="n">
        <v>7.23</v>
      </c>
      <c r="L15" s="10" t="s">
        <v>64</v>
      </c>
      <c r="M15" s="10" t="n">
        <v>20170509</v>
      </c>
      <c r="N15" s="10" t="n">
        <v>20170509</v>
      </c>
      <c r="O15" s="10" t="n">
        <v>10.55625</v>
      </c>
      <c r="P15" s="10" t="n">
        <v>170504</v>
      </c>
      <c r="Q15" s="24" t="n">
        <f aca="false">DATE(2017,RIGHT(LEFT(P15,4),2),RIGHT(P15,2))</f>
        <v>42859</v>
      </c>
      <c r="R15" s="10" t="n">
        <f aca="false">AVERAGE(2.785)</f>
        <v>2.785</v>
      </c>
      <c r="S15" s="10" t="n">
        <v>12.9</v>
      </c>
      <c r="T15" s="10" t="n">
        <f aca="false">AVERAGE(32.4,32.5,32.4)</f>
        <v>32.4333333333333</v>
      </c>
      <c r="U15" s="10" t="n">
        <v>36.1</v>
      </c>
      <c r="V15" s="10" t="s">
        <v>65</v>
      </c>
      <c r="W15" s="10" t="s">
        <v>65</v>
      </c>
      <c r="X15" s="10" t="s">
        <v>65</v>
      </c>
      <c r="Y15" s="10" t="e">
        <f aca="false">V15*(32.55/29.53)</f>
        <v>#VALUE!</v>
      </c>
      <c r="Z15" s="10" t="e">
        <f aca="false">V15*(T15/AI15)</f>
        <v>#VALUE!</v>
      </c>
      <c r="AA15" s="10" t="s">
        <v>65</v>
      </c>
      <c r="AB15" s="24" t="str">
        <f aca="false">IF(X15="NA","NA",DATEDIF(Q15,X15))</f>
        <v>NA</v>
      </c>
      <c r="AC15" s="10" t="n">
        <f aca="false">1.8682*O15 - 2.7383</f>
        <v>16.98288625</v>
      </c>
      <c r="AD15" s="10" t="e">
        <f aca="false">1.8682*Z15 - 2.7383</f>
        <v>#VALUE!</v>
      </c>
      <c r="AE15" s="10" t="e">
        <f aca="false">((AD15-AC15)/AC15)*100</f>
        <v>#VALUE!</v>
      </c>
      <c r="AF15" s="12"/>
      <c r="AG15" s="10" t="s">
        <v>65</v>
      </c>
      <c r="AH15" s="10" t="s">
        <v>65</v>
      </c>
      <c r="AI15" s="10" t="s">
        <v>65</v>
      </c>
      <c r="AJ15" s="10" t="s">
        <v>65</v>
      </c>
      <c r="AK15" s="10" t="s">
        <v>65</v>
      </c>
      <c r="AL15" s="10" t="s">
        <v>65</v>
      </c>
      <c r="AM15" s="10" t="s">
        <v>65</v>
      </c>
      <c r="AN15" s="10" t="s">
        <v>65</v>
      </c>
      <c r="AO15" s="24" t="str">
        <f aca="false">IF(AN15="NA","NA",DATE(2017,RIGHT(LEFT(AN15,4),2),RIGHT(AN15,2)))</f>
        <v>NA</v>
      </c>
      <c r="AP15" s="10" t="str">
        <f aca="false">IF(AO15="NA","NA",DATEDIF(X15,AO15,"d"))</f>
        <v>NA</v>
      </c>
      <c r="AQ15" s="10" t="s">
        <v>65</v>
      </c>
      <c r="AR15" s="10" t="s">
        <v>65</v>
      </c>
      <c r="AS15" s="10" t="s">
        <v>65</v>
      </c>
      <c r="AT15" s="10" t="s">
        <v>65</v>
      </c>
      <c r="AU15" s="10" t="s">
        <v>65</v>
      </c>
      <c r="AV15" s="10" t="s">
        <v>65</v>
      </c>
      <c r="AW15" s="10" t="n">
        <v>19.44</v>
      </c>
      <c r="AX15" s="10" t="s">
        <v>69</v>
      </c>
      <c r="AY15" s="21" t="n">
        <f aca="false">1.8651*O15 - 2.6525</f>
        <v>17.035961875</v>
      </c>
      <c r="AZ15" s="21" t="s">
        <v>65</v>
      </c>
      <c r="BA15" s="21" t="s">
        <v>65</v>
      </c>
      <c r="BB15" s="21" t="s">
        <v>65</v>
      </c>
      <c r="BC15" s="21" t="s">
        <v>65</v>
      </c>
      <c r="BD15" s="25" t="s">
        <v>65</v>
      </c>
      <c r="BE15" s="25" t="s">
        <v>65</v>
      </c>
      <c r="BF15" s="25" t="s">
        <v>65</v>
      </c>
      <c r="BG15" s="25" t="s">
        <v>65</v>
      </c>
      <c r="BH15" s="25" t="s">
        <v>65</v>
      </c>
      <c r="BI15" s="25" t="s">
        <v>65</v>
      </c>
      <c r="BJ15" s="25" t="s">
        <v>65</v>
      </c>
      <c r="BK15" s="25" t="s">
        <v>65</v>
      </c>
      <c r="BL15" s="25" t="s">
        <v>65</v>
      </c>
      <c r="BM15" s="25" t="s">
        <v>65</v>
      </c>
      <c r="BN15" s="25" t="s">
        <v>65</v>
      </c>
      <c r="BO15" s="25" t="s">
        <v>65</v>
      </c>
      <c r="BP15" s="25" t="e">
        <f aca="false">((BC15 - AZ15)/AZ15)</f>
        <v>#VALUE!</v>
      </c>
      <c r="BQ15" s="25" t="e">
        <f aca="false">BP15*100</f>
        <v>#VALUE!</v>
      </c>
      <c r="BR15" s="25" t="e">
        <f aca="false">BP15/AA15</f>
        <v>#VALUE!</v>
      </c>
      <c r="BS15" s="25" t="e">
        <f aca="false">((AZ15 - AY15)/AZ15)</f>
        <v>#VALUE!</v>
      </c>
      <c r="BT15" s="25" t="e">
        <f aca="false">BS15*100</f>
        <v>#VALUE!</v>
      </c>
      <c r="BU15" s="25" t="e">
        <f aca="false">BS15/AA15</f>
        <v>#VALUE!</v>
      </c>
      <c r="BV15" s="25" t="e">
        <f aca="false">(BP15-BS15)*100</f>
        <v>#VALUE!</v>
      </c>
      <c r="BW15" s="25" t="e">
        <f aca="false">BV15/AA15</f>
        <v>#VALUE!</v>
      </c>
      <c r="BX15" s="10"/>
      <c r="BY15" s="10" t="s">
        <v>72</v>
      </c>
      <c r="BZ15" s="26"/>
      <c r="CA15" s="26"/>
    </row>
    <row r="16" customFormat="false" ht="14.25" hidden="false" customHeight="true" outlineLevel="0" collapsed="false">
      <c r="A16" s="18" t="n">
        <v>15</v>
      </c>
      <c r="B16" s="10" t="n">
        <v>17185</v>
      </c>
      <c r="C16" s="10" t="n">
        <v>6</v>
      </c>
      <c r="D16" s="11" t="n">
        <v>2</v>
      </c>
      <c r="E16" s="11" t="n">
        <v>3</v>
      </c>
      <c r="F16" s="10" t="n">
        <v>400</v>
      </c>
      <c r="G16" s="10" t="n">
        <v>2348.8</v>
      </c>
      <c r="H16" s="10" t="n">
        <v>2454.04</v>
      </c>
      <c r="I16" s="12" t="n">
        <v>519.42</v>
      </c>
      <c r="J16" s="10" t="n">
        <v>3.1</v>
      </c>
      <c r="K16" s="13" t="n">
        <v>7.83</v>
      </c>
      <c r="L16" s="10" t="s">
        <v>64</v>
      </c>
      <c r="M16" s="10" t="n">
        <v>20170509</v>
      </c>
      <c r="N16" s="10" t="n">
        <v>20170509</v>
      </c>
      <c r="O16" s="10" t="n">
        <v>24.719667</v>
      </c>
      <c r="P16" s="10" t="n">
        <v>170505</v>
      </c>
      <c r="Q16" s="24" t="n">
        <f aca="false">DATE(2017,RIGHT(LEFT(P16,4),2),RIGHT(P16,2))</f>
        <v>42860</v>
      </c>
      <c r="R16" s="10"/>
      <c r="S16" s="10"/>
      <c r="T16" s="10"/>
      <c r="U16" s="10"/>
      <c r="V16" s="10" t="s">
        <v>65</v>
      </c>
      <c r="W16" s="10" t="s">
        <v>65</v>
      </c>
      <c r="X16" s="10" t="s">
        <v>65</v>
      </c>
      <c r="Y16" s="10" t="e">
        <f aca="false">V16*(32.55/29.53)</f>
        <v>#VALUE!</v>
      </c>
      <c r="Z16" s="10" t="e">
        <f aca="false">V16*(T16/AI16)</f>
        <v>#VALUE!</v>
      </c>
      <c r="AA16" s="10" t="s">
        <v>65</v>
      </c>
      <c r="AB16" s="24" t="str">
        <f aca="false">IF(X16="NA","NA",DATEDIF(Q16,X16))</f>
        <v>NA</v>
      </c>
      <c r="AC16" s="10" t="n">
        <f aca="false">1.8682*O16 - 2.7383</f>
        <v>43.4429818894</v>
      </c>
      <c r="AD16" s="10" t="e">
        <f aca="false">1.8682*Z16 - 2.7383</f>
        <v>#VALUE!</v>
      </c>
      <c r="AE16" s="10" t="e">
        <f aca="false">((AD16-AC16)/AC16)*100</f>
        <v>#VALUE!</v>
      </c>
      <c r="AF16" s="12"/>
      <c r="AG16" s="10" t="s">
        <v>65</v>
      </c>
      <c r="AH16" s="10" t="s">
        <v>65</v>
      </c>
      <c r="AI16" s="10" t="s">
        <v>65</v>
      </c>
      <c r="AJ16" s="10" t="s">
        <v>65</v>
      </c>
      <c r="AK16" s="10" t="s">
        <v>65</v>
      </c>
      <c r="AL16" s="10" t="s">
        <v>65</v>
      </c>
      <c r="AM16" s="10" t="s">
        <v>65</v>
      </c>
      <c r="AN16" s="10" t="s">
        <v>65</v>
      </c>
      <c r="AO16" s="24" t="str">
        <f aca="false">IF(AN16="NA","NA",DATE(2017,RIGHT(LEFT(AN16,4),2),RIGHT(AN16,2)))</f>
        <v>NA</v>
      </c>
      <c r="AP16" s="10" t="str">
        <f aca="false">IF(AO16="NA","NA",DATEDIF(X16,AO16,"d"))</f>
        <v>NA</v>
      </c>
      <c r="AQ16" s="10" t="s">
        <v>65</v>
      </c>
      <c r="AR16" s="10" t="s">
        <v>65</v>
      </c>
      <c r="AS16" s="10" t="s">
        <v>65</v>
      </c>
      <c r="AT16" s="10" t="s">
        <v>65</v>
      </c>
      <c r="AU16" s="10" t="s">
        <v>65</v>
      </c>
      <c r="AV16" s="10" t="s">
        <v>65</v>
      </c>
      <c r="AW16" s="10" t="n">
        <v>41.84</v>
      </c>
      <c r="AX16" s="10" t="s">
        <v>69</v>
      </c>
      <c r="AY16" s="21" t="n">
        <f aca="false">1.8651*O16 - 2.6525</f>
        <v>43.4521509217</v>
      </c>
      <c r="AZ16" s="21" t="s">
        <v>65</v>
      </c>
      <c r="BA16" s="21" t="s">
        <v>65</v>
      </c>
      <c r="BB16" s="21" t="s">
        <v>65</v>
      </c>
      <c r="BC16" s="21" t="s">
        <v>65</v>
      </c>
      <c r="BD16" s="25" t="s">
        <v>65</v>
      </c>
      <c r="BE16" s="25" t="s">
        <v>65</v>
      </c>
      <c r="BF16" s="25" t="s">
        <v>65</v>
      </c>
      <c r="BG16" s="25" t="s">
        <v>65</v>
      </c>
      <c r="BH16" s="25" t="s">
        <v>65</v>
      </c>
      <c r="BI16" s="25" t="s">
        <v>65</v>
      </c>
      <c r="BJ16" s="25" t="s">
        <v>65</v>
      </c>
      <c r="BK16" s="25" t="s">
        <v>65</v>
      </c>
      <c r="BL16" s="25" t="s">
        <v>65</v>
      </c>
      <c r="BM16" s="25" t="s">
        <v>65</v>
      </c>
      <c r="BN16" s="25" t="s">
        <v>65</v>
      </c>
      <c r="BO16" s="25" t="s">
        <v>65</v>
      </c>
      <c r="BP16" s="25" t="e">
        <f aca="false">((BC16 - AZ16)/AZ16)</f>
        <v>#VALUE!</v>
      </c>
      <c r="BQ16" s="25" t="e">
        <f aca="false">BP16*100</f>
        <v>#VALUE!</v>
      </c>
      <c r="BR16" s="25" t="e">
        <f aca="false">BP16/AA16</f>
        <v>#VALUE!</v>
      </c>
      <c r="BS16" s="25" t="e">
        <f aca="false">((AZ16 - AY16)/AZ16)</f>
        <v>#VALUE!</v>
      </c>
      <c r="BT16" s="25" t="e">
        <f aca="false">BS16*100</f>
        <v>#VALUE!</v>
      </c>
      <c r="BU16" s="25" t="e">
        <f aca="false">BS16/AA16</f>
        <v>#VALUE!</v>
      </c>
      <c r="BV16" s="25" t="e">
        <f aca="false">(BP16-BS16)*100</f>
        <v>#VALUE!</v>
      </c>
      <c r="BW16" s="25" t="e">
        <f aca="false">BV16/AA16</f>
        <v>#VALUE!</v>
      </c>
      <c r="BX16" s="10"/>
      <c r="BY16" s="26"/>
      <c r="BZ16" s="26"/>
      <c r="CA16" s="26"/>
    </row>
    <row r="17" customFormat="false" ht="14.25" hidden="false" customHeight="true" outlineLevel="0" collapsed="false">
      <c r="A17" s="18" t="n">
        <v>16</v>
      </c>
      <c r="B17" s="10" t="n">
        <v>17192</v>
      </c>
      <c r="C17" s="10" t="n">
        <v>17</v>
      </c>
      <c r="D17" s="11" t="n">
        <v>6</v>
      </c>
      <c r="E17" s="11" t="n">
        <v>2</v>
      </c>
      <c r="F17" s="10" t="n">
        <v>2800</v>
      </c>
      <c r="G17" s="10" t="n">
        <v>2608.91</v>
      </c>
      <c r="H17" s="10" t="n">
        <v>2522.06</v>
      </c>
      <c r="I17" s="12" t="n">
        <v>2346.38</v>
      </c>
      <c r="J17" s="10" t="n">
        <v>1.21</v>
      </c>
      <c r="K17" s="13" t="n">
        <v>7.23</v>
      </c>
      <c r="L17" s="10" t="s">
        <v>64</v>
      </c>
      <c r="M17" s="10" t="n">
        <v>20170509</v>
      </c>
      <c r="N17" s="10" t="n">
        <v>20170509</v>
      </c>
      <c r="O17" s="10" t="n">
        <v>26.326667</v>
      </c>
      <c r="P17" s="10" t="n">
        <v>170505</v>
      </c>
      <c r="Q17" s="24" t="n">
        <f aca="false">DATE(2017,RIGHT(LEFT(P17,4),2),RIGHT(P17,2))</f>
        <v>42860</v>
      </c>
      <c r="R17" s="10" t="n">
        <v>2.785</v>
      </c>
      <c r="S17" s="10" t="n">
        <v>12.9</v>
      </c>
      <c r="T17" s="10" t="n">
        <f aca="false">AVERAGE(32.5, 32.6, 32.5)</f>
        <v>32.5333333333333</v>
      </c>
      <c r="U17" s="10" t="n">
        <v>36.1</v>
      </c>
      <c r="V17" s="10" t="s">
        <v>65</v>
      </c>
      <c r="W17" s="10" t="s">
        <v>65</v>
      </c>
      <c r="X17" s="10" t="s">
        <v>65</v>
      </c>
      <c r="Y17" s="10" t="e">
        <f aca="false">V17*(32.55/29.53)</f>
        <v>#VALUE!</v>
      </c>
      <c r="Z17" s="10" t="e">
        <f aca="false">V17*(T17/AI17)</f>
        <v>#VALUE!</v>
      </c>
      <c r="AA17" s="10" t="s">
        <v>65</v>
      </c>
      <c r="AB17" s="24" t="str">
        <f aca="false">IF(X17="NA","NA",DATEDIF(Q17,X17))</f>
        <v>NA</v>
      </c>
      <c r="AC17" s="10" t="n">
        <f aca="false">1.8682*O17 - 2.7383</f>
        <v>46.4451792894</v>
      </c>
      <c r="AD17" s="10" t="e">
        <f aca="false">1.8682*Z17 - 2.7383</f>
        <v>#VALUE!</v>
      </c>
      <c r="AE17" s="10" t="e">
        <f aca="false">((AD17-AC17)/AC17)*100</f>
        <v>#VALUE!</v>
      </c>
      <c r="AF17" s="12"/>
      <c r="AG17" s="10" t="s">
        <v>65</v>
      </c>
      <c r="AH17" s="10" t="s">
        <v>65</v>
      </c>
      <c r="AI17" s="10" t="s">
        <v>65</v>
      </c>
      <c r="AJ17" s="10" t="s">
        <v>65</v>
      </c>
      <c r="AK17" s="10" t="s">
        <v>65</v>
      </c>
      <c r="AL17" s="10" t="s">
        <v>65</v>
      </c>
      <c r="AM17" s="10" t="s">
        <v>65</v>
      </c>
      <c r="AN17" s="10" t="s">
        <v>65</v>
      </c>
      <c r="AO17" s="24" t="str">
        <f aca="false">IF(AN17="NA","NA",DATE(2017,RIGHT(LEFT(AN17,4),2),RIGHT(AN17,2)))</f>
        <v>NA</v>
      </c>
      <c r="AP17" s="10" t="str">
        <f aca="false">IF(AO17="NA","NA",DATEDIF(X17,AO17,"d"))</f>
        <v>NA</v>
      </c>
      <c r="AQ17" s="10" t="s">
        <v>65</v>
      </c>
      <c r="AR17" s="10" t="s">
        <v>65</v>
      </c>
      <c r="AS17" s="10" t="s">
        <v>65</v>
      </c>
      <c r="AT17" s="10" t="s">
        <v>65</v>
      </c>
      <c r="AU17" s="10" t="s">
        <v>65</v>
      </c>
      <c r="AV17" s="10" t="s">
        <v>65</v>
      </c>
      <c r="AW17" s="10" t="n">
        <v>45.86</v>
      </c>
      <c r="AX17" s="10" t="s">
        <v>69</v>
      </c>
      <c r="AY17" s="21" t="n">
        <f aca="false">1.8651*O17 - 2.6525</f>
        <v>46.4493666217</v>
      </c>
      <c r="AZ17" s="21" t="s">
        <v>65</v>
      </c>
      <c r="BA17" s="21" t="s">
        <v>65</v>
      </c>
      <c r="BB17" s="21" t="s">
        <v>65</v>
      </c>
      <c r="BC17" s="21" t="s">
        <v>65</v>
      </c>
      <c r="BD17" s="25" t="s">
        <v>65</v>
      </c>
      <c r="BE17" s="25" t="s">
        <v>65</v>
      </c>
      <c r="BF17" s="25" t="s">
        <v>65</v>
      </c>
      <c r="BG17" s="25" t="s">
        <v>65</v>
      </c>
      <c r="BH17" s="25" t="s">
        <v>65</v>
      </c>
      <c r="BI17" s="25" t="s">
        <v>65</v>
      </c>
      <c r="BJ17" s="25" t="s">
        <v>65</v>
      </c>
      <c r="BK17" s="25" t="s">
        <v>65</v>
      </c>
      <c r="BL17" s="25" t="s">
        <v>65</v>
      </c>
      <c r="BM17" s="25" t="s">
        <v>65</v>
      </c>
      <c r="BN17" s="25" t="s">
        <v>65</v>
      </c>
      <c r="BO17" s="25" t="s">
        <v>65</v>
      </c>
      <c r="BP17" s="25" t="e">
        <f aca="false">((BC17 - AZ17)/AZ17)</f>
        <v>#VALUE!</v>
      </c>
      <c r="BQ17" s="25" t="e">
        <f aca="false">BP17*100</f>
        <v>#VALUE!</v>
      </c>
      <c r="BR17" s="25" t="e">
        <f aca="false">BP17/AA17</f>
        <v>#VALUE!</v>
      </c>
      <c r="BS17" s="25" t="e">
        <f aca="false">((AZ17 - AY17)/AZ17)</f>
        <v>#VALUE!</v>
      </c>
      <c r="BT17" s="25" t="e">
        <f aca="false">BS17*100</f>
        <v>#VALUE!</v>
      </c>
      <c r="BU17" s="25" t="e">
        <f aca="false">BS17/AA17</f>
        <v>#VALUE!</v>
      </c>
      <c r="BV17" s="25" t="e">
        <f aca="false">(BP17-BS17)*100</f>
        <v>#VALUE!</v>
      </c>
      <c r="BW17" s="25" t="e">
        <f aca="false">BV17/AA17</f>
        <v>#VALUE!</v>
      </c>
      <c r="BX17" s="10"/>
      <c r="BY17" s="26"/>
      <c r="BZ17" s="26"/>
      <c r="CA17" s="26"/>
    </row>
    <row r="18" customFormat="false" ht="14.25" hidden="false" customHeight="true" outlineLevel="0" collapsed="false">
      <c r="A18" s="18" t="n">
        <v>17</v>
      </c>
      <c r="B18" s="10" t="n">
        <v>17209</v>
      </c>
      <c r="C18" s="10" t="n">
        <v>9</v>
      </c>
      <c r="D18" s="11" t="n">
        <v>3</v>
      </c>
      <c r="E18" s="11" t="n">
        <v>3</v>
      </c>
      <c r="F18" s="10" t="n">
        <v>900</v>
      </c>
      <c r="G18" s="10" t="n">
        <v>2442.18</v>
      </c>
      <c r="H18" s="10" t="n">
        <v>2466.7</v>
      </c>
      <c r="I18" s="12" t="n">
        <v>908.54</v>
      </c>
      <c r="J18" s="10" t="n">
        <v>2.07</v>
      </c>
      <c r="K18" s="13" t="n">
        <v>7.59</v>
      </c>
      <c r="L18" s="10" t="s">
        <v>64</v>
      </c>
      <c r="M18" s="10" t="n">
        <v>20170509</v>
      </c>
      <c r="N18" s="10" t="n">
        <v>20170509</v>
      </c>
      <c r="O18" s="10" t="n">
        <v>22.068667</v>
      </c>
      <c r="P18" s="10" t="n">
        <v>170504</v>
      </c>
      <c r="Q18" s="24" t="n">
        <f aca="false">DATE(2017,RIGHT(LEFT(P18,4),2),RIGHT(P18,2))</f>
        <v>42859</v>
      </c>
      <c r="R18" s="10" t="n">
        <f aca="false">AVERAGE(2.756, 2.755, 2.756)</f>
        <v>2.75566666666667</v>
      </c>
      <c r="S18" s="10" t="n">
        <v>13</v>
      </c>
      <c r="T18" s="10" t="n">
        <f aca="false">AVERAGE(32.4,32.5,32.4)</f>
        <v>32.4333333333333</v>
      </c>
      <c r="U18" s="10" t="n">
        <v>36.1</v>
      </c>
      <c r="V18" s="10" t="s">
        <v>65</v>
      </c>
      <c r="W18" s="10" t="s">
        <v>65</v>
      </c>
      <c r="X18" s="10" t="s">
        <v>65</v>
      </c>
      <c r="Y18" s="10" t="e">
        <f aca="false">V18*(32.55/29.53)</f>
        <v>#VALUE!</v>
      </c>
      <c r="Z18" s="10" t="e">
        <f aca="false">V18*(T18/AI18)</f>
        <v>#VALUE!</v>
      </c>
      <c r="AA18" s="10" t="s">
        <v>65</v>
      </c>
      <c r="AB18" s="24" t="str">
        <f aca="false">IF(X18="NA","NA",DATEDIF(Q18,X18))</f>
        <v>NA</v>
      </c>
      <c r="AC18" s="10" t="n">
        <f aca="false">1.8682*O18 - 2.7383</f>
        <v>38.4903836894</v>
      </c>
      <c r="AD18" s="10" t="e">
        <f aca="false">1.8682*Z18 - 2.7383</f>
        <v>#VALUE!</v>
      </c>
      <c r="AE18" s="10" t="e">
        <f aca="false">((AD18-AC18)/AC18)*100</f>
        <v>#VALUE!</v>
      </c>
      <c r="AF18" s="12"/>
      <c r="AG18" s="10" t="s">
        <v>65</v>
      </c>
      <c r="AH18" s="10" t="s">
        <v>65</v>
      </c>
      <c r="AI18" s="10" t="s">
        <v>65</v>
      </c>
      <c r="AJ18" s="10" t="s">
        <v>65</v>
      </c>
      <c r="AK18" s="10" t="s">
        <v>65</v>
      </c>
      <c r="AL18" s="10" t="s">
        <v>65</v>
      </c>
      <c r="AM18" s="10" t="s">
        <v>65</v>
      </c>
      <c r="AN18" s="10" t="s">
        <v>65</v>
      </c>
      <c r="AO18" s="24" t="str">
        <f aca="false">IF(AN18="NA","NA",DATE(2017,RIGHT(LEFT(AN18,4),2),RIGHT(AN18,2)))</f>
        <v>NA</v>
      </c>
      <c r="AP18" s="10" t="str">
        <f aca="false">IF(AO18="NA","NA",DATEDIF(X18,AO18,"d"))</f>
        <v>NA</v>
      </c>
      <c r="AQ18" s="10" t="s">
        <v>65</v>
      </c>
      <c r="AR18" s="10" t="s">
        <v>65</v>
      </c>
      <c r="AS18" s="10" t="s">
        <v>65</v>
      </c>
      <c r="AT18" s="10" t="s">
        <v>65</v>
      </c>
      <c r="AU18" s="10" t="s">
        <v>65</v>
      </c>
      <c r="AV18" s="10" t="s">
        <v>65</v>
      </c>
      <c r="AW18" s="10" t="n">
        <v>33.13</v>
      </c>
      <c r="AX18" s="10" t="s">
        <v>69</v>
      </c>
      <c r="AY18" s="21" t="n">
        <f aca="false">1.8651*O18 - 2.6525</f>
        <v>38.5077708217</v>
      </c>
      <c r="AZ18" s="21" t="s">
        <v>65</v>
      </c>
      <c r="BA18" s="21" t="s">
        <v>65</v>
      </c>
      <c r="BB18" s="21" t="s">
        <v>65</v>
      </c>
      <c r="BC18" s="21" t="s">
        <v>65</v>
      </c>
      <c r="BD18" s="25" t="s">
        <v>65</v>
      </c>
      <c r="BE18" s="25" t="s">
        <v>65</v>
      </c>
      <c r="BF18" s="25" t="s">
        <v>65</v>
      </c>
      <c r="BG18" s="25" t="s">
        <v>65</v>
      </c>
      <c r="BH18" s="25" t="s">
        <v>65</v>
      </c>
      <c r="BI18" s="25" t="s">
        <v>65</v>
      </c>
      <c r="BJ18" s="25" t="s">
        <v>65</v>
      </c>
      <c r="BK18" s="25" t="s">
        <v>65</v>
      </c>
      <c r="BL18" s="25" t="s">
        <v>65</v>
      </c>
      <c r="BM18" s="25" t="s">
        <v>65</v>
      </c>
      <c r="BN18" s="25" t="s">
        <v>65</v>
      </c>
      <c r="BO18" s="25" t="s">
        <v>65</v>
      </c>
      <c r="BP18" s="25" t="e">
        <f aca="false">((BC18 - AZ18)/AZ18)</f>
        <v>#VALUE!</v>
      </c>
      <c r="BQ18" s="25" t="e">
        <f aca="false">BP18*100</f>
        <v>#VALUE!</v>
      </c>
      <c r="BR18" s="25" t="e">
        <f aca="false">BP18/AA18</f>
        <v>#VALUE!</v>
      </c>
      <c r="BS18" s="25" t="e">
        <f aca="false">((AZ18 - AY18)/AZ18)</f>
        <v>#VALUE!</v>
      </c>
      <c r="BT18" s="25" t="e">
        <f aca="false">BS18*100</f>
        <v>#VALUE!</v>
      </c>
      <c r="BU18" s="25" t="e">
        <f aca="false">BS18/AA18</f>
        <v>#VALUE!</v>
      </c>
      <c r="BV18" s="25" t="e">
        <f aca="false">(BP18-BS18)*100</f>
        <v>#VALUE!</v>
      </c>
      <c r="BW18" s="25" t="e">
        <f aca="false">BV18/AA18</f>
        <v>#VALUE!</v>
      </c>
      <c r="BX18" s="10"/>
      <c r="BY18" s="26"/>
      <c r="BZ18" s="26"/>
      <c r="CA18" s="26"/>
    </row>
    <row r="19" customFormat="false" ht="14.25" hidden="false" customHeight="true" outlineLevel="0" collapsed="false">
      <c r="A19" s="18" t="n">
        <v>18</v>
      </c>
      <c r="B19" s="10" t="n">
        <v>17221</v>
      </c>
      <c r="C19" s="10" t="n">
        <v>11</v>
      </c>
      <c r="D19" s="11" t="n">
        <v>4</v>
      </c>
      <c r="E19" s="11" t="n">
        <v>2</v>
      </c>
      <c r="F19" s="10" t="n">
        <v>2800</v>
      </c>
      <c r="G19" s="10" t="n">
        <v>2601.68</v>
      </c>
      <c r="H19" s="10" t="n">
        <v>2504.96</v>
      </c>
      <c r="I19" s="12" t="n">
        <v>2527.05</v>
      </c>
      <c r="J19" s="10" t="n">
        <v>1.02</v>
      </c>
      <c r="K19" s="13" t="n">
        <v>7.22</v>
      </c>
      <c r="L19" s="10" t="s">
        <v>64</v>
      </c>
      <c r="M19" s="10" t="n">
        <v>20170509</v>
      </c>
      <c r="N19" s="10" t="n">
        <v>20170509</v>
      </c>
      <c r="O19" s="10" t="n">
        <v>33.468</v>
      </c>
      <c r="P19" s="10" t="n">
        <v>170506</v>
      </c>
      <c r="Q19" s="24" t="n">
        <f aca="false">DATE(2017,RIGHT(LEFT(P19,4),2),RIGHT(P19,2))</f>
        <v>42861</v>
      </c>
      <c r="R19" s="10" t="n">
        <f aca="false">AVERAGE(2.796, 2.797, 2.798)</f>
        <v>2.797</v>
      </c>
      <c r="S19" s="10" t="n">
        <v>13</v>
      </c>
      <c r="T19" s="10" t="n">
        <f aca="false">AVERAGE(32.6, 32.7, 32.7)</f>
        <v>32.6666666666667</v>
      </c>
      <c r="U19" s="10" t="n">
        <v>36.1</v>
      </c>
      <c r="V19" s="10" t="s">
        <v>65</v>
      </c>
      <c r="W19" s="10" t="s">
        <v>65</v>
      </c>
      <c r="X19" s="10" t="s">
        <v>65</v>
      </c>
      <c r="Y19" s="10" t="e">
        <f aca="false">V19*(32.55/29.53)</f>
        <v>#VALUE!</v>
      </c>
      <c r="Z19" s="10" t="e">
        <f aca="false">V19*(T19/AI19)</f>
        <v>#VALUE!</v>
      </c>
      <c r="AA19" s="10" t="s">
        <v>65</v>
      </c>
      <c r="AB19" s="24" t="str">
        <f aca="false">IF(X19="NA","NA",DATEDIF(Q19,X19))</f>
        <v>NA</v>
      </c>
      <c r="AC19" s="10" t="n">
        <f aca="false">1.8682*O19 - 2.7383</f>
        <v>59.7866176</v>
      </c>
      <c r="AD19" s="10" t="e">
        <f aca="false">1.8682*Z19 - 2.7383</f>
        <v>#VALUE!</v>
      </c>
      <c r="AE19" s="10" t="e">
        <f aca="false">((AD19-AC19)/AC19)*100</f>
        <v>#VALUE!</v>
      </c>
      <c r="AF19" s="12"/>
      <c r="AG19" s="10" t="s">
        <v>65</v>
      </c>
      <c r="AH19" s="10" t="s">
        <v>65</v>
      </c>
      <c r="AI19" s="10" t="s">
        <v>65</v>
      </c>
      <c r="AJ19" s="10" t="s">
        <v>65</v>
      </c>
      <c r="AK19" s="10" t="s">
        <v>65</v>
      </c>
      <c r="AL19" s="10" t="s">
        <v>65</v>
      </c>
      <c r="AM19" s="10" t="s">
        <v>65</v>
      </c>
      <c r="AN19" s="10" t="s">
        <v>65</v>
      </c>
      <c r="AO19" s="24" t="str">
        <f aca="false">IF(AN19="NA","NA",DATE(2017,RIGHT(LEFT(AN19,4),2),RIGHT(AN19,2)))</f>
        <v>NA</v>
      </c>
      <c r="AP19" s="10" t="str">
        <f aca="false">IF(AO19="NA","NA",DATEDIF(X19,AO19,"d"))</f>
        <v>NA</v>
      </c>
      <c r="AQ19" s="10" t="s">
        <v>65</v>
      </c>
      <c r="AR19" s="10" t="s">
        <v>65</v>
      </c>
      <c r="AS19" s="10" t="s">
        <v>65</v>
      </c>
      <c r="AT19" s="10" t="s">
        <v>65</v>
      </c>
      <c r="AU19" s="10" t="s">
        <v>65</v>
      </c>
      <c r="AV19" s="10" t="s">
        <v>65</v>
      </c>
      <c r="AW19" s="10" t="n">
        <v>56.08</v>
      </c>
      <c r="AX19" s="10" t="s">
        <v>69</v>
      </c>
      <c r="AY19" s="21" t="n">
        <f aca="false">1.8651*O19 - 2.6525</f>
        <v>59.7686668</v>
      </c>
      <c r="AZ19" s="21" t="s">
        <v>65</v>
      </c>
      <c r="BA19" s="21" t="s">
        <v>65</v>
      </c>
      <c r="BB19" s="21" t="s">
        <v>65</v>
      </c>
      <c r="BC19" s="21" t="s">
        <v>65</v>
      </c>
      <c r="BD19" s="25" t="s">
        <v>65</v>
      </c>
      <c r="BE19" s="25" t="s">
        <v>65</v>
      </c>
      <c r="BF19" s="25" t="s">
        <v>65</v>
      </c>
      <c r="BG19" s="25" t="s">
        <v>65</v>
      </c>
      <c r="BH19" s="25" t="s">
        <v>65</v>
      </c>
      <c r="BI19" s="25" t="s">
        <v>65</v>
      </c>
      <c r="BJ19" s="25" t="s">
        <v>65</v>
      </c>
      <c r="BK19" s="25" t="s">
        <v>65</v>
      </c>
      <c r="BL19" s="25" t="s">
        <v>65</v>
      </c>
      <c r="BM19" s="25" t="s">
        <v>65</v>
      </c>
      <c r="BN19" s="25" t="s">
        <v>65</v>
      </c>
      <c r="BO19" s="25" t="s">
        <v>65</v>
      </c>
      <c r="BP19" s="25" t="e">
        <f aca="false">((BC19 - AZ19)/AZ19)</f>
        <v>#VALUE!</v>
      </c>
      <c r="BQ19" s="25" t="e">
        <f aca="false">BP19*100</f>
        <v>#VALUE!</v>
      </c>
      <c r="BR19" s="25" t="e">
        <f aca="false">BP19/AA19</f>
        <v>#VALUE!</v>
      </c>
      <c r="BS19" s="25" t="e">
        <f aca="false">((AZ19 - AY19)/AZ19)</f>
        <v>#VALUE!</v>
      </c>
      <c r="BT19" s="25" t="e">
        <f aca="false">BS19*100</f>
        <v>#VALUE!</v>
      </c>
      <c r="BU19" s="25" t="e">
        <f aca="false">BS19/AA19</f>
        <v>#VALUE!</v>
      </c>
      <c r="BV19" s="25" t="e">
        <f aca="false">(BP19-BS19)*100</f>
        <v>#VALUE!</v>
      </c>
      <c r="BW19" s="25" t="e">
        <f aca="false">BV19/AA19</f>
        <v>#VALUE!</v>
      </c>
      <c r="BX19" s="10"/>
      <c r="BY19" s="10"/>
      <c r="BZ19" s="26"/>
      <c r="CA19" s="26"/>
    </row>
    <row r="20" customFormat="false" ht="14.25" hidden="false" customHeight="true" outlineLevel="0" collapsed="false">
      <c r="A20" s="18" t="n">
        <v>19</v>
      </c>
      <c r="B20" s="10" t="n">
        <v>17003</v>
      </c>
      <c r="C20" s="10" t="n">
        <v>11</v>
      </c>
      <c r="D20" s="11" t="n">
        <v>4</v>
      </c>
      <c r="E20" s="11" t="n">
        <v>2</v>
      </c>
      <c r="F20" s="10" t="n">
        <v>2800</v>
      </c>
      <c r="G20" s="10" t="n">
        <v>2601.68</v>
      </c>
      <c r="H20" s="10" t="n">
        <v>2504.96</v>
      </c>
      <c r="I20" s="12" t="n">
        <v>2527.05</v>
      </c>
      <c r="J20" s="10" t="n">
        <v>1.02</v>
      </c>
      <c r="K20" s="13" t="n">
        <v>7.22</v>
      </c>
      <c r="L20" s="10" t="s">
        <v>64</v>
      </c>
      <c r="M20" s="10" t="n">
        <v>20170517</v>
      </c>
      <c r="N20" s="10" t="n">
        <v>20170517</v>
      </c>
      <c r="O20" s="16" t="n">
        <v>24.295667</v>
      </c>
      <c r="P20" s="10" t="n">
        <v>170505</v>
      </c>
      <c r="Q20" s="24" t="n">
        <f aca="false">DATE(2017,RIGHT(LEFT(P20,4),2),RIGHT(P20,2))</f>
        <v>42860</v>
      </c>
      <c r="R20" s="10" t="n">
        <v>2.786</v>
      </c>
      <c r="S20" s="10" t="n">
        <v>12.9</v>
      </c>
      <c r="T20" s="10" t="n">
        <f aca="false">AVERAGE(32.5, 32.6, 32.5)</f>
        <v>32.5333333333333</v>
      </c>
      <c r="U20" s="10" t="n">
        <v>36.1</v>
      </c>
      <c r="V20" s="10" t="s">
        <v>65</v>
      </c>
      <c r="W20" s="10" t="s">
        <v>65</v>
      </c>
      <c r="X20" s="10" t="s">
        <v>65</v>
      </c>
      <c r="Y20" s="10" t="e">
        <f aca="false">V20*(32.55/29.53)</f>
        <v>#VALUE!</v>
      </c>
      <c r="Z20" s="10" t="e">
        <f aca="false">V20*(T20/AI20)</f>
        <v>#VALUE!</v>
      </c>
      <c r="AA20" s="10" t="s">
        <v>65</v>
      </c>
      <c r="AB20" s="24" t="str">
        <f aca="false">IF(X20="NA","NA",DATEDIF(Q20,X20))</f>
        <v>NA</v>
      </c>
      <c r="AC20" s="10" t="n">
        <f aca="false">1.8682*O20 - 2.7383</f>
        <v>42.6508650894</v>
      </c>
      <c r="AD20" s="10" t="e">
        <f aca="false">1.8682*Z20 - 2.7383</f>
        <v>#VALUE!</v>
      </c>
      <c r="AE20" s="10" t="e">
        <f aca="false">((AD20-AC20)/AC20)*100</f>
        <v>#VALUE!</v>
      </c>
      <c r="AF20" s="12"/>
      <c r="AG20" s="10" t="s">
        <v>65</v>
      </c>
      <c r="AH20" s="10" t="s">
        <v>65</v>
      </c>
      <c r="AI20" s="10" t="s">
        <v>65</v>
      </c>
      <c r="AJ20" s="10" t="s">
        <v>65</v>
      </c>
      <c r="AK20" s="10" t="s">
        <v>65</v>
      </c>
      <c r="AL20" s="10" t="s">
        <v>65</v>
      </c>
      <c r="AM20" s="10" t="s">
        <v>65</v>
      </c>
      <c r="AN20" s="10" t="s">
        <v>65</v>
      </c>
      <c r="AO20" s="24" t="str">
        <f aca="false">IF(AN20="NA","NA",DATE(2017,RIGHT(LEFT(AN20,4),2),RIGHT(AN20,2)))</f>
        <v>NA</v>
      </c>
      <c r="AP20" s="10" t="str">
        <f aca="false">IF(AO20="NA","NA",DATEDIF(X20,AO20,"d"))</f>
        <v>NA</v>
      </c>
      <c r="AQ20" s="10" t="s">
        <v>65</v>
      </c>
      <c r="AR20" s="10" t="s">
        <v>65</v>
      </c>
      <c r="AS20" s="10" t="s">
        <v>65</v>
      </c>
      <c r="AT20" s="10" t="s">
        <v>65</v>
      </c>
      <c r="AU20" s="10" t="s">
        <v>65</v>
      </c>
      <c r="AV20" s="10" t="s">
        <v>65</v>
      </c>
      <c r="AW20" s="10" t="n">
        <v>40.89</v>
      </c>
      <c r="AX20" s="10" t="s">
        <v>69</v>
      </c>
      <c r="AY20" s="21" t="n">
        <f aca="false">1.8651*O20 - 2.6525</f>
        <v>42.6613485217</v>
      </c>
      <c r="AZ20" s="21" t="s">
        <v>65</v>
      </c>
      <c r="BA20" s="21" t="s">
        <v>65</v>
      </c>
      <c r="BB20" s="21" t="s">
        <v>65</v>
      </c>
      <c r="BC20" s="21" t="s">
        <v>65</v>
      </c>
      <c r="BD20" s="25" t="s">
        <v>65</v>
      </c>
      <c r="BE20" s="25" t="s">
        <v>65</v>
      </c>
      <c r="BF20" s="25" t="s">
        <v>65</v>
      </c>
      <c r="BG20" s="25" t="s">
        <v>65</v>
      </c>
      <c r="BH20" s="25" t="s">
        <v>65</v>
      </c>
      <c r="BI20" s="25" t="s">
        <v>65</v>
      </c>
      <c r="BJ20" s="25" t="s">
        <v>65</v>
      </c>
      <c r="BK20" s="25" t="s">
        <v>65</v>
      </c>
      <c r="BL20" s="25" t="s">
        <v>65</v>
      </c>
      <c r="BM20" s="25" t="s">
        <v>65</v>
      </c>
      <c r="BN20" s="25" t="s">
        <v>65</v>
      </c>
      <c r="BO20" s="25" t="s">
        <v>65</v>
      </c>
      <c r="BP20" s="25" t="e">
        <f aca="false">((BC20 - AZ20)/AZ20)</f>
        <v>#VALUE!</v>
      </c>
      <c r="BQ20" s="25" t="e">
        <f aca="false">BP20*100</f>
        <v>#VALUE!</v>
      </c>
      <c r="BR20" s="25" t="e">
        <f aca="false">BP20/AA20</f>
        <v>#VALUE!</v>
      </c>
      <c r="BS20" s="25" t="e">
        <f aca="false">((AZ20 - AY20)/AZ20)</f>
        <v>#VALUE!</v>
      </c>
      <c r="BT20" s="25" t="e">
        <f aca="false">BS20*100</f>
        <v>#VALUE!</v>
      </c>
      <c r="BU20" s="25" t="e">
        <f aca="false">BS20/AA20</f>
        <v>#VALUE!</v>
      </c>
      <c r="BV20" s="25" t="e">
        <f aca="false">(BP20-BS20)*100</f>
        <v>#VALUE!</v>
      </c>
      <c r="BW20" s="25" t="e">
        <f aca="false">BV20/AA20</f>
        <v>#VALUE!</v>
      </c>
      <c r="BX20" s="10"/>
      <c r="BY20" s="10" t="s">
        <v>73</v>
      </c>
      <c r="BZ20" s="26"/>
      <c r="CA20" s="26"/>
    </row>
    <row r="21" customFormat="false" ht="14.25" hidden="false" customHeight="true" outlineLevel="0" collapsed="false">
      <c r="A21" s="18" t="n">
        <v>20</v>
      </c>
      <c r="B21" s="10" t="n">
        <v>17006</v>
      </c>
      <c r="C21" s="10" t="n">
        <v>8</v>
      </c>
      <c r="D21" s="11" t="n">
        <v>3</v>
      </c>
      <c r="E21" s="11" t="n">
        <v>2</v>
      </c>
      <c r="F21" s="10" t="n">
        <v>900</v>
      </c>
      <c r="G21" s="10" t="n">
        <v>2449.19</v>
      </c>
      <c r="H21" s="10" t="n">
        <v>2464.79</v>
      </c>
      <c r="I21" s="12" t="n">
        <v>904.6</v>
      </c>
      <c r="J21" s="10" t="n">
        <v>2.08</v>
      </c>
      <c r="K21" s="13" t="n">
        <v>7.59</v>
      </c>
      <c r="L21" s="10" t="s">
        <v>64</v>
      </c>
      <c r="M21" s="10" t="n">
        <v>20170517</v>
      </c>
      <c r="N21" s="10" t="n">
        <v>20170517</v>
      </c>
      <c r="O21" s="10" t="n">
        <v>23.424333</v>
      </c>
      <c r="P21" s="10" t="n">
        <v>170505</v>
      </c>
      <c r="Q21" s="24" t="n">
        <f aca="false">DATE(2017,RIGHT(LEFT(P21,4),2),RIGHT(P21,2))</f>
        <v>42860</v>
      </c>
      <c r="R21" s="10" t="n">
        <v>2.786</v>
      </c>
      <c r="S21" s="10" t="n">
        <v>12.9</v>
      </c>
      <c r="T21" s="10" t="n">
        <f aca="false">AVERAGE(32.5, 32.6, 32.5)</f>
        <v>32.5333333333333</v>
      </c>
      <c r="U21" s="10" t="n">
        <v>36.1</v>
      </c>
      <c r="V21" s="10" t="s">
        <v>65</v>
      </c>
      <c r="W21" s="10" t="s">
        <v>65</v>
      </c>
      <c r="X21" s="10" t="s">
        <v>65</v>
      </c>
      <c r="Y21" s="10" t="e">
        <f aca="false">V21*(32.55/29.53)</f>
        <v>#VALUE!</v>
      </c>
      <c r="Z21" s="10" t="e">
        <f aca="false">V21*(T21/AI21)</f>
        <v>#VALUE!</v>
      </c>
      <c r="AA21" s="10" t="s">
        <v>65</v>
      </c>
      <c r="AB21" s="24" t="str">
        <f aca="false">IF(X21="NA","NA",DATEDIF(Q21,X21))</f>
        <v>NA</v>
      </c>
      <c r="AC21" s="10" t="n">
        <f aca="false">1.8682*O21 - 2.7383</f>
        <v>41.0230389106</v>
      </c>
      <c r="AD21" s="10" t="e">
        <f aca="false">1.8682*Z21 - 2.7383</f>
        <v>#VALUE!</v>
      </c>
      <c r="AE21" s="10" t="e">
        <f aca="false">((AD21-AC21)/AC21)*100</f>
        <v>#VALUE!</v>
      </c>
      <c r="AF21" s="12"/>
      <c r="AG21" s="10" t="s">
        <v>65</v>
      </c>
      <c r="AH21" s="10" t="s">
        <v>65</v>
      </c>
      <c r="AI21" s="10" t="s">
        <v>65</v>
      </c>
      <c r="AJ21" s="10" t="s">
        <v>65</v>
      </c>
      <c r="AK21" s="10" t="s">
        <v>65</v>
      </c>
      <c r="AL21" s="10" t="s">
        <v>65</v>
      </c>
      <c r="AM21" s="10" t="s">
        <v>65</v>
      </c>
      <c r="AN21" s="10" t="s">
        <v>65</v>
      </c>
      <c r="AO21" s="24" t="str">
        <f aca="false">IF(AN21="NA","NA",DATE(2017,RIGHT(LEFT(AN21,4),2),RIGHT(AN21,2)))</f>
        <v>NA</v>
      </c>
      <c r="AP21" s="10" t="str">
        <f aca="false">IF(AO21="NA","NA",DATEDIF(X21,AO21,"d"))</f>
        <v>NA</v>
      </c>
      <c r="AQ21" s="10" t="s">
        <v>65</v>
      </c>
      <c r="AR21" s="10" t="s">
        <v>65</v>
      </c>
      <c r="AS21" s="10" t="s">
        <v>65</v>
      </c>
      <c r="AT21" s="10" t="s">
        <v>65</v>
      </c>
      <c r="AU21" s="10" t="s">
        <v>65</v>
      </c>
      <c r="AV21" s="10" t="s">
        <v>65</v>
      </c>
      <c r="AW21" s="10" t="n">
        <v>40.56</v>
      </c>
      <c r="AX21" s="10" t="s">
        <v>69</v>
      </c>
      <c r="AY21" s="21" t="n">
        <f aca="false">1.8651*O21 - 2.6525</f>
        <v>41.0362234783</v>
      </c>
      <c r="AZ21" s="21" t="s">
        <v>65</v>
      </c>
      <c r="BA21" s="21" t="s">
        <v>65</v>
      </c>
      <c r="BB21" s="21" t="s">
        <v>65</v>
      </c>
      <c r="BC21" s="21" t="s">
        <v>65</v>
      </c>
      <c r="BD21" s="25" t="s">
        <v>65</v>
      </c>
      <c r="BE21" s="25" t="s">
        <v>65</v>
      </c>
      <c r="BF21" s="25" t="s">
        <v>65</v>
      </c>
      <c r="BG21" s="25" t="s">
        <v>65</v>
      </c>
      <c r="BH21" s="25" t="s">
        <v>65</v>
      </c>
      <c r="BI21" s="25" t="s">
        <v>65</v>
      </c>
      <c r="BJ21" s="25" t="s">
        <v>65</v>
      </c>
      <c r="BK21" s="25" t="s">
        <v>65</v>
      </c>
      <c r="BL21" s="25" t="s">
        <v>65</v>
      </c>
      <c r="BM21" s="25" t="s">
        <v>65</v>
      </c>
      <c r="BN21" s="25" t="s">
        <v>65</v>
      </c>
      <c r="BO21" s="25" t="s">
        <v>65</v>
      </c>
      <c r="BP21" s="25" t="e">
        <f aca="false">((BC21 - AZ21)/AZ21)</f>
        <v>#VALUE!</v>
      </c>
      <c r="BQ21" s="25" t="e">
        <f aca="false">BP21*100</f>
        <v>#VALUE!</v>
      </c>
      <c r="BR21" s="25" t="e">
        <f aca="false">BP21/AA21</f>
        <v>#VALUE!</v>
      </c>
      <c r="BS21" s="25" t="e">
        <f aca="false">((AZ21 - AY21)/AZ21)</f>
        <v>#VALUE!</v>
      </c>
      <c r="BT21" s="25" t="e">
        <f aca="false">BS21*100</f>
        <v>#VALUE!</v>
      </c>
      <c r="BU21" s="25" t="e">
        <f aca="false">BS21/AA21</f>
        <v>#VALUE!</v>
      </c>
      <c r="BV21" s="25" t="e">
        <f aca="false">(BP21-BS21)*100</f>
        <v>#VALUE!</v>
      </c>
      <c r="BW21" s="25" t="e">
        <f aca="false">BV21/AA21</f>
        <v>#VALUE!</v>
      </c>
      <c r="BX21" s="10"/>
      <c r="BY21" s="10" t="s">
        <v>74</v>
      </c>
      <c r="BZ21" s="26"/>
      <c r="CA21" s="26"/>
    </row>
    <row r="22" customFormat="false" ht="14.25" hidden="false" customHeight="true" outlineLevel="0" collapsed="false">
      <c r="A22" s="18" t="n">
        <v>21</v>
      </c>
      <c r="B22" s="10" t="n">
        <v>17017</v>
      </c>
      <c r="C22" s="10" t="n">
        <v>1</v>
      </c>
      <c r="D22" s="11" t="n">
        <v>1</v>
      </c>
      <c r="E22" s="11" t="n">
        <v>1</v>
      </c>
      <c r="F22" s="10" t="n">
        <v>400</v>
      </c>
      <c r="G22" s="10" t="n">
        <v>2404.69</v>
      </c>
      <c r="H22" s="10" t="n">
        <v>2506.24</v>
      </c>
      <c r="I22" s="12" t="n">
        <v>576.45</v>
      </c>
      <c r="J22" s="10" t="n">
        <v>2.97</v>
      </c>
      <c r="K22" s="13" t="n">
        <v>7.83</v>
      </c>
      <c r="L22" s="10" t="s">
        <v>64</v>
      </c>
      <c r="M22" s="10" t="n">
        <v>20170517</v>
      </c>
      <c r="N22" s="10" t="n">
        <v>20170517</v>
      </c>
      <c r="O22" s="10" t="n">
        <v>21.787667</v>
      </c>
      <c r="P22" s="10" t="n">
        <v>170506</v>
      </c>
      <c r="Q22" s="24" t="n">
        <f aca="false">DATE(2017,RIGHT(LEFT(P22,4),2),RIGHT(P22,2))</f>
        <v>42861</v>
      </c>
      <c r="R22" s="10" t="n">
        <f aca="false">AVERAGE(2.799, 2.798, 2.797)</f>
        <v>2.798</v>
      </c>
      <c r="S22" s="10" t="n">
        <v>13</v>
      </c>
      <c r="T22" s="10" t="n">
        <f aca="false">AVERAGE(32.6, 32.7, 32.7)</f>
        <v>32.6666666666667</v>
      </c>
      <c r="U22" s="10" t="n">
        <v>36.1</v>
      </c>
      <c r="V22" s="10" t="s">
        <v>65</v>
      </c>
      <c r="W22" s="10" t="s">
        <v>65</v>
      </c>
      <c r="X22" s="10" t="s">
        <v>65</v>
      </c>
      <c r="Y22" s="10" t="e">
        <f aca="false">V22*(32.55/29.53)</f>
        <v>#VALUE!</v>
      </c>
      <c r="Z22" s="10" t="e">
        <f aca="false">V22*(T22/AI22)</f>
        <v>#VALUE!</v>
      </c>
      <c r="AA22" s="10" t="s">
        <v>65</v>
      </c>
      <c r="AB22" s="24" t="str">
        <f aca="false">IF(X22="NA","NA",DATEDIF(Q22,X22))</f>
        <v>NA</v>
      </c>
      <c r="AC22" s="10" t="n">
        <f aca="false">1.8682*O22 - 2.7383</f>
        <v>37.9654194894</v>
      </c>
      <c r="AD22" s="10" t="e">
        <f aca="false">1.8682*Z22 - 2.7383</f>
        <v>#VALUE!</v>
      </c>
      <c r="AE22" s="10" t="e">
        <f aca="false">((AD22-AC22)/AC22)*100</f>
        <v>#VALUE!</v>
      </c>
      <c r="AF22" s="12"/>
      <c r="AG22" s="10" t="s">
        <v>65</v>
      </c>
      <c r="AH22" s="10" t="s">
        <v>65</v>
      </c>
      <c r="AI22" s="10" t="s">
        <v>65</v>
      </c>
      <c r="AJ22" s="10" t="s">
        <v>65</v>
      </c>
      <c r="AK22" s="10" t="s">
        <v>65</v>
      </c>
      <c r="AL22" s="10" t="s">
        <v>65</v>
      </c>
      <c r="AM22" s="10" t="s">
        <v>65</v>
      </c>
      <c r="AN22" s="10" t="s">
        <v>65</v>
      </c>
      <c r="AO22" s="24" t="str">
        <f aca="false">IF(AN22="NA","NA",DATE(2017,RIGHT(LEFT(AN22,4),2),RIGHT(AN22,2)))</f>
        <v>NA</v>
      </c>
      <c r="AP22" s="10" t="str">
        <f aca="false">IF(AO22="NA","NA",DATEDIF(X22,AO22,"d"))</f>
        <v>NA</v>
      </c>
      <c r="AQ22" s="10" t="s">
        <v>65</v>
      </c>
      <c r="AR22" s="10" t="s">
        <v>65</v>
      </c>
      <c r="AS22" s="10" t="s">
        <v>65</v>
      </c>
      <c r="AT22" s="10" t="s">
        <v>65</v>
      </c>
      <c r="AU22" s="10" t="s">
        <v>65</v>
      </c>
      <c r="AV22" s="10" t="s">
        <v>65</v>
      </c>
      <c r="AW22" s="10" t="n">
        <v>38.97</v>
      </c>
      <c r="AX22" s="10" t="s">
        <v>69</v>
      </c>
      <c r="AY22" s="21" t="n">
        <f aca="false">1.8651*O22 - 2.6525</f>
        <v>37.9836777217</v>
      </c>
      <c r="AZ22" s="21" t="s">
        <v>65</v>
      </c>
      <c r="BA22" s="21" t="s">
        <v>65</v>
      </c>
      <c r="BB22" s="21" t="s">
        <v>65</v>
      </c>
      <c r="BC22" s="21" t="s">
        <v>65</v>
      </c>
      <c r="BD22" s="25" t="s">
        <v>65</v>
      </c>
      <c r="BE22" s="25" t="s">
        <v>65</v>
      </c>
      <c r="BF22" s="25" t="s">
        <v>65</v>
      </c>
      <c r="BG22" s="25" t="s">
        <v>65</v>
      </c>
      <c r="BH22" s="25" t="s">
        <v>65</v>
      </c>
      <c r="BI22" s="25" t="s">
        <v>65</v>
      </c>
      <c r="BJ22" s="25" t="s">
        <v>65</v>
      </c>
      <c r="BK22" s="25" t="s">
        <v>65</v>
      </c>
      <c r="BL22" s="25" t="s">
        <v>65</v>
      </c>
      <c r="BM22" s="25" t="s">
        <v>65</v>
      </c>
      <c r="BN22" s="25" t="s">
        <v>65</v>
      </c>
      <c r="BO22" s="25" t="s">
        <v>65</v>
      </c>
      <c r="BP22" s="25" t="e">
        <f aca="false">((BC22 - AZ22)/AZ22)</f>
        <v>#VALUE!</v>
      </c>
      <c r="BQ22" s="25" t="e">
        <f aca="false">BP22*100</f>
        <v>#VALUE!</v>
      </c>
      <c r="BR22" s="25" t="e">
        <f aca="false">BP22/AA22</f>
        <v>#VALUE!</v>
      </c>
      <c r="BS22" s="25" t="e">
        <f aca="false">((AZ22 - AY22)/AZ22)</f>
        <v>#VALUE!</v>
      </c>
      <c r="BT22" s="25" t="e">
        <f aca="false">BS22*100</f>
        <v>#VALUE!</v>
      </c>
      <c r="BU22" s="25" t="e">
        <f aca="false">BS22/AA22</f>
        <v>#VALUE!</v>
      </c>
      <c r="BV22" s="25" t="e">
        <f aca="false">(BP22-BS22)*100</f>
        <v>#VALUE!</v>
      </c>
      <c r="BW22" s="25" t="e">
        <f aca="false">BV22/AA22</f>
        <v>#VALUE!</v>
      </c>
      <c r="BX22" s="10"/>
      <c r="BY22" s="26"/>
      <c r="BZ22" s="26"/>
      <c r="CA22" s="26"/>
    </row>
    <row r="23" customFormat="false" ht="14.25" hidden="false" customHeight="true" outlineLevel="0" collapsed="false">
      <c r="A23" s="18" t="n">
        <v>22</v>
      </c>
      <c r="B23" s="10" t="n">
        <v>17025</v>
      </c>
      <c r="C23" s="10" t="n">
        <v>10</v>
      </c>
      <c r="D23" s="11" t="n">
        <v>4</v>
      </c>
      <c r="E23" s="11" t="n">
        <v>1</v>
      </c>
      <c r="F23" s="10" t="n">
        <v>2800</v>
      </c>
      <c r="G23" s="10" t="n">
        <v>2587.92</v>
      </c>
      <c r="H23" s="10" t="n">
        <v>2497.79</v>
      </c>
      <c r="I23" s="12" t="n">
        <v>2378.18</v>
      </c>
      <c r="J23" s="10" t="n">
        <v>1.08</v>
      </c>
      <c r="K23" s="13" t="n">
        <v>7.23</v>
      </c>
      <c r="L23" s="10" t="s">
        <v>64</v>
      </c>
      <c r="M23" s="10" t="n">
        <v>20170517</v>
      </c>
      <c r="N23" s="10" t="n">
        <v>20170517</v>
      </c>
      <c r="O23" s="10" t="n">
        <v>22.595</v>
      </c>
      <c r="P23" s="10" t="n">
        <v>170506</v>
      </c>
      <c r="Q23" s="24" t="n">
        <f aca="false">DATE(2017,RIGHT(LEFT(P23,4),2),RIGHT(P23,2))</f>
        <v>42861</v>
      </c>
      <c r="R23" s="10" t="n">
        <f aca="false">AVERAGE(2.796, 2.797, 2.798)</f>
        <v>2.797</v>
      </c>
      <c r="S23" s="10" t="n">
        <v>13</v>
      </c>
      <c r="T23" s="10" t="n">
        <f aca="false">AVERAGE(32.6, 32.7, 32.7)</f>
        <v>32.6666666666667</v>
      </c>
      <c r="U23" s="10" t="n">
        <v>36.1</v>
      </c>
      <c r="V23" s="10" t="s">
        <v>65</v>
      </c>
      <c r="W23" s="10" t="s">
        <v>65</v>
      </c>
      <c r="X23" s="10" t="s">
        <v>65</v>
      </c>
      <c r="Y23" s="10" t="e">
        <f aca="false">V23*(32.55/29.53)</f>
        <v>#VALUE!</v>
      </c>
      <c r="Z23" s="10" t="e">
        <f aca="false">V23*(T23/AI23)</f>
        <v>#VALUE!</v>
      </c>
      <c r="AA23" s="10" t="s">
        <v>65</v>
      </c>
      <c r="AB23" s="24" t="str">
        <f aca="false">IF(X23="NA","NA",DATEDIF(Q23,X23))</f>
        <v>NA</v>
      </c>
      <c r="AC23" s="10" t="n">
        <f aca="false">1.8682*O23 - 2.7383</f>
        <v>39.473679</v>
      </c>
      <c r="AD23" s="10" t="e">
        <f aca="false">1.8682*Z23 - 2.7383</f>
        <v>#VALUE!</v>
      </c>
      <c r="AE23" s="10" t="e">
        <f aca="false">((AD23-AC23)/AC23)*100</f>
        <v>#VALUE!</v>
      </c>
      <c r="AF23" s="12"/>
      <c r="AG23" s="10" t="s">
        <v>65</v>
      </c>
      <c r="AH23" s="10" t="s">
        <v>65</v>
      </c>
      <c r="AI23" s="10" t="s">
        <v>65</v>
      </c>
      <c r="AJ23" s="10" t="s">
        <v>65</v>
      </c>
      <c r="AK23" s="10" t="s">
        <v>65</v>
      </c>
      <c r="AL23" s="10" t="s">
        <v>65</v>
      </c>
      <c r="AM23" s="10" t="s">
        <v>65</v>
      </c>
      <c r="AN23" s="10" t="s">
        <v>65</v>
      </c>
      <c r="AO23" s="24" t="str">
        <f aca="false">IF(AN23="NA","NA",DATE(2017,RIGHT(LEFT(AN23,4),2),RIGHT(AN23,2)))</f>
        <v>NA</v>
      </c>
      <c r="AP23" s="10" t="str">
        <f aca="false">IF(AO23="NA","NA",DATEDIF(X23,AO23,"d"))</f>
        <v>NA</v>
      </c>
      <c r="AQ23" s="10" t="s">
        <v>65</v>
      </c>
      <c r="AR23" s="10" t="s">
        <v>65</v>
      </c>
      <c r="AS23" s="10" t="s">
        <v>65</v>
      </c>
      <c r="AT23" s="10" t="s">
        <v>65</v>
      </c>
      <c r="AU23" s="10" t="s">
        <v>65</v>
      </c>
      <c r="AV23" s="10" t="s">
        <v>65</v>
      </c>
      <c r="AW23" s="10" t="n">
        <v>38.56</v>
      </c>
      <c r="AX23" s="10" t="s">
        <v>69</v>
      </c>
      <c r="AY23" s="21" t="n">
        <f aca="false">1.8651*O23 - 2.6525</f>
        <v>39.4894345</v>
      </c>
      <c r="AZ23" s="21" t="s">
        <v>65</v>
      </c>
      <c r="BA23" s="21" t="s">
        <v>65</v>
      </c>
      <c r="BB23" s="21" t="s">
        <v>65</v>
      </c>
      <c r="BC23" s="21" t="s">
        <v>65</v>
      </c>
      <c r="BD23" s="25" t="s">
        <v>65</v>
      </c>
      <c r="BE23" s="25" t="s">
        <v>65</v>
      </c>
      <c r="BF23" s="25" t="s">
        <v>65</v>
      </c>
      <c r="BG23" s="25" t="s">
        <v>65</v>
      </c>
      <c r="BH23" s="25" t="s">
        <v>65</v>
      </c>
      <c r="BI23" s="25" t="s">
        <v>65</v>
      </c>
      <c r="BJ23" s="25" t="s">
        <v>65</v>
      </c>
      <c r="BK23" s="25" t="s">
        <v>65</v>
      </c>
      <c r="BL23" s="25" t="s">
        <v>65</v>
      </c>
      <c r="BM23" s="25" t="s">
        <v>65</v>
      </c>
      <c r="BN23" s="25" t="s">
        <v>65</v>
      </c>
      <c r="BO23" s="25" t="s">
        <v>65</v>
      </c>
      <c r="BP23" s="25" t="e">
        <f aca="false">((BC23 - AZ23)/AZ23)</f>
        <v>#VALUE!</v>
      </c>
      <c r="BQ23" s="25" t="e">
        <f aca="false">BP23*100</f>
        <v>#VALUE!</v>
      </c>
      <c r="BR23" s="25" t="e">
        <f aca="false">BP23/AA23</f>
        <v>#VALUE!</v>
      </c>
      <c r="BS23" s="25" t="e">
        <f aca="false">((AZ23 - AY23)/AZ23)</f>
        <v>#VALUE!</v>
      </c>
      <c r="BT23" s="25" t="e">
        <f aca="false">BS23*100</f>
        <v>#VALUE!</v>
      </c>
      <c r="BU23" s="25" t="e">
        <f aca="false">BS23/AA23</f>
        <v>#VALUE!</v>
      </c>
      <c r="BV23" s="25" t="e">
        <f aca="false">(BP23-BS23)*100</f>
        <v>#VALUE!</v>
      </c>
      <c r="BW23" s="25" t="e">
        <f aca="false">BV23/AA23</f>
        <v>#VALUE!</v>
      </c>
      <c r="BX23" s="10"/>
      <c r="BY23" s="26"/>
      <c r="BZ23" s="26"/>
      <c r="CA23" s="26"/>
    </row>
    <row r="24" customFormat="false" ht="14.25" hidden="false" customHeight="true" outlineLevel="0" collapsed="false">
      <c r="A24" s="18" t="n">
        <v>23</v>
      </c>
      <c r="B24" s="10" t="n">
        <v>17034</v>
      </c>
      <c r="C24" s="10" t="n">
        <v>13</v>
      </c>
      <c r="D24" s="11" t="n">
        <v>5</v>
      </c>
      <c r="E24" s="11" t="n">
        <v>1</v>
      </c>
      <c r="F24" s="10" t="n">
        <v>900</v>
      </c>
      <c r="G24" s="10" t="n">
        <v>2439.9</v>
      </c>
      <c r="H24" s="10" t="n">
        <v>2459.91</v>
      </c>
      <c r="I24" s="12" t="n">
        <v>936.56</v>
      </c>
      <c r="J24" s="10" t="n">
        <v>2.02</v>
      </c>
      <c r="K24" s="13" t="n">
        <v>7.62</v>
      </c>
      <c r="L24" s="10" t="s">
        <v>64</v>
      </c>
      <c r="M24" s="10" t="n">
        <v>20170517</v>
      </c>
      <c r="N24" s="10" t="n">
        <v>20170517</v>
      </c>
      <c r="O24" s="10" t="n">
        <v>23.217</v>
      </c>
      <c r="P24" s="10" t="n">
        <v>170505</v>
      </c>
      <c r="Q24" s="24" t="n">
        <f aca="false">DATE(2017,RIGHT(LEFT(P24,4),2),RIGHT(P24,2))</f>
        <v>42860</v>
      </c>
      <c r="R24" s="10" t="n">
        <f aca="false">AVERAGE(2.785, 2.785, 2.786)</f>
        <v>2.78533333333333</v>
      </c>
      <c r="S24" s="10" t="n">
        <v>12.9</v>
      </c>
      <c r="T24" s="10" t="n">
        <f aca="false">AVERAGE(32.5, 32.6, 32.5)</f>
        <v>32.5333333333333</v>
      </c>
      <c r="U24" s="10" t="n">
        <v>36.1</v>
      </c>
      <c r="V24" s="10" t="s">
        <v>65</v>
      </c>
      <c r="W24" s="10" t="s">
        <v>65</v>
      </c>
      <c r="X24" s="10" t="s">
        <v>65</v>
      </c>
      <c r="Y24" s="10" t="e">
        <f aca="false">V24*(32.55/29.53)</f>
        <v>#VALUE!</v>
      </c>
      <c r="Z24" s="10" t="e">
        <f aca="false">V24*(T24/AI24)</f>
        <v>#VALUE!</v>
      </c>
      <c r="AA24" s="10" t="s">
        <v>65</v>
      </c>
      <c r="AB24" s="24" t="str">
        <f aca="false">IF(X24="NA","NA",DATEDIF(Q24,X24))</f>
        <v>NA</v>
      </c>
      <c r="AC24" s="10" t="n">
        <f aca="false">1.8682*O24 - 2.7383</f>
        <v>40.6356994</v>
      </c>
      <c r="AD24" s="10" t="e">
        <f aca="false">1.8682*Z24 - 2.7383</f>
        <v>#VALUE!</v>
      </c>
      <c r="AE24" s="10" t="e">
        <f aca="false">((AD24-AC24)/AC24)*100</f>
        <v>#VALUE!</v>
      </c>
      <c r="AF24" s="12"/>
      <c r="AG24" s="10" t="s">
        <v>65</v>
      </c>
      <c r="AH24" s="10" t="s">
        <v>65</v>
      </c>
      <c r="AI24" s="10" t="s">
        <v>65</v>
      </c>
      <c r="AJ24" s="10" t="s">
        <v>65</v>
      </c>
      <c r="AK24" s="10" t="s">
        <v>65</v>
      </c>
      <c r="AL24" s="10" t="s">
        <v>65</v>
      </c>
      <c r="AM24" s="10" t="s">
        <v>65</v>
      </c>
      <c r="AN24" s="10" t="s">
        <v>65</v>
      </c>
      <c r="AO24" s="24" t="str">
        <f aca="false">IF(AN24="NA","NA",DATE(2017,RIGHT(LEFT(AN24,4),2),RIGHT(AN24,2)))</f>
        <v>NA</v>
      </c>
      <c r="AP24" s="10" t="str">
        <f aca="false">IF(AO24="NA","NA",DATEDIF(X24,AO24,"d"))</f>
        <v>NA</v>
      </c>
      <c r="AQ24" s="10" t="s">
        <v>65</v>
      </c>
      <c r="AR24" s="10" t="s">
        <v>65</v>
      </c>
      <c r="AS24" s="10" t="s">
        <v>65</v>
      </c>
      <c r="AT24" s="10" t="s">
        <v>65</v>
      </c>
      <c r="AU24" s="10" t="s">
        <v>65</v>
      </c>
      <c r="AV24" s="10" t="s">
        <v>65</v>
      </c>
      <c r="AW24" s="10" t="n">
        <v>41.66</v>
      </c>
      <c r="AX24" s="10" t="s">
        <v>69</v>
      </c>
      <c r="AY24" s="21" t="n">
        <f aca="false">1.8651*O24 - 2.6525</f>
        <v>40.6495267</v>
      </c>
      <c r="AZ24" s="21" t="s">
        <v>65</v>
      </c>
      <c r="BA24" s="21" t="s">
        <v>65</v>
      </c>
      <c r="BB24" s="21" t="s">
        <v>65</v>
      </c>
      <c r="BC24" s="21" t="s">
        <v>65</v>
      </c>
      <c r="BD24" s="25" t="s">
        <v>65</v>
      </c>
      <c r="BE24" s="25" t="s">
        <v>65</v>
      </c>
      <c r="BF24" s="25" t="s">
        <v>65</v>
      </c>
      <c r="BG24" s="25" t="s">
        <v>65</v>
      </c>
      <c r="BH24" s="25" t="s">
        <v>65</v>
      </c>
      <c r="BI24" s="25" t="s">
        <v>65</v>
      </c>
      <c r="BJ24" s="25" t="s">
        <v>65</v>
      </c>
      <c r="BK24" s="25" t="s">
        <v>65</v>
      </c>
      <c r="BL24" s="25" t="s">
        <v>65</v>
      </c>
      <c r="BM24" s="25" t="s">
        <v>65</v>
      </c>
      <c r="BN24" s="25" t="s">
        <v>65</v>
      </c>
      <c r="BO24" s="25" t="s">
        <v>65</v>
      </c>
      <c r="BP24" s="25" t="e">
        <f aca="false">((BC24 - AZ24)/AZ24)</f>
        <v>#VALUE!</v>
      </c>
      <c r="BQ24" s="25" t="e">
        <f aca="false">BP24*100</f>
        <v>#VALUE!</v>
      </c>
      <c r="BR24" s="25" t="e">
        <f aca="false">BP24/AA24</f>
        <v>#VALUE!</v>
      </c>
      <c r="BS24" s="25" t="e">
        <f aca="false">((AZ24 - AY24)/AZ24)</f>
        <v>#VALUE!</v>
      </c>
      <c r="BT24" s="25" t="e">
        <f aca="false">BS24*100</f>
        <v>#VALUE!</v>
      </c>
      <c r="BU24" s="25" t="e">
        <f aca="false">BS24/AA24</f>
        <v>#VALUE!</v>
      </c>
      <c r="BV24" s="25" t="e">
        <f aca="false">(BP24-BS24)*100</f>
        <v>#VALUE!</v>
      </c>
      <c r="BW24" s="25" t="e">
        <f aca="false">BV24/AA24</f>
        <v>#VALUE!</v>
      </c>
      <c r="BX24" s="10"/>
      <c r="BY24" s="26"/>
      <c r="BZ24" s="26"/>
      <c r="CA24" s="26"/>
    </row>
    <row r="25" customFormat="false" ht="14.25" hidden="false" customHeight="true" outlineLevel="0" collapsed="false">
      <c r="A25" s="18" t="n">
        <v>24</v>
      </c>
      <c r="B25" s="10" t="n">
        <v>17037</v>
      </c>
      <c r="C25" s="10" t="n">
        <v>2</v>
      </c>
      <c r="D25" s="11" t="n">
        <v>1</v>
      </c>
      <c r="E25" s="11" t="n">
        <v>2</v>
      </c>
      <c r="F25" s="10" t="n">
        <v>400</v>
      </c>
      <c r="G25" s="10" t="n">
        <v>2388.7</v>
      </c>
      <c r="H25" s="10" t="n">
        <v>2486.18</v>
      </c>
      <c r="I25" s="12" t="n">
        <v>535.06</v>
      </c>
      <c r="J25" s="12" t="n">
        <v>3.1</v>
      </c>
      <c r="K25" s="13" t="n">
        <v>7.84</v>
      </c>
      <c r="L25" s="10" t="s">
        <v>64</v>
      </c>
      <c r="M25" s="10" t="n">
        <v>20170517</v>
      </c>
      <c r="N25" s="10" t="n">
        <v>20170517</v>
      </c>
      <c r="O25" s="10" t="n">
        <v>44.704333</v>
      </c>
      <c r="P25" s="10" t="n">
        <v>170504</v>
      </c>
      <c r="Q25" s="24" t="n">
        <f aca="false">DATE(2017,RIGHT(LEFT(P25,4),2),RIGHT(P25,2))</f>
        <v>42859</v>
      </c>
      <c r="R25" s="10" t="n">
        <f aca="false">AVERAGE(2.756, 2.755, 2.756)</f>
        <v>2.75566666666667</v>
      </c>
      <c r="S25" s="10" t="n">
        <v>13</v>
      </c>
      <c r="T25" s="10" t="n">
        <f aca="false">AVERAGE(32.4,32.5,32.4)</f>
        <v>32.4333333333333</v>
      </c>
      <c r="U25" s="10" t="n">
        <v>36.1</v>
      </c>
      <c r="V25" s="10" t="s">
        <v>65</v>
      </c>
      <c r="W25" s="10" t="s">
        <v>65</v>
      </c>
      <c r="X25" s="10" t="s">
        <v>65</v>
      </c>
      <c r="Y25" s="10" t="e">
        <f aca="false">V25*(32.55/29.53)</f>
        <v>#VALUE!</v>
      </c>
      <c r="Z25" s="10" t="e">
        <f aca="false">V25*(T25/AI25)</f>
        <v>#VALUE!</v>
      </c>
      <c r="AA25" s="10" t="s">
        <v>65</v>
      </c>
      <c r="AB25" s="24" t="str">
        <f aca="false">IF(X25="NA","NA",DATEDIF(Q25,X25))</f>
        <v>NA</v>
      </c>
      <c r="AC25" s="10" t="n">
        <f aca="false">1.8682*O25 - 2.7383</f>
        <v>80.7783349106</v>
      </c>
      <c r="AD25" s="10" t="e">
        <f aca="false">1.8682*Z25 - 2.7383</f>
        <v>#VALUE!</v>
      </c>
      <c r="AE25" s="10" t="e">
        <f aca="false">((AD25-AC25)/AC25)*100</f>
        <v>#VALUE!</v>
      </c>
      <c r="AF25" s="12"/>
      <c r="AG25" s="10" t="s">
        <v>65</v>
      </c>
      <c r="AH25" s="10" t="s">
        <v>65</v>
      </c>
      <c r="AI25" s="10" t="s">
        <v>65</v>
      </c>
      <c r="AJ25" s="10" t="s">
        <v>65</v>
      </c>
      <c r="AK25" s="10" t="s">
        <v>65</v>
      </c>
      <c r="AL25" s="10" t="s">
        <v>65</v>
      </c>
      <c r="AM25" s="10" t="s">
        <v>65</v>
      </c>
      <c r="AN25" s="10" t="s">
        <v>65</v>
      </c>
      <c r="AO25" s="24" t="str">
        <f aca="false">IF(AN25="NA","NA",DATE(2017,RIGHT(LEFT(AN25,4),2),RIGHT(AN25,2)))</f>
        <v>NA</v>
      </c>
      <c r="AP25" s="10" t="str">
        <f aca="false">IF(AO25="NA","NA",DATEDIF(X25,AO25,"d"))</f>
        <v>NA</v>
      </c>
      <c r="AQ25" s="10" t="s">
        <v>65</v>
      </c>
      <c r="AR25" s="10" t="s">
        <v>65</v>
      </c>
      <c r="AS25" s="10" t="s">
        <v>65</v>
      </c>
      <c r="AT25" s="10" t="s">
        <v>65</v>
      </c>
      <c r="AU25" s="10" t="s">
        <v>65</v>
      </c>
      <c r="AV25" s="10" t="s">
        <v>65</v>
      </c>
      <c r="AW25" s="10" t="n">
        <v>81.49</v>
      </c>
      <c r="AX25" s="10" t="s">
        <v>69</v>
      </c>
      <c r="AY25" s="21" t="n">
        <f aca="false">1.8651*O25 - 2.6525</f>
        <v>80.7255514783</v>
      </c>
      <c r="AZ25" s="21" t="s">
        <v>65</v>
      </c>
      <c r="BA25" s="21" t="s">
        <v>65</v>
      </c>
      <c r="BB25" s="21" t="s">
        <v>65</v>
      </c>
      <c r="BC25" s="21" t="s">
        <v>65</v>
      </c>
      <c r="BD25" s="25" t="s">
        <v>65</v>
      </c>
      <c r="BE25" s="25" t="s">
        <v>65</v>
      </c>
      <c r="BF25" s="25" t="s">
        <v>65</v>
      </c>
      <c r="BG25" s="25" t="s">
        <v>65</v>
      </c>
      <c r="BH25" s="25" t="s">
        <v>65</v>
      </c>
      <c r="BI25" s="25" t="s">
        <v>65</v>
      </c>
      <c r="BJ25" s="25" t="s">
        <v>65</v>
      </c>
      <c r="BK25" s="25" t="s">
        <v>65</v>
      </c>
      <c r="BL25" s="25" t="s">
        <v>65</v>
      </c>
      <c r="BM25" s="25" t="s">
        <v>65</v>
      </c>
      <c r="BN25" s="25" t="s">
        <v>65</v>
      </c>
      <c r="BO25" s="25" t="s">
        <v>65</v>
      </c>
      <c r="BP25" s="25" t="e">
        <f aca="false">((BC25 - AZ25)/AZ25)</f>
        <v>#VALUE!</v>
      </c>
      <c r="BQ25" s="25" t="e">
        <f aca="false">BP25*100</f>
        <v>#VALUE!</v>
      </c>
      <c r="BR25" s="25" t="e">
        <f aca="false">BP25/AA25</f>
        <v>#VALUE!</v>
      </c>
      <c r="BS25" s="25" t="e">
        <f aca="false">((AZ25 - AY25)/AZ25)</f>
        <v>#VALUE!</v>
      </c>
      <c r="BT25" s="25" t="e">
        <f aca="false">BS25*100</f>
        <v>#VALUE!</v>
      </c>
      <c r="BU25" s="25" t="e">
        <f aca="false">BS25/AA25</f>
        <v>#VALUE!</v>
      </c>
      <c r="BV25" s="25" t="e">
        <f aca="false">(BP25-BS25)*100</f>
        <v>#VALUE!</v>
      </c>
      <c r="BW25" s="25" t="e">
        <f aca="false">BV25/AA25</f>
        <v>#VALUE!</v>
      </c>
      <c r="BX25" s="10"/>
      <c r="BY25" s="26"/>
      <c r="BZ25" s="26"/>
      <c r="CA25" s="26"/>
    </row>
    <row r="26" customFormat="false" ht="14.25" hidden="false" customHeight="true" outlineLevel="0" collapsed="false">
      <c r="A26" s="18" t="n">
        <v>25</v>
      </c>
      <c r="B26" s="10" t="n">
        <v>17055</v>
      </c>
      <c r="C26" s="10" t="n">
        <v>3</v>
      </c>
      <c r="D26" s="11" t="n">
        <v>1</v>
      </c>
      <c r="E26" s="11" t="n">
        <v>3</v>
      </c>
      <c r="F26" s="10" t="n">
        <v>400</v>
      </c>
      <c r="G26" s="10" t="n">
        <v>2377.12</v>
      </c>
      <c r="H26" s="10" t="n">
        <v>2484.38</v>
      </c>
      <c r="I26" s="12" t="n">
        <v>574.36</v>
      </c>
      <c r="J26" s="10" t="n">
        <v>2.93</v>
      </c>
      <c r="K26" s="13" t="n">
        <v>7.84</v>
      </c>
      <c r="L26" s="10" t="s">
        <v>64</v>
      </c>
      <c r="M26" s="10" t="n">
        <v>20170517</v>
      </c>
      <c r="N26" s="10" t="n">
        <v>20170517</v>
      </c>
      <c r="O26" s="10" t="n">
        <v>49.974</v>
      </c>
      <c r="P26" s="10" t="n">
        <v>170505</v>
      </c>
      <c r="Q26" s="24" t="n">
        <f aca="false">DATE(2017,RIGHT(LEFT(P26,4),2),RIGHT(P26,2))</f>
        <v>42860</v>
      </c>
      <c r="R26" s="10" t="n">
        <v>2.786</v>
      </c>
      <c r="S26" s="10" t="n">
        <v>12.9</v>
      </c>
      <c r="T26" s="10" t="n">
        <f aca="false">AVERAGE(32.5, 32.6, 32.5)</f>
        <v>32.5333333333333</v>
      </c>
      <c r="U26" s="10" t="n">
        <v>36.1</v>
      </c>
      <c r="V26" s="10" t="s">
        <v>65</v>
      </c>
      <c r="W26" s="10" t="s">
        <v>65</v>
      </c>
      <c r="X26" s="10" t="s">
        <v>65</v>
      </c>
      <c r="Y26" s="10" t="e">
        <f aca="false">V26*(32.55/29.53)</f>
        <v>#VALUE!</v>
      </c>
      <c r="Z26" s="10" t="e">
        <f aca="false">V26*(T26/AI26)</f>
        <v>#VALUE!</v>
      </c>
      <c r="AA26" s="10" t="s">
        <v>65</v>
      </c>
      <c r="AB26" s="24" t="str">
        <f aca="false">IF(X26="NA","NA",DATEDIF(Q26,X26))</f>
        <v>NA</v>
      </c>
      <c r="AC26" s="10" t="n">
        <f aca="false">1.8682*O26 - 2.7383</f>
        <v>90.6231268</v>
      </c>
      <c r="AD26" s="10" t="e">
        <f aca="false">1.8682*Z26 - 2.7383</f>
        <v>#VALUE!</v>
      </c>
      <c r="AE26" s="10" t="e">
        <f aca="false">((AD26-AC26)/AC26)*100</f>
        <v>#VALUE!</v>
      </c>
      <c r="AF26" s="12"/>
      <c r="AG26" s="10" t="s">
        <v>65</v>
      </c>
      <c r="AH26" s="10" t="s">
        <v>65</v>
      </c>
      <c r="AI26" s="10" t="s">
        <v>65</v>
      </c>
      <c r="AJ26" s="10" t="s">
        <v>65</v>
      </c>
      <c r="AK26" s="10" t="s">
        <v>65</v>
      </c>
      <c r="AL26" s="10" t="s">
        <v>65</v>
      </c>
      <c r="AM26" s="10" t="s">
        <v>65</v>
      </c>
      <c r="AN26" s="10" t="s">
        <v>65</v>
      </c>
      <c r="AO26" s="24" t="str">
        <f aca="false">IF(AN26="NA","NA",DATE(2017,RIGHT(LEFT(AN26,4),2),RIGHT(AN26,2)))</f>
        <v>NA</v>
      </c>
      <c r="AP26" s="10" t="str">
        <f aca="false">IF(AO26="NA","NA",DATEDIF(X26,AO26,"d"))</f>
        <v>NA</v>
      </c>
      <c r="AQ26" s="10" t="s">
        <v>65</v>
      </c>
      <c r="AR26" s="10" t="s">
        <v>65</v>
      </c>
      <c r="AS26" s="10" t="s">
        <v>65</v>
      </c>
      <c r="AT26" s="10" t="s">
        <v>65</v>
      </c>
      <c r="AU26" s="10" t="s">
        <v>65</v>
      </c>
      <c r="AV26" s="10" t="s">
        <v>65</v>
      </c>
      <c r="AW26" s="10" t="n">
        <v>90.88</v>
      </c>
      <c r="AX26" s="10" t="s">
        <v>69</v>
      </c>
      <c r="AY26" s="21" t="n">
        <f aca="false">1.8651*O26 - 2.6525</f>
        <v>90.5540074</v>
      </c>
      <c r="AZ26" s="21" t="s">
        <v>65</v>
      </c>
      <c r="BA26" s="21" t="s">
        <v>65</v>
      </c>
      <c r="BB26" s="21" t="s">
        <v>65</v>
      </c>
      <c r="BC26" s="21" t="s">
        <v>65</v>
      </c>
      <c r="BD26" s="25" t="s">
        <v>65</v>
      </c>
      <c r="BE26" s="25" t="s">
        <v>65</v>
      </c>
      <c r="BF26" s="25" t="s">
        <v>65</v>
      </c>
      <c r="BG26" s="25" t="s">
        <v>65</v>
      </c>
      <c r="BH26" s="25" t="s">
        <v>65</v>
      </c>
      <c r="BI26" s="25" t="s">
        <v>65</v>
      </c>
      <c r="BJ26" s="25" t="s">
        <v>65</v>
      </c>
      <c r="BK26" s="25" t="s">
        <v>65</v>
      </c>
      <c r="BL26" s="25" t="s">
        <v>65</v>
      </c>
      <c r="BM26" s="25" t="s">
        <v>65</v>
      </c>
      <c r="BN26" s="25" t="s">
        <v>65</v>
      </c>
      <c r="BO26" s="25" t="s">
        <v>65</v>
      </c>
      <c r="BP26" s="25" t="e">
        <f aca="false">((BC26 - AZ26)/AZ26)</f>
        <v>#VALUE!</v>
      </c>
      <c r="BQ26" s="25" t="e">
        <f aca="false">BP26*100</f>
        <v>#VALUE!</v>
      </c>
      <c r="BR26" s="25" t="e">
        <f aca="false">BP26/AA26</f>
        <v>#VALUE!</v>
      </c>
      <c r="BS26" s="25" t="e">
        <f aca="false">((AZ26 - AY26)/AZ26)</f>
        <v>#VALUE!</v>
      </c>
      <c r="BT26" s="25" t="e">
        <f aca="false">BS26*100</f>
        <v>#VALUE!</v>
      </c>
      <c r="BU26" s="25" t="e">
        <f aca="false">BS26/AA26</f>
        <v>#VALUE!</v>
      </c>
      <c r="BV26" s="25" t="e">
        <f aca="false">(BP26-BS26)*100</f>
        <v>#VALUE!</v>
      </c>
      <c r="BW26" s="25" t="e">
        <f aca="false">BV26/AA26</f>
        <v>#VALUE!</v>
      </c>
      <c r="BX26" s="10"/>
      <c r="BY26" s="26"/>
      <c r="BZ26" s="26"/>
      <c r="CA26" s="26"/>
    </row>
    <row r="27" customFormat="false" ht="14.25" hidden="false" customHeight="true" outlineLevel="0" collapsed="false">
      <c r="A27" s="18" t="n">
        <v>26</v>
      </c>
      <c r="B27" s="10" t="n">
        <v>17059</v>
      </c>
      <c r="C27" s="10" t="n">
        <v>4</v>
      </c>
      <c r="D27" s="11" t="n">
        <v>2</v>
      </c>
      <c r="E27" s="11" t="n">
        <v>1</v>
      </c>
      <c r="F27" s="10" t="n">
        <v>400</v>
      </c>
      <c r="G27" s="10" t="n">
        <v>2359.13</v>
      </c>
      <c r="H27" s="10" t="n">
        <v>2470.99</v>
      </c>
      <c r="I27" s="12" t="n">
        <v>545.47</v>
      </c>
      <c r="J27" s="10" t="n">
        <v>2.98</v>
      </c>
      <c r="K27" s="13" t="n">
        <v>7.83</v>
      </c>
      <c r="L27" s="10" t="s">
        <v>64</v>
      </c>
      <c r="M27" s="10" t="n">
        <v>20170517</v>
      </c>
      <c r="N27" s="10" t="n">
        <v>20170517</v>
      </c>
      <c r="O27" s="10" t="n">
        <v>32.934333</v>
      </c>
      <c r="P27" s="10" t="n">
        <v>170505</v>
      </c>
      <c r="Q27" s="24" t="n">
        <f aca="false">DATE(2017,RIGHT(LEFT(P27,4),2),RIGHT(P27,2))</f>
        <v>42860</v>
      </c>
      <c r="R27" s="10" t="n">
        <v>2.786</v>
      </c>
      <c r="S27" s="10" t="n">
        <v>12.9</v>
      </c>
      <c r="T27" s="10" t="n">
        <f aca="false">AVERAGE(32.5, 32.6, 32.5)</f>
        <v>32.5333333333333</v>
      </c>
      <c r="U27" s="10" t="n">
        <v>36.1</v>
      </c>
      <c r="V27" s="10" t="s">
        <v>65</v>
      </c>
      <c r="W27" s="10" t="s">
        <v>65</v>
      </c>
      <c r="X27" s="10" t="s">
        <v>65</v>
      </c>
      <c r="Y27" s="10" t="e">
        <f aca="false">V27*(32.55/29.53)</f>
        <v>#VALUE!</v>
      </c>
      <c r="Z27" s="10" t="e">
        <f aca="false">V27*(T27/AI27)</f>
        <v>#VALUE!</v>
      </c>
      <c r="AA27" s="10" t="s">
        <v>65</v>
      </c>
      <c r="AB27" s="24" t="str">
        <f aca="false">IF(X27="NA","NA",DATEDIF(Q27,X27))</f>
        <v>NA</v>
      </c>
      <c r="AC27" s="10" t="n">
        <f aca="false">1.8682*O27 - 2.7383</f>
        <v>58.7896209106</v>
      </c>
      <c r="AD27" s="10" t="e">
        <f aca="false">1.8682*Z27 - 2.7383</f>
        <v>#VALUE!</v>
      </c>
      <c r="AE27" s="10" t="e">
        <f aca="false">((AD27-AC27)/AC27)*100</f>
        <v>#VALUE!</v>
      </c>
      <c r="AF27" s="12"/>
      <c r="AG27" s="10" t="s">
        <v>65</v>
      </c>
      <c r="AH27" s="10" t="s">
        <v>65</v>
      </c>
      <c r="AI27" s="10" t="s">
        <v>65</v>
      </c>
      <c r="AJ27" s="10" t="s">
        <v>65</v>
      </c>
      <c r="AK27" s="10" t="s">
        <v>65</v>
      </c>
      <c r="AL27" s="10" t="s">
        <v>65</v>
      </c>
      <c r="AM27" s="10" t="s">
        <v>65</v>
      </c>
      <c r="AN27" s="10" t="s">
        <v>65</v>
      </c>
      <c r="AO27" s="24" t="str">
        <f aca="false">IF(AN27="NA","NA",DATE(2017,RIGHT(LEFT(AN27,4),2),RIGHT(AN27,2)))</f>
        <v>NA</v>
      </c>
      <c r="AP27" s="10" t="str">
        <f aca="false">IF(AO27="NA","NA",DATEDIF(X27,AO27,"d"))</f>
        <v>NA</v>
      </c>
      <c r="AQ27" s="10" t="s">
        <v>65</v>
      </c>
      <c r="AR27" s="10" t="s">
        <v>65</v>
      </c>
      <c r="AS27" s="10" t="s">
        <v>65</v>
      </c>
      <c r="AT27" s="10" t="s">
        <v>65</v>
      </c>
      <c r="AU27" s="10" t="s">
        <v>65</v>
      </c>
      <c r="AV27" s="10" t="s">
        <v>65</v>
      </c>
      <c r="AW27" s="10" t="n">
        <v>55.52</v>
      </c>
      <c r="AX27" s="10" t="s">
        <v>69</v>
      </c>
      <c r="AY27" s="21" t="n">
        <f aca="false">1.8651*O27 - 2.6525</f>
        <v>58.7733244783</v>
      </c>
      <c r="AZ27" s="21" t="s">
        <v>65</v>
      </c>
      <c r="BA27" s="21" t="s">
        <v>65</v>
      </c>
      <c r="BB27" s="21" t="s">
        <v>65</v>
      </c>
      <c r="BC27" s="21" t="s">
        <v>65</v>
      </c>
      <c r="BD27" s="25" t="s">
        <v>65</v>
      </c>
      <c r="BE27" s="25" t="s">
        <v>65</v>
      </c>
      <c r="BF27" s="25" t="s">
        <v>65</v>
      </c>
      <c r="BG27" s="25" t="s">
        <v>65</v>
      </c>
      <c r="BH27" s="25" t="s">
        <v>65</v>
      </c>
      <c r="BI27" s="25" t="s">
        <v>65</v>
      </c>
      <c r="BJ27" s="25" t="s">
        <v>65</v>
      </c>
      <c r="BK27" s="25" t="s">
        <v>65</v>
      </c>
      <c r="BL27" s="25" t="s">
        <v>65</v>
      </c>
      <c r="BM27" s="25" t="s">
        <v>65</v>
      </c>
      <c r="BN27" s="25" t="s">
        <v>65</v>
      </c>
      <c r="BO27" s="25" t="s">
        <v>65</v>
      </c>
      <c r="BP27" s="25" t="e">
        <f aca="false">((BC27 - AZ27)/AZ27)</f>
        <v>#VALUE!</v>
      </c>
      <c r="BQ27" s="25" t="e">
        <f aca="false">BP27*100</f>
        <v>#VALUE!</v>
      </c>
      <c r="BR27" s="25" t="e">
        <f aca="false">BP27/AA27</f>
        <v>#VALUE!</v>
      </c>
      <c r="BS27" s="25" t="e">
        <f aca="false">((AZ27 - AY27)/AZ27)</f>
        <v>#VALUE!</v>
      </c>
      <c r="BT27" s="25" t="e">
        <f aca="false">BS27*100</f>
        <v>#VALUE!</v>
      </c>
      <c r="BU27" s="25" t="e">
        <f aca="false">BS27/AA27</f>
        <v>#VALUE!</v>
      </c>
      <c r="BV27" s="25" t="e">
        <f aca="false">(BP27-BS27)*100</f>
        <v>#VALUE!</v>
      </c>
      <c r="BW27" s="25" t="e">
        <f aca="false">BV27/AA27</f>
        <v>#VALUE!</v>
      </c>
      <c r="BX27" s="10"/>
      <c r="BY27" s="10" t="s">
        <v>75</v>
      </c>
      <c r="BZ27" s="26"/>
      <c r="CA27" s="26"/>
    </row>
    <row r="28" customFormat="false" ht="14.25" hidden="false" customHeight="true" outlineLevel="0" collapsed="false">
      <c r="A28" s="18" t="n">
        <v>27</v>
      </c>
      <c r="B28" s="10" t="n">
        <v>17076</v>
      </c>
      <c r="C28" s="10" t="n">
        <v>16</v>
      </c>
      <c r="D28" s="11" t="n">
        <v>6</v>
      </c>
      <c r="E28" s="11" t="n">
        <v>1</v>
      </c>
      <c r="F28" s="10" t="n">
        <v>2800</v>
      </c>
      <c r="G28" s="10" t="n">
        <v>2616.63</v>
      </c>
      <c r="H28" s="10" t="n">
        <v>2523.13</v>
      </c>
      <c r="I28" s="12" t="n">
        <v>2423.47</v>
      </c>
      <c r="J28" s="10" t="n">
        <v>1.17</v>
      </c>
      <c r="K28" s="13" t="n">
        <v>7.24</v>
      </c>
      <c r="L28" s="10" t="s">
        <v>64</v>
      </c>
      <c r="M28" s="10" t="n">
        <v>20170517</v>
      </c>
      <c r="N28" s="10" t="n">
        <v>20170517</v>
      </c>
      <c r="O28" s="10" t="n">
        <v>34.814</v>
      </c>
      <c r="P28" s="10" t="n">
        <v>170506</v>
      </c>
      <c r="Q28" s="24" t="n">
        <f aca="false">DATE(2017,RIGHT(LEFT(P28,4),2),RIGHT(P28,2))</f>
        <v>42861</v>
      </c>
      <c r="R28" s="10" t="n">
        <f aca="false">AVERAGE(2.799, 2.799, 2.798)</f>
        <v>2.79866666666667</v>
      </c>
      <c r="S28" s="10" t="n">
        <v>13</v>
      </c>
      <c r="T28" s="10" t="n">
        <f aca="false">AVERAGE(32.6, 32.7, 32.7)</f>
        <v>32.6666666666667</v>
      </c>
      <c r="U28" s="10" t="n">
        <v>36.1</v>
      </c>
      <c r="V28" s="10" t="s">
        <v>65</v>
      </c>
      <c r="W28" s="10" t="s">
        <v>65</v>
      </c>
      <c r="X28" s="10" t="s">
        <v>65</v>
      </c>
      <c r="Y28" s="10" t="e">
        <f aca="false">V28*(32.55/29.53)</f>
        <v>#VALUE!</v>
      </c>
      <c r="Z28" s="10" t="e">
        <f aca="false">V28*(T28/AI28)</f>
        <v>#VALUE!</v>
      </c>
      <c r="AA28" s="10" t="s">
        <v>65</v>
      </c>
      <c r="AB28" s="24" t="str">
        <f aca="false">IF(X28="NA","NA",DATEDIF(Q28,X28))</f>
        <v>NA</v>
      </c>
      <c r="AC28" s="10" t="n">
        <f aca="false">1.8682*O28 - 2.7383</f>
        <v>62.3012148</v>
      </c>
      <c r="AD28" s="10" t="e">
        <f aca="false">1.8682*Z28 - 2.7383</f>
        <v>#VALUE!</v>
      </c>
      <c r="AE28" s="10" t="e">
        <f aca="false">((AD28-AC28)/AC28)*100</f>
        <v>#VALUE!</v>
      </c>
      <c r="AF28" s="12"/>
      <c r="AG28" s="10" t="s">
        <v>65</v>
      </c>
      <c r="AH28" s="10" t="s">
        <v>65</v>
      </c>
      <c r="AI28" s="10" t="s">
        <v>65</v>
      </c>
      <c r="AJ28" s="10" t="s">
        <v>65</v>
      </c>
      <c r="AK28" s="10" t="s">
        <v>65</v>
      </c>
      <c r="AL28" s="10" t="s">
        <v>65</v>
      </c>
      <c r="AM28" s="10" t="s">
        <v>65</v>
      </c>
      <c r="AN28" s="10" t="s">
        <v>65</v>
      </c>
      <c r="AO28" s="24" t="str">
        <f aca="false">IF(AN28="NA","NA",DATE(2017,RIGHT(LEFT(AN28,4),2),RIGHT(AN28,2)))</f>
        <v>NA</v>
      </c>
      <c r="AP28" s="10" t="str">
        <f aca="false">IF(AO28="NA","NA",DATEDIF(X28,AO28,"d"))</f>
        <v>NA</v>
      </c>
      <c r="AQ28" s="10" t="s">
        <v>65</v>
      </c>
      <c r="AR28" s="10" t="s">
        <v>65</v>
      </c>
      <c r="AS28" s="10" t="s">
        <v>65</v>
      </c>
      <c r="AT28" s="10" t="s">
        <v>65</v>
      </c>
      <c r="AU28" s="10" t="s">
        <v>65</v>
      </c>
      <c r="AV28" s="10" t="s">
        <v>65</v>
      </c>
      <c r="AW28" s="10" t="n">
        <v>62.09</v>
      </c>
      <c r="AX28" s="10" t="s">
        <v>69</v>
      </c>
      <c r="AY28" s="21" t="n">
        <f aca="false">1.8651*O28 - 2.6525</f>
        <v>62.2790914</v>
      </c>
      <c r="AZ28" s="21" t="s">
        <v>65</v>
      </c>
      <c r="BA28" s="21" t="s">
        <v>65</v>
      </c>
      <c r="BB28" s="21" t="s">
        <v>65</v>
      </c>
      <c r="BC28" s="21" t="s">
        <v>65</v>
      </c>
      <c r="BD28" s="25" t="s">
        <v>65</v>
      </c>
      <c r="BE28" s="25" t="s">
        <v>65</v>
      </c>
      <c r="BF28" s="25" t="s">
        <v>65</v>
      </c>
      <c r="BG28" s="25" t="s">
        <v>65</v>
      </c>
      <c r="BH28" s="25" t="s">
        <v>65</v>
      </c>
      <c r="BI28" s="25" t="s">
        <v>65</v>
      </c>
      <c r="BJ28" s="25" t="s">
        <v>65</v>
      </c>
      <c r="BK28" s="25" t="s">
        <v>65</v>
      </c>
      <c r="BL28" s="25" t="s">
        <v>65</v>
      </c>
      <c r="BM28" s="25" t="s">
        <v>65</v>
      </c>
      <c r="BN28" s="25" t="s">
        <v>65</v>
      </c>
      <c r="BO28" s="25" t="s">
        <v>65</v>
      </c>
      <c r="BP28" s="25" t="e">
        <f aca="false">((BC28 - AZ28)/AZ28)</f>
        <v>#VALUE!</v>
      </c>
      <c r="BQ28" s="25" t="e">
        <f aca="false">BP28*100</f>
        <v>#VALUE!</v>
      </c>
      <c r="BR28" s="25" t="e">
        <f aca="false">BP28/AA28</f>
        <v>#VALUE!</v>
      </c>
      <c r="BS28" s="25" t="e">
        <f aca="false">((AZ28 - AY28)/AZ28)</f>
        <v>#VALUE!</v>
      </c>
      <c r="BT28" s="25" t="e">
        <f aca="false">BS28*100</f>
        <v>#VALUE!</v>
      </c>
      <c r="BU28" s="25" t="e">
        <f aca="false">BS28/AA28</f>
        <v>#VALUE!</v>
      </c>
      <c r="BV28" s="25" t="e">
        <f aca="false">(BP28-BS28)*100</f>
        <v>#VALUE!</v>
      </c>
      <c r="BW28" s="25" t="e">
        <f aca="false">BV28/AA28</f>
        <v>#VALUE!</v>
      </c>
      <c r="BX28" s="10"/>
      <c r="BY28" s="26"/>
      <c r="BZ28" s="26"/>
      <c r="CA28" s="26"/>
    </row>
    <row r="29" customFormat="false" ht="14.25" hidden="false" customHeight="true" outlineLevel="0" collapsed="false">
      <c r="A29" s="18" t="n">
        <v>28</v>
      </c>
      <c r="B29" s="10" t="n">
        <v>17083</v>
      </c>
      <c r="C29" s="10" t="n">
        <v>14</v>
      </c>
      <c r="D29" s="11" t="n">
        <v>5</v>
      </c>
      <c r="E29" s="11" t="n">
        <v>2</v>
      </c>
      <c r="F29" s="10" t="n">
        <v>900</v>
      </c>
      <c r="G29" s="10" t="n">
        <v>2441</v>
      </c>
      <c r="H29" s="10" t="n">
        <v>2468.42</v>
      </c>
      <c r="I29" s="12" t="n">
        <v>865.45</v>
      </c>
      <c r="J29" s="10" t="n">
        <v>2.15</v>
      </c>
      <c r="K29" s="13" t="n">
        <v>7.62</v>
      </c>
      <c r="L29" s="10" t="s">
        <v>64</v>
      </c>
      <c r="M29" s="10" t="n">
        <v>20170517</v>
      </c>
      <c r="N29" s="10" t="n">
        <v>20170517</v>
      </c>
      <c r="O29" s="10" t="n">
        <v>46.464667</v>
      </c>
      <c r="P29" s="10" t="n">
        <v>170505</v>
      </c>
      <c r="Q29" s="24" t="n">
        <f aca="false">DATE(2017,RIGHT(LEFT(P29,4),2),RIGHT(P29,2))</f>
        <v>42860</v>
      </c>
      <c r="R29" s="10" t="n">
        <v>2.785</v>
      </c>
      <c r="S29" s="10" t="n">
        <v>12.9</v>
      </c>
      <c r="T29" s="10" t="n">
        <f aca="false">AVERAGE(32.5, 32.6, 32.5)</f>
        <v>32.5333333333333</v>
      </c>
      <c r="U29" s="10" t="n">
        <v>36.1</v>
      </c>
      <c r="V29" s="10" t="s">
        <v>65</v>
      </c>
      <c r="W29" s="10" t="s">
        <v>65</v>
      </c>
      <c r="X29" s="10" t="s">
        <v>65</v>
      </c>
      <c r="Y29" s="10" t="e">
        <f aca="false">V29*(32.55/29.53)</f>
        <v>#VALUE!</v>
      </c>
      <c r="Z29" s="10" t="e">
        <f aca="false">V29*(T29/AI29)</f>
        <v>#VALUE!</v>
      </c>
      <c r="AA29" s="10" t="s">
        <v>65</v>
      </c>
      <c r="AB29" s="24" t="str">
        <f aca="false">IF(X29="NA","NA",DATEDIF(Q29,X29))</f>
        <v>NA</v>
      </c>
      <c r="AC29" s="10" t="n">
        <f aca="false">1.8682*O29 - 2.7383</f>
        <v>84.0669908894</v>
      </c>
      <c r="AD29" s="10" t="e">
        <f aca="false">1.8682*Z29 - 2.7383</f>
        <v>#VALUE!</v>
      </c>
      <c r="AE29" s="10" t="e">
        <f aca="false">((AD29-AC29)/AC29)*100</f>
        <v>#VALUE!</v>
      </c>
      <c r="AF29" s="12"/>
      <c r="AG29" s="10" t="s">
        <v>65</v>
      </c>
      <c r="AH29" s="10" t="s">
        <v>65</v>
      </c>
      <c r="AI29" s="10" t="s">
        <v>65</v>
      </c>
      <c r="AJ29" s="10" t="s">
        <v>65</v>
      </c>
      <c r="AK29" s="10" t="s">
        <v>65</v>
      </c>
      <c r="AL29" s="10" t="s">
        <v>65</v>
      </c>
      <c r="AM29" s="10" t="s">
        <v>65</v>
      </c>
      <c r="AN29" s="10" t="s">
        <v>65</v>
      </c>
      <c r="AO29" s="24" t="str">
        <f aca="false">IF(AN29="NA","NA",DATE(2017,RIGHT(LEFT(AN29,4),2),RIGHT(AN29,2)))</f>
        <v>NA</v>
      </c>
      <c r="AP29" s="10" t="str">
        <f aca="false">IF(AO29="NA","NA",DATEDIF(X29,AO29,"d"))</f>
        <v>NA</v>
      </c>
      <c r="AQ29" s="10" t="s">
        <v>65</v>
      </c>
      <c r="AR29" s="10" t="s">
        <v>65</v>
      </c>
      <c r="AS29" s="10" t="s">
        <v>65</v>
      </c>
      <c r="AT29" s="10" t="s">
        <v>65</v>
      </c>
      <c r="AU29" s="10" t="s">
        <v>65</v>
      </c>
      <c r="AV29" s="10" t="s">
        <v>65</v>
      </c>
      <c r="AW29" s="10" t="n">
        <v>77.92</v>
      </c>
      <c r="AX29" s="10" t="s">
        <v>69</v>
      </c>
      <c r="AY29" s="21" t="n">
        <f aca="false">1.8651*O29 - 2.6525</f>
        <v>84.0087504217</v>
      </c>
      <c r="AZ29" s="21" t="s">
        <v>65</v>
      </c>
      <c r="BA29" s="21" t="s">
        <v>65</v>
      </c>
      <c r="BB29" s="21" t="s">
        <v>65</v>
      </c>
      <c r="BC29" s="21" t="s">
        <v>65</v>
      </c>
      <c r="BD29" s="25" t="s">
        <v>65</v>
      </c>
      <c r="BE29" s="25" t="s">
        <v>65</v>
      </c>
      <c r="BF29" s="25" t="s">
        <v>65</v>
      </c>
      <c r="BG29" s="25" t="s">
        <v>65</v>
      </c>
      <c r="BH29" s="25" t="s">
        <v>65</v>
      </c>
      <c r="BI29" s="25" t="s">
        <v>65</v>
      </c>
      <c r="BJ29" s="25" t="s">
        <v>65</v>
      </c>
      <c r="BK29" s="25" t="s">
        <v>65</v>
      </c>
      <c r="BL29" s="25" t="s">
        <v>65</v>
      </c>
      <c r="BM29" s="25" t="s">
        <v>65</v>
      </c>
      <c r="BN29" s="25" t="s">
        <v>65</v>
      </c>
      <c r="BO29" s="25" t="s">
        <v>65</v>
      </c>
      <c r="BP29" s="25" t="e">
        <f aca="false">((BC29 - AZ29)/AZ29)</f>
        <v>#VALUE!</v>
      </c>
      <c r="BQ29" s="25" t="e">
        <f aca="false">BP29*100</f>
        <v>#VALUE!</v>
      </c>
      <c r="BR29" s="25" t="e">
        <f aca="false">BP29/AA29</f>
        <v>#VALUE!</v>
      </c>
      <c r="BS29" s="25" t="e">
        <f aca="false">((AZ29 - AY29)/AZ29)</f>
        <v>#VALUE!</v>
      </c>
      <c r="BT29" s="25" t="e">
        <f aca="false">BS29*100</f>
        <v>#VALUE!</v>
      </c>
      <c r="BU29" s="25" t="e">
        <f aca="false">BS29/AA29</f>
        <v>#VALUE!</v>
      </c>
      <c r="BV29" s="25" t="e">
        <f aca="false">(BP29-BS29)*100</f>
        <v>#VALUE!</v>
      </c>
      <c r="BW29" s="25" t="e">
        <f aca="false">BV29/AA29</f>
        <v>#VALUE!</v>
      </c>
      <c r="BX29" s="10"/>
      <c r="BY29" s="10" t="s">
        <v>76</v>
      </c>
      <c r="BZ29" s="10"/>
      <c r="CA29" s="10"/>
    </row>
    <row r="30" customFormat="false" ht="14.25" hidden="false" customHeight="true" outlineLevel="0" collapsed="false">
      <c r="A30" s="18" t="n">
        <v>29</v>
      </c>
      <c r="B30" s="10" t="n">
        <v>17084</v>
      </c>
      <c r="C30" s="10" t="n">
        <v>12</v>
      </c>
      <c r="D30" s="11" t="n">
        <v>4</v>
      </c>
      <c r="E30" s="11" t="n">
        <v>3</v>
      </c>
      <c r="F30" s="10" t="n">
        <v>2800</v>
      </c>
      <c r="G30" s="10" t="n">
        <v>2612.89</v>
      </c>
      <c r="H30" s="10" t="n">
        <v>2488.3</v>
      </c>
      <c r="I30" s="12" t="n">
        <v>2516.92</v>
      </c>
      <c r="J30" s="10" t="n">
        <v>1.01</v>
      </c>
      <c r="K30" s="13" t="n">
        <v>7.22</v>
      </c>
      <c r="L30" s="10" t="s">
        <v>64</v>
      </c>
      <c r="M30" s="10" t="n">
        <v>20170517</v>
      </c>
      <c r="N30" s="10" t="n">
        <v>20170517</v>
      </c>
      <c r="O30" s="10" t="n">
        <v>31.960333</v>
      </c>
      <c r="P30" s="10" t="n">
        <v>170505</v>
      </c>
      <c r="Q30" s="24" t="n">
        <f aca="false">DATE(2017,RIGHT(LEFT(P30,4),2),RIGHT(P30,2))</f>
        <v>42860</v>
      </c>
      <c r="R30" s="10" t="n">
        <v>2.786</v>
      </c>
      <c r="S30" s="10" t="n">
        <v>12.9</v>
      </c>
      <c r="T30" s="10" t="n">
        <f aca="false">AVERAGE(32.5, 32.6, 32.5)</f>
        <v>32.5333333333333</v>
      </c>
      <c r="U30" s="10" t="n">
        <v>36.1</v>
      </c>
      <c r="V30" s="10" t="s">
        <v>65</v>
      </c>
      <c r="W30" s="10" t="s">
        <v>65</v>
      </c>
      <c r="X30" s="10" t="s">
        <v>65</v>
      </c>
      <c r="Y30" s="10" t="e">
        <f aca="false">V30*(32.55/29.53)</f>
        <v>#VALUE!</v>
      </c>
      <c r="Z30" s="10" t="e">
        <f aca="false">V30*(T30/AI30)</f>
        <v>#VALUE!</v>
      </c>
      <c r="AA30" s="10" t="s">
        <v>65</v>
      </c>
      <c r="AB30" s="24" t="str">
        <f aca="false">IF(X30="NA","NA",DATEDIF(Q30,X30))</f>
        <v>NA</v>
      </c>
      <c r="AC30" s="10" t="n">
        <f aca="false">1.8682*O30 - 2.7383</f>
        <v>56.9699941106</v>
      </c>
      <c r="AD30" s="10" t="e">
        <f aca="false">1.8682*Z30 - 2.7383</f>
        <v>#VALUE!</v>
      </c>
      <c r="AE30" s="10" t="e">
        <f aca="false">((AD30-AC30)/AC30)*100</f>
        <v>#VALUE!</v>
      </c>
      <c r="AF30" s="12"/>
      <c r="AG30" s="10" t="s">
        <v>65</v>
      </c>
      <c r="AH30" s="10" t="s">
        <v>65</v>
      </c>
      <c r="AI30" s="10" t="s">
        <v>65</v>
      </c>
      <c r="AJ30" s="10" t="s">
        <v>65</v>
      </c>
      <c r="AK30" s="10" t="s">
        <v>65</v>
      </c>
      <c r="AL30" s="10" t="s">
        <v>65</v>
      </c>
      <c r="AM30" s="10" t="s">
        <v>65</v>
      </c>
      <c r="AN30" s="10" t="s">
        <v>65</v>
      </c>
      <c r="AO30" s="24" t="str">
        <f aca="false">IF(AN30="NA","NA",DATE(2017,RIGHT(LEFT(AN30,4),2),RIGHT(AN30,2)))</f>
        <v>NA</v>
      </c>
      <c r="AP30" s="10" t="str">
        <f aca="false">IF(AO30="NA","NA",DATEDIF(X30,AO30,"d"))</f>
        <v>NA</v>
      </c>
      <c r="AQ30" s="10" t="s">
        <v>65</v>
      </c>
      <c r="AR30" s="10" t="s">
        <v>65</v>
      </c>
      <c r="AS30" s="10" t="s">
        <v>65</v>
      </c>
      <c r="AT30" s="10" t="s">
        <v>65</v>
      </c>
      <c r="AU30" s="10" t="s">
        <v>65</v>
      </c>
      <c r="AV30" s="10" t="s">
        <v>65</v>
      </c>
      <c r="AW30" s="10" t="n">
        <v>59.71</v>
      </c>
      <c r="AX30" s="10" t="s">
        <v>69</v>
      </c>
      <c r="AY30" s="21" t="n">
        <f aca="false">1.8651*O30 - 2.6525</f>
        <v>56.9567170783</v>
      </c>
      <c r="AZ30" s="21" t="s">
        <v>65</v>
      </c>
      <c r="BA30" s="21" t="s">
        <v>65</v>
      </c>
      <c r="BB30" s="21" t="s">
        <v>65</v>
      </c>
      <c r="BC30" s="21" t="s">
        <v>65</v>
      </c>
      <c r="BD30" s="25" t="s">
        <v>65</v>
      </c>
      <c r="BE30" s="25" t="s">
        <v>65</v>
      </c>
      <c r="BF30" s="25" t="s">
        <v>65</v>
      </c>
      <c r="BG30" s="25" t="s">
        <v>65</v>
      </c>
      <c r="BH30" s="25" t="s">
        <v>65</v>
      </c>
      <c r="BI30" s="25" t="s">
        <v>65</v>
      </c>
      <c r="BJ30" s="25" t="s">
        <v>65</v>
      </c>
      <c r="BK30" s="25" t="s">
        <v>65</v>
      </c>
      <c r="BL30" s="25" t="s">
        <v>65</v>
      </c>
      <c r="BM30" s="25" t="s">
        <v>65</v>
      </c>
      <c r="BN30" s="25" t="s">
        <v>65</v>
      </c>
      <c r="BO30" s="25" t="s">
        <v>65</v>
      </c>
      <c r="BP30" s="25" t="e">
        <f aca="false">((BC30 - AZ30)/AZ30)</f>
        <v>#VALUE!</v>
      </c>
      <c r="BQ30" s="25" t="e">
        <f aca="false">BP30*100</f>
        <v>#VALUE!</v>
      </c>
      <c r="BR30" s="25" t="e">
        <f aca="false">BP30/AA30</f>
        <v>#VALUE!</v>
      </c>
      <c r="BS30" s="25" t="e">
        <f aca="false">((AZ30 - AY30)/AZ30)</f>
        <v>#VALUE!</v>
      </c>
      <c r="BT30" s="25" t="e">
        <f aca="false">BS30*100</f>
        <v>#VALUE!</v>
      </c>
      <c r="BU30" s="25" t="e">
        <f aca="false">BS30/AA30</f>
        <v>#VALUE!</v>
      </c>
      <c r="BV30" s="25" t="e">
        <f aca="false">(BP30-BS30)*100</f>
        <v>#VALUE!</v>
      </c>
      <c r="BW30" s="25" t="e">
        <f aca="false">BV30/AA30</f>
        <v>#VALUE!</v>
      </c>
      <c r="BX30" s="10"/>
      <c r="BY30" s="26"/>
      <c r="BZ30" s="26"/>
      <c r="CA30" s="26"/>
    </row>
    <row r="31" customFormat="false" ht="14.25" hidden="false" customHeight="true" outlineLevel="0" collapsed="false">
      <c r="A31" s="18" t="n">
        <v>30</v>
      </c>
      <c r="B31" s="10" t="n">
        <v>17107</v>
      </c>
      <c r="C31" s="10" t="n">
        <v>18</v>
      </c>
      <c r="D31" s="11" t="n">
        <v>6</v>
      </c>
      <c r="E31" s="11" t="n">
        <v>3</v>
      </c>
      <c r="F31" s="10" t="n">
        <v>2800</v>
      </c>
      <c r="G31" s="10" t="n">
        <v>2622.52</v>
      </c>
      <c r="H31" s="10" t="n">
        <v>2522.02</v>
      </c>
      <c r="I31" s="12" t="n">
        <v>2555.7</v>
      </c>
      <c r="J31" s="10" t="n">
        <v>1.13</v>
      </c>
      <c r="K31" s="13" t="n">
        <v>7.23</v>
      </c>
      <c r="L31" s="10" t="s">
        <v>64</v>
      </c>
      <c r="M31" s="10" t="n">
        <v>20170517</v>
      </c>
      <c r="N31" s="10" t="n">
        <v>20170517</v>
      </c>
      <c r="O31" s="10" t="n">
        <v>33.220667</v>
      </c>
      <c r="P31" s="10" t="n">
        <v>170504</v>
      </c>
      <c r="Q31" s="24" t="n">
        <f aca="false">DATE(2017,RIGHT(LEFT(P31,4),2),RIGHT(P31,2))</f>
        <v>42859</v>
      </c>
      <c r="R31" s="10" t="n">
        <f aca="false">AVERAGE(2.785)</f>
        <v>2.785</v>
      </c>
      <c r="S31" s="10" t="n">
        <v>12.9</v>
      </c>
      <c r="T31" s="10" t="n">
        <f aca="false">AVERAGE(32.4,32.5,32.4)</f>
        <v>32.4333333333333</v>
      </c>
      <c r="U31" s="10" t="n">
        <v>36.1</v>
      </c>
      <c r="V31" s="10" t="s">
        <v>65</v>
      </c>
      <c r="W31" s="10" t="s">
        <v>65</v>
      </c>
      <c r="X31" s="10" t="s">
        <v>65</v>
      </c>
      <c r="Y31" s="10" t="e">
        <f aca="false">V31*(32.55/29.53)</f>
        <v>#VALUE!</v>
      </c>
      <c r="Z31" s="10" t="e">
        <f aca="false">V31*(T31/AI31)</f>
        <v>#VALUE!</v>
      </c>
      <c r="AA31" s="10" t="s">
        <v>65</v>
      </c>
      <c r="AB31" s="24" t="str">
        <f aca="false">IF(X31="NA","NA",DATEDIF(Q31,X31))</f>
        <v>NA</v>
      </c>
      <c r="AC31" s="10" t="n">
        <f aca="false">1.8682*O31 - 2.7383</f>
        <v>59.3245500894</v>
      </c>
      <c r="AD31" s="10" t="e">
        <f aca="false">1.8682*Z31 - 2.7383</f>
        <v>#VALUE!</v>
      </c>
      <c r="AE31" s="10" t="e">
        <f aca="false">((AD31-AC31)/AC31)*100</f>
        <v>#VALUE!</v>
      </c>
      <c r="AF31" s="12"/>
      <c r="AG31" s="10" t="s">
        <v>65</v>
      </c>
      <c r="AH31" s="10" t="s">
        <v>65</v>
      </c>
      <c r="AI31" s="10" t="s">
        <v>65</v>
      </c>
      <c r="AJ31" s="10" t="s">
        <v>65</v>
      </c>
      <c r="AK31" s="10" t="s">
        <v>65</v>
      </c>
      <c r="AL31" s="10" t="s">
        <v>65</v>
      </c>
      <c r="AM31" s="10" t="s">
        <v>65</v>
      </c>
      <c r="AN31" s="10" t="s">
        <v>65</v>
      </c>
      <c r="AO31" s="24" t="str">
        <f aca="false">IF(AN31="NA","NA",DATE(2017,RIGHT(LEFT(AN31,4),2),RIGHT(AN31,2)))</f>
        <v>NA</v>
      </c>
      <c r="AP31" s="10" t="str">
        <f aca="false">IF(AO31="NA","NA",DATEDIF(X31,AO31,"d"))</f>
        <v>NA</v>
      </c>
      <c r="AQ31" s="10" t="s">
        <v>65</v>
      </c>
      <c r="AR31" s="10" t="s">
        <v>65</v>
      </c>
      <c r="AS31" s="10" t="s">
        <v>65</v>
      </c>
      <c r="AT31" s="10" t="s">
        <v>65</v>
      </c>
      <c r="AU31" s="10" t="s">
        <v>65</v>
      </c>
      <c r="AV31" s="10" t="s">
        <v>65</v>
      </c>
      <c r="AW31" s="10" t="n">
        <v>58.79</v>
      </c>
      <c r="AX31" s="10" t="s">
        <v>69</v>
      </c>
      <c r="AY31" s="21" t="n">
        <f aca="false">1.8651*O31 - 2.6525</f>
        <v>59.3073660217</v>
      </c>
      <c r="AZ31" s="21" t="s">
        <v>65</v>
      </c>
      <c r="BA31" s="21" t="s">
        <v>65</v>
      </c>
      <c r="BB31" s="21" t="s">
        <v>65</v>
      </c>
      <c r="BC31" s="21" t="s">
        <v>65</v>
      </c>
      <c r="BD31" s="25" t="s">
        <v>65</v>
      </c>
      <c r="BE31" s="25" t="s">
        <v>65</v>
      </c>
      <c r="BF31" s="25" t="s">
        <v>65</v>
      </c>
      <c r="BG31" s="25" t="s">
        <v>65</v>
      </c>
      <c r="BH31" s="25" t="s">
        <v>65</v>
      </c>
      <c r="BI31" s="25" t="s">
        <v>65</v>
      </c>
      <c r="BJ31" s="25" t="s">
        <v>65</v>
      </c>
      <c r="BK31" s="25" t="s">
        <v>65</v>
      </c>
      <c r="BL31" s="25" t="s">
        <v>65</v>
      </c>
      <c r="BM31" s="25" t="s">
        <v>65</v>
      </c>
      <c r="BN31" s="25" t="s">
        <v>65</v>
      </c>
      <c r="BO31" s="25" t="s">
        <v>65</v>
      </c>
      <c r="BP31" s="25" t="e">
        <f aca="false">((BC31 - AZ31)/AZ31)</f>
        <v>#VALUE!</v>
      </c>
      <c r="BQ31" s="25" t="e">
        <f aca="false">BP31*100</f>
        <v>#VALUE!</v>
      </c>
      <c r="BR31" s="25" t="e">
        <f aca="false">BP31/AA31</f>
        <v>#VALUE!</v>
      </c>
      <c r="BS31" s="25" t="e">
        <f aca="false">((AZ31 - AY31)/AZ31)</f>
        <v>#VALUE!</v>
      </c>
      <c r="BT31" s="25" t="e">
        <f aca="false">BS31*100</f>
        <v>#VALUE!</v>
      </c>
      <c r="BU31" s="25" t="e">
        <f aca="false">BS31/AA31</f>
        <v>#VALUE!</v>
      </c>
      <c r="BV31" s="25" t="e">
        <f aca="false">(BP31-BS31)*100</f>
        <v>#VALUE!</v>
      </c>
      <c r="BW31" s="25" t="e">
        <f aca="false">BV31/AA31</f>
        <v>#VALUE!</v>
      </c>
      <c r="BX31" s="10"/>
      <c r="BY31" s="26"/>
      <c r="BZ31" s="26"/>
      <c r="CA31" s="26"/>
    </row>
    <row r="32" customFormat="false" ht="14.25" hidden="false" customHeight="true" outlineLevel="0" collapsed="false">
      <c r="A32" s="18" t="n">
        <v>31</v>
      </c>
      <c r="B32" s="10" t="n">
        <v>17121</v>
      </c>
      <c r="C32" s="10" t="n">
        <v>9</v>
      </c>
      <c r="D32" s="11" t="n">
        <v>3</v>
      </c>
      <c r="E32" s="11" t="n">
        <v>3</v>
      </c>
      <c r="F32" s="10" t="n">
        <v>900</v>
      </c>
      <c r="G32" s="10" t="n">
        <v>2442.18</v>
      </c>
      <c r="H32" s="10" t="n">
        <v>2466.7</v>
      </c>
      <c r="I32" s="12" t="n">
        <v>908.54</v>
      </c>
      <c r="J32" s="10" t="n">
        <v>2.07</v>
      </c>
      <c r="K32" s="13" t="n">
        <v>7.59</v>
      </c>
      <c r="L32" s="10" t="s">
        <v>64</v>
      </c>
      <c r="M32" s="10" t="n">
        <v>20170517</v>
      </c>
      <c r="N32" s="10" t="n">
        <v>20170517</v>
      </c>
      <c r="O32" s="10" t="n">
        <v>34.438333</v>
      </c>
      <c r="P32" s="10" t="n">
        <v>170505</v>
      </c>
      <c r="Q32" s="24" t="n">
        <f aca="false">DATE(2017,RIGHT(LEFT(P32,4),2),RIGHT(P32,2))</f>
        <v>42860</v>
      </c>
      <c r="R32" s="10" t="n">
        <v>2.786</v>
      </c>
      <c r="S32" s="10" t="n">
        <v>12.9</v>
      </c>
      <c r="T32" s="10" t="n">
        <f aca="false">AVERAGE(32.5, 32.6, 32.5)</f>
        <v>32.5333333333333</v>
      </c>
      <c r="U32" s="10" t="n">
        <v>36.1</v>
      </c>
      <c r="V32" s="10" t="s">
        <v>65</v>
      </c>
      <c r="W32" s="10" t="s">
        <v>65</v>
      </c>
      <c r="X32" s="10" t="s">
        <v>65</v>
      </c>
      <c r="Y32" s="10" t="e">
        <f aca="false">V32*(32.55/29.53)</f>
        <v>#VALUE!</v>
      </c>
      <c r="Z32" s="10" t="e">
        <f aca="false">V32*(T32/AI32)</f>
        <v>#VALUE!</v>
      </c>
      <c r="AA32" s="10" t="s">
        <v>65</v>
      </c>
      <c r="AB32" s="24" t="str">
        <f aca="false">IF(X32="NA","NA",DATEDIF(Q32,X32))</f>
        <v>NA</v>
      </c>
      <c r="AC32" s="10" t="n">
        <f aca="false">1.8682*O32 - 2.7383</f>
        <v>61.5993937106</v>
      </c>
      <c r="AD32" s="10" t="e">
        <f aca="false">1.8682*Z32 - 2.7383</f>
        <v>#VALUE!</v>
      </c>
      <c r="AE32" s="10" t="e">
        <f aca="false">((AD32-AC32)/AC32)*100</f>
        <v>#VALUE!</v>
      </c>
      <c r="AF32" s="12"/>
      <c r="AG32" s="10" t="s">
        <v>65</v>
      </c>
      <c r="AH32" s="10" t="s">
        <v>65</v>
      </c>
      <c r="AI32" s="10" t="s">
        <v>65</v>
      </c>
      <c r="AJ32" s="10" t="s">
        <v>65</v>
      </c>
      <c r="AK32" s="10" t="s">
        <v>65</v>
      </c>
      <c r="AL32" s="10" t="s">
        <v>65</v>
      </c>
      <c r="AM32" s="10" t="s">
        <v>65</v>
      </c>
      <c r="AN32" s="10" t="s">
        <v>65</v>
      </c>
      <c r="AO32" s="24" t="str">
        <f aca="false">IF(AN32="NA","NA",DATE(2017,RIGHT(LEFT(AN32,4),2),RIGHT(AN32,2)))</f>
        <v>NA</v>
      </c>
      <c r="AP32" s="10" t="str">
        <f aca="false">IF(AO32="NA","NA",DATEDIF(X32,AO32,"d"))</f>
        <v>NA</v>
      </c>
      <c r="AQ32" s="10" t="s">
        <v>65</v>
      </c>
      <c r="AR32" s="10" t="s">
        <v>65</v>
      </c>
      <c r="AS32" s="10" t="s">
        <v>65</v>
      </c>
      <c r="AT32" s="10" t="s">
        <v>65</v>
      </c>
      <c r="AU32" s="10" t="s">
        <v>65</v>
      </c>
      <c r="AV32" s="10" t="s">
        <v>65</v>
      </c>
      <c r="AW32" s="10" t="n">
        <v>54.789</v>
      </c>
      <c r="AX32" s="10" t="s">
        <v>66</v>
      </c>
      <c r="AY32" s="21" t="n">
        <f aca="false">1.8651*O32 - 2.6525</f>
        <v>61.5784348783</v>
      </c>
      <c r="AZ32" s="21" t="s">
        <v>65</v>
      </c>
      <c r="BA32" s="21" t="s">
        <v>65</v>
      </c>
      <c r="BB32" s="21" t="s">
        <v>65</v>
      </c>
      <c r="BC32" s="21" t="s">
        <v>65</v>
      </c>
      <c r="BD32" s="25" t="s">
        <v>65</v>
      </c>
      <c r="BE32" s="25" t="s">
        <v>65</v>
      </c>
      <c r="BF32" s="25" t="s">
        <v>65</v>
      </c>
      <c r="BG32" s="25" t="s">
        <v>65</v>
      </c>
      <c r="BH32" s="25" t="s">
        <v>65</v>
      </c>
      <c r="BI32" s="25" t="s">
        <v>65</v>
      </c>
      <c r="BJ32" s="25" t="s">
        <v>65</v>
      </c>
      <c r="BK32" s="25" t="s">
        <v>65</v>
      </c>
      <c r="BL32" s="25" t="s">
        <v>65</v>
      </c>
      <c r="BM32" s="25" t="s">
        <v>65</v>
      </c>
      <c r="BN32" s="25" t="s">
        <v>65</v>
      </c>
      <c r="BO32" s="25" t="s">
        <v>65</v>
      </c>
      <c r="BP32" s="25" t="e">
        <f aca="false">((BC32 - AZ32)/AZ32)</f>
        <v>#VALUE!</v>
      </c>
      <c r="BQ32" s="25" t="e">
        <f aca="false">BP32*100</f>
        <v>#VALUE!</v>
      </c>
      <c r="BR32" s="25" t="e">
        <f aca="false">BP32/AA32</f>
        <v>#VALUE!</v>
      </c>
      <c r="BS32" s="25" t="e">
        <f aca="false">((AZ32 - AY32)/AZ32)</f>
        <v>#VALUE!</v>
      </c>
      <c r="BT32" s="25" t="e">
        <f aca="false">BS32*100</f>
        <v>#VALUE!</v>
      </c>
      <c r="BU32" s="25" t="e">
        <f aca="false">BS32/AA32</f>
        <v>#VALUE!</v>
      </c>
      <c r="BV32" s="25" t="e">
        <f aca="false">(BP32-BS32)*100</f>
        <v>#VALUE!</v>
      </c>
      <c r="BW32" s="25" t="e">
        <f aca="false">BV32/AA32</f>
        <v>#VALUE!</v>
      </c>
      <c r="BX32" s="10"/>
      <c r="BY32" s="26"/>
      <c r="BZ32" s="26"/>
      <c r="CA32" s="26"/>
    </row>
    <row r="33" customFormat="false" ht="14.25" hidden="false" customHeight="true" outlineLevel="0" collapsed="false">
      <c r="A33" s="18" t="n">
        <v>32</v>
      </c>
      <c r="B33" s="10" t="n">
        <v>17124</v>
      </c>
      <c r="C33" s="10" t="n">
        <v>15</v>
      </c>
      <c r="D33" s="11" t="n">
        <v>5</v>
      </c>
      <c r="E33" s="11" t="n">
        <v>3</v>
      </c>
      <c r="F33" s="10" t="n">
        <v>900</v>
      </c>
      <c r="G33" s="10" t="n">
        <v>2441.67</v>
      </c>
      <c r="H33" s="10" t="n">
        <v>2467.77</v>
      </c>
      <c r="I33" s="12" t="n">
        <v>890.65</v>
      </c>
      <c r="J33" s="10" t="n">
        <v>2.12</v>
      </c>
      <c r="K33" s="13" t="n">
        <v>7.62</v>
      </c>
      <c r="L33" s="10" t="s">
        <v>64</v>
      </c>
      <c r="M33" s="10" t="n">
        <v>20170517</v>
      </c>
      <c r="N33" s="10" t="n">
        <v>20170517</v>
      </c>
      <c r="O33" s="10" t="n">
        <v>26.670667</v>
      </c>
      <c r="P33" s="10" t="n">
        <v>170505</v>
      </c>
      <c r="Q33" s="24" t="n">
        <f aca="false">DATE(2017,RIGHT(LEFT(P33,4),2),RIGHT(P33,2))</f>
        <v>42860</v>
      </c>
      <c r="R33" s="10" t="n">
        <v>2.786</v>
      </c>
      <c r="S33" s="10" t="n">
        <v>12.9</v>
      </c>
      <c r="T33" s="10" t="n">
        <f aca="false">AVERAGE(32.5, 32.6, 32.5)</f>
        <v>32.5333333333333</v>
      </c>
      <c r="U33" s="10" t="n">
        <v>36.1</v>
      </c>
      <c r="V33" s="10" t="s">
        <v>65</v>
      </c>
      <c r="W33" s="10" t="s">
        <v>65</v>
      </c>
      <c r="X33" s="10" t="s">
        <v>65</v>
      </c>
      <c r="Y33" s="10" t="e">
        <f aca="false">V33*(32.55/29.53)</f>
        <v>#VALUE!</v>
      </c>
      <c r="Z33" s="10" t="e">
        <f aca="false">V33*(T33/AI33)</f>
        <v>#VALUE!</v>
      </c>
      <c r="AA33" s="10" t="s">
        <v>65</v>
      </c>
      <c r="AB33" s="24" t="str">
        <f aca="false">IF(X33="NA","NA",DATEDIF(Q33,X33))</f>
        <v>NA</v>
      </c>
      <c r="AC33" s="10" t="n">
        <f aca="false">1.8682*O33 - 2.7383</f>
        <v>47.0878400894</v>
      </c>
      <c r="AD33" s="10" t="e">
        <f aca="false">1.8682*Z33 - 2.7383</f>
        <v>#VALUE!</v>
      </c>
      <c r="AE33" s="10" t="e">
        <f aca="false">((AD33-AC33)/AC33)*100</f>
        <v>#VALUE!</v>
      </c>
      <c r="AF33" s="12"/>
      <c r="AG33" s="10" t="s">
        <v>65</v>
      </c>
      <c r="AH33" s="10" t="s">
        <v>65</v>
      </c>
      <c r="AI33" s="10" t="s">
        <v>65</v>
      </c>
      <c r="AJ33" s="10" t="s">
        <v>65</v>
      </c>
      <c r="AK33" s="10" t="s">
        <v>65</v>
      </c>
      <c r="AL33" s="10" t="s">
        <v>65</v>
      </c>
      <c r="AM33" s="10" t="s">
        <v>65</v>
      </c>
      <c r="AN33" s="10" t="s">
        <v>65</v>
      </c>
      <c r="AO33" s="24" t="str">
        <f aca="false">IF(AN33="NA","NA",DATE(2017,RIGHT(LEFT(AN33,4),2),RIGHT(AN33,2)))</f>
        <v>NA</v>
      </c>
      <c r="AP33" s="10" t="str">
        <f aca="false">IF(AO33="NA","NA",DATEDIF(X33,AO33,"d"))</f>
        <v>NA</v>
      </c>
      <c r="AQ33" s="10" t="s">
        <v>65</v>
      </c>
      <c r="AR33" s="10" t="s">
        <v>65</v>
      </c>
      <c r="AS33" s="10" t="s">
        <v>65</v>
      </c>
      <c r="AT33" s="10" t="s">
        <v>65</v>
      </c>
      <c r="AU33" s="10" t="s">
        <v>65</v>
      </c>
      <c r="AV33" s="10" t="s">
        <v>65</v>
      </c>
      <c r="AW33" s="10" t="n">
        <v>47.79</v>
      </c>
      <c r="AX33" s="10" t="s">
        <v>69</v>
      </c>
      <c r="AY33" s="21" t="n">
        <f aca="false">1.8651*O33 - 2.6525</f>
        <v>47.0909610217</v>
      </c>
      <c r="AZ33" s="21" t="s">
        <v>65</v>
      </c>
      <c r="BA33" s="21" t="s">
        <v>65</v>
      </c>
      <c r="BB33" s="21" t="s">
        <v>65</v>
      </c>
      <c r="BC33" s="21" t="s">
        <v>65</v>
      </c>
      <c r="BD33" s="25" t="s">
        <v>65</v>
      </c>
      <c r="BE33" s="25" t="s">
        <v>65</v>
      </c>
      <c r="BF33" s="25" t="s">
        <v>65</v>
      </c>
      <c r="BG33" s="25" t="s">
        <v>65</v>
      </c>
      <c r="BH33" s="25" t="s">
        <v>65</v>
      </c>
      <c r="BI33" s="25" t="s">
        <v>65</v>
      </c>
      <c r="BJ33" s="25" t="s">
        <v>65</v>
      </c>
      <c r="BK33" s="25" t="s">
        <v>65</v>
      </c>
      <c r="BL33" s="25" t="s">
        <v>65</v>
      </c>
      <c r="BM33" s="25" t="s">
        <v>65</v>
      </c>
      <c r="BN33" s="25" t="s">
        <v>65</v>
      </c>
      <c r="BO33" s="25" t="s">
        <v>65</v>
      </c>
      <c r="BP33" s="25" t="e">
        <f aca="false">((BC33 - AZ33)/AZ33)</f>
        <v>#VALUE!</v>
      </c>
      <c r="BQ33" s="25" t="e">
        <f aca="false">BP33*100</f>
        <v>#VALUE!</v>
      </c>
      <c r="BR33" s="25" t="e">
        <f aca="false">BP33/AA33</f>
        <v>#VALUE!</v>
      </c>
      <c r="BS33" s="25" t="e">
        <f aca="false">((AZ33 - AY33)/AZ33)</f>
        <v>#VALUE!</v>
      </c>
      <c r="BT33" s="25" t="e">
        <f aca="false">BS33*100</f>
        <v>#VALUE!</v>
      </c>
      <c r="BU33" s="25" t="e">
        <f aca="false">BS33/AA33</f>
        <v>#VALUE!</v>
      </c>
      <c r="BV33" s="25" t="e">
        <f aca="false">(BP33-BS33)*100</f>
        <v>#VALUE!</v>
      </c>
      <c r="BW33" s="25" t="e">
        <f aca="false">BV33/AA33</f>
        <v>#VALUE!</v>
      </c>
      <c r="BX33" s="10"/>
      <c r="BY33" s="26"/>
      <c r="BZ33" s="26"/>
      <c r="CA33" s="26"/>
    </row>
    <row r="34" customFormat="false" ht="14.25" hidden="false" customHeight="true" outlineLevel="0" collapsed="false">
      <c r="A34" s="18" t="n">
        <v>33</v>
      </c>
      <c r="B34" s="10" t="n">
        <v>17134</v>
      </c>
      <c r="C34" s="10" t="n">
        <v>5</v>
      </c>
      <c r="D34" s="11" t="n">
        <v>2</v>
      </c>
      <c r="E34" s="11" t="n">
        <v>2</v>
      </c>
      <c r="F34" s="10" t="n">
        <v>400</v>
      </c>
      <c r="G34" s="10" t="n">
        <v>2329.53</v>
      </c>
      <c r="H34" s="10" t="n">
        <v>2437.2</v>
      </c>
      <c r="I34" s="12" t="n">
        <v>590.67</v>
      </c>
      <c r="J34" s="10" t="n">
        <v>2.86</v>
      </c>
      <c r="K34" s="13" t="n">
        <v>7.83</v>
      </c>
      <c r="L34" s="10" t="s">
        <v>64</v>
      </c>
      <c r="M34" s="10" t="n">
        <v>20170517</v>
      </c>
      <c r="N34" s="10" t="n">
        <v>20170517</v>
      </c>
      <c r="O34" s="10" t="n">
        <v>21.583667</v>
      </c>
      <c r="P34" s="10" t="n">
        <v>170504</v>
      </c>
      <c r="Q34" s="24" t="n">
        <f aca="false">DATE(2017,RIGHT(LEFT(P34,4),2),RIGHT(P34,2))</f>
        <v>42859</v>
      </c>
      <c r="R34" s="10" t="n">
        <f aca="false">AVERAGE(2.769, 2.772, 2.769)</f>
        <v>2.77</v>
      </c>
      <c r="S34" s="10" t="n">
        <v>13</v>
      </c>
      <c r="T34" s="10" t="n">
        <f aca="false">AVERAGE(32.4,32.5,32.4)</f>
        <v>32.4333333333333</v>
      </c>
      <c r="U34" s="10" t="n">
        <v>36.1</v>
      </c>
      <c r="V34" s="10" t="s">
        <v>65</v>
      </c>
      <c r="W34" s="10" t="s">
        <v>65</v>
      </c>
      <c r="X34" s="10" t="s">
        <v>65</v>
      </c>
      <c r="Y34" s="10" t="e">
        <f aca="false">V34*(32.55/29.53)</f>
        <v>#VALUE!</v>
      </c>
      <c r="Z34" s="10" t="e">
        <f aca="false">V34*(T34/AI34)</f>
        <v>#VALUE!</v>
      </c>
      <c r="AA34" s="10" t="s">
        <v>65</v>
      </c>
      <c r="AB34" s="24" t="str">
        <f aca="false">IF(X34="NA","NA",DATEDIF(Q34,X34))</f>
        <v>NA</v>
      </c>
      <c r="AC34" s="10" t="n">
        <f aca="false">1.8682*O34 - 2.7383</f>
        <v>37.5843066894</v>
      </c>
      <c r="AD34" s="10" t="e">
        <f aca="false">1.8682*Z34 - 2.7383</f>
        <v>#VALUE!</v>
      </c>
      <c r="AE34" s="10" t="e">
        <f aca="false">((AD34-AC34)/AC34)*100</f>
        <v>#VALUE!</v>
      </c>
      <c r="AF34" s="12"/>
      <c r="AG34" s="10" t="s">
        <v>65</v>
      </c>
      <c r="AH34" s="10" t="s">
        <v>65</v>
      </c>
      <c r="AI34" s="10" t="s">
        <v>65</v>
      </c>
      <c r="AJ34" s="10" t="s">
        <v>65</v>
      </c>
      <c r="AK34" s="10" t="s">
        <v>65</v>
      </c>
      <c r="AL34" s="10" t="s">
        <v>65</v>
      </c>
      <c r="AM34" s="10" t="s">
        <v>65</v>
      </c>
      <c r="AN34" s="10" t="s">
        <v>65</v>
      </c>
      <c r="AO34" s="24" t="str">
        <f aca="false">IF(AN34="NA","NA",DATE(2017,RIGHT(LEFT(AN34,4),2),RIGHT(AN34,2)))</f>
        <v>NA</v>
      </c>
      <c r="AP34" s="10" t="str">
        <f aca="false">IF(AO34="NA","NA",DATEDIF(X34,AO34,"d"))</f>
        <v>NA</v>
      </c>
      <c r="AQ34" s="10" t="s">
        <v>65</v>
      </c>
      <c r="AR34" s="10" t="s">
        <v>65</v>
      </c>
      <c r="AS34" s="10" t="s">
        <v>65</v>
      </c>
      <c r="AT34" s="10" t="s">
        <v>65</v>
      </c>
      <c r="AU34" s="10" t="s">
        <v>65</v>
      </c>
      <c r="AV34" s="10" t="s">
        <v>65</v>
      </c>
      <c r="AW34" s="10" t="n">
        <v>36.49</v>
      </c>
      <c r="AX34" s="10" t="s">
        <v>69</v>
      </c>
      <c r="AY34" s="21" t="n">
        <f aca="false">1.8651*O34 - 2.6525</f>
        <v>37.6031973217</v>
      </c>
      <c r="AZ34" s="21" t="s">
        <v>65</v>
      </c>
      <c r="BA34" s="21" t="s">
        <v>65</v>
      </c>
      <c r="BB34" s="21" t="s">
        <v>65</v>
      </c>
      <c r="BC34" s="21" t="s">
        <v>65</v>
      </c>
      <c r="BD34" s="25" t="s">
        <v>65</v>
      </c>
      <c r="BE34" s="25" t="s">
        <v>65</v>
      </c>
      <c r="BF34" s="25" t="s">
        <v>65</v>
      </c>
      <c r="BG34" s="25" t="s">
        <v>65</v>
      </c>
      <c r="BH34" s="25" t="s">
        <v>65</v>
      </c>
      <c r="BI34" s="25" t="s">
        <v>65</v>
      </c>
      <c r="BJ34" s="25" t="s">
        <v>65</v>
      </c>
      <c r="BK34" s="25" t="s">
        <v>65</v>
      </c>
      <c r="BL34" s="25" t="s">
        <v>65</v>
      </c>
      <c r="BM34" s="25" t="s">
        <v>65</v>
      </c>
      <c r="BN34" s="25" t="s">
        <v>65</v>
      </c>
      <c r="BO34" s="25" t="s">
        <v>65</v>
      </c>
      <c r="BP34" s="25" t="e">
        <f aca="false">((BC34 - AZ34)/AZ34)</f>
        <v>#VALUE!</v>
      </c>
      <c r="BQ34" s="25" t="e">
        <f aca="false">BP34*100</f>
        <v>#VALUE!</v>
      </c>
      <c r="BR34" s="25" t="e">
        <f aca="false">BP34/AA34</f>
        <v>#VALUE!</v>
      </c>
      <c r="BS34" s="25" t="e">
        <f aca="false">((AZ34 - AY34)/AZ34)</f>
        <v>#VALUE!</v>
      </c>
      <c r="BT34" s="25" t="e">
        <f aca="false">BS34*100</f>
        <v>#VALUE!</v>
      </c>
      <c r="BU34" s="25" t="e">
        <f aca="false">BS34/AA34</f>
        <v>#VALUE!</v>
      </c>
      <c r="BV34" s="25" t="e">
        <f aca="false">(BP34-BS34)*100</f>
        <v>#VALUE!</v>
      </c>
      <c r="BW34" s="25" t="e">
        <f aca="false">BV34/AA34</f>
        <v>#VALUE!</v>
      </c>
      <c r="BX34" s="10"/>
      <c r="BY34" s="10" t="s">
        <v>67</v>
      </c>
      <c r="BZ34" s="26"/>
      <c r="CA34" s="26"/>
    </row>
    <row r="35" customFormat="false" ht="14.25" hidden="false" customHeight="true" outlineLevel="0" collapsed="false">
      <c r="A35" s="18" t="n">
        <v>34</v>
      </c>
      <c r="B35" s="10" t="n">
        <v>17160</v>
      </c>
      <c r="C35" s="10" t="n">
        <v>17</v>
      </c>
      <c r="D35" s="11" t="n">
        <v>6</v>
      </c>
      <c r="E35" s="11" t="n">
        <v>2</v>
      </c>
      <c r="F35" s="10" t="n">
        <v>2800</v>
      </c>
      <c r="G35" s="10" t="n">
        <v>2608.91</v>
      </c>
      <c r="H35" s="10" t="n">
        <v>2522.06</v>
      </c>
      <c r="I35" s="12" t="n">
        <v>2346.38</v>
      </c>
      <c r="J35" s="10" t="n">
        <v>2.01</v>
      </c>
      <c r="K35" s="13" t="n">
        <v>7.23</v>
      </c>
      <c r="L35" s="10" t="s">
        <v>64</v>
      </c>
      <c r="M35" s="10" t="n">
        <v>20170517</v>
      </c>
      <c r="N35" s="10" t="n">
        <v>20170517</v>
      </c>
      <c r="O35" s="10" t="n">
        <v>21.829333</v>
      </c>
      <c r="P35" s="10" t="n">
        <v>170505</v>
      </c>
      <c r="Q35" s="24" t="n">
        <f aca="false">DATE(2017,RIGHT(LEFT(P35,4),2),RIGHT(P35,2))</f>
        <v>42860</v>
      </c>
      <c r="R35" s="10" t="n">
        <v>2.786</v>
      </c>
      <c r="S35" s="10" t="n">
        <v>12.9</v>
      </c>
      <c r="T35" s="10" t="n">
        <f aca="false">AVERAGE(32.5, 32.6, 32.5)</f>
        <v>32.5333333333333</v>
      </c>
      <c r="U35" s="10" t="n">
        <v>36.1</v>
      </c>
      <c r="V35" s="10" t="s">
        <v>65</v>
      </c>
      <c r="W35" s="10" t="s">
        <v>65</v>
      </c>
      <c r="X35" s="10" t="s">
        <v>65</v>
      </c>
      <c r="Y35" s="10" t="e">
        <f aca="false">V35*(32.55/29.53)</f>
        <v>#VALUE!</v>
      </c>
      <c r="Z35" s="10" t="e">
        <f aca="false">V35*(T35/AI35)</f>
        <v>#VALUE!</v>
      </c>
      <c r="AA35" s="10" t="s">
        <v>65</v>
      </c>
      <c r="AB35" s="24" t="str">
        <f aca="false">IF(X35="NA","NA",DATEDIF(Q35,X35))</f>
        <v>NA</v>
      </c>
      <c r="AC35" s="10" t="n">
        <f aca="false">1.8682*O35 - 2.7383</f>
        <v>38.0432599106</v>
      </c>
      <c r="AD35" s="10" t="e">
        <f aca="false">1.8682*Z35 - 2.7383</f>
        <v>#VALUE!</v>
      </c>
      <c r="AE35" s="10" t="e">
        <f aca="false">((AD35-AC35)/AC35)*100</f>
        <v>#VALUE!</v>
      </c>
      <c r="AF35" s="12"/>
      <c r="AG35" s="10" t="s">
        <v>65</v>
      </c>
      <c r="AH35" s="10" t="s">
        <v>65</v>
      </c>
      <c r="AI35" s="10" t="s">
        <v>65</v>
      </c>
      <c r="AJ35" s="10" t="s">
        <v>65</v>
      </c>
      <c r="AK35" s="10" t="s">
        <v>65</v>
      </c>
      <c r="AL35" s="10" t="s">
        <v>65</v>
      </c>
      <c r="AM35" s="10" t="s">
        <v>65</v>
      </c>
      <c r="AN35" s="10" t="s">
        <v>65</v>
      </c>
      <c r="AO35" s="24" t="str">
        <f aca="false">IF(AN35="NA","NA",DATE(2017,RIGHT(LEFT(AN35,4),2),RIGHT(AN35,2)))</f>
        <v>NA</v>
      </c>
      <c r="AP35" s="10" t="str">
        <f aca="false">IF(AO35="NA","NA",DATEDIF(X35,AO35,"d"))</f>
        <v>NA</v>
      </c>
      <c r="AQ35" s="10" t="s">
        <v>65</v>
      </c>
      <c r="AR35" s="10" t="s">
        <v>65</v>
      </c>
      <c r="AS35" s="10" t="s">
        <v>65</v>
      </c>
      <c r="AT35" s="10" t="s">
        <v>65</v>
      </c>
      <c r="AU35" s="10" t="s">
        <v>65</v>
      </c>
      <c r="AV35" s="10" t="s">
        <v>65</v>
      </c>
      <c r="AW35" s="10" t="n">
        <v>37.39</v>
      </c>
      <c r="AX35" s="10" t="s">
        <v>69</v>
      </c>
      <c r="AY35" s="21" t="n">
        <f aca="false">1.8651*O35 - 2.6525</f>
        <v>38.0613889783</v>
      </c>
      <c r="AZ35" s="21" t="s">
        <v>65</v>
      </c>
      <c r="BA35" s="21" t="s">
        <v>65</v>
      </c>
      <c r="BB35" s="21" t="s">
        <v>65</v>
      </c>
      <c r="BC35" s="21" t="s">
        <v>65</v>
      </c>
      <c r="BD35" s="25" t="s">
        <v>65</v>
      </c>
      <c r="BE35" s="25" t="s">
        <v>65</v>
      </c>
      <c r="BF35" s="25" t="s">
        <v>65</v>
      </c>
      <c r="BG35" s="25" t="s">
        <v>65</v>
      </c>
      <c r="BH35" s="25" t="s">
        <v>65</v>
      </c>
      <c r="BI35" s="25" t="s">
        <v>65</v>
      </c>
      <c r="BJ35" s="25" t="s">
        <v>65</v>
      </c>
      <c r="BK35" s="25" t="s">
        <v>65</v>
      </c>
      <c r="BL35" s="25" t="s">
        <v>65</v>
      </c>
      <c r="BM35" s="25" t="s">
        <v>65</v>
      </c>
      <c r="BN35" s="25" t="s">
        <v>65</v>
      </c>
      <c r="BO35" s="25" t="s">
        <v>65</v>
      </c>
      <c r="BP35" s="25" t="e">
        <f aca="false">((BC35 - AZ35)/AZ35)</f>
        <v>#VALUE!</v>
      </c>
      <c r="BQ35" s="25" t="e">
        <f aca="false">BP35*100</f>
        <v>#VALUE!</v>
      </c>
      <c r="BR35" s="25" t="e">
        <f aca="false">BP35/AA35</f>
        <v>#VALUE!</v>
      </c>
      <c r="BS35" s="25" t="e">
        <f aca="false">((AZ35 - AY35)/AZ35)</f>
        <v>#VALUE!</v>
      </c>
      <c r="BT35" s="25" t="e">
        <f aca="false">BS35*100</f>
        <v>#VALUE!</v>
      </c>
      <c r="BU35" s="25" t="e">
        <f aca="false">BS35/AA35</f>
        <v>#VALUE!</v>
      </c>
      <c r="BV35" s="25" t="e">
        <f aca="false">(BP35-BS35)*100</f>
        <v>#VALUE!</v>
      </c>
      <c r="BW35" s="25" t="e">
        <f aca="false">BV35/AA35</f>
        <v>#VALUE!</v>
      </c>
      <c r="BX35" s="10"/>
      <c r="BY35" s="26"/>
      <c r="BZ35" s="26"/>
      <c r="CA35" s="26"/>
    </row>
    <row r="36" customFormat="false" ht="14.25" hidden="false" customHeight="true" outlineLevel="0" collapsed="false">
      <c r="A36" s="18" t="n">
        <v>35</v>
      </c>
      <c r="B36" s="10" t="n">
        <v>17171</v>
      </c>
      <c r="C36" s="10" t="n">
        <v>7</v>
      </c>
      <c r="D36" s="11" t="n">
        <v>3</v>
      </c>
      <c r="E36" s="11" t="n">
        <v>1</v>
      </c>
      <c r="F36" s="10" t="n">
        <v>900</v>
      </c>
      <c r="G36" s="10" t="n">
        <v>2453.26</v>
      </c>
      <c r="H36" s="10" t="n">
        <v>2468.16</v>
      </c>
      <c r="I36" s="12" t="n">
        <v>943.47</v>
      </c>
      <c r="J36" s="10" t="n">
        <v>2.01</v>
      </c>
      <c r="K36" s="13" t="n">
        <v>7.59</v>
      </c>
      <c r="L36" s="10" t="s">
        <v>64</v>
      </c>
      <c r="M36" s="10" t="n">
        <v>20170517</v>
      </c>
      <c r="N36" s="10" t="n">
        <v>20170517</v>
      </c>
      <c r="O36" s="10" t="n">
        <v>19.245</v>
      </c>
      <c r="P36" s="10" t="n">
        <v>170506</v>
      </c>
      <c r="Q36" s="24" t="n">
        <f aca="false">DATE(2017,RIGHT(LEFT(P36,4),2),RIGHT(P36,2))</f>
        <v>42861</v>
      </c>
      <c r="R36" s="10" t="n">
        <f aca="false">AVERAGE(2.796, 2.797, 2.798)</f>
        <v>2.797</v>
      </c>
      <c r="S36" s="10" t="n">
        <v>13</v>
      </c>
      <c r="T36" s="10" t="n">
        <f aca="false">AVERAGE(32.6, 32.7, 32.7)</f>
        <v>32.6666666666667</v>
      </c>
      <c r="U36" s="10" t="n">
        <v>36.1</v>
      </c>
      <c r="V36" s="10" t="s">
        <v>65</v>
      </c>
      <c r="W36" s="10" t="s">
        <v>65</v>
      </c>
      <c r="X36" s="10" t="s">
        <v>65</v>
      </c>
      <c r="Y36" s="10" t="e">
        <f aca="false">V36*(32.55/29.53)</f>
        <v>#VALUE!</v>
      </c>
      <c r="Z36" s="10" t="e">
        <f aca="false">V36*(T36/AI36)</f>
        <v>#VALUE!</v>
      </c>
      <c r="AA36" s="10" t="s">
        <v>65</v>
      </c>
      <c r="AB36" s="24" t="str">
        <f aca="false">IF(X36="NA","NA",DATEDIF(Q36,X36))</f>
        <v>NA</v>
      </c>
      <c r="AC36" s="10" t="n">
        <f aca="false">1.8682*O36 - 2.7383</f>
        <v>33.215209</v>
      </c>
      <c r="AD36" s="10" t="e">
        <f aca="false">1.8682*Z36 - 2.7383</f>
        <v>#VALUE!</v>
      </c>
      <c r="AE36" s="10" t="e">
        <f aca="false">((AD36-AC36)/AC36)*100</f>
        <v>#VALUE!</v>
      </c>
      <c r="AF36" s="12"/>
      <c r="AG36" s="10" t="s">
        <v>65</v>
      </c>
      <c r="AH36" s="10" t="s">
        <v>65</v>
      </c>
      <c r="AI36" s="10" t="s">
        <v>65</v>
      </c>
      <c r="AJ36" s="10" t="s">
        <v>65</v>
      </c>
      <c r="AK36" s="10" t="s">
        <v>65</v>
      </c>
      <c r="AL36" s="10" t="s">
        <v>65</v>
      </c>
      <c r="AM36" s="10" t="s">
        <v>65</v>
      </c>
      <c r="AN36" s="10" t="s">
        <v>65</v>
      </c>
      <c r="AO36" s="24" t="str">
        <f aca="false">IF(AN36="NA","NA",DATE(2017,RIGHT(LEFT(AN36,4),2),RIGHT(AN36,2)))</f>
        <v>NA</v>
      </c>
      <c r="AP36" s="10" t="str">
        <f aca="false">IF(AO36="NA","NA",DATEDIF(X36,AO36,"d"))</f>
        <v>NA</v>
      </c>
      <c r="AQ36" s="10" t="s">
        <v>65</v>
      </c>
      <c r="AR36" s="10" t="s">
        <v>65</v>
      </c>
      <c r="AS36" s="10" t="s">
        <v>65</v>
      </c>
      <c r="AT36" s="10" t="s">
        <v>65</v>
      </c>
      <c r="AU36" s="10" t="s">
        <v>65</v>
      </c>
      <c r="AV36" s="10" t="s">
        <v>65</v>
      </c>
      <c r="AW36" s="10" t="n">
        <v>34.14</v>
      </c>
      <c r="AX36" s="10" t="s">
        <v>69</v>
      </c>
      <c r="AY36" s="21" t="n">
        <f aca="false">1.8651*O36 - 2.6525</f>
        <v>33.2413495</v>
      </c>
      <c r="AZ36" s="21" t="s">
        <v>65</v>
      </c>
      <c r="BA36" s="21" t="s">
        <v>65</v>
      </c>
      <c r="BB36" s="21" t="s">
        <v>65</v>
      </c>
      <c r="BC36" s="21" t="s">
        <v>65</v>
      </c>
      <c r="BD36" s="25" t="s">
        <v>65</v>
      </c>
      <c r="BE36" s="25" t="s">
        <v>65</v>
      </c>
      <c r="BF36" s="25" t="s">
        <v>65</v>
      </c>
      <c r="BG36" s="25" t="s">
        <v>65</v>
      </c>
      <c r="BH36" s="25" t="s">
        <v>65</v>
      </c>
      <c r="BI36" s="25" t="s">
        <v>65</v>
      </c>
      <c r="BJ36" s="25" t="s">
        <v>65</v>
      </c>
      <c r="BK36" s="25" t="s">
        <v>65</v>
      </c>
      <c r="BL36" s="25" t="s">
        <v>65</v>
      </c>
      <c r="BM36" s="25" t="s">
        <v>65</v>
      </c>
      <c r="BN36" s="25" t="s">
        <v>65</v>
      </c>
      <c r="BO36" s="25" t="s">
        <v>65</v>
      </c>
      <c r="BP36" s="25" t="e">
        <f aca="false">((BC36 - AZ36)/AZ36)</f>
        <v>#VALUE!</v>
      </c>
      <c r="BQ36" s="25" t="e">
        <f aca="false">BP36*100</f>
        <v>#VALUE!</v>
      </c>
      <c r="BR36" s="25" t="e">
        <f aca="false">BP36/AA36</f>
        <v>#VALUE!</v>
      </c>
      <c r="BS36" s="25" t="e">
        <f aca="false">((AZ36 - AY36)/AZ36)</f>
        <v>#VALUE!</v>
      </c>
      <c r="BT36" s="25" t="e">
        <f aca="false">BS36*100</f>
        <v>#VALUE!</v>
      </c>
      <c r="BU36" s="25" t="e">
        <f aca="false">BS36/AA36</f>
        <v>#VALUE!</v>
      </c>
      <c r="BV36" s="25" t="e">
        <f aca="false">(BP36-BS36)*100</f>
        <v>#VALUE!</v>
      </c>
      <c r="BW36" s="25" t="e">
        <f aca="false">BV36/AA36</f>
        <v>#VALUE!</v>
      </c>
      <c r="BX36" s="10"/>
      <c r="BY36" s="26"/>
      <c r="BZ36" s="26"/>
      <c r="CA36" s="26"/>
    </row>
    <row r="37" customFormat="false" ht="14.25" hidden="false" customHeight="true" outlineLevel="0" collapsed="false">
      <c r="A37" s="18" t="n">
        <v>36</v>
      </c>
      <c r="B37" s="10" t="n">
        <v>17202</v>
      </c>
      <c r="C37" s="10" t="n">
        <v>6</v>
      </c>
      <c r="D37" s="11" t="n">
        <v>2</v>
      </c>
      <c r="E37" s="11" t="n">
        <v>3</v>
      </c>
      <c r="F37" s="10" t="n">
        <v>400</v>
      </c>
      <c r="G37" s="10" t="n">
        <v>2348.8</v>
      </c>
      <c r="H37" s="10" t="n">
        <v>2454.04</v>
      </c>
      <c r="I37" s="12" t="n">
        <v>519.42</v>
      </c>
      <c r="J37" s="10" t="n">
        <v>3.1</v>
      </c>
      <c r="K37" s="13" t="n">
        <v>7.83</v>
      </c>
      <c r="L37" s="10" t="s">
        <v>64</v>
      </c>
      <c r="M37" s="10" t="n">
        <v>20170517</v>
      </c>
      <c r="N37" s="10" t="n">
        <v>20170517</v>
      </c>
      <c r="O37" s="10" t="n">
        <v>7.8156667</v>
      </c>
      <c r="P37" s="10" t="n">
        <v>170506</v>
      </c>
      <c r="Q37" s="24" t="n">
        <f aca="false">DATE(2017,RIGHT(LEFT(P37,4),2),RIGHT(P37,2))</f>
        <v>42861</v>
      </c>
      <c r="R37" s="10" t="n">
        <f aca="false">AVERAGE(2.799, 2.798, 2.797)</f>
        <v>2.798</v>
      </c>
      <c r="S37" s="10" t="n">
        <v>13</v>
      </c>
      <c r="T37" s="10" t="n">
        <f aca="false">AVERAGE(32.6, 32.7, 32.7)</f>
        <v>32.6666666666667</v>
      </c>
      <c r="U37" s="10" t="n">
        <v>36.1</v>
      </c>
      <c r="V37" s="10" t="s">
        <v>65</v>
      </c>
      <c r="W37" s="10" t="s">
        <v>65</v>
      </c>
      <c r="X37" s="10" t="s">
        <v>65</v>
      </c>
      <c r="Y37" s="10" t="e">
        <f aca="false">V37*(32.55/29.53)</f>
        <v>#VALUE!</v>
      </c>
      <c r="Z37" s="10" t="e">
        <f aca="false">V37*(T37/AI37)</f>
        <v>#VALUE!</v>
      </c>
      <c r="AA37" s="10" t="s">
        <v>65</v>
      </c>
      <c r="AB37" s="24" t="str">
        <f aca="false">IF(X37="NA","NA",DATEDIF(Q37,X37))</f>
        <v>NA</v>
      </c>
      <c r="AC37" s="10" t="n">
        <f aca="false">1.8682*O37 - 2.7383</f>
        <v>11.86292852894</v>
      </c>
      <c r="AD37" s="10" t="e">
        <f aca="false">1.8682*Z37 - 2.7383</f>
        <v>#VALUE!</v>
      </c>
      <c r="AE37" s="10" t="e">
        <f aca="false">((AD37-AC37)/AC37)*100</f>
        <v>#VALUE!</v>
      </c>
      <c r="AF37" s="12"/>
      <c r="AG37" s="10" t="s">
        <v>65</v>
      </c>
      <c r="AH37" s="10" t="s">
        <v>65</v>
      </c>
      <c r="AI37" s="10" t="s">
        <v>65</v>
      </c>
      <c r="AJ37" s="10" t="s">
        <v>65</v>
      </c>
      <c r="AK37" s="10" t="s">
        <v>65</v>
      </c>
      <c r="AL37" s="10" t="s">
        <v>65</v>
      </c>
      <c r="AM37" s="10" t="s">
        <v>65</v>
      </c>
      <c r="AN37" s="10" t="s">
        <v>65</v>
      </c>
      <c r="AO37" s="24" t="str">
        <f aca="false">IF(AN37="NA","NA",DATE(2017,RIGHT(LEFT(AN37,4),2),RIGHT(AN37,2)))</f>
        <v>NA</v>
      </c>
      <c r="AP37" s="10" t="str">
        <f aca="false">IF(AO37="NA","NA",DATEDIF(X37,AO37,"d"))</f>
        <v>NA</v>
      </c>
      <c r="AQ37" s="10" t="s">
        <v>65</v>
      </c>
      <c r="AR37" s="10" t="s">
        <v>65</v>
      </c>
      <c r="AS37" s="10" t="s">
        <v>65</v>
      </c>
      <c r="AT37" s="10" t="s">
        <v>65</v>
      </c>
      <c r="AU37" s="10" t="s">
        <v>65</v>
      </c>
      <c r="AV37" s="10" t="s">
        <v>65</v>
      </c>
      <c r="AW37" s="10" t="n">
        <v>14.39</v>
      </c>
      <c r="AX37" s="10" t="s">
        <v>69</v>
      </c>
      <c r="AY37" s="21" t="n">
        <f aca="false">1.8651*O37 - 2.6525</f>
        <v>11.92449996217</v>
      </c>
      <c r="AZ37" s="21" t="s">
        <v>65</v>
      </c>
      <c r="BA37" s="21" t="s">
        <v>65</v>
      </c>
      <c r="BB37" s="21" t="s">
        <v>65</v>
      </c>
      <c r="BC37" s="21" t="s">
        <v>65</v>
      </c>
      <c r="BD37" s="25" t="s">
        <v>65</v>
      </c>
      <c r="BE37" s="25" t="s">
        <v>65</v>
      </c>
      <c r="BF37" s="25" t="s">
        <v>65</v>
      </c>
      <c r="BG37" s="25" t="s">
        <v>65</v>
      </c>
      <c r="BH37" s="25" t="s">
        <v>65</v>
      </c>
      <c r="BI37" s="25" t="s">
        <v>65</v>
      </c>
      <c r="BJ37" s="25" t="s">
        <v>65</v>
      </c>
      <c r="BK37" s="25" t="s">
        <v>65</v>
      </c>
      <c r="BL37" s="25" t="s">
        <v>65</v>
      </c>
      <c r="BM37" s="25" t="s">
        <v>65</v>
      </c>
      <c r="BN37" s="25" t="s">
        <v>65</v>
      </c>
      <c r="BO37" s="25" t="s">
        <v>65</v>
      </c>
      <c r="BP37" s="25" t="e">
        <f aca="false">((BC37 - AZ37)/AZ37)</f>
        <v>#VALUE!</v>
      </c>
      <c r="BQ37" s="25" t="e">
        <f aca="false">BP37*100</f>
        <v>#VALUE!</v>
      </c>
      <c r="BR37" s="25" t="e">
        <f aca="false">BP37/AA37</f>
        <v>#VALUE!</v>
      </c>
      <c r="BS37" s="25" t="e">
        <f aca="false">((AZ37 - AY37)/AZ37)</f>
        <v>#VALUE!</v>
      </c>
      <c r="BT37" s="25" t="e">
        <f aca="false">BS37*100</f>
        <v>#VALUE!</v>
      </c>
      <c r="BU37" s="25" t="e">
        <f aca="false">BS37/AA37</f>
        <v>#VALUE!</v>
      </c>
      <c r="BV37" s="25" t="e">
        <f aca="false">(BP37-BS37)*100</f>
        <v>#VALUE!</v>
      </c>
      <c r="BW37" s="25" t="e">
        <f aca="false">BV37/AA37</f>
        <v>#VALUE!</v>
      </c>
      <c r="BX37" s="10"/>
      <c r="BY37" s="26"/>
      <c r="BZ37" s="26"/>
      <c r="CA37" s="26"/>
    </row>
    <row r="38" customFormat="false" ht="14.25" hidden="false" customHeight="true" outlineLevel="0" collapsed="false">
      <c r="A38" s="18" t="n">
        <v>37</v>
      </c>
      <c r="B38" s="10" t="n">
        <v>17010</v>
      </c>
      <c r="C38" s="10" t="n">
        <v>14</v>
      </c>
      <c r="D38" s="11" t="n">
        <v>5</v>
      </c>
      <c r="E38" s="11" t="n">
        <v>2</v>
      </c>
      <c r="F38" s="10" t="n">
        <v>900</v>
      </c>
      <c r="G38" s="10" t="n">
        <v>2441</v>
      </c>
      <c r="H38" s="10" t="n">
        <v>2468.42</v>
      </c>
      <c r="I38" s="12" t="n">
        <v>865.45</v>
      </c>
      <c r="J38" s="10" t="n">
        <v>2.15</v>
      </c>
      <c r="K38" s="13" t="n">
        <v>7.62</v>
      </c>
      <c r="L38" s="10" t="s">
        <v>64</v>
      </c>
      <c r="M38" s="10" t="n">
        <v>20170602</v>
      </c>
      <c r="N38" s="10" t="n">
        <v>20170602</v>
      </c>
      <c r="O38" s="10" t="n">
        <v>18.717667</v>
      </c>
      <c r="P38" s="10" t="n">
        <v>170504</v>
      </c>
      <c r="Q38" s="24" t="n">
        <f aca="false">DATE(2017,RIGHT(LEFT(P38,4),2),RIGHT(P38,2))</f>
        <v>42859</v>
      </c>
      <c r="R38" s="10" t="n">
        <f aca="false">AVERAGE(2.769, 2.772, 2.769)</f>
        <v>2.77</v>
      </c>
      <c r="S38" s="10" t="n">
        <v>13</v>
      </c>
      <c r="T38" s="10" t="n">
        <f aca="false">AVERAGE(32.4,32.5,32.4)</f>
        <v>32.4333333333333</v>
      </c>
      <c r="U38" s="10" t="n">
        <v>36.1</v>
      </c>
      <c r="V38" s="10" t="n">
        <v>18.693333</v>
      </c>
      <c r="W38" s="10" t="n">
        <v>170530</v>
      </c>
      <c r="X38" s="24" t="n">
        <f aca="false">DATE(2017,RIGHT(LEFT(W38,4),2),RIGHT(W38,2))</f>
        <v>42885</v>
      </c>
      <c r="Y38" s="10" t="n">
        <f aca="false">V38*(32.55/29.53)</f>
        <v>20.6050792126651</v>
      </c>
      <c r="Z38" s="10" t="n">
        <f aca="false">V38*(T38/AI38)</f>
        <v>20.5986557293318</v>
      </c>
      <c r="AA38" s="10" t="n">
        <v>26</v>
      </c>
      <c r="AB38" s="10" t="n">
        <f aca="false">IF(X38="NA","NA",DATEDIF(Q38,X38,"d"))</f>
        <v>26</v>
      </c>
      <c r="AC38" s="10" t="n">
        <f aca="false">1.8682*O38 - 2.7383</f>
        <v>32.2300454894</v>
      </c>
      <c r="AD38" s="10" t="n">
        <f aca="false">1.8682*Z38 - 2.7383</f>
        <v>35.7441086335377</v>
      </c>
      <c r="AE38" s="10" t="n">
        <f aca="false">((AD38-AC38)/AC38)*100</f>
        <v>10.903066039089</v>
      </c>
      <c r="AF38" s="12" t="n">
        <f aca="false">(AE38/AA38)*60</f>
        <v>25.160921628667</v>
      </c>
      <c r="AG38" s="10" t="n">
        <f aca="false">AVERAGE(2.744, 2.744, 2.746)</f>
        <v>2.74466666666667</v>
      </c>
      <c r="AH38" s="10" t="n">
        <v>17.2</v>
      </c>
      <c r="AI38" s="10" t="n">
        <f aca="false">AVERAGE(29.4, 29.4, 29.5)</f>
        <v>29.4333333333333</v>
      </c>
      <c r="AJ38" s="10" t="s">
        <v>65</v>
      </c>
      <c r="AK38" s="10" t="n">
        <f aca="false">((R38 - AG38)/R38)</f>
        <v>0.00914560770156433</v>
      </c>
      <c r="AL38" s="10" t="n">
        <f aca="false">(V38*(1 +AK38))</f>
        <v>18.8642948902527</v>
      </c>
      <c r="AM38" s="10" t="s">
        <v>65</v>
      </c>
      <c r="AN38" s="10" t="s">
        <v>65</v>
      </c>
      <c r="AO38" s="24" t="str">
        <f aca="false">IF(AN38="NA","NA",DATE(2017,RIGHT(LEFT(AN38,4),2),RIGHT(AN38,2)))</f>
        <v>NA</v>
      </c>
      <c r="AP38" s="10" t="str">
        <f aca="false">IF(AO38="NA","NA",DATEDIF(X38,AO38,"d"))</f>
        <v>NA</v>
      </c>
      <c r="AQ38" s="10" t="s">
        <v>65</v>
      </c>
      <c r="AR38" s="10" t="s">
        <v>65</v>
      </c>
      <c r="AS38" s="10" t="s">
        <v>65</v>
      </c>
      <c r="AT38" s="10" t="s">
        <v>65</v>
      </c>
      <c r="AU38" s="10" t="s">
        <v>65</v>
      </c>
      <c r="AV38" s="10" t="s">
        <v>65</v>
      </c>
      <c r="AW38" s="10" t="n">
        <v>37.63</v>
      </c>
      <c r="AX38" s="10" t="s">
        <v>69</v>
      </c>
      <c r="AY38" s="21" t="n">
        <f aca="false">1.8651*O38 - 2.6525</f>
        <v>32.2578207217</v>
      </c>
      <c r="AZ38" s="21" t="n">
        <f aca="false">1.8651*V38 - 2.6525</f>
        <v>32.2124353783</v>
      </c>
      <c r="BA38" s="21" t="s">
        <v>65</v>
      </c>
      <c r="BB38" s="21" t="n">
        <f aca="false">1.8651*AL38 - 2.6525</f>
        <v>32.5312963998103</v>
      </c>
      <c r="BC38" s="21" t="s">
        <v>65</v>
      </c>
      <c r="BD38" s="25" t="n">
        <f aca="false">V38 - O38</f>
        <v>-0.0243339999999996</v>
      </c>
      <c r="BE38" s="25" t="n">
        <f aca="false">(BD38/O38)*100</f>
        <v>-0.130005518315929</v>
      </c>
      <c r="BF38" s="25" t="n">
        <f aca="false">V38-O38</f>
        <v>-0.0243339999999996</v>
      </c>
      <c r="BG38" s="25" t="n">
        <f aca="false">(BF38/O38)*100</f>
        <v>-0.130005518315929</v>
      </c>
      <c r="BH38" s="25" t="n">
        <f aca="false">BG38/AA38</f>
        <v>-0.00500021224292035</v>
      </c>
      <c r="BI38" s="25" t="n">
        <f aca="false">((AZ38 - AY38)/AY38)*100</f>
        <v>-0.140695627865117</v>
      </c>
      <c r="BJ38" s="25" t="n">
        <f aca="false">BI38/AA38</f>
        <v>-0.00541137030250449</v>
      </c>
      <c r="BK38" s="25" t="n">
        <f aca="false">AL38 - O38</f>
        <v>0.146627890252706</v>
      </c>
      <c r="BL38" s="25" t="n">
        <f aca="false">(BK38/O38)*100</f>
        <v>0.783366272370941</v>
      </c>
      <c r="BM38" s="25" t="n">
        <f aca="false">BL38/AA38</f>
        <v>0.030129472014267</v>
      </c>
      <c r="BN38" s="25" t="n">
        <f aca="false">((BB38 - AY38)/AY38)*100</f>
        <v>0.84778100935488</v>
      </c>
      <c r="BO38" s="25" t="n">
        <f aca="false">BN38/AA38</f>
        <v>0.0326069618982646</v>
      </c>
      <c r="BP38" s="25" t="e">
        <f aca="false">((BC38 - AZ38)/AZ38)</f>
        <v>#VALUE!</v>
      </c>
      <c r="BQ38" s="25" t="e">
        <f aca="false">BP38*100</f>
        <v>#VALUE!</v>
      </c>
      <c r="BR38" s="25" t="e">
        <f aca="false">BP38/AA38</f>
        <v>#VALUE!</v>
      </c>
      <c r="BS38" s="25" t="n">
        <f aca="false">((AZ38 - AY38)/AZ38)</f>
        <v>-0.00140893859365174</v>
      </c>
      <c r="BT38" s="25" t="n">
        <f aca="false">BS38*100</f>
        <v>-0.140893859365174</v>
      </c>
      <c r="BU38" s="25" t="n">
        <f aca="false">BS38/AA38</f>
        <v>-5.41899459096823E-005</v>
      </c>
      <c r="BV38" s="25" t="e">
        <f aca="false">(BP38-BS38)*100</f>
        <v>#VALUE!</v>
      </c>
      <c r="BW38" s="25" t="e">
        <f aca="false">BV38/AA38</f>
        <v>#VALUE!</v>
      </c>
      <c r="BX38" s="10"/>
      <c r="BY38" s="26"/>
      <c r="BZ38" s="26"/>
      <c r="CA38" s="26"/>
    </row>
    <row r="39" customFormat="false" ht="14.25" hidden="false" customHeight="true" outlineLevel="0" collapsed="false">
      <c r="A39" s="18" t="n">
        <v>38</v>
      </c>
      <c r="B39" s="10" t="n">
        <v>17024</v>
      </c>
      <c r="C39" s="10" t="n">
        <v>2</v>
      </c>
      <c r="D39" s="11" t="n">
        <v>1</v>
      </c>
      <c r="E39" s="11" t="n">
        <v>2</v>
      </c>
      <c r="F39" s="10" t="n">
        <v>400</v>
      </c>
      <c r="G39" s="10" t="n">
        <v>2388.7</v>
      </c>
      <c r="H39" s="10" t="n">
        <v>2486.18</v>
      </c>
      <c r="I39" s="12" t="n">
        <v>535.06</v>
      </c>
      <c r="J39" s="12" t="n">
        <v>3.1</v>
      </c>
      <c r="K39" s="13" t="n">
        <v>7.84</v>
      </c>
      <c r="L39" s="10" t="s">
        <v>64</v>
      </c>
      <c r="M39" s="10" t="n">
        <v>20170602</v>
      </c>
      <c r="N39" s="10" t="n">
        <v>20170602</v>
      </c>
      <c r="O39" s="10" t="n">
        <v>17.347667</v>
      </c>
      <c r="P39" s="10" t="n">
        <v>170505</v>
      </c>
      <c r="Q39" s="24" t="n">
        <f aca="false">DATE(2017,RIGHT(LEFT(P39,4),2),RIGHT(P39,2))</f>
        <v>42860</v>
      </c>
      <c r="R39" s="10" t="n">
        <f aca="false">AVERAGE(2.785, 2.785, 2.786)</f>
        <v>2.78533333333333</v>
      </c>
      <c r="S39" s="10" t="n">
        <v>12.9</v>
      </c>
      <c r="T39" s="10" t="n">
        <f aca="false">AVERAGE(32.5, 32.6, 32.5)</f>
        <v>32.5333333333333</v>
      </c>
      <c r="U39" s="10" t="n">
        <v>36.1</v>
      </c>
      <c r="V39" s="10" t="n">
        <v>17.372333</v>
      </c>
      <c r="W39" s="10" t="n">
        <v>170530</v>
      </c>
      <c r="X39" s="24" t="n">
        <f aca="false">DATE(2017,RIGHT(LEFT(W39,4),2),RIGHT(W39,2))</f>
        <v>42885</v>
      </c>
      <c r="Y39" s="10" t="n">
        <f aca="false">V39*(32.55/29.53)</f>
        <v>19.1489820233661</v>
      </c>
      <c r="Z39" s="10" t="n">
        <f aca="false">V39*(T39/AI39)</f>
        <v>19.2020351166478</v>
      </c>
      <c r="AA39" s="10" t="n">
        <v>25</v>
      </c>
      <c r="AB39" s="10" t="n">
        <f aca="false">IF(X39="NA","NA",DATEDIF(Q39,X39,"d"))</f>
        <v>25</v>
      </c>
      <c r="AC39" s="10" t="n">
        <f aca="false">1.8682*O39 - 2.7383</f>
        <v>29.6706114894</v>
      </c>
      <c r="AD39" s="10" t="n">
        <f aca="false">1.8682*Z39 - 2.7383</f>
        <v>33.1349420049214</v>
      </c>
      <c r="AE39" s="10" t="n">
        <f aca="false">((AD39-AC39)/AC39)*100</f>
        <v>11.6759660203129</v>
      </c>
      <c r="AF39" s="12" t="n">
        <f aca="false">(AE39/AA39)*60</f>
        <v>28.022318448751</v>
      </c>
      <c r="AG39" s="10" t="n">
        <f aca="false">AVERAGE(2.744, 2.744, 2.746)</f>
        <v>2.74466666666667</v>
      </c>
      <c r="AH39" s="10" t="n">
        <v>17.2</v>
      </c>
      <c r="AI39" s="10" t="n">
        <f aca="false">AVERAGE(29.4, 29.4, 29.5)</f>
        <v>29.4333333333333</v>
      </c>
      <c r="AJ39" s="10" t="s">
        <v>65</v>
      </c>
      <c r="AK39" s="10" t="n">
        <f aca="false">((R39 - AG39)/R39)</f>
        <v>0.0146002872187649</v>
      </c>
      <c r="AL39" s="10" t="n">
        <f aca="false">(V39*(1 +AK39))</f>
        <v>17.62597405146</v>
      </c>
      <c r="AM39" s="10" t="s">
        <v>65</v>
      </c>
      <c r="AN39" s="10" t="s">
        <v>65</v>
      </c>
      <c r="AO39" s="24" t="str">
        <f aca="false">IF(AN39="NA","NA",DATE(2017,RIGHT(LEFT(AN39,4),2),RIGHT(AN39,2)))</f>
        <v>NA</v>
      </c>
      <c r="AP39" s="10" t="str">
        <f aca="false">IF(AO39="NA","NA",DATEDIF(X39,AO39,"d"))</f>
        <v>NA</v>
      </c>
      <c r="AQ39" s="10" t="s">
        <v>65</v>
      </c>
      <c r="AR39" s="10" t="s">
        <v>65</v>
      </c>
      <c r="AS39" s="10" t="s">
        <v>65</v>
      </c>
      <c r="AT39" s="10" t="s">
        <v>65</v>
      </c>
      <c r="AU39" s="10" t="s">
        <v>65</v>
      </c>
      <c r="AV39" s="10" t="s">
        <v>65</v>
      </c>
      <c r="AW39" s="10" t="n">
        <v>30.06</v>
      </c>
      <c r="AX39" s="10" t="s">
        <v>69</v>
      </c>
      <c r="AY39" s="21" t="n">
        <f aca="false">1.8651*O39 - 2.6525</f>
        <v>29.7026337217</v>
      </c>
      <c r="AZ39" s="21" t="n">
        <f aca="false">1.8651*V39 - 2.6525</f>
        <v>29.7486382783</v>
      </c>
      <c r="BA39" s="21" t="s">
        <v>65</v>
      </c>
      <c r="BB39" s="21" t="n">
        <f aca="false">1.8651*AL39 - 2.6525</f>
        <v>30.2217042033781</v>
      </c>
      <c r="BC39" s="21" t="s">
        <v>65</v>
      </c>
      <c r="BD39" s="25" t="n">
        <f aca="false">V39 - O39</f>
        <v>0.0246659999999999</v>
      </c>
      <c r="BE39" s="25" t="n">
        <f aca="false">(BD39/O39)*100</f>
        <v>0.142186266314657</v>
      </c>
      <c r="BF39" s="25" t="n">
        <f aca="false">V39-O39</f>
        <v>0.0246659999999999</v>
      </c>
      <c r="BG39" s="25" t="n">
        <f aca="false">(BF39/O39)*100</f>
        <v>0.142186266314657</v>
      </c>
      <c r="BH39" s="25" t="n">
        <f aca="false">BG39/AA39</f>
        <v>0.00568745065258628</v>
      </c>
      <c r="BI39" s="25" t="n">
        <f aca="false">((AZ39 - AY39)/AY39)*100</f>
        <v>0.154883762265141</v>
      </c>
      <c r="BJ39" s="25" t="n">
        <f aca="false">BI39/AA39</f>
        <v>0.00619535049060563</v>
      </c>
      <c r="BK39" s="25" t="n">
        <f aca="false">AL39 - O39</f>
        <v>0.278307051460029</v>
      </c>
      <c r="BL39" s="25" t="n">
        <f aca="false">(BK39/O39)*100</f>
        <v>1.60429094851791</v>
      </c>
      <c r="BM39" s="25" t="n">
        <f aca="false">BL39/AA39</f>
        <v>0.0641716379407165</v>
      </c>
      <c r="BN39" s="25" t="n">
        <f aca="false">((BB39 - AY39)/AY39)*100</f>
        <v>1.74755709053127</v>
      </c>
      <c r="BO39" s="25" t="n">
        <f aca="false">BN39/AA39</f>
        <v>0.0699022836212507</v>
      </c>
      <c r="BP39" s="25" t="e">
        <f aca="false">((BC39 - AZ39)/AZ39)</f>
        <v>#VALUE!</v>
      </c>
      <c r="BQ39" s="25" t="e">
        <f aca="false">BP39*100</f>
        <v>#VALUE!</v>
      </c>
      <c r="BR39" s="25" t="e">
        <f aca="false">BP39/AA39</f>
        <v>#VALUE!</v>
      </c>
      <c r="BS39" s="25" t="n">
        <f aca="false">((AZ39 - AY39)/AZ39)</f>
        <v>0.0015464424344277</v>
      </c>
      <c r="BT39" s="25" t="n">
        <f aca="false">BS39*100</f>
        <v>0.15464424344277</v>
      </c>
      <c r="BU39" s="25" t="n">
        <f aca="false">BS39/AA39</f>
        <v>6.1857697377108E-005</v>
      </c>
      <c r="BV39" s="25" t="e">
        <f aca="false">(BP39-BS39)*100</f>
        <v>#VALUE!</v>
      </c>
      <c r="BW39" s="25" t="e">
        <f aca="false">BV39/AA39</f>
        <v>#VALUE!</v>
      </c>
      <c r="BX39" s="10"/>
      <c r="BY39" s="26"/>
      <c r="BZ39" s="26"/>
      <c r="CA39" s="26"/>
    </row>
    <row r="40" customFormat="false" ht="14.25" hidden="false" customHeight="true" outlineLevel="0" collapsed="false">
      <c r="A40" s="18" t="n">
        <v>39</v>
      </c>
      <c r="B40" s="10" t="n">
        <v>17046</v>
      </c>
      <c r="C40" s="10" t="n">
        <v>7</v>
      </c>
      <c r="D40" s="11" t="n">
        <v>3</v>
      </c>
      <c r="E40" s="11" t="n">
        <v>1</v>
      </c>
      <c r="F40" s="10" t="n">
        <v>900</v>
      </c>
      <c r="G40" s="10" t="n">
        <v>2453.26</v>
      </c>
      <c r="H40" s="10" t="n">
        <v>2468.16</v>
      </c>
      <c r="I40" s="12" t="n">
        <v>943.47</v>
      </c>
      <c r="J40" s="10" t="n">
        <v>2.01</v>
      </c>
      <c r="K40" s="13" t="n">
        <v>7.59</v>
      </c>
      <c r="L40" s="10" t="s">
        <v>64</v>
      </c>
      <c r="M40" s="10" t="n">
        <v>20170602</v>
      </c>
      <c r="N40" s="10" t="n">
        <v>20170602</v>
      </c>
      <c r="O40" s="10" t="n">
        <v>42.22</v>
      </c>
      <c r="P40" s="10" t="n">
        <v>170504</v>
      </c>
      <c r="Q40" s="24" t="n">
        <f aca="false">DATE(2017,RIGHT(LEFT(P40,4),2),RIGHT(P40,2))</f>
        <v>42859</v>
      </c>
      <c r="R40" s="10" t="n">
        <f aca="false">AVERAGE(2.756, 2.755, 2.756)</f>
        <v>2.75566666666667</v>
      </c>
      <c r="S40" s="10" t="n">
        <v>13</v>
      </c>
      <c r="T40" s="10" t="n">
        <f aca="false">AVERAGE(32.4,32.5,32.4)</f>
        <v>32.4333333333333</v>
      </c>
      <c r="U40" s="10" t="n">
        <v>36.1</v>
      </c>
      <c r="V40" s="10" t="n">
        <v>42.030333</v>
      </c>
      <c r="W40" s="10" t="n">
        <v>170530</v>
      </c>
      <c r="X40" s="24" t="n">
        <f aca="false">DATE(2017,RIGHT(LEFT(W40,4),2),RIGHT(W40,2))</f>
        <v>42885</v>
      </c>
      <c r="Y40" s="10" t="n">
        <f aca="false">V40*(32.55/29.53)</f>
        <v>46.3287280443617</v>
      </c>
      <c r="Z40" s="10" t="n">
        <f aca="false">V40*(T40/AI40)</f>
        <v>46.314285400906</v>
      </c>
      <c r="AA40" s="10" t="n">
        <v>26</v>
      </c>
      <c r="AB40" s="10" t="n">
        <f aca="false">IF(X40="NA","NA",DATEDIF(Q40,X40,"d"))</f>
        <v>26</v>
      </c>
      <c r="AC40" s="10" t="n">
        <f aca="false">1.8682*O40 - 2.7383</f>
        <v>76.137104</v>
      </c>
      <c r="AD40" s="10" t="n">
        <f aca="false">1.8682*Z40 - 2.7383</f>
        <v>83.7860479859726</v>
      </c>
      <c r="AE40" s="10" t="n">
        <f aca="false">((AD40-AC40)/AC40)*100</f>
        <v>10.0462764987392</v>
      </c>
      <c r="AF40" s="12" t="n">
        <f aca="false">(AE40/AA40)*60</f>
        <v>23.1837149970904</v>
      </c>
      <c r="AG40" s="10" t="n">
        <f aca="false">AVERAGE(2.744, 2.744, 2.746)</f>
        <v>2.74466666666667</v>
      </c>
      <c r="AH40" s="10" t="n">
        <v>17.2</v>
      </c>
      <c r="AI40" s="10" t="n">
        <f aca="false">AVERAGE(29.4, 29.4, 29.5)</f>
        <v>29.4333333333333</v>
      </c>
      <c r="AJ40" s="10" t="s">
        <v>65</v>
      </c>
      <c r="AK40" s="10" t="n">
        <f aca="false">((R40 - AG40)/R40)</f>
        <v>0.00399177452522064</v>
      </c>
      <c r="AL40" s="10" t="n">
        <f aca="false">(V40*(1 +AK40))</f>
        <v>42.1981086125559</v>
      </c>
      <c r="AM40" s="10" t="s">
        <v>65</v>
      </c>
      <c r="AN40" s="10" t="s">
        <v>65</v>
      </c>
      <c r="AO40" s="24" t="str">
        <f aca="false">IF(AN40="NA","NA",DATE(2017,RIGHT(LEFT(AN40,4),2),RIGHT(AN40,2)))</f>
        <v>NA</v>
      </c>
      <c r="AP40" s="10" t="str">
        <f aca="false">IF(AO40="NA","NA",DATEDIF(X40,AO40,"d"))</f>
        <v>NA</v>
      </c>
      <c r="AQ40" s="10" t="s">
        <v>65</v>
      </c>
      <c r="AR40" s="10" t="s">
        <v>65</v>
      </c>
      <c r="AS40" s="10" t="s">
        <v>65</v>
      </c>
      <c r="AT40" s="10" t="s">
        <v>65</v>
      </c>
      <c r="AU40" s="10" t="s">
        <v>65</v>
      </c>
      <c r="AV40" s="10" t="s">
        <v>65</v>
      </c>
      <c r="AW40" s="10" t="n">
        <v>73.34</v>
      </c>
      <c r="AX40" s="10" t="s">
        <v>69</v>
      </c>
      <c r="AY40" s="21" t="n">
        <f aca="false">1.8651*O40 - 2.6525</f>
        <v>76.092022</v>
      </c>
      <c r="AZ40" s="21" t="n">
        <f aca="false">1.8651*V40 - 2.6525</f>
        <v>75.7382740783</v>
      </c>
      <c r="BA40" s="21" t="s">
        <v>65</v>
      </c>
      <c r="BB40" s="21" t="n">
        <f aca="false">1.8651*AL40 - 2.6525</f>
        <v>76.0511923732781</v>
      </c>
      <c r="BC40" s="21" t="s">
        <v>65</v>
      </c>
      <c r="BD40" s="25" t="n">
        <f aca="false">V40 - O40</f>
        <v>-0.189667</v>
      </c>
      <c r="BE40" s="25" t="n">
        <f aca="false">(BD40/O40)*100</f>
        <v>-0.449234959734723</v>
      </c>
      <c r="BF40" s="25" t="n">
        <f aca="false">V40-O40</f>
        <v>-0.189667</v>
      </c>
      <c r="BG40" s="25" t="n">
        <f aca="false">(BF40/O40)*100</f>
        <v>-0.449234959734723</v>
      </c>
      <c r="BH40" s="25" t="n">
        <f aca="false">BG40/AA40</f>
        <v>-0.0172782676821047</v>
      </c>
      <c r="BI40" s="25" t="n">
        <f aca="false">((AZ40 - AY40)/AY40)*100</f>
        <v>-0.464894889637715</v>
      </c>
      <c r="BJ40" s="25" t="n">
        <f aca="false">BI40/AA40</f>
        <v>-0.0178805726783736</v>
      </c>
      <c r="BK40" s="25" t="n">
        <f aca="false">AL40 - O40</f>
        <v>-0.0218913874440574</v>
      </c>
      <c r="BL40" s="25" t="n">
        <f aca="false">(BK40/O40)*100</f>
        <v>-0.0518507518807612</v>
      </c>
      <c r="BM40" s="25" t="n">
        <f aca="false">BL40/AA40</f>
        <v>-0.00199425968772159</v>
      </c>
      <c r="BN40" s="25" t="n">
        <f aca="false">((BB40 - AY40)/AY40)*100</f>
        <v>-0.0536582228317125</v>
      </c>
      <c r="BO40" s="25" t="n">
        <f aca="false">BN40/AA40</f>
        <v>-0.00206377780121971</v>
      </c>
      <c r="BP40" s="25" t="e">
        <f aca="false">((BC40 - AZ40)/AZ40)</f>
        <v>#VALUE!</v>
      </c>
      <c r="BQ40" s="25" t="e">
        <f aca="false">BP40*100</f>
        <v>#VALUE!</v>
      </c>
      <c r="BR40" s="25" t="e">
        <f aca="false">BP40/AA40</f>
        <v>#VALUE!</v>
      </c>
      <c r="BS40" s="25" t="n">
        <f aca="false">((AZ40 - AY40)/AZ40)</f>
        <v>-0.00467066256796785</v>
      </c>
      <c r="BT40" s="25" t="n">
        <f aca="false">BS40*100</f>
        <v>-0.467066256796785</v>
      </c>
      <c r="BU40" s="25" t="n">
        <f aca="false">BS40/AA40</f>
        <v>-0.000179640867998763</v>
      </c>
      <c r="BV40" s="25" t="e">
        <f aca="false">(BP40-BS40)*100</f>
        <v>#VALUE!</v>
      </c>
      <c r="BW40" s="25" t="e">
        <f aca="false">BV40/AA40</f>
        <v>#VALUE!</v>
      </c>
      <c r="BX40" s="10"/>
      <c r="BY40" s="26"/>
      <c r="BZ40" s="26"/>
      <c r="CA40" s="26"/>
    </row>
    <row r="41" customFormat="false" ht="14.25" hidden="false" customHeight="true" outlineLevel="0" collapsed="false">
      <c r="A41" s="18" t="n">
        <v>40</v>
      </c>
      <c r="B41" s="10" t="n">
        <v>17056</v>
      </c>
      <c r="C41" s="10" t="n">
        <v>18</v>
      </c>
      <c r="D41" s="11" t="n">
        <v>6</v>
      </c>
      <c r="E41" s="11" t="n">
        <v>3</v>
      </c>
      <c r="F41" s="10" t="n">
        <v>2800</v>
      </c>
      <c r="G41" s="10" t="n">
        <v>2622.52</v>
      </c>
      <c r="H41" s="10" t="n">
        <v>2522.02</v>
      </c>
      <c r="I41" s="12" t="n">
        <v>2555.7</v>
      </c>
      <c r="J41" s="10" t="n">
        <v>1.13</v>
      </c>
      <c r="K41" s="13" t="n">
        <v>7.23</v>
      </c>
      <c r="L41" s="10" t="s">
        <v>64</v>
      </c>
      <c r="M41" s="10" t="n">
        <v>20170602</v>
      </c>
      <c r="N41" s="10" t="n">
        <v>20170602</v>
      </c>
      <c r="O41" s="10" t="n">
        <v>26.405</v>
      </c>
      <c r="P41" s="10" t="n">
        <v>170505</v>
      </c>
      <c r="Q41" s="24" t="n">
        <f aca="false">DATE(2017,RIGHT(LEFT(P41,4),2),RIGHT(P41,2))</f>
        <v>42860</v>
      </c>
      <c r="R41" s="10" t="n">
        <v>2.785</v>
      </c>
      <c r="S41" s="10" t="n">
        <v>12.9</v>
      </c>
      <c r="T41" s="10" t="n">
        <f aca="false">AVERAGE(32.5, 32.6, 32.5)</f>
        <v>32.5333333333333</v>
      </c>
      <c r="U41" s="10" t="n">
        <v>36.1</v>
      </c>
      <c r="V41" s="10" t="n">
        <v>26.524667</v>
      </c>
      <c r="W41" s="10" t="n">
        <v>170530</v>
      </c>
      <c r="X41" s="24" t="n">
        <f aca="false">DATE(2017,RIGHT(LEFT(W41,4),2),RIGHT(W41,2))</f>
        <v>42885</v>
      </c>
      <c r="Y41" s="10" t="n">
        <f aca="false">V41*(32.55/29.53)</f>
        <v>29.2373149627497</v>
      </c>
      <c r="Z41" s="10" t="n">
        <f aca="false">V41*(T41/AI41)</f>
        <v>29.3183182242356</v>
      </c>
      <c r="AA41" s="10" t="n">
        <v>25</v>
      </c>
      <c r="AB41" s="10" t="n">
        <f aca="false">IF(X41="NA","NA",DATEDIF(Q41,X41,"d"))</f>
        <v>25</v>
      </c>
      <c r="AC41" s="10" t="n">
        <f aca="false">1.8682*O41 - 2.7383</f>
        <v>46.591521</v>
      </c>
      <c r="AD41" s="10" t="n">
        <f aca="false">1.8682*Z41 - 2.7383</f>
        <v>52.0341821065169</v>
      </c>
      <c r="AE41" s="10" t="n">
        <f aca="false">((AD41-AC41)/AC41)*100</f>
        <v>11.6816557813532</v>
      </c>
      <c r="AF41" s="12" t="n">
        <f aca="false">(AE41/AA41)*60</f>
        <v>28.0359738752476</v>
      </c>
      <c r="AG41" s="10" t="n">
        <f aca="false">AVERAGE(2.744, 2.744, 2.746)</f>
        <v>2.74466666666667</v>
      </c>
      <c r="AH41" s="10" t="n">
        <v>17.2</v>
      </c>
      <c r="AI41" s="10" t="n">
        <f aca="false">AVERAGE(29.4, 29.4, 29.5)</f>
        <v>29.4333333333333</v>
      </c>
      <c r="AJ41" s="10" t="s">
        <v>65</v>
      </c>
      <c r="AK41" s="10" t="n">
        <f aca="false">((R41 - AG41)/R41)</f>
        <v>0.0144823459006583</v>
      </c>
      <c r="AL41" s="10" t="n">
        <f aca="false">(V41*(1 +AK41))</f>
        <v>26.9088064023938</v>
      </c>
      <c r="AM41" s="10" t="s">
        <v>65</v>
      </c>
      <c r="AN41" s="10" t="s">
        <v>65</v>
      </c>
      <c r="AO41" s="24" t="str">
        <f aca="false">IF(AN41="NA","NA",DATE(2017,RIGHT(LEFT(AN41,4),2),RIGHT(AN41,2)))</f>
        <v>NA</v>
      </c>
      <c r="AP41" s="10" t="str">
        <f aca="false">IF(AO41="NA","NA",DATEDIF(X41,AO41,"d"))</f>
        <v>NA</v>
      </c>
      <c r="AQ41" s="10" t="s">
        <v>65</v>
      </c>
      <c r="AR41" s="10" t="s">
        <v>65</v>
      </c>
      <c r="AS41" s="10" t="s">
        <v>65</v>
      </c>
      <c r="AT41" s="10" t="s">
        <v>65</v>
      </c>
      <c r="AU41" s="10" t="s">
        <v>65</v>
      </c>
      <c r="AV41" s="10" t="s">
        <v>65</v>
      </c>
      <c r="AW41" s="10" t="n">
        <v>45.13</v>
      </c>
      <c r="AX41" s="10" t="s">
        <v>69</v>
      </c>
      <c r="AY41" s="21" t="n">
        <f aca="false">1.8651*O41 - 2.6525</f>
        <v>46.5954655</v>
      </c>
      <c r="AZ41" s="21" t="n">
        <f aca="false">1.8651*V41 - 2.6525</f>
        <v>46.8186564217</v>
      </c>
      <c r="BA41" s="21" t="s">
        <v>65</v>
      </c>
      <c r="BB41" s="21" t="n">
        <f aca="false">1.8651*AL41 - 2.6525</f>
        <v>47.5351148211046</v>
      </c>
      <c r="BC41" s="21" t="s">
        <v>65</v>
      </c>
      <c r="BD41" s="25" t="n">
        <f aca="false">V41 - O41</f>
        <v>0.119667</v>
      </c>
      <c r="BE41" s="25" t="n">
        <f aca="false">(BD41/O41)*100</f>
        <v>0.453198257905699</v>
      </c>
      <c r="BF41" s="25" t="n">
        <f aca="false">V41-O41</f>
        <v>0.119667</v>
      </c>
      <c r="BG41" s="25" t="n">
        <f aca="false">(BF41/O41)*100</f>
        <v>0.453198257905699</v>
      </c>
      <c r="BH41" s="25" t="n">
        <f aca="false">BG41/AA41</f>
        <v>0.0181279303162279</v>
      </c>
      <c r="BI41" s="25" t="n">
        <f aca="false">((AZ41 - AY41)/AY41)*100</f>
        <v>0.478997085456728</v>
      </c>
      <c r="BJ41" s="25" t="n">
        <f aca="false">BI41/AA41</f>
        <v>0.0191598834182691</v>
      </c>
      <c r="BK41" s="25" t="n">
        <f aca="false">AL41 - O41</f>
        <v>0.503806402393774</v>
      </c>
      <c r="BL41" s="25" t="n">
        <f aca="false">(BK41/O41)*100</f>
        <v>1.90799622190409</v>
      </c>
      <c r="BM41" s="25" t="n">
        <f aca="false">BL41/AA41</f>
        <v>0.0763198488761635</v>
      </c>
      <c r="BN41" s="25" t="n">
        <f aca="false">((BB41 - AY41)/AY41)*100</f>
        <v>2.01661108226212</v>
      </c>
      <c r="BO41" s="25" t="n">
        <f aca="false">BN41/AA41</f>
        <v>0.080664443290485</v>
      </c>
      <c r="BP41" s="25" t="e">
        <f aca="false">((BC41 - AZ41)/AZ41)</f>
        <v>#VALUE!</v>
      </c>
      <c r="BQ41" s="25" t="e">
        <f aca="false">BP41*100</f>
        <v>#VALUE!</v>
      </c>
      <c r="BR41" s="25" t="e">
        <f aca="false">BP41/AA41</f>
        <v>#VALUE!</v>
      </c>
      <c r="BS41" s="25" t="n">
        <f aca="false">((AZ41 - AY41)/AZ41)</f>
        <v>0.00476713641010314</v>
      </c>
      <c r="BT41" s="25" t="n">
        <f aca="false">BS41*100</f>
        <v>0.476713641010314</v>
      </c>
      <c r="BU41" s="25" t="n">
        <f aca="false">BS41/AA41</f>
        <v>0.000190685456404126</v>
      </c>
      <c r="BV41" s="25" t="e">
        <f aca="false">(BP41-BS41)*100</f>
        <v>#VALUE!</v>
      </c>
      <c r="BW41" s="25" t="e">
        <f aca="false">BV41/AA41</f>
        <v>#VALUE!</v>
      </c>
      <c r="BX41" s="10"/>
      <c r="BY41" s="26"/>
      <c r="BZ41" s="26"/>
      <c r="CA41" s="26"/>
    </row>
    <row r="42" customFormat="false" ht="14.25" hidden="false" customHeight="true" outlineLevel="0" collapsed="false">
      <c r="A42" s="18" t="n">
        <v>41</v>
      </c>
      <c r="B42" s="10" t="n">
        <v>17064</v>
      </c>
      <c r="C42" s="10" t="n">
        <v>8</v>
      </c>
      <c r="D42" s="11" t="n">
        <v>3</v>
      </c>
      <c r="E42" s="11" t="n">
        <v>2</v>
      </c>
      <c r="F42" s="10" t="n">
        <v>900</v>
      </c>
      <c r="G42" s="10" t="n">
        <v>2449.19</v>
      </c>
      <c r="H42" s="10" t="n">
        <v>2464.79</v>
      </c>
      <c r="I42" s="12" t="n">
        <v>904.6</v>
      </c>
      <c r="J42" s="10" t="n">
        <v>2.08</v>
      </c>
      <c r="K42" s="13" t="n">
        <v>7.59</v>
      </c>
      <c r="L42" s="10" t="s">
        <v>64</v>
      </c>
      <c r="M42" s="10" t="n">
        <v>20170602</v>
      </c>
      <c r="N42" s="10" t="n">
        <v>20170602</v>
      </c>
      <c r="O42" s="10" t="n">
        <v>53.982</v>
      </c>
      <c r="P42" s="10" t="n">
        <v>170506</v>
      </c>
      <c r="Q42" s="24" t="n">
        <f aca="false">DATE(2017,RIGHT(LEFT(P42,4),2),RIGHT(P42,2))</f>
        <v>42861</v>
      </c>
      <c r="R42" s="10" t="n">
        <f aca="false">AVERAGE(2.802, 2.8, 2.8)</f>
        <v>2.80066666666667</v>
      </c>
      <c r="S42" s="10" t="n">
        <v>13</v>
      </c>
      <c r="T42" s="10" t="n">
        <f aca="false">AVERAGE(32.6, 32.7, 32.7)</f>
        <v>32.6666666666667</v>
      </c>
      <c r="U42" s="10" t="n">
        <v>36.1</v>
      </c>
      <c r="V42" s="10" t="n">
        <v>54.075333</v>
      </c>
      <c r="W42" s="10" t="n">
        <v>170531</v>
      </c>
      <c r="X42" s="24" t="n">
        <f aca="false">DATE(2017,RIGHT(LEFT(W42,4),2),RIGHT(W42,2))</f>
        <v>42886</v>
      </c>
      <c r="Y42" s="10" t="n">
        <f aca="false">V42*(32.55/29.53)</f>
        <v>59.6055566931934</v>
      </c>
      <c r="Z42" s="10" t="n">
        <f aca="false">V42*(T42/AI42)</f>
        <v>59.9477673529412</v>
      </c>
      <c r="AA42" s="10" t="n">
        <v>25</v>
      </c>
      <c r="AB42" s="10" t="n">
        <f aca="false">IF(X42="NA","NA",DATEDIF(Q42,X42,"d"))</f>
        <v>25</v>
      </c>
      <c r="AC42" s="10" t="n">
        <f aca="false">1.8682*O42 - 2.7383</f>
        <v>98.1108724</v>
      </c>
      <c r="AD42" s="10" t="n">
        <f aca="false">1.8682*Z42 - 2.7383</f>
        <v>109.256118968765</v>
      </c>
      <c r="AE42" s="10" t="n">
        <f aca="false">((AD42-AC42)/AC42)*100</f>
        <v>11.3598486040623</v>
      </c>
      <c r="AF42" s="12" t="n">
        <f aca="false">(AE42/AA42)*60</f>
        <v>27.2636366497495</v>
      </c>
      <c r="AG42" s="10" t="n">
        <f aca="false">AVERAGE(2.794, 2.795, 2.794)</f>
        <v>2.79433333333333</v>
      </c>
      <c r="AH42" s="10" t="n">
        <v>17.2</v>
      </c>
      <c r="AI42" s="10" t="n">
        <f aca="false">AVERAGE(29.4, 29.5, 29.5)</f>
        <v>29.4666666666667</v>
      </c>
      <c r="AJ42" s="10" t="n">
        <f aca="false">33.1</f>
        <v>33.1</v>
      </c>
      <c r="AK42" s="10" t="n">
        <f aca="false">((R42 - AG42)/R42)</f>
        <v>0.00226136634134721</v>
      </c>
      <c r="AL42" s="10" t="n">
        <f aca="false">(V42*(1 +AK42))</f>
        <v>54.1976171379433</v>
      </c>
      <c r="AM42" s="10" t="s">
        <v>65</v>
      </c>
      <c r="AN42" s="10" t="s">
        <v>65</v>
      </c>
      <c r="AO42" s="24" t="str">
        <f aca="false">IF(AN42="NA","NA",DATE(2017,RIGHT(LEFT(AN42,4),2),RIGHT(AN42,2)))</f>
        <v>NA</v>
      </c>
      <c r="AP42" s="10" t="str">
        <f aca="false">IF(AO42="NA","NA",DATEDIF(X42,AO42,"d"))</f>
        <v>NA</v>
      </c>
      <c r="AQ42" s="10" t="s">
        <v>65</v>
      </c>
      <c r="AR42" s="10" t="s">
        <v>65</v>
      </c>
      <c r="AS42" s="10" t="s">
        <v>65</v>
      </c>
      <c r="AT42" s="10" t="s">
        <v>65</v>
      </c>
      <c r="AU42" s="10" t="s">
        <v>65</v>
      </c>
      <c r="AV42" s="10" t="s">
        <v>65</v>
      </c>
      <c r="AW42" s="10" t="n">
        <v>98.92</v>
      </c>
      <c r="AX42" s="10" t="s">
        <v>69</v>
      </c>
      <c r="AY42" s="21" t="n">
        <f aca="false">1.8651*O42 - 2.6525</f>
        <v>98.0293282</v>
      </c>
      <c r="AZ42" s="21" t="n">
        <f aca="false">1.8651*V42 - 2.6525</f>
        <v>98.2034035783</v>
      </c>
      <c r="BA42" s="21" t="s">
        <v>65</v>
      </c>
      <c r="BB42" s="21" t="n">
        <f aca="false">1.8651*AL42 - 2.6525</f>
        <v>98.4314757239781</v>
      </c>
      <c r="BC42" s="21" t="s">
        <v>65</v>
      </c>
      <c r="BD42" s="25" t="n">
        <f aca="false">V42 - O42</f>
        <v>0.0933330000000012</v>
      </c>
      <c r="BE42" s="25" t="n">
        <f aca="false">(BD42/O42)*100</f>
        <v>0.172896521062579</v>
      </c>
      <c r="BF42" s="25" t="n">
        <f aca="false">V42-O42</f>
        <v>0.0933330000000012</v>
      </c>
      <c r="BG42" s="25" t="n">
        <f aca="false">(BF42/O42)*100</f>
        <v>0.172896521062579</v>
      </c>
      <c r="BH42" s="25" t="n">
        <f aca="false">BG42/AA42</f>
        <v>0.00691586084250315</v>
      </c>
      <c r="BI42" s="25" t="n">
        <f aca="false">((AZ42 - AY42)/AY42)*100</f>
        <v>0.177574794703125</v>
      </c>
      <c r="BJ42" s="25" t="n">
        <f aca="false">BI42/AA42</f>
        <v>0.00710299178812502</v>
      </c>
      <c r="BK42" s="25" t="n">
        <f aca="false">AL42 - O42</f>
        <v>0.21561713794334</v>
      </c>
      <c r="BL42" s="25" t="n">
        <f aca="false">(BK42/O42)*100</f>
        <v>0.399424137570561</v>
      </c>
      <c r="BM42" s="25" t="n">
        <f aca="false">BL42/AA42</f>
        <v>0.0159769655028224</v>
      </c>
      <c r="BN42" s="25" t="n">
        <f aca="false">((BB42 - AY42)/AY42)*100</f>
        <v>0.41023184730764</v>
      </c>
      <c r="BO42" s="25" t="n">
        <f aca="false">BN42/AA42</f>
        <v>0.0164092738923056</v>
      </c>
      <c r="BP42" s="25" t="e">
        <f aca="false">((BC42 - AZ42)/AZ42)</f>
        <v>#VALUE!</v>
      </c>
      <c r="BQ42" s="25" t="e">
        <f aca="false">BP42*100</f>
        <v>#VALUE!</v>
      </c>
      <c r="BR42" s="25" t="e">
        <f aca="false">BP42/AA42</f>
        <v>#VALUE!</v>
      </c>
      <c r="BS42" s="25" t="n">
        <f aca="false">((AZ42 - AY42)/AZ42)</f>
        <v>0.00177260025576617</v>
      </c>
      <c r="BT42" s="25" t="n">
        <f aca="false">BS42*100</f>
        <v>0.177260025576617</v>
      </c>
      <c r="BU42" s="25" t="n">
        <f aca="false">BS42/AA42</f>
        <v>7.09040102306468E-005</v>
      </c>
      <c r="BV42" s="25" t="e">
        <f aca="false">(BP42-BS42)*100</f>
        <v>#VALUE!</v>
      </c>
      <c r="BW42" s="25" t="e">
        <f aca="false">BV42/AA42</f>
        <v>#VALUE!</v>
      </c>
      <c r="BX42" s="10"/>
      <c r="BY42" s="26"/>
      <c r="BZ42" s="26"/>
      <c r="CA42" s="26"/>
    </row>
    <row r="43" customFormat="false" ht="14.25" hidden="false" customHeight="true" outlineLevel="0" collapsed="false">
      <c r="A43" s="18" t="n">
        <v>42</v>
      </c>
      <c r="B43" s="10" t="n">
        <v>17077</v>
      </c>
      <c r="C43" s="10" t="n">
        <v>1</v>
      </c>
      <c r="D43" s="11" t="n">
        <v>1</v>
      </c>
      <c r="E43" s="11" t="n">
        <v>1</v>
      </c>
      <c r="F43" s="10" t="n">
        <v>400</v>
      </c>
      <c r="G43" s="10" t="n">
        <v>2404.69</v>
      </c>
      <c r="H43" s="10" t="n">
        <v>2506.24</v>
      </c>
      <c r="I43" s="12" t="n">
        <v>576.45</v>
      </c>
      <c r="J43" s="10" t="n">
        <v>2.97</v>
      </c>
      <c r="K43" s="13" t="n">
        <v>7.83</v>
      </c>
      <c r="L43" s="10" t="s">
        <v>64</v>
      </c>
      <c r="M43" s="10" t="n">
        <v>20170602</v>
      </c>
      <c r="N43" s="10" t="n">
        <v>20170602</v>
      </c>
      <c r="O43" s="10" t="n">
        <v>21.249667</v>
      </c>
      <c r="P43" s="10" t="n">
        <v>170504</v>
      </c>
      <c r="Q43" s="24" t="n">
        <f aca="false">DATE(2017,RIGHT(LEFT(P43,4),2),RIGHT(P43,2))</f>
        <v>42859</v>
      </c>
      <c r="R43" s="10" t="n">
        <f aca="false">AVERAGE(2.785)</f>
        <v>2.785</v>
      </c>
      <c r="S43" s="10" t="n">
        <v>12.9</v>
      </c>
      <c r="T43" s="10" t="n">
        <f aca="false">AVERAGE(32.4,32.5,32.4)</f>
        <v>32.4333333333333</v>
      </c>
      <c r="U43" s="10" t="n">
        <v>36.1</v>
      </c>
      <c r="V43" s="10" t="n">
        <v>21.213667</v>
      </c>
      <c r="W43" s="10" t="n">
        <v>170530</v>
      </c>
      <c r="X43" s="24" t="n">
        <f aca="false">DATE(2017,RIGHT(LEFT(W43,4),2),RIGHT(W43,2))</f>
        <v>42885</v>
      </c>
      <c r="Y43" s="10" t="n">
        <f aca="false">V43*(32.55/29.53)</f>
        <v>23.3831649458178</v>
      </c>
      <c r="Z43" s="10" t="n">
        <f aca="false">V43*(T43/AI43)</f>
        <v>23.375875414496</v>
      </c>
      <c r="AA43" s="10" t="n">
        <v>26</v>
      </c>
      <c r="AB43" s="10" t="n">
        <f aca="false">IF(X43="NA","NA",DATEDIF(Q43,X43,"d"))</f>
        <v>26</v>
      </c>
      <c r="AC43" s="10" t="n">
        <f aca="false">1.8682*O43 - 2.7383</f>
        <v>36.9603278894</v>
      </c>
      <c r="AD43" s="10" t="n">
        <f aca="false">1.8682*Z43 - 2.7383</f>
        <v>40.9325104493615</v>
      </c>
      <c r="AE43" s="10" t="n">
        <f aca="false">((AD43-AC43)/AC43)*100</f>
        <v>10.747151843046</v>
      </c>
      <c r="AF43" s="12" t="n">
        <f aca="false">(AE43/AA43)*60</f>
        <v>24.8011196377985</v>
      </c>
      <c r="AG43" s="10" t="n">
        <f aca="false">AVERAGE(2.744, 2.744, 2.746)</f>
        <v>2.74466666666667</v>
      </c>
      <c r="AH43" s="10" t="n">
        <v>17.2</v>
      </c>
      <c r="AI43" s="10" t="n">
        <f aca="false">AVERAGE(29.4, 29.4, 29.5)</f>
        <v>29.4333333333333</v>
      </c>
      <c r="AJ43" s="10" t="s">
        <v>65</v>
      </c>
      <c r="AK43" s="10" t="n">
        <f aca="false">((R43 - AG43)/R43)</f>
        <v>0.0144823459006583</v>
      </c>
      <c r="AL43" s="10" t="n">
        <f aca="false">(V43*(1 +AK43))</f>
        <v>21.5208906633154</v>
      </c>
      <c r="AM43" s="10" t="s">
        <v>65</v>
      </c>
      <c r="AN43" s="10" t="s">
        <v>65</v>
      </c>
      <c r="AO43" s="24" t="str">
        <f aca="false">IF(AN43="NA","NA",DATE(2017,RIGHT(LEFT(AN43,4),2),RIGHT(AN43,2)))</f>
        <v>NA</v>
      </c>
      <c r="AP43" s="10" t="str">
        <f aca="false">IF(AO43="NA","NA",DATEDIF(X43,AO43,"d"))</f>
        <v>NA</v>
      </c>
      <c r="AQ43" s="10" t="s">
        <v>65</v>
      </c>
      <c r="AR43" s="10" t="s">
        <v>65</v>
      </c>
      <c r="AS43" s="10" t="s">
        <v>65</v>
      </c>
      <c r="AT43" s="10" t="s">
        <v>65</v>
      </c>
      <c r="AU43" s="10" t="s">
        <v>65</v>
      </c>
      <c r="AV43" s="10" t="s">
        <v>65</v>
      </c>
      <c r="AW43" s="10" t="n">
        <v>37.82</v>
      </c>
      <c r="AX43" s="10" t="s">
        <v>69</v>
      </c>
      <c r="AY43" s="21" t="n">
        <f aca="false">1.8651*O43 - 2.6525</f>
        <v>36.9802539217</v>
      </c>
      <c r="AZ43" s="21" t="n">
        <f aca="false">1.8651*V43 - 2.6525</f>
        <v>36.9131103217</v>
      </c>
      <c r="BA43" s="21" t="s">
        <v>65</v>
      </c>
      <c r="BB43" s="21" t="n">
        <f aca="false">1.8651*AL43 - 2.6525</f>
        <v>37.4861131761495</v>
      </c>
      <c r="BC43" s="21" t="s">
        <v>65</v>
      </c>
      <c r="BD43" s="25" t="n">
        <f aca="false">V43 - O43</f>
        <v>-0.0359999999999978</v>
      </c>
      <c r="BE43" s="25" t="n">
        <f aca="false">(BD43/O43)*100</f>
        <v>-0.169414419529482</v>
      </c>
      <c r="BF43" s="25" t="n">
        <f aca="false">V43-O43</f>
        <v>-0.0359999999999978</v>
      </c>
      <c r="BG43" s="25" t="n">
        <f aca="false">(BF43/O43)*100</f>
        <v>-0.169414419529482</v>
      </c>
      <c r="BH43" s="25" t="n">
        <f aca="false">BG43/AA43</f>
        <v>-0.00651593921267237</v>
      </c>
      <c r="BI43" s="25" t="n">
        <f aca="false">((AZ43 - AY43)/AY43)*100</f>
        <v>-0.181566086977554</v>
      </c>
      <c r="BJ43" s="25" t="n">
        <f aca="false">BI43/AA43</f>
        <v>-0.00698331103759825</v>
      </c>
      <c r="BK43" s="25" t="n">
        <f aca="false">AL43 - O43</f>
        <v>0.271223663315382</v>
      </c>
      <c r="BL43" s="25" t="n">
        <f aca="false">(BK43/O43)*100</f>
        <v>1.27636665231216</v>
      </c>
      <c r="BM43" s="25" t="n">
        <f aca="false">BL43/AA43</f>
        <v>0.0490910250889293</v>
      </c>
      <c r="BN43" s="25" t="n">
        <f aca="false">((BB43 - AY43)/AY43)*100</f>
        <v>1.36791720121933</v>
      </c>
      <c r="BO43" s="25" t="n">
        <f aca="false">BN43/AA43</f>
        <v>0.0526122000468971</v>
      </c>
      <c r="BP43" s="25" t="e">
        <f aca="false">((BC43 - AZ43)/AZ43)</f>
        <v>#VALUE!</v>
      </c>
      <c r="BQ43" s="25" t="e">
        <f aca="false">BP43*100</f>
        <v>#VALUE!</v>
      </c>
      <c r="BR43" s="25" t="e">
        <f aca="false">BP43/AA43</f>
        <v>#VALUE!</v>
      </c>
      <c r="BS43" s="25" t="n">
        <f aca="false">((AZ43 - AY43)/AZ43)</f>
        <v>-0.00181896349060899</v>
      </c>
      <c r="BT43" s="25" t="n">
        <f aca="false">BS43*100</f>
        <v>-0.181896349060899</v>
      </c>
      <c r="BU43" s="25" t="n">
        <f aca="false">BS43/AA43</f>
        <v>-6.99601342541921E-005</v>
      </c>
      <c r="BV43" s="25" t="e">
        <f aca="false">(BP43-BS43)*100</f>
        <v>#VALUE!</v>
      </c>
      <c r="BW43" s="25" t="e">
        <f aca="false">BV43/AA43</f>
        <v>#VALUE!</v>
      </c>
      <c r="BX43" s="10"/>
      <c r="BY43" s="26"/>
      <c r="BZ43" s="26"/>
      <c r="CA43" s="26"/>
    </row>
    <row r="44" customFormat="false" ht="14.25" hidden="false" customHeight="true" outlineLevel="0" collapsed="false">
      <c r="A44" s="18" t="n">
        <v>43</v>
      </c>
      <c r="B44" s="10" t="n">
        <v>17078</v>
      </c>
      <c r="C44" s="10" t="n">
        <v>11</v>
      </c>
      <c r="D44" s="11" t="n">
        <v>4</v>
      </c>
      <c r="E44" s="11" t="n">
        <v>2</v>
      </c>
      <c r="F44" s="10" t="n">
        <v>2800</v>
      </c>
      <c r="G44" s="10" t="n">
        <v>2601.68</v>
      </c>
      <c r="H44" s="10" t="n">
        <v>2504.96</v>
      </c>
      <c r="I44" s="12" t="n">
        <v>2527.05</v>
      </c>
      <c r="J44" s="10" t="n">
        <v>1.02</v>
      </c>
      <c r="K44" s="13" t="n">
        <v>7.22</v>
      </c>
      <c r="L44" s="10" t="s">
        <v>64</v>
      </c>
      <c r="M44" s="10" t="n">
        <v>20170602</v>
      </c>
      <c r="N44" s="10" t="n">
        <v>20170602</v>
      </c>
      <c r="O44" s="10" t="n">
        <v>58.911333</v>
      </c>
      <c r="P44" s="10" t="n">
        <v>170506</v>
      </c>
      <c r="Q44" s="24" t="n">
        <f aca="false">DATE(2017,RIGHT(LEFT(P44,4),2),RIGHT(P44,2))</f>
        <v>42861</v>
      </c>
      <c r="R44" s="10" t="n">
        <f aca="false">AVERAGE(2.802, 2.8, 2.8)</f>
        <v>2.80066666666667</v>
      </c>
      <c r="S44" s="10" t="n">
        <v>13</v>
      </c>
      <c r="T44" s="10" t="n">
        <f aca="false">AVERAGE(32.6, 32.7, 32.7)</f>
        <v>32.6666666666667</v>
      </c>
      <c r="U44" s="10" t="n">
        <v>36.1</v>
      </c>
      <c r="V44" s="10" t="n">
        <v>58.793</v>
      </c>
      <c r="W44" s="10" t="n">
        <v>170530</v>
      </c>
      <c r="X44" s="24" t="n">
        <f aca="false">DATE(2017,RIGHT(LEFT(W44,4),2),RIGHT(W44,2))</f>
        <v>42885</v>
      </c>
      <c r="Y44" s="10" t="n">
        <f aca="false">V44*(32.55/29.53)</f>
        <v>64.8056942092787</v>
      </c>
      <c r="Z44" s="10" t="n">
        <f aca="false">V44*(T44/AI44)</f>
        <v>65.2515741789355</v>
      </c>
      <c r="AA44" s="10" t="n">
        <v>24</v>
      </c>
      <c r="AB44" s="10" t="n">
        <f aca="false">IF(X44="NA","NA",DATEDIF(Q44,X44,"d"))</f>
        <v>24</v>
      </c>
      <c r="AC44" s="10" t="n">
        <f aca="false">1.8682*O44 - 2.7383</f>
        <v>107.3198523106</v>
      </c>
      <c r="AD44" s="10" t="n">
        <f aca="false">1.8682*Z44 - 2.7383</f>
        <v>119.164690881087</v>
      </c>
      <c r="AE44" s="10" t="n">
        <f aca="false">((AD44-AC44)/AC44)*100</f>
        <v>11.0369501219648</v>
      </c>
      <c r="AF44" s="12" t="n">
        <f aca="false">(AE44/AA44)*60</f>
        <v>27.592375304912</v>
      </c>
      <c r="AG44" s="10" t="n">
        <f aca="false">AVERAGE(2.744, 2.744, 2.746)</f>
        <v>2.74466666666667</v>
      </c>
      <c r="AH44" s="10" t="n">
        <v>17.2</v>
      </c>
      <c r="AI44" s="10" t="n">
        <f aca="false">AVERAGE(29.4, 29.4, 29.5)</f>
        <v>29.4333333333333</v>
      </c>
      <c r="AJ44" s="10" t="s">
        <v>65</v>
      </c>
      <c r="AK44" s="10" t="n">
        <f aca="false">((R44 - AG44)/R44)</f>
        <v>0.0199952392287551</v>
      </c>
      <c r="AL44" s="10" t="n">
        <f aca="false">(V44*(1 +AK44))</f>
        <v>59.9685800999762</v>
      </c>
      <c r="AM44" s="10" t="s">
        <v>65</v>
      </c>
      <c r="AN44" s="10" t="s">
        <v>65</v>
      </c>
      <c r="AO44" s="24" t="str">
        <f aca="false">IF(AN44="NA","NA",DATE(2017,RIGHT(LEFT(AN44,4),2),RIGHT(AN44,2)))</f>
        <v>NA</v>
      </c>
      <c r="AP44" s="10" t="str">
        <f aca="false">IF(AO44="NA","NA",DATEDIF(X44,AO44,"d"))</f>
        <v>NA</v>
      </c>
      <c r="AQ44" s="10" t="s">
        <v>65</v>
      </c>
      <c r="AR44" s="10" t="s">
        <v>65</v>
      </c>
      <c r="AS44" s="10" t="s">
        <v>65</v>
      </c>
      <c r="AT44" s="10" t="s">
        <v>65</v>
      </c>
      <c r="AU44" s="10" t="s">
        <v>65</v>
      </c>
      <c r="AV44" s="10" t="s">
        <v>65</v>
      </c>
      <c r="AW44" s="10" t="n">
        <v>114.51</v>
      </c>
      <c r="AX44" s="10" t="s">
        <v>69</v>
      </c>
      <c r="AY44" s="21" t="n">
        <f aca="false">1.8651*O44 - 2.6525</f>
        <v>107.2230271783</v>
      </c>
      <c r="AZ44" s="21" t="n">
        <f aca="false">1.8651*V44 - 2.6525</f>
        <v>107.0023243</v>
      </c>
      <c r="BA44" s="21" t="s">
        <v>65</v>
      </c>
      <c r="BB44" s="21" t="n">
        <f aca="false">1.8651*AL44 - 2.6525</f>
        <v>109.194898744466</v>
      </c>
      <c r="BC44" s="21" t="s">
        <v>65</v>
      </c>
      <c r="BD44" s="25" t="n">
        <f aca="false">V44 - O44</f>
        <v>-0.118333</v>
      </c>
      <c r="BE44" s="25" t="n">
        <f aca="false">(BD44/O44)*100</f>
        <v>-0.200866274745472</v>
      </c>
      <c r="BF44" s="25" t="n">
        <f aca="false">V44-O44</f>
        <v>-0.118333</v>
      </c>
      <c r="BG44" s="25" t="n">
        <f aca="false">(BF44/O44)*100</f>
        <v>-0.200866274745472</v>
      </c>
      <c r="BH44" s="25" t="n">
        <f aca="false">BG44/AA44</f>
        <v>-0.00836942811439466</v>
      </c>
      <c r="BI44" s="25" t="n">
        <f aca="false">((AZ44 - AY44)/AY44)*100</f>
        <v>-0.205835336035606</v>
      </c>
      <c r="BJ44" s="25" t="n">
        <f aca="false">BI44/AA44</f>
        <v>-0.00857647233481691</v>
      </c>
      <c r="BK44" s="25" t="n">
        <f aca="false">AL44 - O44</f>
        <v>1.05724709997619</v>
      </c>
      <c r="BL44" s="25" t="n">
        <f aca="false">(BK44/O44)*100</f>
        <v>1.79464127891351</v>
      </c>
      <c r="BM44" s="25" t="n">
        <f aca="false">BL44/AA44</f>
        <v>0.0747767199547295</v>
      </c>
      <c r="BN44" s="25" t="n">
        <f aca="false">((BB44 - AY44)/AY44)*100</f>
        <v>1.83903739528505</v>
      </c>
      <c r="BO44" s="25" t="n">
        <f aca="false">BN44/AA44</f>
        <v>0.0766265581368771</v>
      </c>
      <c r="BP44" s="25" t="e">
        <f aca="false">((BC44 - AZ44)/AZ44)</f>
        <v>#VALUE!</v>
      </c>
      <c r="BQ44" s="25" t="e">
        <f aca="false">BP44*100</f>
        <v>#VALUE!</v>
      </c>
      <c r="BR44" s="25" t="e">
        <f aca="false">BP44/AA44</f>
        <v>#VALUE!</v>
      </c>
      <c r="BS44" s="25" t="n">
        <f aca="false">((AZ44 - AY44)/AZ44)</f>
        <v>-0.00206259891776951</v>
      </c>
      <c r="BT44" s="25" t="n">
        <f aca="false">BS44*100</f>
        <v>-0.206259891776951</v>
      </c>
      <c r="BU44" s="25" t="n">
        <f aca="false">BS44/AA44</f>
        <v>-8.59416215737298E-005</v>
      </c>
      <c r="BV44" s="25" t="e">
        <f aca="false">(BP44-BS44)*100</f>
        <v>#VALUE!</v>
      </c>
      <c r="BW44" s="25" t="e">
        <f aca="false">BV44/AA44</f>
        <v>#VALUE!</v>
      </c>
      <c r="BX44" s="10"/>
      <c r="BY44" s="26"/>
      <c r="BZ44" s="26"/>
      <c r="CA44" s="26"/>
    </row>
    <row r="45" customFormat="false" ht="14.25" hidden="false" customHeight="true" outlineLevel="0" collapsed="false">
      <c r="A45" s="18" t="n">
        <v>44</v>
      </c>
      <c r="B45" s="10" t="n">
        <v>17086</v>
      </c>
      <c r="C45" s="10" t="n">
        <v>13</v>
      </c>
      <c r="D45" s="11" t="n">
        <v>5</v>
      </c>
      <c r="E45" s="11" t="n">
        <v>1</v>
      </c>
      <c r="F45" s="10" t="n">
        <v>900</v>
      </c>
      <c r="G45" s="10" t="n">
        <v>2439.9</v>
      </c>
      <c r="H45" s="10" t="n">
        <v>2459.91</v>
      </c>
      <c r="I45" s="12" t="n">
        <v>936.56</v>
      </c>
      <c r="J45" s="10" t="n">
        <v>2.02</v>
      </c>
      <c r="K45" s="13" t="n">
        <v>7.62</v>
      </c>
      <c r="L45" s="10" t="s">
        <v>64</v>
      </c>
      <c r="M45" s="10" t="n">
        <v>20170602</v>
      </c>
      <c r="N45" s="10" t="n">
        <v>20170602</v>
      </c>
      <c r="O45" s="10" t="n">
        <v>29.909</v>
      </c>
      <c r="P45" s="10" t="n">
        <v>170504</v>
      </c>
      <c r="Q45" s="24" t="n">
        <f aca="false">DATE(2017,RIGHT(LEFT(P45,4),2),RIGHT(P45,2))</f>
        <v>42859</v>
      </c>
      <c r="R45" s="10" t="n">
        <f aca="false">AVERAGE(2.769, 2.772, 2.769)</f>
        <v>2.77</v>
      </c>
      <c r="S45" s="10" t="n">
        <v>13</v>
      </c>
      <c r="T45" s="10" t="n">
        <f aca="false">AVERAGE(32.4,32.5,32.4)</f>
        <v>32.4333333333333</v>
      </c>
      <c r="U45" s="10" t="n">
        <v>36.1</v>
      </c>
      <c r="V45" s="10" t="n">
        <v>29.814</v>
      </c>
      <c r="W45" s="10" t="n">
        <v>170530</v>
      </c>
      <c r="X45" s="24" t="n">
        <f aca="false">DATE(2017,RIGHT(LEFT(W45,4),2),RIGHT(W45,2))</f>
        <v>42885</v>
      </c>
      <c r="Y45" s="10" t="n">
        <f aca="false">V45*(32.55/29.53)</f>
        <v>32.8630443616661</v>
      </c>
      <c r="Z45" s="10" t="n">
        <f aca="false">V45*(T45/AI45)</f>
        <v>32.8527995469989</v>
      </c>
      <c r="AA45" s="10" t="n">
        <v>26</v>
      </c>
      <c r="AB45" s="10" t="n">
        <f aca="false">IF(X45="NA","NA",DATEDIF(Q45,X45,"d"))</f>
        <v>26</v>
      </c>
      <c r="AC45" s="10" t="n">
        <f aca="false">1.8682*O45 - 2.7383</f>
        <v>53.1376938</v>
      </c>
      <c r="AD45" s="10" t="n">
        <f aca="false">1.8682*Z45 - 2.7383</f>
        <v>58.6373001137033</v>
      </c>
      <c r="AE45" s="10" t="n">
        <f aca="false">((AD45-AC45)/AC45)*100</f>
        <v>10.3497271341935</v>
      </c>
      <c r="AF45" s="12" t="n">
        <f aca="false">(AE45/AA45)*60</f>
        <v>23.8839856942928</v>
      </c>
      <c r="AG45" s="10" t="n">
        <f aca="false">AVERAGE(2.744, 2.744, 2.746)</f>
        <v>2.74466666666667</v>
      </c>
      <c r="AH45" s="10" t="n">
        <v>17.2</v>
      </c>
      <c r="AI45" s="10" t="n">
        <f aca="false">AVERAGE(29.4, 29.4, 29.5)</f>
        <v>29.4333333333333</v>
      </c>
      <c r="AJ45" s="10" t="s">
        <v>65</v>
      </c>
      <c r="AK45" s="10" t="n">
        <f aca="false">((R45 - AG45)/R45)</f>
        <v>0.00914560770156433</v>
      </c>
      <c r="AL45" s="10" t="n">
        <f aca="false">(V45*(1 +AK45))</f>
        <v>30.0866671480144</v>
      </c>
      <c r="AM45" s="10" t="s">
        <v>65</v>
      </c>
      <c r="AN45" s="10" t="s">
        <v>65</v>
      </c>
      <c r="AO45" s="24" t="str">
        <f aca="false">IF(AN45="NA","NA",DATE(2017,RIGHT(LEFT(AN45,4),2),RIGHT(AN45,2)))</f>
        <v>NA</v>
      </c>
      <c r="AP45" s="10" t="str">
        <f aca="false">IF(AO45="NA","NA",DATEDIF(X45,AO45,"d"))</f>
        <v>NA</v>
      </c>
      <c r="AQ45" s="10" t="s">
        <v>65</v>
      </c>
      <c r="AR45" s="10" t="s">
        <v>65</v>
      </c>
      <c r="AS45" s="10" t="s">
        <v>65</v>
      </c>
      <c r="AT45" s="10" t="s">
        <v>65</v>
      </c>
      <c r="AU45" s="10" t="s">
        <v>65</v>
      </c>
      <c r="AV45" s="10" t="s">
        <v>65</v>
      </c>
      <c r="AW45" s="10" t="n">
        <v>53.13</v>
      </c>
      <c r="AX45" s="10" t="s">
        <v>69</v>
      </c>
      <c r="AY45" s="21" t="n">
        <f aca="false">1.8651*O45 - 2.6525</f>
        <v>53.1307759</v>
      </c>
      <c r="AZ45" s="21" t="n">
        <f aca="false">1.8651*V45 - 2.6525</f>
        <v>52.9535914</v>
      </c>
      <c r="BA45" s="21" t="s">
        <v>65</v>
      </c>
      <c r="BB45" s="21" t="n">
        <f aca="false">1.8651*AL45 - 2.6525</f>
        <v>53.4621428977617</v>
      </c>
      <c r="BC45" s="21" t="s">
        <v>65</v>
      </c>
      <c r="BD45" s="25" t="n">
        <f aca="false">V45 - O45</f>
        <v>-0.0949999999999989</v>
      </c>
      <c r="BE45" s="25" t="n">
        <f aca="false">(BD45/O45)*100</f>
        <v>-0.317630144772473</v>
      </c>
      <c r="BF45" s="25" t="n">
        <f aca="false">V45-O45</f>
        <v>-0.0949999999999989</v>
      </c>
      <c r="BG45" s="25" t="n">
        <f aca="false">(BF45/O45)*100</f>
        <v>-0.317630144772473</v>
      </c>
      <c r="BH45" s="25" t="n">
        <f aca="false">BG45/AA45</f>
        <v>-0.0122165440297105</v>
      </c>
      <c r="BI45" s="25" t="n">
        <f aca="false">((AZ45 - AY45)/AY45)*100</f>
        <v>-0.333487507002528</v>
      </c>
      <c r="BJ45" s="25" t="n">
        <f aca="false">BI45/AA45</f>
        <v>-0.0128264425770203</v>
      </c>
      <c r="BK45" s="25" t="n">
        <f aca="false">AL45 - O45</f>
        <v>0.177667148014439</v>
      </c>
      <c r="BL45" s="25" t="n">
        <f aca="false">(BK45/O45)*100</f>
        <v>0.594025704685678</v>
      </c>
      <c r="BM45" s="25" t="n">
        <f aca="false">BL45/AA45</f>
        <v>0.0228471424879107</v>
      </c>
      <c r="BN45" s="25" t="n">
        <f aca="false">((BB45 - AY45)/AY45)*100</f>
        <v>0.62368183439557</v>
      </c>
      <c r="BO45" s="25" t="n">
        <f aca="false">BN45/AA45</f>
        <v>0.0239877628613681</v>
      </c>
      <c r="BP45" s="25" t="e">
        <f aca="false">((BC45 - AZ45)/AZ45)</f>
        <v>#VALUE!</v>
      </c>
      <c r="BQ45" s="25" t="e">
        <f aca="false">BP45*100</f>
        <v>#VALUE!</v>
      </c>
      <c r="BR45" s="25" t="e">
        <f aca="false">BP45/AA45</f>
        <v>#VALUE!</v>
      </c>
      <c r="BS45" s="25" t="n">
        <f aca="false">((AZ45 - AY45)/AZ45)</f>
        <v>-0.0033460336743092</v>
      </c>
      <c r="BT45" s="25" t="n">
        <f aca="false">BS45*100</f>
        <v>-0.33460336743092</v>
      </c>
      <c r="BU45" s="25" t="n">
        <f aca="false">BS45/AA45</f>
        <v>-0.000128693602858046</v>
      </c>
      <c r="BV45" s="25" t="e">
        <f aca="false">(BP45-BS45)*100</f>
        <v>#VALUE!</v>
      </c>
      <c r="BW45" s="25" t="e">
        <f aca="false">BV45/AA45</f>
        <v>#VALUE!</v>
      </c>
      <c r="BX45" s="10"/>
      <c r="BY45" s="26"/>
      <c r="BZ45" s="26"/>
      <c r="CA45" s="26"/>
    </row>
    <row r="46" customFormat="false" ht="14.25" hidden="false" customHeight="true" outlineLevel="0" collapsed="false">
      <c r="A46" s="18" t="n">
        <v>45</v>
      </c>
      <c r="B46" s="10" t="n">
        <v>17096</v>
      </c>
      <c r="C46" s="10" t="n">
        <v>12</v>
      </c>
      <c r="D46" s="11" t="n">
        <v>4</v>
      </c>
      <c r="E46" s="11" t="n">
        <v>3</v>
      </c>
      <c r="F46" s="10" t="n">
        <v>2800</v>
      </c>
      <c r="G46" s="10" t="n">
        <v>2612.89</v>
      </c>
      <c r="H46" s="10" t="n">
        <v>2488.3</v>
      </c>
      <c r="I46" s="12" t="n">
        <v>2516.92</v>
      </c>
      <c r="J46" s="10" t="n">
        <v>1.01</v>
      </c>
      <c r="K46" s="13" t="n">
        <v>7.22</v>
      </c>
      <c r="L46" s="10" t="s">
        <v>64</v>
      </c>
      <c r="M46" s="10" t="n">
        <v>20170602</v>
      </c>
      <c r="N46" s="10" t="n">
        <v>20170602</v>
      </c>
      <c r="O46" s="10" t="n">
        <v>23.694333</v>
      </c>
      <c r="P46" s="10" t="n">
        <v>170506</v>
      </c>
      <c r="Q46" s="24" t="n">
        <f aca="false">DATE(2017,RIGHT(LEFT(P46,4),2),RIGHT(P46,2))</f>
        <v>42861</v>
      </c>
      <c r="R46" s="16" t="n">
        <v>2.80066666666667</v>
      </c>
      <c r="S46" s="16" t="n">
        <v>13</v>
      </c>
      <c r="T46" s="16" t="n">
        <v>32.6666666666667</v>
      </c>
      <c r="U46" s="16" t="n">
        <v>36.1</v>
      </c>
      <c r="V46" s="10" t="n">
        <v>23.847667</v>
      </c>
      <c r="W46" s="10" t="n">
        <v>170530</v>
      </c>
      <c r="X46" s="24" t="n">
        <f aca="false">DATE(2017,RIGHT(LEFT(W46,4),2),RIGHT(W46,2))</f>
        <v>42885</v>
      </c>
      <c r="Y46" s="10" t="n">
        <f aca="false">V46*(32.55/29.53)</f>
        <v>26.286541173383</v>
      </c>
      <c r="Z46" s="10" t="n">
        <f aca="false">V46*(T46/AI46)</f>
        <v>26.4673993884485</v>
      </c>
      <c r="AA46" s="10" t="n">
        <v>24</v>
      </c>
      <c r="AB46" s="10" t="n">
        <f aca="false">IF(X46="NA","NA",DATEDIF(Q46,X46,"d"))</f>
        <v>24</v>
      </c>
      <c r="AC46" s="10" t="n">
        <f aca="false">1.8682*O46 - 2.7383</f>
        <v>41.5274529106</v>
      </c>
      <c r="AD46" s="10" t="n">
        <f aca="false">1.8682*Z46 - 2.7383</f>
        <v>46.7080955374995</v>
      </c>
      <c r="AE46" s="10" t="n">
        <f aca="false">((AD46-AC46)/AC46)*100</f>
        <v>12.4752236503701</v>
      </c>
      <c r="AF46" s="12" t="n">
        <f aca="false">(AE46/AA46)*60</f>
        <v>31.1880591259253</v>
      </c>
      <c r="AG46" s="10" t="n">
        <f aca="false">AVERAGE(2.744, 2.744, 2.746)</f>
        <v>2.74466666666667</v>
      </c>
      <c r="AH46" s="10" t="n">
        <v>17.2</v>
      </c>
      <c r="AI46" s="10" t="n">
        <f aca="false">AVERAGE(29.4, 29.4, 29.5)</f>
        <v>29.4333333333333</v>
      </c>
      <c r="AJ46" s="10" t="s">
        <v>65</v>
      </c>
      <c r="AK46" s="10" t="s">
        <v>65</v>
      </c>
      <c r="AL46" s="10" t="s">
        <v>65</v>
      </c>
      <c r="AM46" s="10" t="s">
        <v>65</v>
      </c>
      <c r="AN46" s="10" t="s">
        <v>65</v>
      </c>
      <c r="AO46" s="24" t="str">
        <f aca="false">IF(AN46="NA","NA",DATE(2017,RIGHT(LEFT(AN46,4),2),RIGHT(AN46,2)))</f>
        <v>NA</v>
      </c>
      <c r="AP46" s="10" t="str">
        <f aca="false">IF(AO46="NA","NA",DATEDIF(X46,AO46,"d"))</f>
        <v>NA</v>
      </c>
      <c r="AQ46" s="10" t="s">
        <v>65</v>
      </c>
      <c r="AR46" s="10" t="s">
        <v>65</v>
      </c>
      <c r="AS46" s="10" t="s">
        <v>65</v>
      </c>
      <c r="AT46" s="10" t="s">
        <v>65</v>
      </c>
      <c r="AU46" s="10" t="s">
        <v>65</v>
      </c>
      <c r="AV46" s="10" t="s">
        <v>65</v>
      </c>
      <c r="AW46" s="10" t="n">
        <v>41.83</v>
      </c>
      <c r="AX46" s="10" t="s">
        <v>69</v>
      </c>
      <c r="AY46" s="21" t="n">
        <f aca="false">1.8651*O46 - 2.6525</f>
        <v>41.5398004783</v>
      </c>
      <c r="AZ46" s="21" t="n">
        <f aca="false">1.8651*V46 - 2.6525</f>
        <v>41.8257837217</v>
      </c>
      <c r="BA46" s="21" t="s">
        <v>65</v>
      </c>
      <c r="BB46" s="21" t="e">
        <f aca="false">1.8651*AL46 - 2.6525</f>
        <v>#VALUE!</v>
      </c>
      <c r="BC46" s="21" t="s">
        <v>65</v>
      </c>
      <c r="BD46" s="25" t="n">
        <f aca="false">V46 - O46</f>
        <v>0.153334000000001</v>
      </c>
      <c r="BE46" s="25" t="n">
        <f aca="false">(BD46/O46)*100</f>
        <v>0.647133641618023</v>
      </c>
      <c r="BF46" s="25" t="n">
        <f aca="false">V46-O46</f>
        <v>0.153334000000001</v>
      </c>
      <c r="BG46" s="25" t="n">
        <f aca="false">(BF46/O46)*100</f>
        <v>0.647133641618023</v>
      </c>
      <c r="BH46" s="25" t="n">
        <f aca="false">BG46/AA46</f>
        <v>0.0269639017340843</v>
      </c>
      <c r="BI46" s="25" t="n">
        <f aca="false">((AZ46 - AY46)/AY46)*100</f>
        <v>0.688455987046462</v>
      </c>
      <c r="BJ46" s="25" t="n">
        <f aca="false">BI46/AA46</f>
        <v>0.0286856661269359</v>
      </c>
      <c r="BK46" s="25" t="s">
        <v>65</v>
      </c>
      <c r="BL46" s="25" t="s">
        <v>65</v>
      </c>
      <c r="BM46" s="25" t="s">
        <v>65</v>
      </c>
      <c r="BN46" s="25" t="s">
        <v>65</v>
      </c>
      <c r="BO46" s="25" t="s">
        <v>65</v>
      </c>
      <c r="BP46" s="25" t="e">
        <f aca="false">((BC46 - AZ46)/AZ46)</f>
        <v>#VALUE!</v>
      </c>
      <c r="BQ46" s="25" t="e">
        <f aca="false">BP46*100</f>
        <v>#VALUE!</v>
      </c>
      <c r="BR46" s="25" t="e">
        <f aca="false">BP46/AA46</f>
        <v>#VALUE!</v>
      </c>
      <c r="BS46" s="25" t="n">
        <f aca="false">((AZ46 - AY46)/AZ46)</f>
        <v>0.0068374867833412</v>
      </c>
      <c r="BT46" s="25" t="n">
        <f aca="false">BS46*100</f>
        <v>0.68374867833412</v>
      </c>
      <c r="BU46" s="25" t="n">
        <f aca="false">BS46/AA46</f>
        <v>0.000284895282639216</v>
      </c>
      <c r="BV46" s="25" t="e">
        <f aca="false">(BP46-BS46)*100</f>
        <v>#VALUE!</v>
      </c>
      <c r="BW46" s="25" t="e">
        <f aca="false">BV46/AA46</f>
        <v>#VALUE!</v>
      </c>
      <c r="BX46" s="10"/>
      <c r="BY46" s="26"/>
      <c r="BZ46" s="26"/>
      <c r="CA46" s="26"/>
    </row>
    <row r="47" customFormat="false" ht="14.25" hidden="false" customHeight="true" outlineLevel="0" collapsed="false">
      <c r="A47" s="18" t="n">
        <v>46</v>
      </c>
      <c r="B47" s="10" t="n">
        <v>17097</v>
      </c>
      <c r="C47" s="10" t="n">
        <v>16</v>
      </c>
      <c r="D47" s="11" t="n">
        <v>6</v>
      </c>
      <c r="E47" s="11" t="n">
        <v>1</v>
      </c>
      <c r="F47" s="10" t="n">
        <v>2800</v>
      </c>
      <c r="G47" s="10" t="n">
        <v>2616.63</v>
      </c>
      <c r="H47" s="10" t="n">
        <v>2523.13</v>
      </c>
      <c r="I47" s="12" t="n">
        <v>2423.47</v>
      </c>
      <c r="J47" s="10" t="n">
        <v>1.17</v>
      </c>
      <c r="K47" s="13" t="n">
        <v>7.24</v>
      </c>
      <c r="L47" s="10" t="s">
        <v>64</v>
      </c>
      <c r="M47" s="10" t="n">
        <v>20170602</v>
      </c>
      <c r="N47" s="10" t="n">
        <v>20170602</v>
      </c>
      <c r="O47" s="10" t="n">
        <v>31.231</v>
      </c>
      <c r="P47" s="10" t="n">
        <v>170505</v>
      </c>
      <c r="Q47" s="24" t="n">
        <f aca="false">DATE(2017,RIGHT(LEFT(P47,4),2),RIGHT(P47,2))</f>
        <v>42860</v>
      </c>
      <c r="R47" s="10" t="n">
        <v>2.786</v>
      </c>
      <c r="S47" s="10" t="n">
        <v>12.9</v>
      </c>
      <c r="T47" s="10" t="n">
        <f aca="false">AVERAGE(32.5, 32.6, 32.5)</f>
        <v>32.5333333333333</v>
      </c>
      <c r="U47" s="10" t="n">
        <v>36.1</v>
      </c>
      <c r="V47" s="10" t="n">
        <v>31.208</v>
      </c>
      <c r="W47" s="10" t="n">
        <v>170530</v>
      </c>
      <c r="X47" s="24" t="n">
        <f aca="false">DATE(2017,RIGHT(LEFT(W47,4),2),RIGHT(W47,2))</f>
        <v>42885</v>
      </c>
      <c r="Y47" s="10" t="n">
        <f aca="false">V47*(32.55/29.53)</f>
        <v>34.3996071791399</v>
      </c>
      <c r="Z47" s="10" t="n">
        <f aca="false">V47*(T47/AI47)</f>
        <v>34.494912797282</v>
      </c>
      <c r="AA47" s="10" t="n">
        <v>25</v>
      </c>
      <c r="AB47" s="10" t="n">
        <f aca="false">IF(X47="NA","NA",DATEDIF(Q47,X47,"d"))</f>
        <v>25</v>
      </c>
      <c r="AC47" s="10" t="n">
        <f aca="false">1.8682*O47 - 2.7383</f>
        <v>55.6074542</v>
      </c>
      <c r="AD47" s="10" t="n">
        <f aca="false">1.8682*Z47 - 2.7383</f>
        <v>61.7050960878822</v>
      </c>
      <c r="AE47" s="10" t="n">
        <f aca="false">((AD47-AC47)/AC47)*100</f>
        <v>10.9655116847306</v>
      </c>
      <c r="AF47" s="12" t="n">
        <f aca="false">(AE47/AA47)*60</f>
        <v>26.3172280433534</v>
      </c>
      <c r="AG47" s="10" t="n">
        <f aca="false">AVERAGE(2.744, 2.744, 2.746)</f>
        <v>2.74466666666667</v>
      </c>
      <c r="AH47" s="10" t="n">
        <v>17.2</v>
      </c>
      <c r="AI47" s="10" t="n">
        <f aca="false">AVERAGE(29.4, 29.4, 29.5)</f>
        <v>29.4333333333333</v>
      </c>
      <c r="AJ47" s="10" t="s">
        <v>65</v>
      </c>
      <c r="AK47" s="10" t="n">
        <f aca="false">((R47 - AG47)/R47)</f>
        <v>0.0148360851878439</v>
      </c>
      <c r="AL47" s="10" t="n">
        <f aca="false">(V47*(1 +AK47))</f>
        <v>31.6710045465422</v>
      </c>
      <c r="AM47" s="10" t="s">
        <v>65</v>
      </c>
      <c r="AN47" s="10" t="s">
        <v>65</v>
      </c>
      <c r="AO47" s="24" t="str">
        <f aca="false">IF(AN47="NA","NA",DATE(2017,RIGHT(LEFT(AN47,4),2),RIGHT(AN47,2)))</f>
        <v>NA</v>
      </c>
      <c r="AP47" s="10" t="str">
        <f aca="false">IF(AO47="NA","NA",DATEDIF(X47,AO47,"d"))</f>
        <v>NA</v>
      </c>
      <c r="AQ47" s="10" t="s">
        <v>65</v>
      </c>
      <c r="AR47" s="10" t="s">
        <v>65</v>
      </c>
      <c r="AS47" s="10" t="s">
        <v>65</v>
      </c>
      <c r="AT47" s="10" t="s">
        <v>65</v>
      </c>
      <c r="AU47" s="10" t="s">
        <v>65</v>
      </c>
      <c r="AV47" s="10" t="s">
        <v>65</v>
      </c>
      <c r="AW47" s="10" t="n">
        <v>56.96</v>
      </c>
      <c r="AX47" s="10" t="s">
        <v>69</v>
      </c>
      <c r="AY47" s="21" t="n">
        <f aca="false">1.8651*O47 - 2.6525</f>
        <v>55.5964381</v>
      </c>
      <c r="AZ47" s="21" t="n">
        <f aca="false">1.8651*V47 - 2.6525</f>
        <v>55.5535408</v>
      </c>
      <c r="BA47" s="21" t="s">
        <v>65</v>
      </c>
      <c r="BB47" s="21" t="n">
        <f aca="false">1.8651*AL47 - 2.6525</f>
        <v>56.4170905797559</v>
      </c>
      <c r="BC47" s="21" t="s">
        <v>65</v>
      </c>
      <c r="BD47" s="25" t="n">
        <f aca="false">V47 - O47</f>
        <v>-0.0230000000000032</v>
      </c>
      <c r="BE47" s="25" t="n">
        <f aca="false">(BD47/O47)*100</f>
        <v>-0.0736447760238329</v>
      </c>
      <c r="BF47" s="25" t="n">
        <f aca="false">V47-O47</f>
        <v>-0.0230000000000032</v>
      </c>
      <c r="BG47" s="25" t="n">
        <f aca="false">(BF47/O47)*100</f>
        <v>-0.0736447760238329</v>
      </c>
      <c r="BH47" s="25" t="n">
        <f aca="false">BG47/AA47</f>
        <v>-0.00294579104095331</v>
      </c>
      <c r="BI47" s="25" t="n">
        <f aca="false">((AZ47 - AY47)/AY47)*100</f>
        <v>-0.0771583602583472</v>
      </c>
      <c r="BJ47" s="25" t="n">
        <f aca="false">BI47/AA47</f>
        <v>-0.00308633441033389</v>
      </c>
      <c r="BK47" s="25" t="n">
        <f aca="false">AL47 - O47</f>
        <v>0.44000454654223</v>
      </c>
      <c r="BL47" s="25" t="n">
        <f aca="false">(BK47/O47)*100</f>
        <v>1.40887114258983</v>
      </c>
      <c r="BM47" s="25" t="n">
        <f aca="false">BL47/AA47</f>
        <v>0.0563548457035933</v>
      </c>
      <c r="BN47" s="25" t="n">
        <f aca="false">((BB47 - AY47)/AY47)*100</f>
        <v>1.47608823119178</v>
      </c>
      <c r="BO47" s="25" t="n">
        <f aca="false">BN47/AA47</f>
        <v>0.0590435292476711</v>
      </c>
      <c r="BP47" s="25" t="e">
        <f aca="false">((BC47 - AZ47)/AZ47)</f>
        <v>#VALUE!</v>
      </c>
      <c r="BQ47" s="25" t="e">
        <f aca="false">BP47*100</f>
        <v>#VALUE!</v>
      </c>
      <c r="BR47" s="25" t="e">
        <f aca="false">BP47/AA47</f>
        <v>#VALUE!</v>
      </c>
      <c r="BS47" s="25" t="n">
        <f aca="false">((AZ47 - AY47)/AZ47)</f>
        <v>-0.000772179403549504</v>
      </c>
      <c r="BT47" s="25" t="n">
        <f aca="false">BS47*100</f>
        <v>-0.0772179403549504</v>
      </c>
      <c r="BU47" s="25" t="n">
        <f aca="false">BS47/AA47</f>
        <v>-3.08871761419802E-005</v>
      </c>
      <c r="BV47" s="25" t="e">
        <f aca="false">(BP47-BS47)*100</f>
        <v>#VALUE!</v>
      </c>
      <c r="BW47" s="25" t="e">
        <f aca="false">BV47/AA47</f>
        <v>#VALUE!</v>
      </c>
      <c r="BX47" s="10"/>
      <c r="BY47" s="26"/>
      <c r="BZ47" s="26"/>
      <c r="CA47" s="26"/>
    </row>
    <row r="48" customFormat="false" ht="14.25" hidden="false" customHeight="true" outlineLevel="0" collapsed="false">
      <c r="A48" s="18" t="n">
        <v>47</v>
      </c>
      <c r="B48" s="10" t="n">
        <v>17109</v>
      </c>
      <c r="C48" s="10" t="n">
        <v>5</v>
      </c>
      <c r="D48" s="11" t="n">
        <v>2</v>
      </c>
      <c r="E48" s="11" t="n">
        <v>2</v>
      </c>
      <c r="F48" s="10" t="n">
        <v>400</v>
      </c>
      <c r="G48" s="10" t="n">
        <v>2329.53</v>
      </c>
      <c r="H48" s="10" t="n">
        <v>2437.2</v>
      </c>
      <c r="I48" s="12" t="n">
        <v>590.67</v>
      </c>
      <c r="J48" s="10" t="n">
        <v>2.86</v>
      </c>
      <c r="K48" s="13" t="n">
        <v>7.83</v>
      </c>
      <c r="L48" s="10" t="s">
        <v>64</v>
      </c>
      <c r="M48" s="10" t="n">
        <v>20170602</v>
      </c>
      <c r="N48" s="10" t="n">
        <v>20170602</v>
      </c>
      <c r="O48" s="10" t="n">
        <v>48.541333</v>
      </c>
      <c r="P48" s="10" t="n">
        <v>170504</v>
      </c>
      <c r="Q48" s="24" t="n">
        <f aca="false">DATE(2017,RIGHT(LEFT(P48,4),2),RIGHT(P48,2))</f>
        <v>42859</v>
      </c>
      <c r="R48" s="10" t="n">
        <f aca="false">AVERAGE(2.785)</f>
        <v>2.785</v>
      </c>
      <c r="S48" s="10" t="n">
        <v>12.9</v>
      </c>
      <c r="T48" s="10" t="n">
        <f aca="false">AVERAGE(32.4,32.5,32.4)</f>
        <v>32.4333333333333</v>
      </c>
      <c r="U48" s="10" t="n">
        <v>36.1</v>
      </c>
      <c r="V48" s="10" t="n">
        <v>48.804</v>
      </c>
      <c r="W48" s="10" t="n">
        <v>170530</v>
      </c>
      <c r="X48" s="24" t="n">
        <f aca="false">DATE(2017,RIGHT(LEFT(W48,4),2),RIGHT(W48,2))</f>
        <v>42885</v>
      </c>
      <c r="Y48" s="10" t="n">
        <f aca="false">V48*(32.55/29.53)</f>
        <v>53.7951303758889</v>
      </c>
      <c r="Z48" s="10" t="n">
        <f aca="false">V48*(T48/AI48)</f>
        <v>53.7783601359003</v>
      </c>
      <c r="AA48" s="10" t="n">
        <v>26</v>
      </c>
      <c r="AB48" s="10" t="n">
        <f aca="false">IF(X48="NA","NA",DATEDIF(Q48,X48,"d"))</f>
        <v>26</v>
      </c>
      <c r="AC48" s="10" t="n">
        <f aca="false">1.8682*O48 - 2.7383</f>
        <v>87.9466183106</v>
      </c>
      <c r="AD48" s="10" t="n">
        <f aca="false">1.8682*Z48 - 2.7383</f>
        <v>97.730432405889</v>
      </c>
      <c r="AE48" s="10" t="n">
        <f aca="false">((AD48-AC48)/AC48)*100</f>
        <v>11.1247189297667</v>
      </c>
      <c r="AF48" s="12" t="n">
        <f aca="false">(AE48/AA48)*60</f>
        <v>25.6724282994617</v>
      </c>
      <c r="AG48" s="10" t="n">
        <f aca="false">AVERAGE(2.744, 2.744, 2.746)</f>
        <v>2.74466666666667</v>
      </c>
      <c r="AH48" s="10" t="n">
        <v>17.2</v>
      </c>
      <c r="AI48" s="10" t="n">
        <f aca="false">AVERAGE(29.4, 29.4, 29.5)</f>
        <v>29.4333333333333</v>
      </c>
      <c r="AJ48" s="10" t="s">
        <v>65</v>
      </c>
      <c r="AK48" s="10" t="n">
        <f aca="false">((R48 - AG48)/R48)</f>
        <v>0.0144823459006583</v>
      </c>
      <c r="AL48" s="10" t="n">
        <f aca="false">(V48*(1 +AK48))</f>
        <v>49.5107964093357</v>
      </c>
      <c r="AM48" s="10" t="s">
        <v>65</v>
      </c>
      <c r="AN48" s="10" t="s">
        <v>65</v>
      </c>
      <c r="AO48" s="24" t="str">
        <f aca="false">IF(AN48="NA","NA",DATE(2017,RIGHT(LEFT(AN48,4),2),RIGHT(AN48,2)))</f>
        <v>NA</v>
      </c>
      <c r="AP48" s="10" t="str">
        <f aca="false">IF(AO48="NA","NA",DATEDIF(X48,AO48,"d"))</f>
        <v>NA</v>
      </c>
      <c r="AQ48" s="10" t="s">
        <v>65</v>
      </c>
      <c r="AR48" s="10" t="s">
        <v>65</v>
      </c>
      <c r="AS48" s="10" t="s">
        <v>65</v>
      </c>
      <c r="AT48" s="10" t="s">
        <v>65</v>
      </c>
      <c r="AU48" s="10" t="s">
        <v>65</v>
      </c>
      <c r="AV48" s="10" t="s">
        <v>65</v>
      </c>
      <c r="AW48" s="10" t="n">
        <v>86.52</v>
      </c>
      <c r="AX48" s="10" t="s">
        <v>69</v>
      </c>
      <c r="AY48" s="21" t="n">
        <f aca="false">1.8651*O48 - 2.6525</f>
        <v>87.8819401783</v>
      </c>
      <c r="AZ48" s="21" t="n">
        <f aca="false">1.8651*V48 - 2.6525</f>
        <v>88.3718404</v>
      </c>
      <c r="BA48" s="21" t="s">
        <v>65</v>
      </c>
      <c r="BB48" s="21" t="n">
        <f aca="false">1.8651*AL48 - 2.6525</f>
        <v>89.6900863830521</v>
      </c>
      <c r="BC48" s="21" t="s">
        <v>65</v>
      </c>
      <c r="BD48" s="25" t="n">
        <f aca="false">V48 - O48</f>
        <v>0.262667</v>
      </c>
      <c r="BE48" s="25" t="n">
        <f aca="false">(BD48/O48)*100</f>
        <v>0.541120286086912</v>
      </c>
      <c r="BF48" s="25" t="n">
        <f aca="false">V48-O48</f>
        <v>0.262667</v>
      </c>
      <c r="BG48" s="25" t="n">
        <f aca="false">(BF48/O48)*100</f>
        <v>0.541120286086912</v>
      </c>
      <c r="BH48" s="25" t="n">
        <f aca="false">BG48/AA48</f>
        <v>0.0208123186956504</v>
      </c>
      <c r="BI48" s="25" t="n">
        <f aca="false">((AZ48 - AY48)/AY48)*100</f>
        <v>0.557452669690791</v>
      </c>
      <c r="BJ48" s="25" t="n">
        <f aca="false">BI48/AA48</f>
        <v>0.0214404872957997</v>
      </c>
      <c r="BK48" s="25" t="n">
        <f aca="false">AL48 - O48</f>
        <v>0.969463409335724</v>
      </c>
      <c r="BL48" s="25" t="n">
        <f aca="false">(BK48/O48)*100</f>
        <v>1.99719156730971</v>
      </c>
      <c r="BM48" s="25" t="n">
        <f aca="false">BL48/AA48</f>
        <v>0.0768150602811426</v>
      </c>
      <c r="BN48" s="25" t="n">
        <f aca="false">((BB48 - AY48)/AY48)*100</f>
        <v>2.05747187770729</v>
      </c>
      <c r="BO48" s="25" t="n">
        <f aca="false">BN48/AA48</f>
        <v>0.0791335337579726</v>
      </c>
      <c r="BP48" s="25" t="e">
        <f aca="false">((BC48 - AZ48)/AZ48)</f>
        <v>#VALUE!</v>
      </c>
      <c r="BQ48" s="25" t="e">
        <f aca="false">BP48*100</f>
        <v>#VALUE!</v>
      </c>
      <c r="BR48" s="25" t="e">
        <f aca="false">BP48/AA48</f>
        <v>#VALUE!</v>
      </c>
      <c r="BS48" s="25" t="n">
        <f aca="false">((AZ48 - AY48)/AZ48)</f>
        <v>0.00554362361904593</v>
      </c>
      <c r="BT48" s="25" t="n">
        <f aca="false">BS48*100</f>
        <v>0.554362361904593</v>
      </c>
      <c r="BU48" s="25" t="n">
        <f aca="false">BS48/AA48</f>
        <v>0.000213216293040228</v>
      </c>
      <c r="BV48" s="25" t="e">
        <f aca="false">(BP48-BS48)*100</f>
        <v>#VALUE!</v>
      </c>
      <c r="BW48" s="25" t="e">
        <f aca="false">BV48/AA48</f>
        <v>#VALUE!</v>
      </c>
      <c r="BX48" s="10"/>
      <c r="BY48" s="10" t="s">
        <v>67</v>
      </c>
      <c r="BZ48" s="26"/>
      <c r="CA48" s="26"/>
    </row>
    <row r="49" customFormat="false" ht="14.25" hidden="false" customHeight="true" outlineLevel="0" collapsed="false">
      <c r="A49" s="18" t="n">
        <v>48</v>
      </c>
      <c r="B49" s="10" t="n">
        <v>17127</v>
      </c>
      <c r="C49" s="10" t="n">
        <v>9</v>
      </c>
      <c r="D49" s="11" t="n">
        <v>3</v>
      </c>
      <c r="E49" s="11" t="n">
        <v>3</v>
      </c>
      <c r="F49" s="10" t="n">
        <v>900</v>
      </c>
      <c r="G49" s="10" t="n">
        <v>2442.18</v>
      </c>
      <c r="H49" s="10" t="n">
        <v>2466.7</v>
      </c>
      <c r="I49" s="12" t="n">
        <v>908.54</v>
      </c>
      <c r="J49" s="10" t="n">
        <v>2.07</v>
      </c>
      <c r="K49" s="13" t="n">
        <v>7.59</v>
      </c>
      <c r="L49" s="10" t="s">
        <v>64</v>
      </c>
      <c r="M49" s="10" t="n">
        <v>20170602</v>
      </c>
      <c r="N49" s="10" t="n">
        <v>20170602</v>
      </c>
      <c r="O49" s="10" t="n">
        <v>36.391333</v>
      </c>
      <c r="P49" s="10" t="n">
        <v>170506</v>
      </c>
      <c r="Q49" s="24" t="n">
        <f aca="false">DATE(2017,RIGHT(LEFT(P49,4),2),RIGHT(P49,2))</f>
        <v>42861</v>
      </c>
      <c r="R49" s="10" t="n">
        <f aca="false">AVERAGE(2.796, 2.797, 2.798)</f>
        <v>2.797</v>
      </c>
      <c r="S49" s="10" t="n">
        <v>13</v>
      </c>
      <c r="T49" s="10" t="n">
        <f aca="false">AVERAGE(32.6, 32.7, 32.7)</f>
        <v>32.6666666666667</v>
      </c>
      <c r="U49" s="10" t="n">
        <v>36.1</v>
      </c>
      <c r="V49" s="10" t="n">
        <v>36.260333</v>
      </c>
      <c r="W49" s="10" t="n">
        <v>170530</v>
      </c>
      <c r="X49" s="24" t="n">
        <f aca="false">DATE(2017,RIGHT(LEFT(W49,4),2),RIGHT(W49,2))</f>
        <v>42885</v>
      </c>
      <c r="Y49" s="10" t="n">
        <f aca="false">V49*(32.55/29.53)</f>
        <v>39.9686366119201</v>
      </c>
      <c r="Z49" s="10" t="n">
        <f aca="false">V49*(T49/AI49)</f>
        <v>40.243631189128</v>
      </c>
      <c r="AA49" s="10" t="n">
        <v>24</v>
      </c>
      <c r="AB49" s="10" t="n">
        <f aca="false">IF(X49="NA","NA",DATEDIF(Q49,X49,"d"))</f>
        <v>24</v>
      </c>
      <c r="AC49" s="10" t="n">
        <f aca="false">1.8682*O49 - 2.7383</f>
        <v>65.2479883106</v>
      </c>
      <c r="AD49" s="10" t="n">
        <f aca="false">1.8682*Z49 - 2.7383</f>
        <v>72.4448517875289</v>
      </c>
      <c r="AE49" s="10" t="n">
        <f aca="false">((AD49-AC49)/AC49)*100</f>
        <v>11.0300158874932</v>
      </c>
      <c r="AF49" s="12" t="n">
        <f aca="false">(AE49/AA49)*60</f>
        <v>27.575039718733</v>
      </c>
      <c r="AG49" s="10" t="n">
        <f aca="false">AVERAGE(2.744, 2.744, 2.746)</f>
        <v>2.74466666666667</v>
      </c>
      <c r="AH49" s="10" t="n">
        <v>17.2</v>
      </c>
      <c r="AI49" s="10" t="n">
        <f aca="false">AVERAGE(29.4, 29.4, 29.5)</f>
        <v>29.4333333333333</v>
      </c>
      <c r="AJ49" s="10" t="s">
        <v>65</v>
      </c>
      <c r="AK49" s="10" t="n">
        <f aca="false">((R49 - AG49)/R49)</f>
        <v>0.0187105231795972</v>
      </c>
      <c r="AL49" s="10" t="n">
        <f aca="false">(V49*(1 +AK49))</f>
        <v>36.9387828010964</v>
      </c>
      <c r="AM49" s="10" t="s">
        <v>65</v>
      </c>
      <c r="AN49" s="10" t="s">
        <v>65</v>
      </c>
      <c r="AO49" s="24" t="str">
        <f aca="false">IF(AN49="NA","NA",DATE(2017,RIGHT(LEFT(AN49,4),2),RIGHT(AN49,2)))</f>
        <v>NA</v>
      </c>
      <c r="AP49" s="10" t="str">
        <f aca="false">IF(AO49="NA","NA",DATEDIF(X49,AO49,"d"))</f>
        <v>NA</v>
      </c>
      <c r="AQ49" s="10" t="s">
        <v>65</v>
      </c>
      <c r="AR49" s="10" t="s">
        <v>65</v>
      </c>
      <c r="AS49" s="10" t="s">
        <v>65</v>
      </c>
      <c r="AT49" s="10" t="s">
        <v>65</v>
      </c>
      <c r="AU49" s="10" t="s">
        <v>65</v>
      </c>
      <c r="AV49" s="10" t="s">
        <v>65</v>
      </c>
      <c r="AW49" s="10" t="n">
        <v>67.91</v>
      </c>
      <c r="AX49" s="10" t="s">
        <v>69</v>
      </c>
      <c r="AY49" s="21" t="n">
        <f aca="false">1.8651*O49 - 2.6525</f>
        <v>65.2209751783</v>
      </c>
      <c r="AZ49" s="21" t="n">
        <f aca="false">1.8651*V49 - 2.6525</f>
        <v>64.9766470783</v>
      </c>
      <c r="BA49" s="21" t="s">
        <v>65</v>
      </c>
      <c r="BB49" s="21" t="n">
        <f aca="false">1.8651*AL49 - 2.6525</f>
        <v>66.2420238023249</v>
      </c>
      <c r="BC49" s="21" t="s">
        <v>65</v>
      </c>
      <c r="BD49" s="25" t="n">
        <f aca="false">V49 - O49</f>
        <v>-0.131</v>
      </c>
      <c r="BE49" s="25" t="n">
        <f aca="false">(BD49/O49)*100</f>
        <v>-0.359975821715572</v>
      </c>
      <c r="BF49" s="25" t="n">
        <f aca="false">V49-O49</f>
        <v>-0.131</v>
      </c>
      <c r="BG49" s="25" t="n">
        <f aca="false">(BF49/O49)*100</f>
        <v>-0.359975821715572</v>
      </c>
      <c r="BH49" s="25" t="n">
        <f aca="false">BG49/AA49</f>
        <v>-0.0149989925714822</v>
      </c>
      <c r="BI49" s="25" t="n">
        <f aca="false">((AZ49 - AY49)/AY49)*100</f>
        <v>-0.374615833835741</v>
      </c>
      <c r="BJ49" s="25" t="n">
        <f aca="false">BI49/AA49</f>
        <v>-0.0156089930764892</v>
      </c>
      <c r="BK49" s="25" t="n">
        <f aca="false">AL49 - O49</f>
        <v>0.547449801096413</v>
      </c>
      <c r="BL49" s="25" t="n">
        <f aca="false">(BK49/O49)*100</f>
        <v>1.50434116028784</v>
      </c>
      <c r="BM49" s="25" t="n">
        <f aca="false">BL49/AA49</f>
        <v>0.0626808816786601</v>
      </c>
      <c r="BN49" s="25" t="n">
        <f aca="false">((BB49 - AY49)/AY49)*100</f>
        <v>1.56552186046529</v>
      </c>
      <c r="BO49" s="25" t="n">
        <f aca="false">BN49/AA49</f>
        <v>0.0652300775193872</v>
      </c>
      <c r="BP49" s="25" t="e">
        <f aca="false">((BC49 - AZ49)/AZ49)</f>
        <v>#VALUE!</v>
      </c>
      <c r="BQ49" s="25" t="e">
        <f aca="false">BP49*100</f>
        <v>#VALUE!</v>
      </c>
      <c r="BR49" s="25" t="e">
        <f aca="false">BP49/AA49</f>
        <v>#VALUE!</v>
      </c>
      <c r="BS49" s="25" t="n">
        <f aca="false">((AZ49 - AY49)/AZ49)</f>
        <v>-0.00376024481080969</v>
      </c>
      <c r="BT49" s="25" t="n">
        <f aca="false">BS49*100</f>
        <v>-0.376024481080969</v>
      </c>
      <c r="BU49" s="25" t="n">
        <f aca="false">BS49/AA49</f>
        <v>-0.00015667686711707</v>
      </c>
      <c r="BV49" s="25" t="e">
        <f aca="false">(BP49-BS49)*100</f>
        <v>#VALUE!</v>
      </c>
      <c r="BW49" s="25" t="e">
        <f aca="false">BV49/AA49</f>
        <v>#VALUE!</v>
      </c>
      <c r="BX49" s="10"/>
      <c r="BY49" s="10" t="s">
        <v>77</v>
      </c>
      <c r="BZ49" s="26"/>
      <c r="CA49" s="26"/>
    </row>
    <row r="50" customFormat="false" ht="14.25" hidden="false" customHeight="true" outlineLevel="0" collapsed="false">
      <c r="A50" s="18" t="n">
        <v>49</v>
      </c>
      <c r="B50" s="10" t="n">
        <v>17150</v>
      </c>
      <c r="C50" s="10" t="n">
        <v>6</v>
      </c>
      <c r="D50" s="11" t="n">
        <v>2</v>
      </c>
      <c r="E50" s="11" t="n">
        <v>3</v>
      </c>
      <c r="F50" s="10" t="n">
        <v>400</v>
      </c>
      <c r="G50" s="10" t="n">
        <v>2348.8</v>
      </c>
      <c r="H50" s="10" t="n">
        <v>2454.04</v>
      </c>
      <c r="I50" s="12" t="n">
        <v>519.42</v>
      </c>
      <c r="J50" s="10" t="n">
        <v>3.1</v>
      </c>
      <c r="K50" s="13" t="n">
        <v>7.83</v>
      </c>
      <c r="L50" s="10" t="s">
        <v>64</v>
      </c>
      <c r="M50" s="10" t="n">
        <v>20170602</v>
      </c>
      <c r="N50" s="10" t="n">
        <v>20170602</v>
      </c>
      <c r="O50" s="10" t="n">
        <v>46.441333</v>
      </c>
      <c r="P50" s="10" t="n">
        <v>170505</v>
      </c>
      <c r="Q50" s="24" t="n">
        <f aca="false">DATE(2017,RIGHT(LEFT(P50,4),2),RIGHT(P50,2))</f>
        <v>42860</v>
      </c>
      <c r="R50" s="10" t="n">
        <v>2.786</v>
      </c>
      <c r="S50" s="10" t="n">
        <v>12.9</v>
      </c>
      <c r="T50" s="10" t="n">
        <f aca="false">AVERAGE(32.5, 32.6, 32.5)</f>
        <v>32.5333333333333</v>
      </c>
      <c r="U50" s="10" t="n">
        <v>36.1</v>
      </c>
      <c r="V50" s="10" t="n">
        <v>46.369333</v>
      </c>
      <c r="W50" s="10" t="n">
        <v>170530</v>
      </c>
      <c r="X50" s="24" t="n">
        <f aca="false">DATE(2017,RIGHT(LEFT(W50,4),2),RIGHT(W50,2))</f>
        <v>42885</v>
      </c>
      <c r="Y50" s="10" t="n">
        <f aca="false">V50*(32.55/29.53)</f>
        <v>51.1114727108026</v>
      </c>
      <c r="Z50" s="10" t="n">
        <f aca="false">V50*(T50/AI50)</f>
        <v>51.2530792842582</v>
      </c>
      <c r="AA50" s="10" t="n">
        <v>25</v>
      </c>
      <c r="AB50" s="10" t="n">
        <f aca="false">IF(X50="NA","NA",DATEDIF(Q50,X50,"d"))</f>
        <v>25</v>
      </c>
      <c r="AC50" s="10" t="n">
        <f aca="false">1.8682*O50 - 2.7383</f>
        <v>84.0233983106</v>
      </c>
      <c r="AD50" s="10" t="n">
        <f aca="false">1.8682*Z50 - 2.7383</f>
        <v>93.0127027188512</v>
      </c>
      <c r="AE50" s="10" t="n">
        <f aca="false">((AD50-AC50)/AC50)*100</f>
        <v>10.6985727654354</v>
      </c>
      <c r="AF50" s="12" t="n">
        <f aca="false">(AE50/AA50)*60</f>
        <v>25.676574637045</v>
      </c>
      <c r="AG50" s="10" t="n">
        <f aca="false">AVERAGE(2.744, 2.744, 2.746)</f>
        <v>2.74466666666667</v>
      </c>
      <c r="AH50" s="10" t="n">
        <v>17.2</v>
      </c>
      <c r="AI50" s="10" t="n">
        <f aca="false">AVERAGE(29.4, 29.4, 29.5)</f>
        <v>29.4333333333333</v>
      </c>
      <c r="AJ50" s="10" t="s">
        <v>65</v>
      </c>
      <c r="AK50" s="10" t="n">
        <f aca="false">((R50 - AG50)/R50)</f>
        <v>0.0148360851878439</v>
      </c>
      <c r="AL50" s="10" t="n">
        <f aca="false">(V50*(1 +AK50))</f>
        <v>47.0572723744915</v>
      </c>
      <c r="AM50" s="10" t="s">
        <v>65</v>
      </c>
      <c r="AN50" s="10" t="s">
        <v>65</v>
      </c>
      <c r="AO50" s="24" t="str">
        <f aca="false">IF(AN50="NA","NA",DATE(2017,RIGHT(LEFT(AN50,4),2),RIGHT(AN50,2)))</f>
        <v>NA</v>
      </c>
      <c r="AP50" s="10" t="str">
        <f aca="false">IF(AO50="NA","NA",DATEDIF(X50,AO50,"d"))</f>
        <v>NA</v>
      </c>
      <c r="AQ50" s="10" t="s">
        <v>65</v>
      </c>
      <c r="AR50" s="10" t="s">
        <v>65</v>
      </c>
      <c r="AS50" s="10" t="s">
        <v>65</v>
      </c>
      <c r="AT50" s="10" t="s">
        <v>65</v>
      </c>
      <c r="AU50" s="10" t="s">
        <v>65</v>
      </c>
      <c r="AV50" s="10" t="s">
        <v>65</v>
      </c>
      <c r="AW50" s="10" t="n">
        <v>81.1</v>
      </c>
      <c r="AX50" s="10" t="s">
        <v>69</v>
      </c>
      <c r="AY50" s="21" t="n">
        <f aca="false">1.8651*O50 - 2.6525</f>
        <v>83.9652301783</v>
      </c>
      <c r="AZ50" s="21" t="n">
        <f aca="false">1.8651*V50 - 2.6525</f>
        <v>83.8309429783</v>
      </c>
      <c r="BA50" s="21" t="s">
        <v>65</v>
      </c>
      <c r="BB50" s="21" t="n">
        <f aca="false">1.8651*AL50 - 2.6525</f>
        <v>85.1140187056641</v>
      </c>
      <c r="BC50" s="21" t="s">
        <v>65</v>
      </c>
      <c r="BD50" s="25" t="n">
        <f aca="false">V50 - O50</f>
        <v>-0.0720000000000027</v>
      </c>
      <c r="BE50" s="25" t="n">
        <f aca="false">(BD50/O50)*100</f>
        <v>-0.155034309631041</v>
      </c>
      <c r="BF50" s="25" t="n">
        <f aca="false">V50-O50</f>
        <v>-0.0720000000000027</v>
      </c>
      <c r="BG50" s="25" t="n">
        <f aca="false">(BF50/O50)*100</f>
        <v>-0.155034309631041</v>
      </c>
      <c r="BH50" s="25" t="n">
        <f aca="false">BG50/AA50</f>
        <v>-0.00620137238524163</v>
      </c>
      <c r="BI50" s="25" t="n">
        <f aca="false">((AZ50 - AY50)/AY50)*100</f>
        <v>-0.15993191433507</v>
      </c>
      <c r="BJ50" s="25" t="n">
        <f aca="false">BI50/AA50</f>
        <v>-0.00639727657340279</v>
      </c>
      <c r="BK50" s="25" t="n">
        <f aca="false">AL50 - O50</f>
        <v>0.615939374491504</v>
      </c>
      <c r="BL50" s="25" t="n">
        <f aca="false">(BK50/O50)*100</f>
        <v>1.32627410692864</v>
      </c>
      <c r="BM50" s="25" t="n">
        <f aca="false">BL50/AA50</f>
        <v>0.0530509642771454</v>
      </c>
      <c r="BN50" s="25" t="n">
        <f aca="false">((BB50 - AY50)/AY50)*100</f>
        <v>1.36817171217735</v>
      </c>
      <c r="BO50" s="25" t="n">
        <f aca="false">BN50/AA50</f>
        <v>0.0547268684870942</v>
      </c>
      <c r="BP50" s="25" t="e">
        <f aca="false">((BC50 - AZ50)/AZ50)</f>
        <v>#VALUE!</v>
      </c>
      <c r="BQ50" s="25" t="e">
        <f aca="false">BP50*100</f>
        <v>#VALUE!</v>
      </c>
      <c r="BR50" s="25" t="e">
        <f aca="false">BP50/AA50</f>
        <v>#VALUE!</v>
      </c>
      <c r="BS50" s="25" t="n">
        <f aca="false">((AZ50 - AY50)/AZ50)</f>
        <v>-0.00160188106239916</v>
      </c>
      <c r="BT50" s="25" t="n">
        <f aca="false">BS50*100</f>
        <v>-0.160188106239916</v>
      </c>
      <c r="BU50" s="25" t="n">
        <f aca="false">BS50/AA50</f>
        <v>-6.40752424959665E-005</v>
      </c>
      <c r="BV50" s="25" t="e">
        <f aca="false">(BP50-BS50)*100</f>
        <v>#VALUE!</v>
      </c>
      <c r="BW50" s="25" t="e">
        <f aca="false">BV50/AA50</f>
        <v>#VALUE!</v>
      </c>
      <c r="BX50" s="10"/>
      <c r="BY50" s="10" t="s">
        <v>78</v>
      </c>
      <c r="BZ50" s="26"/>
      <c r="CA50" s="26"/>
    </row>
    <row r="51" customFormat="false" ht="14.25" hidden="false" customHeight="true" outlineLevel="0" collapsed="false">
      <c r="A51" s="18" t="n">
        <v>50</v>
      </c>
      <c r="B51" s="10" t="n">
        <v>17165</v>
      </c>
      <c r="C51" s="10" t="n">
        <v>3</v>
      </c>
      <c r="D51" s="11" t="n">
        <v>1</v>
      </c>
      <c r="E51" s="11" t="n">
        <v>3</v>
      </c>
      <c r="F51" s="10" t="n">
        <v>400</v>
      </c>
      <c r="G51" s="10" t="n">
        <v>2377.12</v>
      </c>
      <c r="H51" s="10" t="n">
        <v>2484.38</v>
      </c>
      <c r="I51" s="12" t="n">
        <v>574.36</v>
      </c>
      <c r="J51" s="10" t="n">
        <v>2.93</v>
      </c>
      <c r="K51" s="13" t="n">
        <v>7.84</v>
      </c>
      <c r="L51" s="10" t="s">
        <v>64</v>
      </c>
      <c r="M51" s="10" t="n">
        <v>20170602</v>
      </c>
      <c r="N51" s="10" t="n">
        <v>20170602</v>
      </c>
      <c r="O51" s="10" t="n">
        <v>15.713333</v>
      </c>
      <c r="P51" s="10" t="n">
        <v>170505</v>
      </c>
      <c r="Q51" s="24" t="n">
        <f aca="false">DATE(2017,RIGHT(LEFT(P51,4),2),RIGHT(P51,2))</f>
        <v>42860</v>
      </c>
      <c r="R51" s="10" t="n">
        <f aca="false">AVERAGE(2.785, 2.785, 2.786)</f>
        <v>2.78533333333333</v>
      </c>
      <c r="S51" s="10" t="n">
        <v>12.9</v>
      </c>
      <c r="T51" s="10" t="n">
        <f aca="false">AVERAGE(32.5, 32.6, 32.5)</f>
        <v>32.5333333333333</v>
      </c>
      <c r="U51" s="10" t="n">
        <v>36.1</v>
      </c>
      <c r="V51" s="10" t="n">
        <v>15.812333</v>
      </c>
      <c r="W51" s="10" t="n">
        <v>170530</v>
      </c>
      <c r="X51" s="24" t="n">
        <f aca="false">DATE(2017,RIGHT(LEFT(W51,4),2),RIGHT(W51,2))</f>
        <v>42885</v>
      </c>
      <c r="Y51" s="10" t="n">
        <f aca="false">V51*(32.55/29.53)</f>
        <v>17.4294425719607</v>
      </c>
      <c r="Z51" s="10" t="n">
        <f aca="false">V51*(T51/AI51)</f>
        <v>17.477731605889</v>
      </c>
      <c r="AA51" s="10" t="n">
        <v>25</v>
      </c>
      <c r="AB51" s="10" t="n">
        <f aca="false">IF(X51="NA","NA",DATEDIF(Q51,X51,"d"))</f>
        <v>25</v>
      </c>
      <c r="AC51" s="10" t="n">
        <f aca="false">1.8682*O51 - 2.7383</f>
        <v>26.6173487106</v>
      </c>
      <c r="AD51" s="10" t="n">
        <f aca="false">1.8682*Z51 - 2.7383</f>
        <v>29.9135981861219</v>
      </c>
      <c r="AE51" s="10" t="n">
        <f aca="false">((AD51-AC51)/AC51)*100</f>
        <v>12.3838384933101</v>
      </c>
      <c r="AF51" s="12" t="n">
        <f aca="false">(AE51/AA51)*60</f>
        <v>29.7212123839442</v>
      </c>
      <c r="AG51" s="10" t="n">
        <f aca="false">AVERAGE(2.744, 2.744, 2.746)</f>
        <v>2.74466666666667</v>
      </c>
      <c r="AH51" s="10" t="n">
        <v>17.2</v>
      </c>
      <c r="AI51" s="10" t="n">
        <f aca="false">AVERAGE(29.4, 29.4, 29.5)</f>
        <v>29.4333333333333</v>
      </c>
      <c r="AJ51" s="10" t="s">
        <v>65</v>
      </c>
      <c r="AK51" s="10" t="n">
        <f aca="false">((R51 - AG51)/R51)</f>
        <v>0.0146002872187649</v>
      </c>
      <c r="AL51" s="10" t="n">
        <f aca="false">(V51*(1 +AK51))</f>
        <v>16.0431976033988</v>
      </c>
      <c r="AM51" s="10" t="s">
        <v>65</v>
      </c>
      <c r="AN51" s="10" t="s">
        <v>65</v>
      </c>
      <c r="AO51" s="24" t="str">
        <f aca="false">IF(AN51="NA","NA",DATE(2017,RIGHT(LEFT(AN51,4),2),RIGHT(AN51,2)))</f>
        <v>NA</v>
      </c>
      <c r="AP51" s="10" t="str">
        <f aca="false">IF(AO51="NA","NA",DATEDIF(X51,AO51,"d"))</f>
        <v>NA</v>
      </c>
      <c r="AQ51" s="10" t="s">
        <v>65</v>
      </c>
      <c r="AR51" s="10" t="s">
        <v>65</v>
      </c>
      <c r="AS51" s="10" t="s">
        <v>65</v>
      </c>
      <c r="AT51" s="10" t="s">
        <v>65</v>
      </c>
      <c r="AU51" s="10" t="s">
        <v>65</v>
      </c>
      <c r="AV51" s="10" t="s">
        <v>65</v>
      </c>
      <c r="AW51" s="10" t="n">
        <v>27.32</v>
      </c>
      <c r="AX51" s="10" t="s">
        <v>69</v>
      </c>
      <c r="AY51" s="21" t="n">
        <f aca="false">1.8651*O51 - 2.6525</f>
        <v>26.6544373783</v>
      </c>
      <c r="AZ51" s="21" t="n">
        <f aca="false">1.8651*V51 - 2.6525</f>
        <v>26.8390822783</v>
      </c>
      <c r="BA51" s="21" t="s">
        <v>65</v>
      </c>
      <c r="BB51" s="21" t="n">
        <f aca="false">1.8651*AL51 - 2.6525</f>
        <v>27.269667850099</v>
      </c>
      <c r="BC51" s="21" t="s">
        <v>65</v>
      </c>
      <c r="BD51" s="25" t="n">
        <f aca="false">V51 - O51</f>
        <v>0.0990000000000002</v>
      </c>
      <c r="BE51" s="25" t="n">
        <f aca="false">(BD51/O51)*100</f>
        <v>0.63003819749763</v>
      </c>
      <c r="BF51" s="25" t="n">
        <f aca="false">V51-O51</f>
        <v>0.0990000000000002</v>
      </c>
      <c r="BG51" s="25" t="n">
        <f aca="false">(BF51/O51)*100</f>
        <v>0.63003819749763</v>
      </c>
      <c r="BH51" s="25" t="n">
        <f aca="false">BG51/AA51</f>
        <v>0.0252015278999052</v>
      </c>
      <c r="BI51" s="25" t="n">
        <f aca="false">((AZ51 - AY51)/AY51)*100</f>
        <v>0.692736062590186</v>
      </c>
      <c r="BJ51" s="25" t="n">
        <f aca="false">BI51/AA51</f>
        <v>0.0277094425036074</v>
      </c>
      <c r="BK51" s="25" t="n">
        <f aca="false">AL51 - O51</f>
        <v>0.329864603398756</v>
      </c>
      <c r="BL51" s="25" t="n">
        <f aca="false">(BK51/O51)*100</f>
        <v>2.09926565801638</v>
      </c>
      <c r="BM51" s="25" t="n">
        <f aca="false">BL51/AA51</f>
        <v>0.0839706263206553</v>
      </c>
      <c r="BN51" s="25" t="n">
        <f aca="false">((BB51 - AY51)/AY51)*100</f>
        <v>2.30817279339722</v>
      </c>
      <c r="BO51" s="25" t="n">
        <f aca="false">BN51/AA51</f>
        <v>0.0923269117358888</v>
      </c>
      <c r="BP51" s="25" t="e">
        <f aca="false">((BC51 - AZ51)/AZ51)</f>
        <v>#VALUE!</v>
      </c>
      <c r="BQ51" s="25" t="e">
        <f aca="false">BP51*100</f>
        <v>#VALUE!</v>
      </c>
      <c r="BR51" s="25" t="e">
        <f aca="false">BP51/AA51</f>
        <v>#VALUE!</v>
      </c>
      <c r="BS51" s="25" t="n">
        <f aca="false">((AZ51 - AY51)/AZ51)</f>
        <v>0.00687970244605911</v>
      </c>
      <c r="BT51" s="25" t="n">
        <f aca="false">BS51*100</f>
        <v>0.687970244605911</v>
      </c>
      <c r="BU51" s="25" t="n">
        <f aca="false">BS51/AA51</f>
        <v>0.000275188097842364</v>
      </c>
      <c r="BV51" s="25" t="e">
        <f aca="false">(BP51-BS51)*100</f>
        <v>#VALUE!</v>
      </c>
      <c r="BW51" s="25" t="e">
        <f aca="false">BV51/AA51</f>
        <v>#VALUE!</v>
      </c>
      <c r="BX51" s="10"/>
      <c r="BY51" s="10" t="s">
        <v>79</v>
      </c>
      <c r="BZ51" s="26"/>
      <c r="CA51" s="26"/>
    </row>
    <row r="52" customFormat="false" ht="14.25" hidden="false" customHeight="true" outlineLevel="0" collapsed="false">
      <c r="A52" s="18" t="n">
        <v>51</v>
      </c>
      <c r="B52" s="10" t="n">
        <v>17183</v>
      </c>
      <c r="C52" s="10" t="n">
        <v>15</v>
      </c>
      <c r="D52" s="11" t="n">
        <v>5</v>
      </c>
      <c r="E52" s="11" t="n">
        <v>3</v>
      </c>
      <c r="F52" s="10" t="n">
        <v>900</v>
      </c>
      <c r="G52" s="10" t="n">
        <v>2441.67</v>
      </c>
      <c r="H52" s="10" t="n">
        <v>2467.77</v>
      </c>
      <c r="I52" s="12" t="n">
        <v>890.65</v>
      </c>
      <c r="J52" s="10" t="n">
        <v>2.12</v>
      </c>
      <c r="K52" s="13" t="n">
        <v>7.62</v>
      </c>
      <c r="L52" s="10" t="s">
        <v>64</v>
      </c>
      <c r="M52" s="10" t="n">
        <v>20170602</v>
      </c>
      <c r="N52" s="10" t="n">
        <v>20170602</v>
      </c>
      <c r="O52" s="10" t="n">
        <v>20.2125</v>
      </c>
      <c r="P52" s="10" t="n">
        <v>170505</v>
      </c>
      <c r="Q52" s="24" t="n">
        <f aca="false">DATE(2017,RIGHT(LEFT(P52,4),2),RIGHT(P52,2))</f>
        <v>42860</v>
      </c>
      <c r="R52" s="10" t="n">
        <f aca="false">AVERAGE(2.785, 2.785, 2.786)</f>
        <v>2.78533333333333</v>
      </c>
      <c r="S52" s="10" t="n">
        <v>12.9</v>
      </c>
      <c r="T52" s="10" t="n">
        <f aca="false">AVERAGE(32.5, 32.6, 32.5)</f>
        <v>32.5333333333333</v>
      </c>
      <c r="U52" s="10" t="n">
        <v>36.1</v>
      </c>
      <c r="V52" s="10" t="n">
        <v>20.226667</v>
      </c>
      <c r="W52" s="10" t="n">
        <v>170530</v>
      </c>
      <c r="X52" s="24" t="n">
        <f aca="false">DATE(2017,RIGHT(LEFT(W52,4),2),RIGHT(W52,2))</f>
        <v>42885</v>
      </c>
      <c r="Y52" s="10" t="n">
        <f aca="false">V52*(32.55/29.53)</f>
        <v>22.2952255621402</v>
      </c>
      <c r="Z52" s="10" t="n">
        <f aca="false">V52*(T52/AI52)</f>
        <v>22.3569954609286</v>
      </c>
      <c r="AA52" s="10" t="n">
        <v>25</v>
      </c>
      <c r="AB52" s="10" t="n">
        <f aca="false">IF(X52="NA","NA",DATEDIF(Q52,X52,"d"))</f>
        <v>25</v>
      </c>
      <c r="AC52" s="10" t="n">
        <f aca="false">1.8682*O52 - 2.7383</f>
        <v>35.0226925</v>
      </c>
      <c r="AD52" s="10" t="n">
        <f aca="false">1.8682*Z52 - 2.7383</f>
        <v>39.0290389201069</v>
      </c>
      <c r="AE52" s="10" t="n">
        <f aca="false">((AD52-AC52)/AC52)*100</f>
        <v>11.4392873138092</v>
      </c>
      <c r="AF52" s="12" t="n">
        <f aca="false">(AE52/AA52)*60</f>
        <v>27.4542895531421</v>
      </c>
      <c r="AG52" s="10" t="n">
        <f aca="false">AVERAGE(2.744, 2.744, 2.746)</f>
        <v>2.74466666666667</v>
      </c>
      <c r="AH52" s="10" t="n">
        <v>17.2</v>
      </c>
      <c r="AI52" s="10" t="n">
        <f aca="false">AVERAGE(29.4, 29.4, 29.5)</f>
        <v>29.4333333333333</v>
      </c>
      <c r="AJ52" s="10" t="s">
        <v>65</v>
      </c>
      <c r="AK52" s="10" t="n">
        <f aca="false">((R52 - AG52)/R52)</f>
        <v>0.0146002872187649</v>
      </c>
      <c r="AL52" s="10" t="n">
        <f aca="false">(V52*(1 +AK52))</f>
        <v>20.5219821476783</v>
      </c>
      <c r="AM52" s="10" t="s">
        <v>65</v>
      </c>
      <c r="AN52" s="10" t="s">
        <v>65</v>
      </c>
      <c r="AO52" s="24" t="str">
        <f aca="false">IF(AN52="NA","NA",DATE(2017,RIGHT(LEFT(AN52,4),2),RIGHT(AN52,2)))</f>
        <v>NA</v>
      </c>
      <c r="AP52" s="10" t="str">
        <f aca="false">IF(AO52="NA","NA",DATEDIF(X52,AO52,"d"))</f>
        <v>NA</v>
      </c>
      <c r="AQ52" s="10" t="s">
        <v>65</v>
      </c>
      <c r="AR52" s="10" t="s">
        <v>65</v>
      </c>
      <c r="AS52" s="10" t="s">
        <v>65</v>
      </c>
      <c r="AT52" s="10" t="s">
        <v>65</v>
      </c>
      <c r="AU52" s="10" t="s">
        <v>65</v>
      </c>
      <c r="AV52" s="10" t="s">
        <v>65</v>
      </c>
      <c r="AW52" s="10" t="n">
        <v>36.35</v>
      </c>
      <c r="AX52" s="10" t="s">
        <v>69</v>
      </c>
      <c r="AY52" s="21" t="n">
        <f aca="false">1.8651*O52 - 2.6525</f>
        <v>35.04583375</v>
      </c>
      <c r="AZ52" s="21" t="n">
        <f aca="false">1.8651*V52 - 2.6525</f>
        <v>35.0722566217</v>
      </c>
      <c r="BA52" s="21" t="s">
        <v>65</v>
      </c>
      <c r="BB52" s="21" t="n">
        <f aca="false">1.8651*AL52 - 2.6525</f>
        <v>35.6230489036348</v>
      </c>
      <c r="BC52" s="21" t="s">
        <v>65</v>
      </c>
      <c r="BD52" s="25" t="n">
        <f aca="false">V52 - O52</f>
        <v>0.0141670000000005</v>
      </c>
      <c r="BE52" s="25" t="n">
        <f aca="false">(BD52/O52)*100</f>
        <v>0.0700902906617216</v>
      </c>
      <c r="BF52" s="25" t="n">
        <f aca="false">V52-O52</f>
        <v>0.0141670000000005</v>
      </c>
      <c r="BG52" s="25" t="n">
        <f aca="false">(BF52/O52)*100</f>
        <v>0.0700902906617216</v>
      </c>
      <c r="BH52" s="25" t="n">
        <f aca="false">BG52/AA52</f>
        <v>0.00280361162646887</v>
      </c>
      <c r="BI52" s="25" t="n">
        <f aca="false">((AZ52 - AY52)/AY52)*100</f>
        <v>0.0753951864534892</v>
      </c>
      <c r="BJ52" s="25" t="n">
        <f aca="false">BI52/AA52</f>
        <v>0.00301580745813957</v>
      </c>
      <c r="BK52" s="25" t="n">
        <f aca="false">AL52 - O52</f>
        <v>0.309482147678317</v>
      </c>
      <c r="BL52" s="25" t="n">
        <f aca="false">(BK52/O52)*100</f>
        <v>1.53114235091313</v>
      </c>
      <c r="BM52" s="25" t="n">
        <f aca="false">BL52/AA52</f>
        <v>0.0612456940365253</v>
      </c>
      <c r="BN52" s="25" t="n">
        <f aca="false">((BB52 - AY52)/AY52)*100</f>
        <v>1.64702930953904</v>
      </c>
      <c r="BO52" s="25" t="n">
        <f aca="false">BN52/AA52</f>
        <v>0.0658811723815616</v>
      </c>
      <c r="BP52" s="25" t="e">
        <f aca="false">((BC52 - AZ52)/AZ52)</f>
        <v>#VALUE!</v>
      </c>
      <c r="BQ52" s="25" t="e">
        <f aca="false">BP52*100</f>
        <v>#VALUE!</v>
      </c>
      <c r="BR52" s="25" t="e">
        <f aca="false">BP52/AA52</f>
        <v>#VALUE!</v>
      </c>
      <c r="BS52" s="25" t="n">
        <f aca="false">((AZ52 - AY52)/AZ52)</f>
        <v>0.000753383849376944</v>
      </c>
      <c r="BT52" s="25" t="n">
        <f aca="false">BS52*100</f>
        <v>0.0753383849376944</v>
      </c>
      <c r="BU52" s="25" t="n">
        <f aca="false">BS52/AA52</f>
        <v>3.01353539750778E-005</v>
      </c>
      <c r="BV52" s="25" t="e">
        <f aca="false">(BP52-BS52)*100</f>
        <v>#VALUE!</v>
      </c>
      <c r="BW52" s="25" t="e">
        <f aca="false">BV52/AA52</f>
        <v>#VALUE!</v>
      </c>
      <c r="BX52" s="10"/>
      <c r="BY52" s="26"/>
      <c r="BZ52" s="26"/>
      <c r="CA52" s="26"/>
    </row>
    <row r="53" customFormat="false" ht="14.25" hidden="false" customHeight="true" outlineLevel="0" collapsed="false">
      <c r="A53" s="18" t="n">
        <v>52</v>
      </c>
      <c r="B53" s="10" t="n">
        <v>17191</v>
      </c>
      <c r="C53" s="10" t="n">
        <v>4</v>
      </c>
      <c r="D53" s="11" t="n">
        <v>2</v>
      </c>
      <c r="E53" s="11" t="n">
        <v>1</v>
      </c>
      <c r="F53" s="10" t="n">
        <v>400</v>
      </c>
      <c r="G53" s="10" t="n">
        <v>2359.13</v>
      </c>
      <c r="H53" s="10" t="n">
        <v>2470.99</v>
      </c>
      <c r="I53" s="12" t="n">
        <v>545.47</v>
      </c>
      <c r="J53" s="10" t="n">
        <v>2.98</v>
      </c>
      <c r="K53" s="13" t="n">
        <v>7.83</v>
      </c>
      <c r="L53" s="10" t="s">
        <v>64</v>
      </c>
      <c r="M53" s="10" t="n">
        <v>20170602</v>
      </c>
      <c r="N53" s="10" t="n">
        <v>20170602</v>
      </c>
      <c r="O53" s="10" t="n">
        <v>11.352667</v>
      </c>
      <c r="P53" s="10" t="n">
        <v>170505</v>
      </c>
      <c r="Q53" s="24" t="n">
        <f aca="false">DATE(2017,RIGHT(LEFT(P53,4),2),RIGHT(P53,2))</f>
        <v>42860</v>
      </c>
      <c r="R53" s="10" t="n">
        <v>2.786</v>
      </c>
      <c r="S53" s="10" t="n">
        <v>12.9</v>
      </c>
      <c r="T53" s="10" t="n">
        <f aca="false">AVERAGE(32.5, 32.6, 32.5)</f>
        <v>32.5333333333333</v>
      </c>
      <c r="U53" s="10" t="n">
        <v>36.1</v>
      </c>
      <c r="V53" s="10" t="n">
        <v>11.382</v>
      </c>
      <c r="W53" s="10" t="n">
        <v>170530</v>
      </c>
      <c r="X53" s="24" t="n">
        <f aca="false">DATE(2017,RIGHT(LEFT(W53,4),2),RIGHT(W53,2))</f>
        <v>42885</v>
      </c>
      <c r="Y53" s="10" t="n">
        <f aca="false">V53*(32.55/29.53)</f>
        <v>12.5460243819844</v>
      </c>
      <c r="Z53" s="10" t="n">
        <f aca="false">V53*(T53/AI53)</f>
        <v>12.5807836919592</v>
      </c>
      <c r="AA53" s="10" t="n">
        <v>25</v>
      </c>
      <c r="AB53" s="10" t="n">
        <f aca="false">IF(X53="NA","NA",DATEDIF(Q53,X53,"d"))</f>
        <v>25</v>
      </c>
      <c r="AC53" s="10" t="n">
        <f aca="false">1.8682*O53 - 2.7383</f>
        <v>18.4707524894</v>
      </c>
      <c r="AD53" s="10" t="n">
        <f aca="false">1.8682*Z53 - 2.7383</f>
        <v>20.7651200933182</v>
      </c>
      <c r="AE53" s="10" t="n">
        <f aca="false">((AD53-AC53)/AC53)*100</f>
        <v>12.421624972967</v>
      </c>
      <c r="AF53" s="12" t="n">
        <f aca="false">(AE53/AA53)*60</f>
        <v>29.8118999351208</v>
      </c>
      <c r="AG53" s="10" t="n">
        <f aca="false">AVERAGE(2.744, 2.744, 2.746)</f>
        <v>2.74466666666667</v>
      </c>
      <c r="AH53" s="10" t="n">
        <v>17.2</v>
      </c>
      <c r="AI53" s="10" t="n">
        <f aca="false">AVERAGE(29.4, 29.4, 29.5)</f>
        <v>29.4333333333333</v>
      </c>
      <c r="AJ53" s="10" t="s">
        <v>65</v>
      </c>
      <c r="AK53" s="10" t="n">
        <f aca="false">((R53 - AG53)/R53)</f>
        <v>0.0148360851878439</v>
      </c>
      <c r="AL53" s="10" t="n">
        <f aca="false">(V53*(1 +AK53))</f>
        <v>11.550864321608</v>
      </c>
      <c r="AM53" s="10" t="s">
        <v>65</v>
      </c>
      <c r="AN53" s="10" t="s">
        <v>65</v>
      </c>
      <c r="AO53" s="24" t="str">
        <f aca="false">IF(AN53="NA","NA",DATE(2017,RIGHT(LEFT(AN53,4),2),RIGHT(AN53,2)))</f>
        <v>NA</v>
      </c>
      <c r="AP53" s="10" t="str">
        <f aca="false">IF(AO53="NA","NA",DATEDIF(X53,AO53,"d"))</f>
        <v>NA</v>
      </c>
      <c r="AQ53" s="10" t="s">
        <v>65</v>
      </c>
      <c r="AR53" s="10" t="s">
        <v>65</v>
      </c>
      <c r="AS53" s="10" t="s">
        <v>65</v>
      </c>
      <c r="AT53" s="10" t="s">
        <v>65</v>
      </c>
      <c r="AU53" s="10" t="s">
        <v>65</v>
      </c>
      <c r="AV53" s="10" t="s">
        <v>65</v>
      </c>
      <c r="AW53" s="10" t="n">
        <v>20.18</v>
      </c>
      <c r="AX53" s="10" t="s">
        <v>69</v>
      </c>
      <c r="AY53" s="21" t="n">
        <f aca="false">1.8651*O53 - 2.6525</f>
        <v>18.5213592217</v>
      </c>
      <c r="AZ53" s="21" t="n">
        <f aca="false">1.8651*V53 - 2.6525</f>
        <v>18.5760682</v>
      </c>
      <c r="BA53" s="21" t="s">
        <v>65</v>
      </c>
      <c r="BB53" s="21" t="n">
        <f aca="false">1.8651*AL53 - 2.6525</f>
        <v>18.8910170462312</v>
      </c>
      <c r="BC53" s="21" t="s">
        <v>65</v>
      </c>
      <c r="BD53" s="25" t="n">
        <f aca="false">V53 - O53</f>
        <v>0.0293329999999994</v>
      </c>
      <c r="BE53" s="25" t="n">
        <f aca="false">(BD53/O53)*100</f>
        <v>0.258379815069</v>
      </c>
      <c r="BF53" s="25" t="n">
        <f aca="false">V53-O53</f>
        <v>0.0293329999999994</v>
      </c>
      <c r="BG53" s="25" t="n">
        <f aca="false">(BF53/O53)*100</f>
        <v>0.258379815069</v>
      </c>
      <c r="BH53" s="25" t="n">
        <f aca="false">BG53/AA53</f>
        <v>0.01033519260276</v>
      </c>
      <c r="BI53" s="25" t="n">
        <f aca="false">((AZ53 - AY53)/AY53)*100</f>
        <v>0.295383171640561</v>
      </c>
      <c r="BJ53" s="25" t="n">
        <f aca="false">BI53/AA53</f>
        <v>0.0118153268656224</v>
      </c>
      <c r="BK53" s="25" t="n">
        <f aca="false">AL53 - O53</f>
        <v>0.19819732160804</v>
      </c>
      <c r="BL53" s="25" t="n">
        <f aca="false">(BK53/O53)*100</f>
        <v>1.74582167880059</v>
      </c>
      <c r="BM53" s="25" t="n">
        <f aca="false">BL53/AA53</f>
        <v>0.0698328671520235</v>
      </c>
      <c r="BN53" s="25" t="n">
        <f aca="false">((BB53 - AY53)/AY53)*100</f>
        <v>1.99584609372544</v>
      </c>
      <c r="BO53" s="25" t="n">
        <f aca="false">BN53/AA53</f>
        <v>0.0798338437490177</v>
      </c>
      <c r="BP53" s="25" t="e">
        <f aca="false">((BC53 - AZ53)/AZ53)</f>
        <v>#VALUE!</v>
      </c>
      <c r="BQ53" s="25" t="e">
        <f aca="false">BP53*100</f>
        <v>#VALUE!</v>
      </c>
      <c r="BR53" s="25" t="e">
        <f aca="false">BP53/AA53</f>
        <v>#VALUE!</v>
      </c>
      <c r="BS53" s="25" t="n">
        <f aca="false">((AZ53 - AY53)/AZ53)</f>
        <v>0.00294513229123475</v>
      </c>
      <c r="BT53" s="25" t="n">
        <f aca="false">BS53*100</f>
        <v>0.294513229123475</v>
      </c>
      <c r="BU53" s="25" t="n">
        <f aca="false">BS53/AA53</f>
        <v>0.00011780529164939</v>
      </c>
      <c r="BV53" s="25" t="e">
        <f aca="false">(BP53-BS53)*100</f>
        <v>#VALUE!</v>
      </c>
      <c r="BW53" s="25" t="e">
        <f aca="false">BV53/AA53</f>
        <v>#VALUE!</v>
      </c>
      <c r="BX53" s="10"/>
      <c r="BY53" s="10" t="s">
        <v>77</v>
      </c>
      <c r="BZ53" s="10"/>
      <c r="CA53" s="10"/>
    </row>
    <row r="54" customFormat="false" ht="14.25" hidden="false" customHeight="true" outlineLevel="0" collapsed="false">
      <c r="A54" s="18" t="n">
        <v>53</v>
      </c>
      <c r="B54" s="10" t="n">
        <v>17197</v>
      </c>
      <c r="C54" s="10" t="n">
        <v>10</v>
      </c>
      <c r="D54" s="11" t="n">
        <v>4</v>
      </c>
      <c r="E54" s="11" t="n">
        <v>1</v>
      </c>
      <c r="F54" s="10" t="n">
        <v>2800</v>
      </c>
      <c r="G54" s="10" t="n">
        <v>2587.92</v>
      </c>
      <c r="H54" s="10" t="n">
        <v>2497.79</v>
      </c>
      <c r="I54" s="12" t="n">
        <v>2378.18</v>
      </c>
      <c r="J54" s="10" t="n">
        <v>1.08</v>
      </c>
      <c r="K54" s="13" t="n">
        <v>7.23</v>
      </c>
      <c r="L54" s="10" t="s">
        <v>64</v>
      </c>
      <c r="M54" s="10" t="n">
        <v>20170602</v>
      </c>
      <c r="N54" s="10" t="n">
        <v>20170602</v>
      </c>
      <c r="O54" s="10" t="n">
        <v>21.145333</v>
      </c>
      <c r="P54" s="10" t="n">
        <v>170506</v>
      </c>
      <c r="Q54" s="24" t="n">
        <f aca="false">DATE(2017,RIGHT(LEFT(P54,4),2),RIGHT(P54,2))</f>
        <v>42861</v>
      </c>
      <c r="R54" s="10" t="n">
        <f aca="false">AVERAGE(2.796, 2.797, 2.798)</f>
        <v>2.797</v>
      </c>
      <c r="S54" s="10" t="n">
        <v>13</v>
      </c>
      <c r="T54" s="10" t="n">
        <f aca="false">AVERAGE(32.6, 32.7, 32.7)</f>
        <v>32.6666666666667</v>
      </c>
      <c r="U54" s="10" t="n">
        <v>36.1</v>
      </c>
      <c r="V54" s="10" t="n">
        <v>22.182667</v>
      </c>
      <c r="W54" s="10" t="n">
        <v>170530</v>
      </c>
      <c r="X54" s="24" t="n">
        <f aca="false">DATE(2017,RIGHT(LEFT(W54,4),2),RIGHT(W54,2))</f>
        <v>42885</v>
      </c>
      <c r="Y54" s="10" t="n">
        <f aca="false">V54*(32.55/29.53)</f>
        <v>24.4512634896715</v>
      </c>
      <c r="Z54" s="10" t="n">
        <f aca="false">V54*(T54/AI54)</f>
        <v>24.6194945186863</v>
      </c>
      <c r="AA54" s="10" t="n">
        <v>24</v>
      </c>
      <c r="AB54" s="10" t="n">
        <f aca="false">IF(X54="NA","NA",DATEDIF(Q54,X54,"d"))</f>
        <v>24</v>
      </c>
      <c r="AC54" s="10" t="n">
        <f aca="false">1.8682*O54 - 2.7383</f>
        <v>36.7654111106</v>
      </c>
      <c r="AD54" s="10" t="n">
        <f aca="false">1.8682*Z54 - 2.7383</f>
        <v>43.2558396598097</v>
      </c>
      <c r="AE54" s="10" t="n">
        <f aca="false">((AD54-AC54)/AC54)*100</f>
        <v>17.6536270182994</v>
      </c>
      <c r="AF54" s="12" t="n">
        <f aca="false">(AE54/AA54)*60</f>
        <v>44.1340675457486</v>
      </c>
      <c r="AG54" s="10" t="n">
        <f aca="false">AVERAGE(2.744, 2.744, 2.746)</f>
        <v>2.74466666666667</v>
      </c>
      <c r="AH54" s="10" t="n">
        <v>17.2</v>
      </c>
      <c r="AI54" s="10" t="n">
        <f aca="false">AVERAGE(29.4, 29.4, 29.5)</f>
        <v>29.4333333333333</v>
      </c>
      <c r="AJ54" s="10" t="s">
        <v>65</v>
      </c>
      <c r="AK54" s="10" t="n">
        <f aca="false">((R54 - AG54)/R54)</f>
        <v>0.0187105231795972</v>
      </c>
      <c r="AL54" s="10" t="n">
        <f aca="false">(V54*(1 +AK54))</f>
        <v>22.5977163050888</v>
      </c>
      <c r="AM54" s="10" t="s">
        <v>65</v>
      </c>
      <c r="AN54" s="10" t="s">
        <v>65</v>
      </c>
      <c r="AO54" s="24" t="str">
        <f aca="false">IF(AN54="NA","NA",DATE(2017,RIGHT(LEFT(AN54,4),2),RIGHT(AN54,2)))</f>
        <v>NA</v>
      </c>
      <c r="AP54" s="10" t="str">
        <f aca="false">IF(AO54="NA","NA",DATEDIF(X54,AO54,"d"))</f>
        <v>NA</v>
      </c>
      <c r="AQ54" s="10" t="s">
        <v>65</v>
      </c>
      <c r="AR54" s="10" t="s">
        <v>65</v>
      </c>
      <c r="AS54" s="10" t="s">
        <v>65</v>
      </c>
      <c r="AT54" s="10" t="s">
        <v>65</v>
      </c>
      <c r="AU54" s="10" t="s">
        <v>65</v>
      </c>
      <c r="AV54" s="10" t="s">
        <v>65</v>
      </c>
      <c r="AW54" s="10" t="n">
        <v>38.91</v>
      </c>
      <c r="AX54" s="10" t="s">
        <v>69</v>
      </c>
      <c r="AY54" s="21" t="n">
        <f aca="false">1.8651*O54 - 2.6525</f>
        <v>36.7856605783</v>
      </c>
      <c r="AZ54" s="21" t="n">
        <f aca="false">1.8651*V54 - 2.6525</f>
        <v>38.7203922217</v>
      </c>
      <c r="BA54" s="21" t="s">
        <v>65</v>
      </c>
      <c r="BB54" s="21" t="n">
        <f aca="false">1.8651*AL54 - 2.6525</f>
        <v>39.4945006806211</v>
      </c>
      <c r="BC54" s="21" t="s">
        <v>65</v>
      </c>
      <c r="BD54" s="25" t="n">
        <f aca="false">V54 - O54</f>
        <v>1.037334</v>
      </c>
      <c r="BE54" s="25" t="n">
        <f aca="false">(BD54/O54)*100</f>
        <v>4.9057349912626</v>
      </c>
      <c r="BF54" s="25" t="n">
        <f aca="false">V54-O54</f>
        <v>1.037334</v>
      </c>
      <c r="BG54" s="25" t="n">
        <f aca="false">(BF54/O54)*100</f>
        <v>4.9057349912626</v>
      </c>
      <c r="BH54" s="25" t="n">
        <f aca="false">BG54/AA54</f>
        <v>0.204405624635942</v>
      </c>
      <c r="BI54" s="25" t="n">
        <f aca="false">((AZ54 - AY54)/AY54)*100</f>
        <v>5.25947234053833</v>
      </c>
      <c r="BJ54" s="25" t="n">
        <f aca="false">BI54/AA54</f>
        <v>0.219144680855764</v>
      </c>
      <c r="BK54" s="25" t="n">
        <f aca="false">AL54 - O54</f>
        <v>1.45238330508878</v>
      </c>
      <c r="BL54" s="25" t="n">
        <f aca="false">(BK54/O54)*100</f>
        <v>6.8685761774893</v>
      </c>
      <c r="BM54" s="25" t="n">
        <f aca="false">BL54/AA54</f>
        <v>0.286190674062054</v>
      </c>
      <c r="BN54" s="25" t="n">
        <f aca="false">((BB54 - AY54)/AY54)*100</f>
        <v>7.36384792263061</v>
      </c>
      <c r="BO54" s="25" t="n">
        <f aca="false">BN54/AA54</f>
        <v>0.306826996776275</v>
      </c>
      <c r="BP54" s="25" t="e">
        <f aca="false">((BC54 - AZ54)/AZ54)</f>
        <v>#VALUE!</v>
      </c>
      <c r="BQ54" s="25" t="e">
        <f aca="false">BP54*100</f>
        <v>#VALUE!</v>
      </c>
      <c r="BR54" s="25" t="e">
        <f aca="false">BP54/AA54</f>
        <v>#VALUE!</v>
      </c>
      <c r="BS54" s="25" t="n">
        <f aca="false">((AZ54 - AY54)/AZ54)</f>
        <v>0.0499667367087186</v>
      </c>
      <c r="BT54" s="25" t="n">
        <f aca="false">BS54*100</f>
        <v>4.99667367087186</v>
      </c>
      <c r="BU54" s="25" t="n">
        <f aca="false">BS54/AA54</f>
        <v>0.00208194736286327</v>
      </c>
      <c r="BV54" s="25" t="e">
        <f aca="false">(BP54-BS54)*100</f>
        <v>#VALUE!</v>
      </c>
      <c r="BW54" s="25" t="e">
        <f aca="false">BV54/AA54</f>
        <v>#VALUE!</v>
      </c>
      <c r="BX54" s="10"/>
      <c r="BY54" s="26"/>
      <c r="BZ54" s="26"/>
      <c r="CA54" s="26"/>
    </row>
    <row r="55" customFormat="false" ht="14.25" hidden="false" customHeight="true" outlineLevel="0" collapsed="false">
      <c r="A55" s="18" t="n">
        <v>54</v>
      </c>
      <c r="B55" s="10" t="n">
        <v>17205</v>
      </c>
      <c r="C55" s="10" t="n">
        <v>17</v>
      </c>
      <c r="D55" s="11" t="n">
        <v>6</v>
      </c>
      <c r="E55" s="11" t="n">
        <v>2</v>
      </c>
      <c r="F55" s="10" t="n">
        <v>2800</v>
      </c>
      <c r="G55" s="10" t="n">
        <v>2608.91</v>
      </c>
      <c r="H55" s="10" t="n">
        <v>2522.06</v>
      </c>
      <c r="I55" s="12" t="n">
        <v>2346.38</v>
      </c>
      <c r="J55" s="10" t="n">
        <v>1.21</v>
      </c>
      <c r="K55" s="13" t="n">
        <v>7.23</v>
      </c>
      <c r="L55" s="10" t="s">
        <v>64</v>
      </c>
      <c r="M55" s="10" t="n">
        <v>20170602</v>
      </c>
      <c r="N55" s="10" t="n">
        <v>20170602</v>
      </c>
      <c r="O55" s="10" t="n">
        <v>12.32</v>
      </c>
      <c r="P55" s="10" t="n">
        <v>170506</v>
      </c>
      <c r="Q55" s="24" t="n">
        <f aca="false">DATE(2017,RIGHT(LEFT(P55,4),2),RIGHT(P55,2))</f>
        <v>42861</v>
      </c>
      <c r="R55" s="10" t="n">
        <f aca="false">AVERAGE(2.799, 2.798, 2.797)</f>
        <v>2.798</v>
      </c>
      <c r="S55" s="10" t="n">
        <v>13</v>
      </c>
      <c r="T55" s="10" t="n">
        <f aca="false">AVERAGE(32.6, 32.7, 32.7)</f>
        <v>32.6666666666667</v>
      </c>
      <c r="U55" s="10" t="n">
        <v>36.1</v>
      </c>
      <c r="V55" s="10" t="n">
        <v>12.139</v>
      </c>
      <c r="W55" s="10" t="n">
        <v>170530</v>
      </c>
      <c r="X55" s="24" t="n">
        <f aca="false">DATE(2017,RIGHT(LEFT(W55,4),2),RIGHT(W55,2))</f>
        <v>42885</v>
      </c>
      <c r="Y55" s="10" t="n">
        <f aca="false">V55*(32.55/29.53)</f>
        <v>13.3804419234677</v>
      </c>
      <c r="Z55" s="10" t="n">
        <f aca="false">V55*(T55/AI55)</f>
        <v>13.4725028312571</v>
      </c>
      <c r="AA55" s="10" t="n">
        <v>24</v>
      </c>
      <c r="AB55" s="10" t="n">
        <f aca="false">IF(X55="NA","NA",DATEDIF(Q55,X55,"d"))</f>
        <v>24</v>
      </c>
      <c r="AC55" s="10" t="n">
        <f aca="false">1.8682*O55 - 2.7383</f>
        <v>20.277924</v>
      </c>
      <c r="AD55" s="10" t="n">
        <f aca="false">1.8682*Z55 - 2.7383</f>
        <v>22.4310297893545</v>
      </c>
      <c r="AE55" s="10" t="n">
        <f aca="false">((AD55-AC55)/AC55)*100</f>
        <v>10.6179793816885</v>
      </c>
      <c r="AF55" s="12" t="n">
        <f aca="false">(AE55/AA55)*60</f>
        <v>26.5449484542214</v>
      </c>
      <c r="AG55" s="10" t="n">
        <f aca="false">AVERAGE(2.744, 2.744, 2.746)</f>
        <v>2.74466666666667</v>
      </c>
      <c r="AH55" s="10" t="n">
        <v>17.2</v>
      </c>
      <c r="AI55" s="10" t="n">
        <f aca="false">AVERAGE(29.4, 29.4, 29.5)</f>
        <v>29.4333333333333</v>
      </c>
      <c r="AJ55" s="10" t="s">
        <v>65</v>
      </c>
      <c r="AK55" s="10" t="n">
        <f aca="false">((R55 - AG55)/R55)</f>
        <v>0.0190612342149154</v>
      </c>
      <c r="AL55" s="10" t="n">
        <f aca="false">(V55*(1 +AK55))</f>
        <v>12.3703843221349</v>
      </c>
      <c r="AM55" s="10" t="s">
        <v>65</v>
      </c>
      <c r="AN55" s="10" t="s">
        <v>65</v>
      </c>
      <c r="AO55" s="24" t="str">
        <f aca="false">IF(AN55="NA","NA",DATE(2017,RIGHT(LEFT(AN55,4),2),RIGHT(AN55,2)))</f>
        <v>NA</v>
      </c>
      <c r="AP55" s="10" t="str">
        <f aca="false">IF(AO55="NA","NA",DATEDIF(X55,AO55,"d"))</f>
        <v>NA</v>
      </c>
      <c r="AQ55" s="10" t="s">
        <v>65</v>
      </c>
      <c r="AR55" s="10" t="s">
        <v>65</v>
      </c>
      <c r="AS55" s="10" t="s">
        <v>65</v>
      </c>
      <c r="AT55" s="10" t="s">
        <v>65</v>
      </c>
      <c r="AU55" s="10" t="s">
        <v>65</v>
      </c>
      <c r="AV55" s="10" t="s">
        <v>65</v>
      </c>
      <c r="AW55" s="10" t="n">
        <v>21.45</v>
      </c>
      <c r="AX55" s="10" t="s">
        <v>69</v>
      </c>
      <c r="AY55" s="21" t="n">
        <f aca="false">1.8651*O55 - 2.6525</f>
        <v>20.325532</v>
      </c>
      <c r="AZ55" s="21" t="n">
        <f aca="false">1.8651*V55 - 2.6525</f>
        <v>19.9879489</v>
      </c>
      <c r="BA55" s="21" t="s">
        <v>65</v>
      </c>
      <c r="BB55" s="21" t="n">
        <f aca="false">1.8651*AL55 - 2.6525</f>
        <v>20.4195037992137</v>
      </c>
      <c r="BC55" s="21" t="s">
        <v>65</v>
      </c>
      <c r="BD55" s="25" t="n">
        <f aca="false">V55 - O55</f>
        <v>-0.181000000000001</v>
      </c>
      <c r="BE55" s="25" t="n">
        <f aca="false">(BD55/O55)*100</f>
        <v>-1.46915584415585</v>
      </c>
      <c r="BF55" s="25" t="n">
        <f aca="false">V55-O55</f>
        <v>-0.181000000000001</v>
      </c>
      <c r="BG55" s="25" t="n">
        <f aca="false">(BF55/O55)*100</f>
        <v>-1.46915584415585</v>
      </c>
      <c r="BH55" s="25" t="n">
        <f aca="false">BG55/AA55</f>
        <v>-0.0612148268398272</v>
      </c>
      <c r="BI55" s="25" t="n">
        <f aca="false">((AZ55 - AY55)/AY55)*100</f>
        <v>-1.66088198823037</v>
      </c>
      <c r="BJ55" s="25" t="n">
        <f aca="false">BI55/AA55</f>
        <v>-0.0692034161762654</v>
      </c>
      <c r="BK55" s="25" t="n">
        <f aca="false">AL55 - O55</f>
        <v>0.0503843221348586</v>
      </c>
      <c r="BL55" s="25" t="n">
        <f aca="false">(BK55/O55)*100</f>
        <v>0.408963653692034</v>
      </c>
      <c r="BM55" s="25" t="n">
        <f aca="false">BL55/AA55</f>
        <v>0.0170401522371681</v>
      </c>
      <c r="BN55" s="25" t="n">
        <f aca="false">((BB55 - AY55)/AY55)*100</f>
        <v>0.462333774160136</v>
      </c>
      <c r="BO55" s="25" t="n">
        <f aca="false">BN55/AA55</f>
        <v>0.0192639072566723</v>
      </c>
      <c r="BP55" s="25" t="e">
        <f aca="false">((BC55 - AZ55)/AZ55)</f>
        <v>#VALUE!</v>
      </c>
      <c r="BQ55" s="25" t="e">
        <f aca="false">BP55*100</f>
        <v>#VALUE!</v>
      </c>
      <c r="BR55" s="25" t="e">
        <f aca="false">BP55/AA55</f>
        <v>#VALUE!</v>
      </c>
      <c r="BS55" s="25" t="n">
        <f aca="false">((AZ55 - AY55)/AZ55)</f>
        <v>-0.0168893317512934</v>
      </c>
      <c r="BT55" s="25" t="n">
        <f aca="false">BS55*100</f>
        <v>-1.68893317512934</v>
      </c>
      <c r="BU55" s="25" t="n">
        <f aca="false">BS55/AA55</f>
        <v>-0.000703722156303891</v>
      </c>
      <c r="BV55" s="25" t="e">
        <f aca="false">(BP55-BS55)*100</f>
        <v>#VALUE!</v>
      </c>
      <c r="BW55" s="25" t="e">
        <f aca="false">BV55/AA55</f>
        <v>#VALUE!</v>
      </c>
      <c r="BX55" s="10"/>
      <c r="BY55" s="26"/>
      <c r="BZ55" s="26"/>
      <c r="CA55" s="26"/>
    </row>
    <row r="56" customFormat="false" ht="14.25" hidden="false" customHeight="true" outlineLevel="0" collapsed="false">
      <c r="A56" s="18" t="n">
        <v>55</v>
      </c>
      <c r="B56" s="10" t="n">
        <v>17011</v>
      </c>
      <c r="C56" s="10" t="n">
        <v>14</v>
      </c>
      <c r="D56" s="11" t="n">
        <v>5</v>
      </c>
      <c r="E56" s="11" t="n">
        <v>2</v>
      </c>
      <c r="F56" s="10" t="n">
        <v>900</v>
      </c>
      <c r="G56" s="10" t="n">
        <v>2441</v>
      </c>
      <c r="H56" s="10" t="n">
        <v>2468.42</v>
      </c>
      <c r="I56" s="12" t="n">
        <v>865.45</v>
      </c>
      <c r="J56" s="10" t="n">
        <v>2.15</v>
      </c>
      <c r="K56" s="13" t="n">
        <v>7.62</v>
      </c>
      <c r="L56" s="10" t="s">
        <v>64</v>
      </c>
      <c r="M56" s="10" t="n">
        <v>20170605</v>
      </c>
      <c r="N56" s="10" t="n">
        <v>20170605</v>
      </c>
      <c r="O56" s="10" t="n">
        <v>65.259667</v>
      </c>
      <c r="P56" s="10" t="n">
        <v>170506</v>
      </c>
      <c r="Q56" s="24" t="n">
        <f aca="false">DATE(2017,RIGHT(LEFT(P56,4),2),RIGHT(P56,2))</f>
        <v>42861</v>
      </c>
      <c r="R56" s="10" t="n">
        <f aca="false">AVERAGE(2.799, 2.798, 2.797)</f>
        <v>2.798</v>
      </c>
      <c r="S56" s="10" t="n">
        <v>13</v>
      </c>
      <c r="T56" s="10" t="n">
        <f aca="false">AVERAGE(32.6, 32.7, 32.7)</f>
        <v>32.6666666666667</v>
      </c>
      <c r="U56" s="10" t="n">
        <v>36.1</v>
      </c>
      <c r="V56" s="10" t="n">
        <v>65.03</v>
      </c>
      <c r="W56" s="10" t="n">
        <v>170530</v>
      </c>
      <c r="X56" s="24" t="n">
        <f aca="false">DATE(2017,RIGHT(LEFT(W56,4),2),RIGHT(W56,2))</f>
        <v>42885</v>
      </c>
      <c r="Y56" s="10" t="n">
        <f aca="false">V56*(32.55/29.53)</f>
        <v>71.6805452082628</v>
      </c>
      <c r="Z56" s="10" t="n">
        <f aca="false">V56*(T56/AI56)</f>
        <v>72.1737259343148</v>
      </c>
      <c r="AA56" s="10" t="n">
        <v>24</v>
      </c>
      <c r="AB56" s="10" t="n">
        <f aca="false">IF(X56="NA","NA",DATEDIF(Q56,X56,"d"))</f>
        <v>24</v>
      </c>
      <c r="AC56" s="10" t="n">
        <f aca="false">1.8682*O56 - 2.7383</f>
        <v>119.1798098894</v>
      </c>
      <c r="AD56" s="10" t="n">
        <f aca="false">1.8682*Z56 - 2.7383</f>
        <v>132.096654790487</v>
      </c>
      <c r="AE56" s="10" t="n">
        <f aca="false">((AD56-AC56)/AC56)*100</f>
        <v>10.8381150406885</v>
      </c>
      <c r="AF56" s="12" t="n">
        <f aca="false">(AE56/AA56)*60</f>
        <v>27.0952876017212</v>
      </c>
      <c r="AG56" s="10" t="n">
        <f aca="false">AVERAGE(2.794, 2.793, 2.798)</f>
        <v>2.795</v>
      </c>
      <c r="AH56" s="10" t="n">
        <v>17.2</v>
      </c>
      <c r="AI56" s="10" t="n">
        <f aca="false">AVERAGE(29.4, 29.4, 29.5)</f>
        <v>29.4333333333333</v>
      </c>
      <c r="AJ56" s="10" t="s">
        <v>65</v>
      </c>
      <c r="AK56" s="10" t="n">
        <f aca="false">((R56 - AG56)/R56)</f>
        <v>0.00107219442458903</v>
      </c>
      <c r="AL56" s="10" t="n">
        <f aca="false">(V56*(1 +AK56))</f>
        <v>65.099724803431</v>
      </c>
      <c r="AM56" s="10" t="s">
        <v>65</v>
      </c>
      <c r="AN56" s="10" t="s">
        <v>65</v>
      </c>
      <c r="AO56" s="24" t="str">
        <f aca="false">IF(AN56="NA","NA",DATE(2017,RIGHT(LEFT(AN56,4),2),RIGHT(AN56,2)))</f>
        <v>NA</v>
      </c>
      <c r="AP56" s="10" t="str">
        <f aca="false">IF(AO56="NA","NA",DATEDIF(X56,AO56,"d"))</f>
        <v>NA</v>
      </c>
      <c r="AQ56" s="10" t="s">
        <v>65</v>
      </c>
      <c r="AR56" s="10" t="s">
        <v>65</v>
      </c>
      <c r="AS56" s="10" t="s">
        <v>65</v>
      </c>
      <c r="AT56" s="10" t="s">
        <v>65</v>
      </c>
      <c r="AU56" s="10" t="s">
        <v>65</v>
      </c>
      <c r="AV56" s="10" t="s">
        <v>65</v>
      </c>
      <c r="AW56" s="10" t="n">
        <v>121.9</v>
      </c>
      <c r="AX56" s="10" t="s">
        <v>69</v>
      </c>
      <c r="AY56" s="21" t="n">
        <f aca="false">1.8651*O56 - 2.6525</f>
        <v>119.0633049217</v>
      </c>
      <c r="AZ56" s="21" t="n">
        <f aca="false">1.8651*V56 - 2.6525</f>
        <v>118.634953</v>
      </c>
      <c r="BA56" s="21" t="s">
        <v>65</v>
      </c>
      <c r="BB56" s="21" t="n">
        <f aca="false">1.8651*AL56 - 2.6525</f>
        <v>118.764996730879</v>
      </c>
      <c r="BC56" s="21" t="s">
        <v>65</v>
      </c>
      <c r="BD56" s="25" t="n">
        <f aca="false">V56 - O56</f>
        <v>-0.229666999999992</v>
      </c>
      <c r="BE56" s="25" t="n">
        <f aca="false">(BD56/O56)*100</f>
        <v>-0.351927937358295</v>
      </c>
      <c r="BF56" s="25" t="n">
        <f aca="false">V56-O56</f>
        <v>-0.229666999999992</v>
      </c>
      <c r="BG56" s="25" t="n">
        <f aca="false">(BF56/O56)*100</f>
        <v>-0.351927937358295</v>
      </c>
      <c r="BH56" s="25" t="n">
        <f aca="false">BG56/AA56</f>
        <v>-0.0146636640565956</v>
      </c>
      <c r="BI56" s="25" t="n">
        <f aca="false">((AZ56 - AY56)/AY56)*100</f>
        <v>-0.359768210685638</v>
      </c>
      <c r="BJ56" s="25" t="n">
        <f aca="false">BI56/AA56</f>
        <v>-0.0149903421119016</v>
      </c>
      <c r="BK56" s="25" t="n">
        <f aca="false">AL56 - O56</f>
        <v>-0.159942196568963</v>
      </c>
      <c r="BL56" s="25" t="n">
        <f aca="false">(BK56/O56)*100</f>
        <v>-0.245085830071678</v>
      </c>
      <c r="BM56" s="25" t="n">
        <f aca="false">BL56/AA56</f>
        <v>-0.0102119095863199</v>
      </c>
      <c r="BN56" s="25" t="n">
        <f aca="false">((BB56 - AY56)/AY56)*100</f>
        <v>-0.250545868029578</v>
      </c>
      <c r="BO56" s="25" t="n">
        <f aca="false">BN56/AA56</f>
        <v>-0.0104394111678991</v>
      </c>
      <c r="BP56" s="25" t="e">
        <f aca="false">((BC56 - AZ56)/AZ56)</f>
        <v>#VALUE!</v>
      </c>
      <c r="BQ56" s="25" t="e">
        <f aca="false">BP56*100</f>
        <v>#VALUE!</v>
      </c>
      <c r="BR56" s="25" t="e">
        <f aca="false">BP56/AA56</f>
        <v>#VALUE!</v>
      </c>
      <c r="BS56" s="25" t="n">
        <f aca="false">((AZ56 - AY56)/AZ56)</f>
        <v>-0.00361067215747104</v>
      </c>
      <c r="BT56" s="25" t="n">
        <f aca="false">BS56*100</f>
        <v>-0.361067215747104</v>
      </c>
      <c r="BU56" s="25" t="n">
        <f aca="false">BS56/AA56</f>
        <v>-0.00015044467322796</v>
      </c>
      <c r="BV56" s="25" t="e">
        <f aca="false">(BP56-BS56)*100</f>
        <v>#VALUE!</v>
      </c>
      <c r="BW56" s="25" t="e">
        <f aca="false">BV56/AA56</f>
        <v>#VALUE!</v>
      </c>
      <c r="BX56" s="10"/>
      <c r="BY56" s="10" t="s">
        <v>80</v>
      </c>
      <c r="BZ56" s="26"/>
      <c r="CA56" s="26"/>
    </row>
    <row r="57" customFormat="false" ht="14.25" hidden="false" customHeight="true" outlineLevel="0" collapsed="false">
      <c r="A57" s="18" t="n">
        <v>56</v>
      </c>
      <c r="B57" s="10" t="n">
        <v>17020</v>
      </c>
      <c r="C57" s="10" t="n">
        <v>9</v>
      </c>
      <c r="D57" s="11" t="n">
        <v>3</v>
      </c>
      <c r="E57" s="11" t="n">
        <v>3</v>
      </c>
      <c r="F57" s="10" t="n">
        <v>900</v>
      </c>
      <c r="G57" s="10" t="n">
        <v>2442.18</v>
      </c>
      <c r="H57" s="10" t="n">
        <v>2466.7</v>
      </c>
      <c r="I57" s="12" t="n">
        <v>908.54</v>
      </c>
      <c r="J57" s="10" t="n">
        <v>2.07</v>
      </c>
      <c r="K57" s="13" t="n">
        <v>7.59</v>
      </c>
      <c r="L57" s="10" t="s">
        <v>64</v>
      </c>
      <c r="M57" s="10" t="n">
        <v>20170605</v>
      </c>
      <c r="N57" s="10" t="n">
        <v>20170605</v>
      </c>
      <c r="O57" s="10" t="n">
        <v>33.11175</v>
      </c>
      <c r="P57" s="10" t="n">
        <v>170504</v>
      </c>
      <c r="Q57" s="24" t="n">
        <f aca="false">DATE(2017,RIGHT(LEFT(P57,4),2),RIGHT(P57,2))</f>
        <v>42859</v>
      </c>
      <c r="R57" s="10" t="n">
        <f aca="false">AVERAGE(2.756, 2.755, 2.756)</f>
        <v>2.75566666666667</v>
      </c>
      <c r="S57" s="10" t="n">
        <v>13</v>
      </c>
      <c r="T57" s="10" t="n">
        <f aca="false">AVERAGE(32.4,32.5,32.4)</f>
        <v>32.4333333333333</v>
      </c>
      <c r="U57" s="10" t="n">
        <v>36.1</v>
      </c>
      <c r="V57" s="10" t="n">
        <v>33.029667</v>
      </c>
      <c r="W57" s="10" t="n">
        <v>170531</v>
      </c>
      <c r="X57" s="24" t="n">
        <f aca="false">DATE(2017,RIGHT(LEFT(W57,4),2),RIGHT(W57,2))</f>
        <v>42886</v>
      </c>
      <c r="Y57" s="10" t="n">
        <f aca="false">V57*(32.55/29.53)</f>
        <v>36.4075740213342</v>
      </c>
      <c r="Z57" s="10" t="n">
        <f aca="false">V57*(T57/AI57)</f>
        <v>36.3550520260181</v>
      </c>
      <c r="AA57" s="10" t="n">
        <v>27</v>
      </c>
      <c r="AB57" s="10" t="n">
        <f aca="false">IF(X57="NA","NA",DATEDIF(Q57,X57,"d"))</f>
        <v>27</v>
      </c>
      <c r="AC57" s="10" t="n">
        <f aca="false">1.8682*O57 - 2.7383</f>
        <v>59.12107135</v>
      </c>
      <c r="AD57" s="10" t="n">
        <f aca="false">1.8682*Z57 - 2.7383</f>
        <v>65.180208195007</v>
      </c>
      <c r="AE57" s="10" t="n">
        <f aca="false">((AD57-AC57)/AC57)*100</f>
        <v>10.2486925670488</v>
      </c>
      <c r="AF57" s="12" t="n">
        <f aca="false">(AE57/AA57)*60</f>
        <v>22.7748723712194</v>
      </c>
      <c r="AG57" s="10" t="n">
        <f aca="false">AVERAGE(2.794, 2.795, 2.794)</f>
        <v>2.79433333333333</v>
      </c>
      <c r="AH57" s="10" t="n">
        <v>17.2</v>
      </c>
      <c r="AI57" s="10" t="n">
        <f aca="false">AVERAGE(29.4, 29.5, 29.5)</f>
        <v>29.4666666666667</v>
      </c>
      <c r="AJ57" s="10" t="n">
        <f aca="false">33.1</f>
        <v>33.1</v>
      </c>
      <c r="AK57" s="10" t="n">
        <f aca="false">((R57 - AG57)/R57)</f>
        <v>-0.0140316922704732</v>
      </c>
      <c r="AL57" s="10" t="n">
        <f aca="false">(V57*(1 +AK57))</f>
        <v>32.5662048768598</v>
      </c>
      <c r="AM57" s="10" t="s">
        <v>65</v>
      </c>
      <c r="AN57" s="10" t="s">
        <v>65</v>
      </c>
      <c r="AO57" s="24" t="str">
        <f aca="false">IF(AN57="NA","NA",DATE(2017,RIGHT(LEFT(AN57,4),2),RIGHT(AN57,2)))</f>
        <v>NA</v>
      </c>
      <c r="AP57" s="10" t="str">
        <f aca="false">IF(AO57="NA","NA",DATEDIF(X57,AO57,"d"))</f>
        <v>NA</v>
      </c>
      <c r="AQ57" s="10" t="s">
        <v>65</v>
      </c>
      <c r="AR57" s="10" t="s">
        <v>65</v>
      </c>
      <c r="AS57" s="10" t="s">
        <v>65</v>
      </c>
      <c r="AT57" s="10" t="s">
        <v>65</v>
      </c>
      <c r="AU57" s="10" t="s">
        <v>65</v>
      </c>
      <c r="AV57" s="10" t="s">
        <v>65</v>
      </c>
      <c r="AW57" s="10" t="n">
        <v>58.29</v>
      </c>
      <c r="AX57" s="10" t="s">
        <v>69</v>
      </c>
      <c r="AY57" s="21" t="n">
        <f aca="false">1.8651*O57 - 2.6525</f>
        <v>59.104224925</v>
      </c>
      <c r="AZ57" s="21" t="n">
        <f aca="false">1.8651*V57 - 2.6525</f>
        <v>58.9511319217</v>
      </c>
      <c r="BA57" s="21" t="s">
        <v>65</v>
      </c>
      <c r="BB57" s="21" t="n">
        <f aca="false">1.8651*AL57 - 2.6525</f>
        <v>58.0867287158312</v>
      </c>
      <c r="BC57" s="21" t="s">
        <v>65</v>
      </c>
      <c r="BD57" s="25" t="n">
        <f aca="false">V57 - O57</f>
        <v>-0.0820829999999972</v>
      </c>
      <c r="BE57" s="25" t="n">
        <f aca="false">(BD57/O57)*100</f>
        <v>-0.247896894606891</v>
      </c>
      <c r="BF57" s="25" t="n">
        <f aca="false">V57-O57</f>
        <v>-0.0820829999999972</v>
      </c>
      <c r="BG57" s="25" t="n">
        <f aca="false">(BF57/O57)*100</f>
        <v>-0.247896894606891</v>
      </c>
      <c r="BH57" s="25" t="n">
        <f aca="false">BG57/AA57</f>
        <v>-0.00918136646692189</v>
      </c>
      <c r="BI57" s="25" t="n">
        <f aca="false">((AZ57 - AY57)/AY57)*100</f>
        <v>-0.259022097818308</v>
      </c>
      <c r="BJ57" s="25" t="n">
        <f aca="false">BI57/AA57</f>
        <v>-0.0095934110303077</v>
      </c>
      <c r="BK57" s="25" t="n">
        <f aca="false">AL57 - O57</f>
        <v>-0.545545123140201</v>
      </c>
      <c r="BL57" s="25" t="n">
        <f aca="false">(BK57/O57)*100</f>
        <v>-1.64758770871428</v>
      </c>
      <c r="BM57" s="25" t="n">
        <f aca="false">BL57/AA57</f>
        <v>-0.0610217669894178</v>
      </c>
      <c r="BN57" s="25" t="n">
        <f aca="false">((BB57 - AY57)/AY57)*100</f>
        <v>-1.72152872397858</v>
      </c>
      <c r="BO57" s="25" t="n">
        <f aca="false">BN57/AA57</f>
        <v>-0.0637603231103178</v>
      </c>
      <c r="BP57" s="25" t="e">
        <f aca="false">((BC57 - AZ57)/AZ57)</f>
        <v>#VALUE!</v>
      </c>
      <c r="BQ57" s="25" t="e">
        <f aca="false">BP57*100</f>
        <v>#VALUE!</v>
      </c>
      <c r="BR57" s="25" t="e">
        <f aca="false">BP57/AA57</f>
        <v>#VALUE!</v>
      </c>
      <c r="BS57" s="25" t="n">
        <f aca="false">((AZ57 - AY57)/AZ57)</f>
        <v>-0.00259694764645617</v>
      </c>
      <c r="BT57" s="25" t="n">
        <f aca="false">BS57*100</f>
        <v>-0.259694764645617</v>
      </c>
      <c r="BU57" s="25" t="n">
        <f aca="false">BS57/AA57</f>
        <v>-9.61832461650434E-005</v>
      </c>
      <c r="BV57" s="25" t="e">
        <f aca="false">(BP57-BS57)*100</f>
        <v>#VALUE!</v>
      </c>
      <c r="BW57" s="25" t="e">
        <f aca="false">BV57/AA57</f>
        <v>#VALUE!</v>
      </c>
      <c r="BX57" s="10"/>
      <c r="BY57" s="26"/>
      <c r="BZ57" s="26"/>
      <c r="CA57" s="26"/>
    </row>
    <row r="58" customFormat="false" ht="14.25" hidden="false" customHeight="true" outlineLevel="0" collapsed="false">
      <c r="A58" s="18" t="n">
        <v>57</v>
      </c>
      <c r="B58" s="10" t="n">
        <v>17023</v>
      </c>
      <c r="C58" s="10" t="n">
        <v>11</v>
      </c>
      <c r="D58" s="11" t="n">
        <v>4</v>
      </c>
      <c r="E58" s="11" t="n">
        <v>2</v>
      </c>
      <c r="F58" s="10" t="n">
        <v>2800</v>
      </c>
      <c r="G58" s="10" t="n">
        <v>2601.68</v>
      </c>
      <c r="H58" s="10" t="n">
        <v>2504.96</v>
      </c>
      <c r="I58" s="12" t="n">
        <v>2527.05</v>
      </c>
      <c r="J58" s="10" t="n">
        <v>1.02</v>
      </c>
      <c r="K58" s="13" t="n">
        <v>7.22</v>
      </c>
      <c r="L58" s="10" t="s">
        <v>64</v>
      </c>
      <c r="M58" s="10" t="n">
        <v>20170605</v>
      </c>
      <c r="N58" s="10" t="n">
        <v>20170605</v>
      </c>
      <c r="O58" s="10" t="n">
        <v>36.696667</v>
      </c>
      <c r="P58" s="10" t="n">
        <v>170506</v>
      </c>
      <c r="Q58" s="24" t="n">
        <f aca="false">DATE(2017,RIGHT(LEFT(P58,4),2),RIGHT(P58,2))</f>
        <v>42861</v>
      </c>
      <c r="R58" s="10" t="n">
        <f aca="false">AVERAGE(2.796, 2.797, 2.798)</f>
        <v>2.797</v>
      </c>
      <c r="S58" s="10" t="n">
        <v>13</v>
      </c>
      <c r="T58" s="10" t="n">
        <f aca="false">AVERAGE(32.6, 32.7, 32.7)</f>
        <v>32.6666666666667</v>
      </c>
      <c r="U58" s="10" t="n">
        <v>36.1</v>
      </c>
      <c r="V58" s="10" t="n">
        <v>36.483</v>
      </c>
      <c r="W58" s="10" t="n">
        <v>170530</v>
      </c>
      <c r="X58" s="24" t="n">
        <f aca="false">DATE(2017,RIGHT(LEFT(W58,4),2),RIGHT(W58,2))</f>
        <v>42885</v>
      </c>
      <c r="Y58" s="10" t="n">
        <f aca="false">V58*(32.55/29.53)</f>
        <v>40.214075516424</v>
      </c>
      <c r="Z58" s="10" t="n">
        <f aca="false">V58*(T58/AI58)</f>
        <v>40.4907587768969</v>
      </c>
      <c r="AA58" s="10" t="n">
        <v>24</v>
      </c>
      <c r="AB58" s="10" t="n">
        <f aca="false">IF(X58="NA","NA",DATEDIF(Q58,X58,"d"))</f>
        <v>24</v>
      </c>
      <c r="AC58" s="10" t="n">
        <f aca="false">1.8682*O58 - 2.7383</f>
        <v>65.8184132894</v>
      </c>
      <c r="AD58" s="10" t="n">
        <f aca="false">1.8682*Z58 - 2.7383</f>
        <v>72.9065355469989</v>
      </c>
      <c r="AE58" s="10" t="n">
        <f aca="false">((AD58-AC58)/AC58)*100</f>
        <v>10.7692086505227</v>
      </c>
      <c r="AF58" s="12" t="n">
        <f aca="false">(AE58/AA58)*60</f>
        <v>26.9230216263068</v>
      </c>
      <c r="AG58" s="10" t="n">
        <f aca="false">AVERAGE(2.794, 2.793, 2.798)</f>
        <v>2.795</v>
      </c>
      <c r="AH58" s="10" t="n">
        <v>17.2</v>
      </c>
      <c r="AI58" s="10" t="n">
        <f aca="false">AVERAGE(29.4, 29.4, 29.5)</f>
        <v>29.4333333333333</v>
      </c>
      <c r="AJ58" s="10" t="s">
        <v>65</v>
      </c>
      <c r="AK58" s="10" t="n">
        <f aca="false">((R58 - AG58)/R58)</f>
        <v>0.000715051841258571</v>
      </c>
      <c r="AL58" s="10" t="n">
        <f aca="false">(V58*(1 +AK58))</f>
        <v>36.5090872363246</v>
      </c>
      <c r="AM58" s="10" t="s">
        <v>65</v>
      </c>
      <c r="AN58" s="10" t="s">
        <v>65</v>
      </c>
      <c r="AO58" s="24" t="str">
        <f aca="false">IF(AN58="NA","NA",DATE(2017,RIGHT(LEFT(AN58,4),2),RIGHT(AN58,2)))</f>
        <v>NA</v>
      </c>
      <c r="AP58" s="10" t="str">
        <f aca="false">IF(AO58="NA","NA",DATEDIF(X58,AO58,"d"))</f>
        <v>NA</v>
      </c>
      <c r="AQ58" s="10" t="s">
        <v>65</v>
      </c>
      <c r="AR58" s="10" t="s">
        <v>65</v>
      </c>
      <c r="AS58" s="10" t="s">
        <v>65</v>
      </c>
      <c r="AT58" s="10" t="s">
        <v>65</v>
      </c>
      <c r="AU58" s="10" t="s">
        <v>65</v>
      </c>
      <c r="AV58" s="10" t="s">
        <v>65</v>
      </c>
      <c r="AW58" s="10" t="n">
        <v>64.39</v>
      </c>
      <c r="AX58" s="10" t="s">
        <v>69</v>
      </c>
      <c r="AY58" s="21" t="n">
        <f aca="false">1.8651*O58 - 2.6525</f>
        <v>65.7904536217</v>
      </c>
      <c r="AZ58" s="21" t="n">
        <f aca="false">1.8651*V58 - 2.6525</f>
        <v>65.3919433</v>
      </c>
      <c r="BA58" s="21" t="s">
        <v>65</v>
      </c>
      <c r="BB58" s="21" t="n">
        <f aca="false">1.8651*AL58 - 2.6525</f>
        <v>65.4405986044691</v>
      </c>
      <c r="BC58" s="21" t="s">
        <v>65</v>
      </c>
      <c r="BD58" s="25" t="n">
        <f aca="false">V58 - O58</f>
        <v>-0.213667000000001</v>
      </c>
      <c r="BE58" s="25" t="n">
        <f aca="false">(BD58/O58)*100</f>
        <v>-0.58225178869787</v>
      </c>
      <c r="BF58" s="25" t="n">
        <f aca="false">V58-O58</f>
        <v>-0.213667000000001</v>
      </c>
      <c r="BG58" s="25" t="n">
        <f aca="false">(BF58/O58)*100</f>
        <v>-0.58225178869787</v>
      </c>
      <c r="BH58" s="25" t="n">
        <f aca="false">BG58/AA58</f>
        <v>-0.0242604911957446</v>
      </c>
      <c r="BI58" s="25" t="n">
        <f aca="false">((AZ58 - AY58)/AY58)*100</f>
        <v>-0.605726666655113</v>
      </c>
      <c r="BJ58" s="25" t="n">
        <f aca="false">BI58/AA58</f>
        <v>-0.0252386111106297</v>
      </c>
      <c r="BK58" s="25" t="n">
        <f aca="false">AL58 - O58</f>
        <v>-0.187579763675359</v>
      </c>
      <c r="BL58" s="25" t="n">
        <f aca="false">(BK58/O58)*100</f>
        <v>-0.511162944785582</v>
      </c>
      <c r="BM58" s="25" t="n">
        <f aca="false">BL58/AA58</f>
        <v>-0.0212984560327326</v>
      </c>
      <c r="BN58" s="25" t="n">
        <f aca="false">((BB58 - AY58)/AY58)*100</f>
        <v>-0.531771705424946</v>
      </c>
      <c r="BO58" s="25" t="n">
        <f aca="false">BN58/AA58</f>
        <v>-0.0221571543927061</v>
      </c>
      <c r="BP58" s="25" t="e">
        <f aca="false">((BC58 - AZ58)/AZ58)</f>
        <v>#VALUE!</v>
      </c>
      <c r="BQ58" s="25" t="e">
        <f aca="false">BP58*100</f>
        <v>#VALUE!</v>
      </c>
      <c r="BR58" s="25" t="e">
        <f aca="false">BP58/AA58</f>
        <v>#VALUE!</v>
      </c>
      <c r="BS58" s="25" t="n">
        <f aca="false">((AZ58 - AY58)/AZ58)</f>
        <v>-0.00609418074443433</v>
      </c>
      <c r="BT58" s="25" t="n">
        <f aca="false">BS58*100</f>
        <v>-0.609418074443433</v>
      </c>
      <c r="BU58" s="25" t="n">
        <f aca="false">BS58/AA58</f>
        <v>-0.000253924197684764</v>
      </c>
      <c r="BV58" s="25" t="e">
        <f aca="false">(BP58-BS58)*100</f>
        <v>#VALUE!</v>
      </c>
      <c r="BW58" s="25" t="e">
        <f aca="false">BV58/AA58</f>
        <v>#VALUE!</v>
      </c>
      <c r="BX58" s="10"/>
      <c r="BY58" s="26"/>
      <c r="BZ58" s="26"/>
      <c r="CA58" s="26"/>
    </row>
    <row r="59" customFormat="false" ht="14.25" hidden="false" customHeight="true" outlineLevel="0" collapsed="false">
      <c r="A59" s="18" t="n">
        <v>58</v>
      </c>
      <c r="B59" s="10" t="n">
        <v>17049</v>
      </c>
      <c r="C59" s="10" t="n">
        <v>5</v>
      </c>
      <c r="D59" s="11" t="n">
        <v>2</v>
      </c>
      <c r="E59" s="11" t="n">
        <v>2</v>
      </c>
      <c r="F59" s="10" t="n">
        <v>400</v>
      </c>
      <c r="G59" s="10" t="n">
        <v>2329.53</v>
      </c>
      <c r="H59" s="10" t="n">
        <v>2437.2</v>
      </c>
      <c r="I59" s="12" t="n">
        <v>590.67</v>
      </c>
      <c r="J59" s="10" t="n">
        <v>2.86</v>
      </c>
      <c r="K59" s="13" t="n">
        <v>7.83</v>
      </c>
      <c r="L59" s="10" t="s">
        <v>64</v>
      </c>
      <c r="M59" s="10" t="n">
        <v>20170605</v>
      </c>
      <c r="N59" s="10" t="n">
        <v>20170605</v>
      </c>
      <c r="O59" s="10" t="n">
        <v>56.303333</v>
      </c>
      <c r="P59" s="10" t="n">
        <v>170504</v>
      </c>
      <c r="Q59" s="24" t="n">
        <f aca="false">DATE(2017,RIGHT(LEFT(P59,4),2),RIGHT(P59,2))</f>
        <v>42859</v>
      </c>
      <c r="R59" s="10" t="n">
        <f aca="false">AVERAGE(2.785)</f>
        <v>2.785</v>
      </c>
      <c r="S59" s="10" t="n">
        <v>12.9</v>
      </c>
      <c r="T59" s="10" t="n">
        <f aca="false">AVERAGE(32.4,32.5,32.4)</f>
        <v>32.4333333333333</v>
      </c>
      <c r="U59" s="10" t="n">
        <v>36.1</v>
      </c>
      <c r="V59" s="10" t="n">
        <v>56.092</v>
      </c>
      <c r="W59" s="10" t="n">
        <v>170530</v>
      </c>
      <c r="X59" s="24" t="n">
        <f aca="false">DATE(2017,RIGHT(LEFT(W59,4),2),RIGHT(W59,2))</f>
        <v>42885</v>
      </c>
      <c r="Y59" s="10" t="n">
        <f aca="false">V59*(32.55/29.53)</f>
        <v>61.8284659668134</v>
      </c>
      <c r="Z59" s="10" t="n">
        <f aca="false">V59*(T59/AI59)</f>
        <v>61.8091913929785</v>
      </c>
      <c r="AA59" s="10" t="n">
        <v>26</v>
      </c>
      <c r="AB59" s="10" t="n">
        <f aca="false">IF(X59="NA","NA",DATEDIF(Q59,X59,"d"))</f>
        <v>26</v>
      </c>
      <c r="AC59" s="10" t="n">
        <f aca="false">1.8682*O59 - 2.7383</f>
        <v>102.4475867106</v>
      </c>
      <c r="AD59" s="10" t="n">
        <f aca="false">1.8682*Z59 - 2.7383</f>
        <v>112.733631360362</v>
      </c>
      <c r="AE59" s="10" t="n">
        <f aca="false">((AD59-AC59)/AC59)*100</f>
        <v>10.0402996107844</v>
      </c>
      <c r="AF59" s="12" t="n">
        <f aca="false">(AE59/AA59)*60</f>
        <v>23.1699221787333</v>
      </c>
      <c r="AG59" s="10" t="n">
        <f aca="false">AVERAGE(2.794, 2.793, 2.798)</f>
        <v>2.795</v>
      </c>
      <c r="AH59" s="10" t="n">
        <v>17.2</v>
      </c>
      <c r="AI59" s="10" t="n">
        <f aca="false">AVERAGE(29.4, 29.4, 29.5)</f>
        <v>29.4333333333333</v>
      </c>
      <c r="AJ59" s="10" t="s">
        <v>65</v>
      </c>
      <c r="AK59" s="10" t="n">
        <f aca="false">((R59 - AG59)/R59)</f>
        <v>-0.00359066427289041</v>
      </c>
      <c r="AL59" s="10" t="n">
        <f aca="false">(V59*(1 +AK59))</f>
        <v>55.890592459605</v>
      </c>
      <c r="AM59" s="10" t="s">
        <v>65</v>
      </c>
      <c r="AN59" s="10" t="s">
        <v>65</v>
      </c>
      <c r="AO59" s="24" t="str">
        <f aca="false">IF(AN59="NA","NA",DATE(2017,RIGHT(LEFT(AN59,4),2),RIGHT(AN59,2)))</f>
        <v>NA</v>
      </c>
      <c r="AP59" s="10" t="str">
        <f aca="false">IF(AO59="NA","NA",DATEDIF(X59,AO59,"d"))</f>
        <v>NA</v>
      </c>
      <c r="AQ59" s="10" t="s">
        <v>65</v>
      </c>
      <c r="AR59" s="10" t="s">
        <v>65</v>
      </c>
      <c r="AS59" s="10" t="s">
        <v>65</v>
      </c>
      <c r="AT59" s="10" t="s">
        <v>65</v>
      </c>
      <c r="AU59" s="10" t="s">
        <v>65</v>
      </c>
      <c r="AV59" s="10" t="s">
        <v>65</v>
      </c>
      <c r="AW59" s="10" t="n">
        <v>102.68</v>
      </c>
      <c r="AX59" s="10" t="s">
        <v>69</v>
      </c>
      <c r="AY59" s="21" t="n">
        <f aca="false">1.8651*O59 - 2.6525</f>
        <v>102.3588463783</v>
      </c>
      <c r="AZ59" s="21" t="n">
        <f aca="false">1.8651*V59 - 2.6525</f>
        <v>101.9646892</v>
      </c>
      <c r="BA59" s="21" t="s">
        <v>65</v>
      </c>
      <c r="BB59" s="21" t="n">
        <f aca="false">1.8651*AL59 - 2.6525</f>
        <v>101.589043996409</v>
      </c>
      <c r="BC59" s="21" t="s">
        <v>65</v>
      </c>
      <c r="BD59" s="25" t="n">
        <f aca="false">V59 - O59</f>
        <v>-0.211333000000003</v>
      </c>
      <c r="BE59" s="25" t="n">
        <f aca="false">(BD59/O59)*100</f>
        <v>-0.375347228555729</v>
      </c>
      <c r="BF59" s="25" t="n">
        <f aca="false">V59-O59</f>
        <v>-0.211333000000003</v>
      </c>
      <c r="BG59" s="25" t="n">
        <f aca="false">(BF59/O59)*100</f>
        <v>-0.375347228555729</v>
      </c>
      <c r="BH59" s="25" t="n">
        <f aca="false">BG59/AA59</f>
        <v>-0.014436431867528</v>
      </c>
      <c r="BI59" s="25" t="n">
        <f aca="false">((AZ59 - AY59)/AY59)*100</f>
        <v>-0.385073877096339</v>
      </c>
      <c r="BJ59" s="25" t="n">
        <f aca="false">BI59/AA59</f>
        <v>-0.0148105337344746</v>
      </c>
      <c r="BK59" s="25" t="n">
        <f aca="false">AL59 - O59</f>
        <v>-0.412740540394978</v>
      </c>
      <c r="BL59" s="25" t="n">
        <f aca="false">(BK59/O59)*100</f>
        <v>-0.733065909961277</v>
      </c>
      <c r="BM59" s="25" t="n">
        <f aca="false">BL59/AA59</f>
        <v>-0.0281948426908183</v>
      </c>
      <c r="BN59" s="25" t="n">
        <f aca="false">((BB59 - AY59)/AY59)*100</f>
        <v>-0.752062385546647</v>
      </c>
      <c r="BO59" s="25" t="n">
        <f aca="false">BN59/AA59</f>
        <v>-0.0289254763671787</v>
      </c>
      <c r="BP59" s="25" t="e">
        <f aca="false">((BC59 - AZ59)/AZ59)</f>
        <v>#VALUE!</v>
      </c>
      <c r="BQ59" s="25" t="e">
        <f aca="false">BP59*100</f>
        <v>#VALUE!</v>
      </c>
      <c r="BR59" s="25" t="e">
        <f aca="false">BP59/AA59</f>
        <v>#VALUE!</v>
      </c>
      <c r="BS59" s="25" t="n">
        <f aca="false">((AZ59 - AY59)/AZ59)</f>
        <v>-0.00386562428025334</v>
      </c>
      <c r="BT59" s="25" t="n">
        <f aca="false">BS59*100</f>
        <v>-0.386562428025334</v>
      </c>
      <c r="BU59" s="25" t="n">
        <f aca="false">BS59/AA59</f>
        <v>-0.000148677856932821</v>
      </c>
      <c r="BV59" s="25" t="e">
        <f aca="false">(BP59-BS59)*100</f>
        <v>#VALUE!</v>
      </c>
      <c r="BW59" s="25" t="e">
        <f aca="false">BV59/AA59</f>
        <v>#VALUE!</v>
      </c>
      <c r="BX59" s="10"/>
      <c r="BY59" s="26"/>
      <c r="BZ59" s="26"/>
      <c r="CA59" s="26"/>
    </row>
    <row r="60" customFormat="false" ht="14.25" hidden="false" customHeight="true" outlineLevel="0" collapsed="false">
      <c r="A60" s="18" t="n">
        <v>59</v>
      </c>
      <c r="B60" s="10" t="n">
        <v>17054</v>
      </c>
      <c r="C60" s="10" t="n">
        <v>12</v>
      </c>
      <c r="D60" s="11" t="n">
        <v>4</v>
      </c>
      <c r="E60" s="11" t="n">
        <v>3</v>
      </c>
      <c r="F60" s="10" t="n">
        <v>2800</v>
      </c>
      <c r="G60" s="10" t="n">
        <v>2612.89</v>
      </c>
      <c r="H60" s="10" t="n">
        <v>2488.3</v>
      </c>
      <c r="I60" s="12" t="n">
        <v>2516.92</v>
      </c>
      <c r="J60" s="10" t="n">
        <v>1.01</v>
      </c>
      <c r="K60" s="13" t="n">
        <v>7.22</v>
      </c>
      <c r="L60" s="10" t="s">
        <v>64</v>
      </c>
      <c r="M60" s="10" t="n">
        <v>20170605</v>
      </c>
      <c r="N60" s="10" t="n">
        <v>20170605</v>
      </c>
      <c r="O60" s="10" t="n">
        <v>64.830333</v>
      </c>
      <c r="P60" s="10" t="n">
        <v>170506</v>
      </c>
      <c r="Q60" s="24" t="n">
        <f aca="false">DATE(2017,RIGHT(LEFT(P60,4),2),RIGHT(P60,2))</f>
        <v>42861</v>
      </c>
      <c r="R60" s="10" t="n">
        <f aca="false">AVERAGE(2.799, 2.799, 2.798)</f>
        <v>2.79866666666667</v>
      </c>
      <c r="S60" s="10" t="n">
        <v>13</v>
      </c>
      <c r="T60" s="10" t="n">
        <f aca="false">AVERAGE(32.6, 32.7, 32.7)</f>
        <v>32.6666666666667</v>
      </c>
      <c r="U60" s="10" t="n">
        <v>36.1</v>
      </c>
      <c r="V60" s="10" t="n">
        <v>64.845667</v>
      </c>
      <c r="W60" s="10" t="n">
        <v>170601</v>
      </c>
      <c r="X60" s="24" t="n">
        <f aca="false">DATE(2017,RIGHT(LEFT(W60,4),2),RIGHT(W60,2))</f>
        <v>42887</v>
      </c>
      <c r="Y60" s="10" t="n">
        <f aca="false">V60*(32.55/29.53)</f>
        <v>71.4773606789705</v>
      </c>
      <c r="Z60" s="10" t="n">
        <f aca="false">V60*(T60/AI60)</f>
        <v>71.5639117792793</v>
      </c>
      <c r="AA60" s="10" t="n">
        <v>26</v>
      </c>
      <c r="AB60" s="10" t="n">
        <f aca="false">IF(X60="NA","NA",DATEDIF(Q60,X60,"d"))</f>
        <v>26</v>
      </c>
      <c r="AC60" s="10" t="n">
        <f aca="false">1.8682*O60 - 2.7383</f>
        <v>118.3777281106</v>
      </c>
      <c r="AD60" s="10" t="n">
        <f aca="false">1.8682*Z60 - 2.7383</f>
        <v>130.95739998605</v>
      </c>
      <c r="AE60" s="10" t="n">
        <f aca="false">((AD60-AC60)/AC60)*100</f>
        <v>10.6267218303906</v>
      </c>
      <c r="AF60" s="12" t="n">
        <f aca="false">(AE60/AA60)*60</f>
        <v>24.5232042239783</v>
      </c>
      <c r="AG60" s="10" t="n">
        <f aca="false">AVERAGE(2.8, 2.8, 2.798)</f>
        <v>2.79933333333333</v>
      </c>
      <c r="AH60" s="10" t="n">
        <v>17</v>
      </c>
      <c r="AI60" s="10" t="n">
        <f aca="false">AVERAGE(29.6, 29.6, 29.6)</f>
        <v>29.6</v>
      </c>
      <c r="AJ60" s="10" t="n">
        <v>33.1</v>
      </c>
      <c r="AK60" s="10" t="n">
        <f aca="false">((R60 - AG60)/R60)</f>
        <v>-0.000238208670795432</v>
      </c>
      <c r="AL60" s="10" t="n">
        <f aca="false">(V60*(1 +AK60))</f>
        <v>64.8302201998571</v>
      </c>
      <c r="AM60" s="10" t="s">
        <v>65</v>
      </c>
      <c r="AN60" s="10" t="s">
        <v>65</v>
      </c>
      <c r="AO60" s="24" t="str">
        <f aca="false">IF(AN60="NA","NA",DATE(2017,RIGHT(LEFT(AN60,4),2),RIGHT(AN60,2)))</f>
        <v>NA</v>
      </c>
      <c r="AP60" s="10" t="str">
        <f aca="false">IF(AO60="NA","NA",DATEDIF(X60,AO60,"d"))</f>
        <v>NA</v>
      </c>
      <c r="AQ60" s="10" t="s">
        <v>65</v>
      </c>
      <c r="AR60" s="10" t="s">
        <v>65</v>
      </c>
      <c r="AS60" s="10" t="s">
        <v>65</v>
      </c>
      <c r="AT60" s="10" t="s">
        <v>65</v>
      </c>
      <c r="AU60" s="10" t="s">
        <v>65</v>
      </c>
      <c r="AV60" s="10" t="s">
        <v>65</v>
      </c>
      <c r="AW60" s="10" t="n">
        <v>109.52</v>
      </c>
      <c r="AX60" s="10" t="s">
        <v>69</v>
      </c>
      <c r="AY60" s="21" t="n">
        <f aca="false">1.8651*O60 - 2.6525</f>
        <v>118.2625540783</v>
      </c>
      <c r="AZ60" s="21" t="n">
        <f aca="false">1.8651*V60 - 2.6525</f>
        <v>118.2911535217</v>
      </c>
      <c r="BA60" s="21" t="s">
        <v>65</v>
      </c>
      <c r="BB60" s="21" t="n">
        <f aca="false">1.8651*AL60 - 2.6525</f>
        <v>118.262343694753</v>
      </c>
      <c r="BC60" s="21" t="s">
        <v>65</v>
      </c>
      <c r="BD60" s="25" t="n">
        <f aca="false">V60 - O60</f>
        <v>0.01533400000001</v>
      </c>
      <c r="BE60" s="25" t="n">
        <f aca="false">(BD60/O60)*100</f>
        <v>0.023652508463916</v>
      </c>
      <c r="BF60" s="25" t="n">
        <f aca="false">V60-O60</f>
        <v>0.01533400000001</v>
      </c>
      <c r="BG60" s="25" t="n">
        <f aca="false">(BF60/O60)*100</f>
        <v>0.023652508463916</v>
      </c>
      <c r="BH60" s="25" t="n">
        <f aca="false">BG60/AA60</f>
        <v>0.000909711863996771</v>
      </c>
      <c r="BI60" s="25" t="n">
        <f aca="false">((AZ60 - AY60)/AY60)*100</f>
        <v>0.0241830084111751</v>
      </c>
      <c r="BJ60" s="25" t="n">
        <f aca="false">BI60/AA60</f>
        <v>0.000930115708122121</v>
      </c>
      <c r="BK60" s="25" t="n">
        <f aca="false">AL60 - O60</f>
        <v>-0.000112800142900937</v>
      </c>
      <c r="BL60" s="25" t="n">
        <f aca="false">(BK60/O60)*100</f>
        <v>-0.000173992848225748</v>
      </c>
      <c r="BM60" s="25" t="n">
        <f aca="false">BL60/AA60</f>
        <v>-6.69203262406725E-006</v>
      </c>
      <c r="BN60" s="25" t="n">
        <f aca="false">((BB60 - AY60)/AY60)*100</f>
        <v>-0.000177895317884879</v>
      </c>
      <c r="BO60" s="25" t="n">
        <f aca="false">BN60/AA60</f>
        <v>-6.84212761095688E-006</v>
      </c>
      <c r="BP60" s="25" t="e">
        <f aca="false">((BC60 - AZ60)/AZ60)</f>
        <v>#VALUE!</v>
      </c>
      <c r="BQ60" s="25" t="e">
        <f aca="false">BP60*100</f>
        <v>#VALUE!</v>
      </c>
      <c r="BR60" s="25" t="e">
        <f aca="false">BP60/AA60</f>
        <v>#VALUE!</v>
      </c>
      <c r="BS60" s="25" t="n">
        <f aca="false">((AZ60 - AY60)/AZ60)</f>
        <v>0.000241771616461407</v>
      </c>
      <c r="BT60" s="25" t="n">
        <f aca="false">BS60*100</f>
        <v>0.0241771616461407</v>
      </c>
      <c r="BU60" s="25" t="n">
        <f aca="false">BS60/AA60</f>
        <v>9.29890832543872E-006</v>
      </c>
      <c r="BV60" s="25" t="e">
        <f aca="false">(BP60-BS60)*100</f>
        <v>#VALUE!</v>
      </c>
      <c r="BW60" s="25" t="e">
        <f aca="false">BV60/AA60</f>
        <v>#VALUE!</v>
      </c>
      <c r="BX60" s="10"/>
      <c r="BY60" s="26"/>
      <c r="BZ60" s="10"/>
      <c r="CA60" s="10"/>
    </row>
    <row r="61" customFormat="false" ht="14.25" hidden="false" customHeight="true" outlineLevel="0" collapsed="false">
      <c r="A61" s="18" t="n">
        <v>60</v>
      </c>
      <c r="B61" s="10" t="n">
        <v>17066</v>
      </c>
      <c r="C61" s="10" t="n">
        <v>18</v>
      </c>
      <c r="D61" s="11" t="n">
        <v>6</v>
      </c>
      <c r="E61" s="11" t="n">
        <v>3</v>
      </c>
      <c r="F61" s="10" t="n">
        <v>2800</v>
      </c>
      <c r="G61" s="10" t="n">
        <v>2622.52</v>
      </c>
      <c r="H61" s="10" t="n">
        <v>2522.02</v>
      </c>
      <c r="I61" s="12" t="n">
        <v>2555.7</v>
      </c>
      <c r="J61" s="10" t="n">
        <v>1.13</v>
      </c>
      <c r="K61" s="13" t="n">
        <v>7.23</v>
      </c>
      <c r="L61" s="10" t="s">
        <v>64</v>
      </c>
      <c r="M61" s="10" t="n">
        <v>20170605</v>
      </c>
      <c r="N61" s="10" t="n">
        <v>20170605</v>
      </c>
      <c r="O61" s="10" t="n">
        <v>52.489333</v>
      </c>
      <c r="P61" s="10" t="n">
        <v>170505</v>
      </c>
      <c r="Q61" s="24" t="n">
        <f aca="false">DATE(2017,RIGHT(LEFT(P61,4),2),RIGHT(P61,2))</f>
        <v>42860</v>
      </c>
      <c r="R61" s="10" t="n">
        <v>2.786</v>
      </c>
      <c r="S61" s="10" t="n">
        <v>12.9</v>
      </c>
      <c r="T61" s="10" t="n">
        <f aca="false">AVERAGE(32.5, 32.6, 32.5)</f>
        <v>32.5333333333333</v>
      </c>
      <c r="U61" s="10" t="n">
        <v>36.1</v>
      </c>
      <c r="V61" s="10" t="n">
        <v>52.310333</v>
      </c>
      <c r="W61" s="10" t="n">
        <v>170531</v>
      </c>
      <c r="X61" s="24" t="n">
        <f aca="false">DATE(2017,RIGHT(LEFT(W61,4),2),RIGHT(W61,2))</f>
        <v>42886</v>
      </c>
      <c r="Y61" s="10" t="n">
        <f aca="false">V61*(32.55/29.53)</f>
        <v>57.6600521215713</v>
      </c>
      <c r="Z61" s="10" t="e">
        <f aca="false">V61*(T61/AI61)</f>
        <v>#VALUE!</v>
      </c>
      <c r="AA61" s="10" t="n">
        <v>26</v>
      </c>
      <c r="AB61" s="10" t="n">
        <f aca="false">IF(X61="NA","NA",DATEDIF(Q61,X61,"d"))</f>
        <v>26</v>
      </c>
      <c r="AC61" s="10" t="n">
        <f aca="false">1.8682*O61 - 2.7383</f>
        <v>95.3222719106</v>
      </c>
      <c r="AD61" s="10" t="e">
        <f aca="false">1.8682*Z61 - 2.7383</f>
        <v>#VALUE!</v>
      </c>
      <c r="AE61" s="10" t="e">
        <f aca="false">((AD61-AC61)/AC61)*100</f>
        <v>#VALUE!</v>
      </c>
      <c r="AF61" s="12"/>
      <c r="AG61" s="10" t="s">
        <v>65</v>
      </c>
      <c r="AH61" s="10" t="s">
        <v>65</v>
      </c>
      <c r="AI61" s="10" t="s">
        <v>65</v>
      </c>
      <c r="AJ61" s="10" t="s">
        <v>65</v>
      </c>
      <c r="AK61" s="10" t="s">
        <v>65</v>
      </c>
      <c r="AL61" s="10" t="s">
        <v>65</v>
      </c>
      <c r="AM61" s="10" t="s">
        <v>65</v>
      </c>
      <c r="AN61" s="10" t="s">
        <v>65</v>
      </c>
      <c r="AO61" s="24" t="str">
        <f aca="false">IF(AN61="NA","NA",DATE(2017,RIGHT(LEFT(AN61,4),2),RIGHT(AN61,2)))</f>
        <v>NA</v>
      </c>
      <c r="AP61" s="10" t="str">
        <f aca="false">IF(AO61="NA","NA",DATEDIF(X61,AO61,"d"))</f>
        <v>NA</v>
      </c>
      <c r="AQ61" s="10" t="s">
        <v>65</v>
      </c>
      <c r="AR61" s="10" t="s">
        <v>65</v>
      </c>
      <c r="AS61" s="10" t="s">
        <v>65</v>
      </c>
      <c r="AT61" s="10" t="s">
        <v>65</v>
      </c>
      <c r="AU61" s="10" t="s">
        <v>65</v>
      </c>
      <c r="AV61" s="10" t="s">
        <v>65</v>
      </c>
      <c r="AW61" s="10" t="n">
        <v>93.56</v>
      </c>
      <c r="AX61" s="10" t="s">
        <v>69</v>
      </c>
      <c r="AY61" s="21" t="n">
        <f aca="false">1.8651*O61 - 2.6525</f>
        <v>95.2453549783</v>
      </c>
      <c r="AZ61" s="21" t="n">
        <f aca="false">1.8651*V61 - 2.6525</f>
        <v>94.9115020783</v>
      </c>
      <c r="BA61" s="21" t="s">
        <v>65</v>
      </c>
      <c r="BB61" s="21" t="e">
        <f aca="false">1.8651*AL61 - 2.6525</f>
        <v>#VALUE!</v>
      </c>
      <c r="BC61" s="21" t="s">
        <v>65</v>
      </c>
      <c r="BD61" s="25" t="n">
        <f aca="false">V61 - O61</f>
        <v>-0.179000000000002</v>
      </c>
      <c r="BE61" s="25" t="n">
        <f aca="false">(BD61/O61)*100</f>
        <v>-0.34102167006009</v>
      </c>
      <c r="BF61" s="25" t="n">
        <f aca="false">V61-O61</f>
        <v>-0.179000000000002</v>
      </c>
      <c r="BG61" s="25" t="n">
        <f aca="false">(BF61/O61)*100</f>
        <v>-0.34102167006009</v>
      </c>
      <c r="BH61" s="25" t="n">
        <f aca="false">BG61/AA61</f>
        <v>-0.0131162180792342</v>
      </c>
      <c r="BI61" s="25" t="n">
        <f aca="false">((AZ61 - AY61)/AY61)*100</f>
        <v>-0.350518825906075</v>
      </c>
      <c r="BJ61" s="25" t="n">
        <f aca="false">BI61/AA61</f>
        <v>-0.0134814933040798</v>
      </c>
      <c r="BK61" s="25" t="s">
        <v>65</v>
      </c>
      <c r="BL61" s="25" t="s">
        <v>65</v>
      </c>
      <c r="BM61" s="25" t="s">
        <v>65</v>
      </c>
      <c r="BN61" s="25" t="s">
        <v>65</v>
      </c>
      <c r="BO61" s="25" t="s">
        <v>65</v>
      </c>
      <c r="BP61" s="25" t="e">
        <f aca="false">((BC61 - AZ61)/AZ61)</f>
        <v>#VALUE!</v>
      </c>
      <c r="BQ61" s="25" t="e">
        <f aca="false">BP61*100</f>
        <v>#VALUE!</v>
      </c>
      <c r="BR61" s="25" t="e">
        <f aca="false">BP61/AA61</f>
        <v>#VALUE!</v>
      </c>
      <c r="BS61" s="25" t="n">
        <f aca="false">((AZ61 - AY61)/AZ61)</f>
        <v>-0.00351751782122876</v>
      </c>
      <c r="BT61" s="25" t="n">
        <f aca="false">BS61*100</f>
        <v>-0.351751782122876</v>
      </c>
      <c r="BU61" s="25" t="n">
        <f aca="false">BS61/AA61</f>
        <v>-0.000135289146970337</v>
      </c>
      <c r="BV61" s="25" t="e">
        <f aca="false">(BP61-BS61)*100</f>
        <v>#VALUE!</v>
      </c>
      <c r="BW61" s="25" t="e">
        <f aca="false">BV61/AA61</f>
        <v>#VALUE!</v>
      </c>
      <c r="BX61" s="10"/>
      <c r="BY61" s="26"/>
      <c r="BZ61" s="26"/>
      <c r="CA61" s="26"/>
    </row>
    <row r="62" customFormat="false" ht="14.25" hidden="false" customHeight="true" outlineLevel="0" collapsed="false">
      <c r="A62" s="18" t="n">
        <v>61</v>
      </c>
      <c r="B62" s="10" t="n">
        <v>17098</v>
      </c>
      <c r="C62" s="10" t="n">
        <v>10</v>
      </c>
      <c r="D62" s="11" t="n">
        <v>4</v>
      </c>
      <c r="E62" s="11" t="n">
        <v>1</v>
      </c>
      <c r="F62" s="10" t="n">
        <v>2800</v>
      </c>
      <c r="G62" s="10" t="n">
        <v>2587.92</v>
      </c>
      <c r="H62" s="10" t="n">
        <v>2497.79</v>
      </c>
      <c r="I62" s="12" t="n">
        <v>2378.18</v>
      </c>
      <c r="J62" s="10" t="n">
        <v>1.08</v>
      </c>
      <c r="K62" s="13" t="n">
        <v>7.23</v>
      </c>
      <c r="L62" s="10" t="s">
        <v>64</v>
      </c>
      <c r="M62" s="10" t="n">
        <v>20170605</v>
      </c>
      <c r="N62" s="10" t="n">
        <v>20170605</v>
      </c>
      <c r="O62" s="10" t="n">
        <v>34.447667</v>
      </c>
      <c r="P62" s="10" t="n">
        <v>170504</v>
      </c>
      <c r="Q62" s="24" t="n">
        <f aca="false">DATE(2017,RIGHT(LEFT(P62,4),2),RIGHT(P62,2))</f>
        <v>42859</v>
      </c>
      <c r="R62" s="10" t="n">
        <f aca="false">AVERAGE(2.756, 2.755, 2.756)</f>
        <v>2.75566666666667</v>
      </c>
      <c r="S62" s="10" t="n">
        <v>13</v>
      </c>
      <c r="T62" s="10" t="n">
        <f aca="false">AVERAGE(32.4,32.5,32.4)</f>
        <v>32.4333333333333</v>
      </c>
      <c r="U62" s="10" t="n">
        <v>36.1</v>
      </c>
      <c r="V62" s="10" t="n">
        <v>34.179667</v>
      </c>
      <c r="W62" s="10" t="n">
        <v>170531</v>
      </c>
      <c r="X62" s="24" t="n">
        <f aca="false">DATE(2017,RIGHT(LEFT(W62,4),2),RIGHT(W62,2))</f>
        <v>42886</v>
      </c>
      <c r="Y62" s="10" t="n">
        <f aca="false">V62*(32.55/29.53)</f>
        <v>37.6751832323061</v>
      </c>
      <c r="Z62" s="10" t="n">
        <f aca="false">V62*(T62/AI62)</f>
        <v>37.6208325690045</v>
      </c>
      <c r="AA62" s="10" t="n">
        <v>27</v>
      </c>
      <c r="AB62" s="10" t="n">
        <f aca="false">IF(X62="NA","NA",DATEDIF(Q62,X62,"d"))</f>
        <v>27</v>
      </c>
      <c r="AC62" s="10" t="n">
        <f aca="false">1.8682*O62 - 2.7383</f>
        <v>61.6168314894</v>
      </c>
      <c r="AD62" s="10" t="n">
        <f aca="false">1.8682*Z62 - 2.7383</f>
        <v>67.5449394054143</v>
      </c>
      <c r="AE62" s="10" t="n">
        <f aca="false">((AD62-AC62)/AC62)*100</f>
        <v>9.62092300548443</v>
      </c>
      <c r="AF62" s="12" t="n">
        <f aca="false">(AE62/AA62)*60</f>
        <v>21.3798289010765</v>
      </c>
      <c r="AG62" s="10" t="n">
        <f aca="false">AVERAGE(2.794, 2.795, 2.794)</f>
        <v>2.79433333333333</v>
      </c>
      <c r="AH62" s="10" t="n">
        <v>17.2</v>
      </c>
      <c r="AI62" s="10" t="n">
        <f aca="false">AVERAGE(29.4, 29.5, 29.5)</f>
        <v>29.4666666666667</v>
      </c>
      <c r="AJ62" s="10" t="n">
        <f aca="false">33.1</f>
        <v>33.1</v>
      </c>
      <c r="AK62" s="10" t="n">
        <f aca="false">((R62 - AG62)/R62)</f>
        <v>-0.0140316922704732</v>
      </c>
      <c r="AL62" s="10" t="n">
        <f aca="false">(V62*(1 +AK62))</f>
        <v>33.7000684307488</v>
      </c>
      <c r="AM62" s="10" t="s">
        <v>65</v>
      </c>
      <c r="AN62" s="10" t="s">
        <v>65</v>
      </c>
      <c r="AO62" s="24" t="str">
        <f aca="false">IF(AN62="NA","NA",DATE(2017,RIGHT(LEFT(AN62,4),2),RIGHT(AN62,2)))</f>
        <v>NA</v>
      </c>
      <c r="AP62" s="10" t="str">
        <f aca="false">IF(AO62="NA","NA",DATEDIF(X62,AO62,"d"))</f>
        <v>NA</v>
      </c>
      <c r="AQ62" s="10" t="s">
        <v>65</v>
      </c>
      <c r="AR62" s="10" t="s">
        <v>65</v>
      </c>
      <c r="AS62" s="10" t="s">
        <v>65</v>
      </c>
      <c r="AT62" s="10" t="s">
        <v>65</v>
      </c>
      <c r="AU62" s="10" t="s">
        <v>65</v>
      </c>
      <c r="AV62" s="10" t="s">
        <v>65</v>
      </c>
      <c r="AW62" s="10" t="n">
        <v>65.11</v>
      </c>
      <c r="AX62" s="10" t="s">
        <v>69</v>
      </c>
      <c r="AY62" s="21" t="n">
        <f aca="false">1.8651*O62 - 2.6525</f>
        <v>61.5958437217</v>
      </c>
      <c r="AZ62" s="21" t="n">
        <f aca="false">1.8651*V62 - 2.6525</f>
        <v>61.0959969217</v>
      </c>
      <c r="BA62" s="21" t="s">
        <v>65</v>
      </c>
      <c r="BB62" s="21" t="n">
        <f aca="false">1.8651*AL62 - 2.6525</f>
        <v>60.2014976301895</v>
      </c>
      <c r="BC62" s="21" t="s">
        <v>65</v>
      </c>
      <c r="BD62" s="25" t="n">
        <f aca="false">V62 - O62</f>
        <v>-0.268000000000001</v>
      </c>
      <c r="BE62" s="25" t="n">
        <f aca="false">(BD62/O62)*100</f>
        <v>-0.777991728728685</v>
      </c>
      <c r="BF62" s="25" t="n">
        <f aca="false">V62-O62</f>
        <v>-0.268000000000001</v>
      </c>
      <c r="BG62" s="25" t="n">
        <f aca="false">(BF62/O62)*100</f>
        <v>-0.777991728728685</v>
      </c>
      <c r="BH62" s="25" t="n">
        <f aca="false">BG62/AA62</f>
        <v>-0.0288145084714328</v>
      </c>
      <c r="BI62" s="25" t="n">
        <f aca="false">((AZ62 - AY62)/AY62)*100</f>
        <v>-0.811494363578148</v>
      </c>
      <c r="BJ62" s="25" t="n">
        <f aca="false">BI62/AA62</f>
        <v>-0.0300553467991907</v>
      </c>
      <c r="BK62" s="25" t="n">
        <f aca="false">AL62 - O62</f>
        <v>-0.747598569251245</v>
      </c>
      <c r="BL62" s="25" t="n">
        <f aca="false">(BK62/O62)*100</f>
        <v>-2.1702444152495</v>
      </c>
      <c r="BM62" s="25" t="n">
        <f aca="false">BL62/AA62</f>
        <v>-0.0803794227870186</v>
      </c>
      <c r="BN62" s="25" t="n">
        <f aca="false">((BB62 - AY62)/AY62)*100</f>
        <v>-2.26370158644207</v>
      </c>
      <c r="BO62" s="25" t="n">
        <f aca="false">BN62/AA62</f>
        <v>-0.0838407994978543</v>
      </c>
      <c r="BP62" s="25" t="e">
        <f aca="false">((BC62 - AZ62)/AZ62)</f>
        <v>#VALUE!</v>
      </c>
      <c r="BQ62" s="25" t="e">
        <f aca="false">BP62*100</f>
        <v>#VALUE!</v>
      </c>
      <c r="BR62" s="25" t="e">
        <f aca="false">BP62/AA62</f>
        <v>#VALUE!</v>
      </c>
      <c r="BS62" s="25" t="n">
        <f aca="false">((AZ62 - AY62)/AZ62)</f>
        <v>-0.00818133470578439</v>
      </c>
      <c r="BT62" s="25" t="n">
        <f aca="false">BS62*100</f>
        <v>-0.818133470578439</v>
      </c>
      <c r="BU62" s="25" t="n">
        <f aca="false">BS62/AA62</f>
        <v>-0.000303012396510533</v>
      </c>
      <c r="BV62" s="25" t="e">
        <f aca="false">(BP62-BS62)*100</f>
        <v>#VALUE!</v>
      </c>
      <c r="BW62" s="25" t="e">
        <f aca="false">BV62/AA62</f>
        <v>#VALUE!</v>
      </c>
      <c r="BX62" s="10"/>
      <c r="BY62" s="26"/>
      <c r="BZ62" s="26"/>
      <c r="CA62" s="26"/>
    </row>
    <row r="63" customFormat="false" ht="14.25" hidden="false" customHeight="true" outlineLevel="0" collapsed="false">
      <c r="A63" s="18" t="n">
        <v>62</v>
      </c>
      <c r="B63" s="10" t="n">
        <v>17119</v>
      </c>
      <c r="C63" s="10" t="n">
        <v>3</v>
      </c>
      <c r="D63" s="11" t="n">
        <v>1</v>
      </c>
      <c r="E63" s="11" t="n">
        <v>3</v>
      </c>
      <c r="F63" s="10" t="n">
        <v>400</v>
      </c>
      <c r="G63" s="10" t="n">
        <v>2377.12</v>
      </c>
      <c r="H63" s="10" t="n">
        <v>2484.38</v>
      </c>
      <c r="I63" s="12" t="n">
        <v>574.36</v>
      </c>
      <c r="J63" s="10" t="n">
        <v>2.93</v>
      </c>
      <c r="K63" s="13" t="n">
        <v>7.84</v>
      </c>
      <c r="L63" s="10" t="s">
        <v>64</v>
      </c>
      <c r="M63" s="10" t="n">
        <v>20170605</v>
      </c>
      <c r="N63" s="10" t="n">
        <v>20170605</v>
      </c>
      <c r="O63" s="10" t="n">
        <v>42.004667</v>
      </c>
      <c r="P63" s="10" t="n">
        <v>170504</v>
      </c>
      <c r="Q63" s="24" t="n">
        <f aca="false">DATE(2017,RIGHT(LEFT(P63,4),2),RIGHT(P63,2))</f>
        <v>42859</v>
      </c>
      <c r="R63" s="10" t="n">
        <f aca="false">AVERAGE(2.769, 2.772, 2.769)</f>
        <v>2.77</v>
      </c>
      <c r="S63" s="10" t="n">
        <v>13</v>
      </c>
      <c r="T63" s="10" t="n">
        <f aca="false">AVERAGE(32.4,32.5,32.4)</f>
        <v>32.4333333333333</v>
      </c>
      <c r="U63" s="10" t="n">
        <v>36.1</v>
      </c>
      <c r="V63" s="10" t="n">
        <v>39.805</v>
      </c>
      <c r="W63" s="10" t="n">
        <v>170530</v>
      </c>
      <c r="X63" s="24" t="n">
        <f aca="false">DATE(2017,RIGHT(LEFT(W63,4),2),RIGHT(W63,2))</f>
        <v>42885</v>
      </c>
      <c r="Y63" s="10" t="n">
        <f aca="false">V63*(32.55/29.53)</f>
        <v>43.8758127328141</v>
      </c>
      <c r="Z63" s="10" t="n">
        <f aca="false">V63*(T63/AI63)</f>
        <v>43.8621347678369</v>
      </c>
      <c r="AA63" s="16" t="n">
        <v>27</v>
      </c>
      <c r="AB63" s="10" t="n">
        <f aca="false">IF(X63="NA","NA",DATEDIF(Q63,X63,"d"))</f>
        <v>26</v>
      </c>
      <c r="AC63" s="10" t="n">
        <f aca="false">1.8682*O63 - 2.7383</f>
        <v>75.7348188894</v>
      </c>
      <c r="AD63" s="10" t="n">
        <f aca="false">1.8682*Z63 - 2.7383</f>
        <v>79.204940173273</v>
      </c>
      <c r="AE63" s="10" t="n">
        <f aca="false">((AD63-AC63)/AC63)*100</f>
        <v>4.58193646563091</v>
      </c>
      <c r="AF63" s="12" t="n">
        <f aca="false">(AE63/AA63)*60</f>
        <v>10.1820810347353</v>
      </c>
      <c r="AG63" s="10" t="n">
        <f aca="false">AVERAGE(2.794, 2.793, 2.798)</f>
        <v>2.795</v>
      </c>
      <c r="AH63" s="10" t="n">
        <v>17.2</v>
      </c>
      <c r="AI63" s="10" t="n">
        <f aca="false">AVERAGE(29.4, 29.4, 29.5)</f>
        <v>29.4333333333333</v>
      </c>
      <c r="AJ63" s="10" t="s">
        <v>65</v>
      </c>
      <c r="AK63" s="10" t="n">
        <f aca="false">((R63 - AG63)/R63)</f>
        <v>-0.00902527075812271</v>
      </c>
      <c r="AL63" s="10" t="n">
        <f aca="false">(V63*(1 +AK63))</f>
        <v>39.4457490974729</v>
      </c>
      <c r="AM63" s="10" t="s">
        <v>65</v>
      </c>
      <c r="AN63" s="10" t="s">
        <v>65</v>
      </c>
      <c r="AO63" s="24" t="str">
        <f aca="false">IF(AN63="NA","NA",DATE(2017,RIGHT(LEFT(AN63,4),2),RIGHT(AN63,2)))</f>
        <v>NA</v>
      </c>
      <c r="AP63" s="10" t="str">
        <f aca="false">IF(AO63="NA","NA",DATEDIF(X63,AO63,"d"))</f>
        <v>NA</v>
      </c>
      <c r="AQ63" s="10" t="s">
        <v>65</v>
      </c>
      <c r="AR63" s="10" t="s">
        <v>65</v>
      </c>
      <c r="AS63" s="10" t="s">
        <v>65</v>
      </c>
      <c r="AT63" s="10" t="s">
        <v>65</v>
      </c>
      <c r="AU63" s="10" t="s">
        <v>65</v>
      </c>
      <c r="AV63" s="10" t="s">
        <v>65</v>
      </c>
      <c r="AW63" s="10" t="n">
        <v>71.97</v>
      </c>
      <c r="AX63" s="10" t="s">
        <v>69</v>
      </c>
      <c r="AY63" s="21" t="n">
        <f aca="false">1.8651*O63 - 2.6525</f>
        <v>75.6904044217</v>
      </c>
      <c r="AZ63" s="21" t="n">
        <f aca="false">1.8651*V63 - 2.6525</f>
        <v>71.5878055</v>
      </c>
      <c r="BA63" s="21" t="s">
        <v>65</v>
      </c>
      <c r="BB63" s="21" t="n">
        <f aca="false">1.8651*AL63 - 2.6525</f>
        <v>70.9177666416967</v>
      </c>
      <c r="BC63" s="21" t="s">
        <v>65</v>
      </c>
      <c r="BD63" s="25" t="n">
        <f aca="false">V63 - O63</f>
        <v>-2.199667</v>
      </c>
      <c r="BE63" s="25" t="n">
        <f aca="false">(BD63/O63)*100</f>
        <v>-5.23672048155982</v>
      </c>
      <c r="BF63" s="25" t="n">
        <f aca="false">V63-O63</f>
        <v>-2.199667</v>
      </c>
      <c r="BG63" s="25" t="n">
        <f aca="false">(BF63/O63)*100</f>
        <v>-5.23672048155982</v>
      </c>
      <c r="BH63" s="25" t="n">
        <f aca="false">BG63/AA63</f>
        <v>-0.193952610428141</v>
      </c>
      <c r="BI63" s="25" t="n">
        <f aca="false">((AZ63 - AY63)/AY63)*100</f>
        <v>-5.42023649238661</v>
      </c>
      <c r="BJ63" s="25" t="n">
        <f aca="false">BI63/AA63</f>
        <v>-0.200749499718023</v>
      </c>
      <c r="BK63" s="25" t="n">
        <f aca="false">AL63 - O63</f>
        <v>-2.55891790252708</v>
      </c>
      <c r="BL63" s="25" t="n">
        <f aca="false">(BK63/O63)*100</f>
        <v>-6.09198473714142</v>
      </c>
      <c r="BM63" s="25" t="n">
        <f aca="false">BL63/AA63</f>
        <v>-0.225629064338571</v>
      </c>
      <c r="BN63" s="25" t="n">
        <f aca="false">((BB63 - AY63)/AY63)*100</f>
        <v>-6.30547269032026</v>
      </c>
      <c r="BO63" s="25" t="n">
        <f aca="false">BN63/AA63</f>
        <v>-0.233536025567417</v>
      </c>
      <c r="BP63" s="25" t="e">
        <f aca="false">((BC63 - AZ63)/AZ63)</f>
        <v>#VALUE!</v>
      </c>
      <c r="BQ63" s="25" t="e">
        <f aca="false">BP63*100</f>
        <v>#VALUE!</v>
      </c>
      <c r="BR63" s="25" t="e">
        <f aca="false">BP63/AA63</f>
        <v>#VALUE!</v>
      </c>
      <c r="BS63" s="25" t="n">
        <f aca="false">((AZ63 - AY63)/AZ63)</f>
        <v>-0.0573086280972811</v>
      </c>
      <c r="BT63" s="25" t="n">
        <f aca="false">BS63*100</f>
        <v>-5.73086280972811</v>
      </c>
      <c r="BU63" s="25" t="n">
        <f aca="false">BS63/AA63</f>
        <v>-0.00212254178138078</v>
      </c>
      <c r="BV63" s="25" t="e">
        <f aca="false">(BP63-BS63)*100</f>
        <v>#VALUE!</v>
      </c>
      <c r="BW63" s="25" t="e">
        <f aca="false">BV63/AA63</f>
        <v>#VALUE!</v>
      </c>
      <c r="BX63" s="10"/>
      <c r="BY63" s="26"/>
      <c r="BZ63" s="26"/>
      <c r="CA63" s="26"/>
    </row>
    <row r="64" customFormat="false" ht="14.25" hidden="false" customHeight="true" outlineLevel="0" collapsed="false">
      <c r="A64" s="18" t="n">
        <v>63</v>
      </c>
      <c r="B64" s="10" t="n">
        <v>17131</v>
      </c>
      <c r="C64" s="10" t="n">
        <v>17</v>
      </c>
      <c r="D64" s="11" t="n">
        <v>6</v>
      </c>
      <c r="E64" s="11" t="n">
        <v>2</v>
      </c>
      <c r="F64" s="10" t="n">
        <v>2800</v>
      </c>
      <c r="G64" s="10" t="n">
        <v>2608.91</v>
      </c>
      <c r="H64" s="10" t="n">
        <v>2522.06</v>
      </c>
      <c r="I64" s="12" t="n">
        <v>2346.38</v>
      </c>
      <c r="J64" s="10" t="n">
        <v>1.21</v>
      </c>
      <c r="K64" s="13" t="n">
        <v>7.23</v>
      </c>
      <c r="L64" s="10" t="s">
        <v>64</v>
      </c>
      <c r="M64" s="10" t="n">
        <v>20170605</v>
      </c>
      <c r="N64" s="10" t="n">
        <v>20170605</v>
      </c>
      <c r="O64" s="10" t="n">
        <v>21.634333</v>
      </c>
      <c r="P64" s="10" t="n">
        <v>170506</v>
      </c>
      <c r="Q64" s="24" t="n">
        <f aca="false">DATE(2017,RIGHT(LEFT(P64,4),2),RIGHT(P64,2))</f>
        <v>42861</v>
      </c>
      <c r="R64" s="10" t="n">
        <f aca="false">AVERAGE(2.796, 2.797, 2.798)</f>
        <v>2.797</v>
      </c>
      <c r="S64" s="10" t="n">
        <v>13</v>
      </c>
      <c r="T64" s="10" t="n">
        <f aca="false">AVERAGE(32.6, 32.7, 32.7)</f>
        <v>32.6666666666667</v>
      </c>
      <c r="U64" s="10" t="n">
        <v>36.1</v>
      </c>
      <c r="V64" s="10" t="n">
        <v>21.493</v>
      </c>
      <c r="W64" s="10" t="n">
        <v>170530</v>
      </c>
      <c r="X64" s="24" t="n">
        <f aca="false">DATE(2017,RIGHT(LEFT(W64,4),2),RIGHT(W64,2))</f>
        <v>42885</v>
      </c>
      <c r="Y64" s="10" t="n">
        <f aca="false">V64*(32.55/29.53)</f>
        <v>23.6910650186251</v>
      </c>
      <c r="Z64" s="10" t="n">
        <f aca="false">V64*(T64/AI64)</f>
        <v>23.8540656851642</v>
      </c>
      <c r="AA64" s="10" t="n">
        <v>24</v>
      </c>
      <c r="AB64" s="10" t="n">
        <f aca="false">IF(X64="NA","NA",DATEDIF(Q64,X64,"d"))</f>
        <v>24</v>
      </c>
      <c r="AC64" s="10" t="n">
        <f aca="false">1.8682*O64 - 2.7383</f>
        <v>37.6789609106</v>
      </c>
      <c r="AD64" s="10" t="n">
        <f aca="false">1.8682*Z64 - 2.7383</f>
        <v>41.8258655130238</v>
      </c>
      <c r="AE64" s="10" t="n">
        <f aca="false">((AD64-AC64)/AC64)*100</f>
        <v>11.0058889688148</v>
      </c>
      <c r="AF64" s="12" t="n">
        <f aca="false">(AE64/AA64)*60</f>
        <v>27.5147224220371</v>
      </c>
      <c r="AG64" s="10" t="n">
        <f aca="false">AVERAGE(2.802, 2.803, 2.802)</f>
        <v>2.80233333333333</v>
      </c>
      <c r="AH64" s="10" t="n">
        <v>17.2</v>
      </c>
      <c r="AI64" s="10" t="n">
        <f aca="false">AVERAGE(29.4, 29.4, 29.5)</f>
        <v>29.4333333333333</v>
      </c>
      <c r="AJ64" s="10" t="s">
        <v>65</v>
      </c>
      <c r="AK64" s="10" t="n">
        <f aca="false">((R64 - AG64)/R64)</f>
        <v>-0.00190680491002259</v>
      </c>
      <c r="AL64" s="10" t="n">
        <f aca="false">(V64*(1 +AK64))</f>
        <v>21.4520170420689</v>
      </c>
      <c r="AM64" s="10" t="s">
        <v>65</v>
      </c>
      <c r="AN64" s="10" t="s">
        <v>65</v>
      </c>
      <c r="AO64" s="24" t="str">
        <f aca="false">IF(AN64="NA","NA",DATE(2017,RIGHT(LEFT(AN64,4),2),RIGHT(AN64,2)))</f>
        <v>NA</v>
      </c>
      <c r="AP64" s="10" t="str">
        <f aca="false">IF(AO64="NA","NA",DATEDIF(X64,AO64,"d"))</f>
        <v>NA</v>
      </c>
      <c r="AQ64" s="10" t="s">
        <v>65</v>
      </c>
      <c r="AR64" s="10" t="s">
        <v>65</v>
      </c>
      <c r="AS64" s="10" t="s">
        <v>65</v>
      </c>
      <c r="AT64" s="10" t="s">
        <v>65</v>
      </c>
      <c r="AU64" s="10" t="s">
        <v>65</v>
      </c>
      <c r="AV64" s="10" t="s">
        <v>65</v>
      </c>
      <c r="AW64" s="10" t="n">
        <v>37.49</v>
      </c>
      <c r="AX64" s="10" t="s">
        <v>69</v>
      </c>
      <c r="AY64" s="21" t="n">
        <f aca="false">1.8651*O64 - 2.6525</f>
        <v>37.6976944783</v>
      </c>
      <c r="AZ64" s="21" t="n">
        <f aca="false">1.8651*V64 - 2.6525</f>
        <v>37.4340943</v>
      </c>
      <c r="BA64" s="21" t="s">
        <v>65</v>
      </c>
      <c r="BB64" s="21" t="n">
        <f aca="false">1.8651*AL64 - 2.6525</f>
        <v>37.3576569851627</v>
      </c>
      <c r="BC64" s="21" t="s">
        <v>65</v>
      </c>
      <c r="BD64" s="25" t="n">
        <f aca="false">V64 - O64</f>
        <v>-0.141333000000003</v>
      </c>
      <c r="BE64" s="25" t="n">
        <f aca="false">(BD64/O64)*100</f>
        <v>-0.653281060248093</v>
      </c>
      <c r="BF64" s="25" t="n">
        <f aca="false">V64-O64</f>
        <v>-0.141333000000003</v>
      </c>
      <c r="BG64" s="25" t="n">
        <f aca="false">(BF64/O64)*100</f>
        <v>-0.653281060248093</v>
      </c>
      <c r="BH64" s="25" t="n">
        <f aca="false">BG64/AA64</f>
        <v>-0.0272200441770039</v>
      </c>
      <c r="BI64" s="25" t="n">
        <f aca="false">((AZ64 - AY64)/AY64)*100</f>
        <v>-0.699247479051395</v>
      </c>
      <c r="BJ64" s="25" t="n">
        <f aca="false">BI64/AA64</f>
        <v>-0.0291353116271415</v>
      </c>
      <c r="BK64" s="25" t="n">
        <f aca="false">AL64 - O64</f>
        <v>-0.18231595793112</v>
      </c>
      <c r="BL64" s="25" t="n">
        <f aca="false">(BK64/O64)*100</f>
        <v>-0.842715871717054</v>
      </c>
      <c r="BM64" s="25" t="n">
        <f aca="false">BL64/AA64</f>
        <v>-0.0351131613215439</v>
      </c>
      <c r="BN64" s="25" t="n">
        <f aca="false">((BB64 - AY64)/AY64)*100</f>
        <v>-0.902011377202569</v>
      </c>
      <c r="BO64" s="25" t="n">
        <f aca="false">BN64/AA64</f>
        <v>-0.0375838073834404</v>
      </c>
      <c r="BP64" s="25" t="e">
        <f aca="false">((BC64 - AZ64)/AZ64)</f>
        <v>#VALUE!</v>
      </c>
      <c r="BQ64" s="25" t="e">
        <f aca="false">BP64*100</f>
        <v>#VALUE!</v>
      </c>
      <c r="BR64" s="25" t="e">
        <f aca="false">BP64/AA64</f>
        <v>#VALUE!</v>
      </c>
      <c r="BS64" s="25" t="n">
        <f aca="false">((AZ64 - AY64)/AZ64)</f>
        <v>-0.00704171379671952</v>
      </c>
      <c r="BT64" s="25" t="n">
        <f aca="false">BS64*100</f>
        <v>-0.704171379671952</v>
      </c>
      <c r="BU64" s="25" t="n">
        <f aca="false">BS64/AA64</f>
        <v>-0.00029340474152998</v>
      </c>
      <c r="BV64" s="25" t="e">
        <f aca="false">(BP64-BS64)*100</f>
        <v>#VALUE!</v>
      </c>
      <c r="BW64" s="25" t="e">
        <f aca="false">BV64/AA64</f>
        <v>#VALUE!</v>
      </c>
      <c r="BX64" s="10"/>
      <c r="BY64" s="26"/>
      <c r="BZ64" s="26"/>
      <c r="CA64" s="26"/>
    </row>
    <row r="65" customFormat="false" ht="14.25" hidden="false" customHeight="true" outlineLevel="0" collapsed="false">
      <c r="A65" s="18" t="n">
        <v>64</v>
      </c>
      <c r="B65" s="10" t="n">
        <v>17138</v>
      </c>
      <c r="C65" s="10" t="n">
        <v>4</v>
      </c>
      <c r="D65" s="11" t="n">
        <v>2</v>
      </c>
      <c r="E65" s="11" t="n">
        <v>1</v>
      </c>
      <c r="F65" s="10" t="n">
        <v>400</v>
      </c>
      <c r="G65" s="10" t="n">
        <v>2359.13</v>
      </c>
      <c r="H65" s="10" t="n">
        <v>2470.99</v>
      </c>
      <c r="I65" s="12" t="n">
        <v>545.47</v>
      </c>
      <c r="J65" s="10" t="n">
        <v>2.98</v>
      </c>
      <c r="K65" s="13" t="n">
        <v>7.83</v>
      </c>
      <c r="L65" s="10" t="s">
        <v>64</v>
      </c>
      <c r="M65" s="10" t="n">
        <v>20170605</v>
      </c>
      <c r="N65" s="10" t="n">
        <v>20170605</v>
      </c>
      <c r="O65" s="10" t="n">
        <v>12.556</v>
      </c>
      <c r="P65" s="10" t="n">
        <v>170506</v>
      </c>
      <c r="Q65" s="24" t="n">
        <f aca="false">DATE(2017,RIGHT(LEFT(P65,4),2),RIGHT(P65,2))</f>
        <v>42861</v>
      </c>
      <c r="R65" s="10" t="n">
        <f aca="false">AVERAGE(2.799, 2.798, 2.797)</f>
        <v>2.798</v>
      </c>
      <c r="S65" s="10" t="n">
        <v>13</v>
      </c>
      <c r="T65" s="10" t="n">
        <f aca="false">AVERAGE(32.6, 32.7, 32.7)</f>
        <v>32.6666666666667</v>
      </c>
      <c r="U65" s="10" t="n">
        <v>36.1</v>
      </c>
      <c r="V65" s="10" t="n">
        <v>12.730333</v>
      </c>
      <c r="W65" s="10" t="n">
        <v>170530</v>
      </c>
      <c r="X65" s="24" t="n">
        <f aca="false">DATE(2017,RIGHT(LEFT(W65,4),2),RIGHT(W65,2))</f>
        <v>42885</v>
      </c>
      <c r="Y65" s="10" t="n">
        <f aca="false">V65*(32.55/29.53)</f>
        <v>14.032249886556</v>
      </c>
      <c r="Z65" s="10" t="n">
        <f aca="false">V65*(T65/AI65)</f>
        <v>14.1287954020385</v>
      </c>
      <c r="AA65" s="10" t="n">
        <v>24</v>
      </c>
      <c r="AB65" s="10" t="n">
        <f aca="false">IF(X65="NA","NA",DATEDIF(Q65,X65,"d"))</f>
        <v>24</v>
      </c>
      <c r="AC65" s="10" t="n">
        <f aca="false">1.8682*O65 - 2.7383</f>
        <v>20.7188192</v>
      </c>
      <c r="AD65" s="10" t="n">
        <f aca="false">1.8682*Z65 - 2.7383</f>
        <v>23.6571155700883</v>
      </c>
      <c r="AE65" s="10" t="n">
        <f aca="false">((AD65-AC65)/AC65)*100</f>
        <v>14.1817752340266</v>
      </c>
      <c r="AF65" s="12" t="n">
        <f aca="false">(AE65/AA65)*60</f>
        <v>35.4544380850664</v>
      </c>
      <c r="AG65" s="10" t="n">
        <f aca="false">AVERAGE(2.794, 2.793, 2.798)</f>
        <v>2.795</v>
      </c>
      <c r="AH65" s="10" t="n">
        <v>17.2</v>
      </c>
      <c r="AI65" s="10" t="n">
        <f aca="false">AVERAGE(29.4, 29.4, 29.5)</f>
        <v>29.4333333333333</v>
      </c>
      <c r="AJ65" s="10" t="s">
        <v>65</v>
      </c>
      <c r="AK65" s="10" t="n">
        <f aca="false">((R65 - AG65)/R65)</f>
        <v>0.00107219442458903</v>
      </c>
      <c r="AL65" s="10" t="n">
        <f aca="false">(V65*(1 +AK65))</f>
        <v>12.7439823920658</v>
      </c>
      <c r="AM65" s="10" t="s">
        <v>65</v>
      </c>
      <c r="AN65" s="10" t="s">
        <v>65</v>
      </c>
      <c r="AO65" s="24" t="str">
        <f aca="false">IF(AN65="NA","NA",DATE(2017,RIGHT(LEFT(AN65,4),2),RIGHT(AN65,2)))</f>
        <v>NA</v>
      </c>
      <c r="AP65" s="10" t="str">
        <f aca="false">IF(AO65="NA","NA",DATEDIF(X65,AO65,"d"))</f>
        <v>NA</v>
      </c>
      <c r="AQ65" s="10" t="s">
        <v>65</v>
      </c>
      <c r="AR65" s="10" t="s">
        <v>65</v>
      </c>
      <c r="AS65" s="10" t="s">
        <v>65</v>
      </c>
      <c r="AT65" s="10" t="s">
        <v>65</v>
      </c>
      <c r="AU65" s="10" t="s">
        <v>65</v>
      </c>
      <c r="AV65" s="10" t="s">
        <v>65</v>
      </c>
      <c r="AW65" s="10" t="n">
        <v>25.04</v>
      </c>
      <c r="AX65" s="10" t="s">
        <v>69</v>
      </c>
      <c r="AY65" s="21" t="n">
        <f aca="false">1.8651*O65 - 2.6525</f>
        <v>20.7656956</v>
      </c>
      <c r="AZ65" s="21" t="n">
        <f aca="false">1.8651*V65 - 2.6525</f>
        <v>21.0908440783</v>
      </c>
      <c r="BA65" s="21" t="s">
        <v>65</v>
      </c>
      <c r="BB65" s="21" t="n">
        <f aca="false">1.8651*AL65 - 2.6525</f>
        <v>21.1163015594418</v>
      </c>
      <c r="BC65" s="21" t="s">
        <v>65</v>
      </c>
      <c r="BD65" s="25" t="n">
        <f aca="false">V65 - O65</f>
        <v>0.174332999999999</v>
      </c>
      <c r="BE65" s="25" t="n">
        <f aca="false">(BD65/O65)*100</f>
        <v>1.38844377190187</v>
      </c>
      <c r="BF65" s="25" t="n">
        <f aca="false">V65-O65</f>
        <v>0.174332999999999</v>
      </c>
      <c r="BG65" s="25" t="n">
        <f aca="false">(BF65/O65)*100</f>
        <v>1.38844377190187</v>
      </c>
      <c r="BH65" s="25" t="n">
        <f aca="false">BG65/AA65</f>
        <v>0.0578518238292446</v>
      </c>
      <c r="BI65" s="25" t="n">
        <f aca="false">((AZ65 - AY65)/AY65)*100</f>
        <v>1.56579622740881</v>
      </c>
      <c r="BJ65" s="25" t="n">
        <f aca="false">BI65/AA65</f>
        <v>0.0652415094753671</v>
      </c>
      <c r="BK65" s="25" t="n">
        <f aca="false">AL65 - O65</f>
        <v>0.187982392065761</v>
      </c>
      <c r="BL65" s="25" t="n">
        <f aca="false">(BK65/O65)*100</f>
        <v>1.49715189603187</v>
      </c>
      <c r="BM65" s="25" t="n">
        <f aca="false">BL65/AA65</f>
        <v>0.0623813290013277</v>
      </c>
      <c r="BN65" s="25" t="n">
        <f aca="false">((BB65 - AY65)/AY65)*100</f>
        <v>1.68839015169735</v>
      </c>
      <c r="BO65" s="25" t="n">
        <f aca="false">BN65/AA65</f>
        <v>0.0703495896540563</v>
      </c>
      <c r="BP65" s="25" t="e">
        <f aca="false">((BC65 - AZ65)/AZ65)</f>
        <v>#VALUE!</v>
      </c>
      <c r="BQ65" s="25" t="e">
        <f aca="false">BP65*100</f>
        <v>#VALUE!</v>
      </c>
      <c r="BR65" s="25" t="e">
        <f aca="false">BP65/AA65</f>
        <v>#VALUE!</v>
      </c>
      <c r="BS65" s="25" t="n">
        <f aca="false">((AZ65 - AY65)/AZ65)</f>
        <v>0.0154165701995084</v>
      </c>
      <c r="BT65" s="25" t="n">
        <f aca="false">BS65*100</f>
        <v>1.54165701995084</v>
      </c>
      <c r="BU65" s="25" t="n">
        <f aca="false">BS65/AA65</f>
        <v>0.000642357091646182</v>
      </c>
      <c r="BV65" s="25" t="e">
        <f aca="false">(BP65-BS65)*100</f>
        <v>#VALUE!</v>
      </c>
      <c r="BW65" s="25" t="e">
        <f aca="false">BV65/AA65</f>
        <v>#VALUE!</v>
      </c>
      <c r="BX65" s="10"/>
      <c r="BY65" s="10" t="s">
        <v>81</v>
      </c>
      <c r="BZ65" s="26"/>
      <c r="CA65" s="26"/>
    </row>
    <row r="66" customFormat="false" ht="14.25" hidden="false" customHeight="true" outlineLevel="0" collapsed="false">
      <c r="A66" s="18" t="n">
        <v>65</v>
      </c>
      <c r="B66" s="10" t="n">
        <v>17141</v>
      </c>
      <c r="C66" s="10" t="n">
        <v>7</v>
      </c>
      <c r="D66" s="11" t="n">
        <v>3</v>
      </c>
      <c r="E66" s="11" t="n">
        <v>1</v>
      </c>
      <c r="F66" s="10" t="n">
        <v>900</v>
      </c>
      <c r="G66" s="10" t="n">
        <v>2453.26</v>
      </c>
      <c r="H66" s="10" t="n">
        <v>2468.16</v>
      </c>
      <c r="I66" s="12" t="n">
        <v>943.47</v>
      </c>
      <c r="J66" s="10" t="n">
        <v>2.01</v>
      </c>
      <c r="K66" s="13" t="n">
        <v>7.59</v>
      </c>
      <c r="L66" s="10" t="s">
        <v>64</v>
      </c>
      <c r="M66" s="10" t="n">
        <v>20170605</v>
      </c>
      <c r="N66" s="10" t="n">
        <v>20170605</v>
      </c>
      <c r="O66" s="10" t="n">
        <v>12.293667</v>
      </c>
      <c r="P66" s="10" t="n">
        <v>170504</v>
      </c>
      <c r="Q66" s="24" t="n">
        <f aca="false">DATE(2017,RIGHT(LEFT(P66,4),2),RIGHT(P66,2))</f>
        <v>42859</v>
      </c>
      <c r="R66" s="10" t="n">
        <f aca="false">AVERAGE(2.785)</f>
        <v>2.785</v>
      </c>
      <c r="S66" s="10" t="n">
        <v>12.9</v>
      </c>
      <c r="T66" s="10" t="n">
        <f aca="false">AVERAGE(32.4,32.5,32.4)</f>
        <v>32.4333333333333</v>
      </c>
      <c r="U66" s="10" t="n">
        <v>36.1</v>
      </c>
      <c r="V66" s="10" t="n">
        <v>12.295</v>
      </c>
      <c r="W66" s="10" t="n">
        <v>170530</v>
      </c>
      <c r="X66" s="24" t="n">
        <f aca="false">DATE(2017,RIGHT(LEFT(W66,4),2),RIGHT(W66,2))</f>
        <v>42885</v>
      </c>
      <c r="Y66" s="10" t="n">
        <f aca="false">V66*(32.55/29.53)</f>
        <v>13.5523958686082</v>
      </c>
      <c r="Z66" s="10" t="n">
        <f aca="false">V66*(T66/AI66)</f>
        <v>13.5481710079275</v>
      </c>
      <c r="AA66" s="10" t="n">
        <v>26</v>
      </c>
      <c r="AB66" s="10" t="n">
        <f aca="false">IF(X66="NA","NA",DATEDIF(Q66,X66,"d"))</f>
        <v>26</v>
      </c>
      <c r="AC66" s="10" t="n">
        <f aca="false">1.8682*O66 - 2.7383</f>
        <v>20.2287286894</v>
      </c>
      <c r="AD66" s="10" t="n">
        <f aca="false">1.8682*Z66 - 2.7383</f>
        <v>22.5723930770102</v>
      </c>
      <c r="AE66" s="10" t="n">
        <f aca="false">((AD66-AC66)/AC66)*100</f>
        <v>11.585821450254</v>
      </c>
      <c r="AF66" s="12" t="n">
        <f aca="false">(AE66/AA66)*60</f>
        <v>26.7365110390477</v>
      </c>
      <c r="AG66" s="10" t="n">
        <f aca="false">AVERAGE(2.802, 2.803, 2.802)</f>
        <v>2.80233333333333</v>
      </c>
      <c r="AH66" s="10" t="n">
        <v>17.2</v>
      </c>
      <c r="AI66" s="10" t="n">
        <f aca="false">AVERAGE(29.4, 29.4, 29.5)</f>
        <v>29.4333333333333</v>
      </c>
      <c r="AJ66" s="10" t="s">
        <v>65</v>
      </c>
      <c r="AK66" s="10" t="n">
        <f aca="false">((R66 - AG66)/R66)</f>
        <v>-0.00622381807301013</v>
      </c>
      <c r="AL66" s="10" t="n">
        <f aca="false">(V66*(1 +AK66))</f>
        <v>12.2184781567923</v>
      </c>
      <c r="AM66" s="10" t="s">
        <v>65</v>
      </c>
      <c r="AN66" s="10" t="s">
        <v>65</v>
      </c>
      <c r="AO66" s="24" t="str">
        <f aca="false">IF(AN66="NA","NA",DATE(2017,RIGHT(LEFT(AN66,4),2),RIGHT(AN66,2)))</f>
        <v>NA</v>
      </c>
      <c r="AP66" s="10" t="str">
        <f aca="false">IF(AO66="NA","NA",DATEDIF(X66,AO66,"d"))</f>
        <v>NA</v>
      </c>
      <c r="AQ66" s="10" t="s">
        <v>65</v>
      </c>
      <c r="AR66" s="10" t="s">
        <v>65</v>
      </c>
      <c r="AS66" s="10" t="s">
        <v>65</v>
      </c>
      <c r="AT66" s="10" t="s">
        <v>65</v>
      </c>
      <c r="AU66" s="10" t="s">
        <v>65</v>
      </c>
      <c r="AV66" s="10" t="s">
        <v>65</v>
      </c>
      <c r="AW66" s="10" t="n">
        <v>22.56</v>
      </c>
      <c r="AX66" s="10" t="s">
        <v>69</v>
      </c>
      <c r="AY66" s="21" t="n">
        <f aca="false">1.8651*O66 - 2.6525</f>
        <v>20.2764183217</v>
      </c>
      <c r="AZ66" s="21" t="n">
        <f aca="false">1.8651*V66 - 2.6525</f>
        <v>20.2789045</v>
      </c>
      <c r="BA66" s="21" t="s">
        <v>65</v>
      </c>
      <c r="BB66" s="21" t="n">
        <f aca="false">1.8651*AL66 - 2.6525</f>
        <v>20.1361836102334</v>
      </c>
      <c r="BC66" s="21" t="s">
        <v>65</v>
      </c>
      <c r="BD66" s="25" t="n">
        <f aca="false">V66 - O66</f>
        <v>0.00133300000000069</v>
      </c>
      <c r="BE66" s="25" t="n">
        <f aca="false">(BD66/O66)*100</f>
        <v>0.0108429811869859</v>
      </c>
      <c r="BF66" s="25" t="n">
        <f aca="false">V66-O66</f>
        <v>0.00133300000000069</v>
      </c>
      <c r="BG66" s="25" t="n">
        <f aca="false">(BF66/O66)*100</f>
        <v>0.0108429811869859</v>
      </c>
      <c r="BH66" s="25" t="n">
        <f aca="false">BG66/AA66</f>
        <v>0.000417037737960996</v>
      </c>
      <c r="BI66" s="25" t="n">
        <f aca="false">((AZ66 - AY66)/AY66)*100</f>
        <v>0.0122614273416283</v>
      </c>
      <c r="BJ66" s="25" t="n">
        <f aca="false">BI66/AA66</f>
        <v>0.000471593359293398</v>
      </c>
      <c r="BK66" s="25" t="n">
        <f aca="false">AL66 - O66</f>
        <v>-0.0751888432076591</v>
      </c>
      <c r="BL66" s="25" t="n">
        <f aca="false">(BK66/O66)*100</f>
        <v>-0.611606310856306</v>
      </c>
      <c r="BM66" s="25" t="n">
        <f aca="false">BL66/AA66</f>
        <v>-0.0235233196483194</v>
      </c>
      <c r="BN66" s="25" t="n">
        <f aca="false">((BB66 - AY66)/AY66)*100</f>
        <v>-0.691614807120663</v>
      </c>
      <c r="BO66" s="25" t="n">
        <f aca="false">BN66/AA66</f>
        <v>-0.0266005695046409</v>
      </c>
      <c r="BP66" s="25" t="e">
        <f aca="false">((BC66 - AZ66)/AZ66)</f>
        <v>#VALUE!</v>
      </c>
      <c r="BQ66" s="25" t="e">
        <f aca="false">BP66*100</f>
        <v>#VALUE!</v>
      </c>
      <c r="BR66" s="25" t="e">
        <f aca="false">BP66/AA66</f>
        <v>#VALUE!</v>
      </c>
      <c r="BS66" s="25" t="n">
        <f aca="false">((AZ66 - AY66)/AZ66)</f>
        <v>0.000122599240999427</v>
      </c>
      <c r="BT66" s="25" t="n">
        <f aca="false">BS66*100</f>
        <v>0.0122599240999427</v>
      </c>
      <c r="BU66" s="25" t="n">
        <f aca="false">BS66/AA66</f>
        <v>4.71535542305488E-006</v>
      </c>
      <c r="BV66" s="25" t="e">
        <f aca="false">(BP66-BS66)*100</f>
        <v>#VALUE!</v>
      </c>
      <c r="BW66" s="25" t="e">
        <f aca="false">BV66/AA66</f>
        <v>#VALUE!</v>
      </c>
      <c r="BX66" s="10"/>
      <c r="BY66" s="26"/>
      <c r="BZ66" s="26"/>
      <c r="CA66" s="26"/>
    </row>
    <row r="67" customFormat="false" ht="14.25" hidden="false" customHeight="true" outlineLevel="0" collapsed="false">
      <c r="A67" s="18" t="n">
        <v>66</v>
      </c>
      <c r="B67" s="10" t="n">
        <v>17186</v>
      </c>
      <c r="C67" s="10" t="n">
        <v>6</v>
      </c>
      <c r="D67" s="11" t="n">
        <v>2</v>
      </c>
      <c r="E67" s="11" t="n">
        <v>3</v>
      </c>
      <c r="F67" s="10" t="n">
        <v>400</v>
      </c>
      <c r="G67" s="10" t="n">
        <v>2348.8</v>
      </c>
      <c r="H67" s="10" t="n">
        <v>2454.04</v>
      </c>
      <c r="I67" s="12" t="n">
        <v>519.42</v>
      </c>
      <c r="J67" s="10" t="n">
        <v>3.1</v>
      </c>
      <c r="K67" s="13" t="n">
        <v>7.83</v>
      </c>
      <c r="L67" s="10" t="s">
        <v>64</v>
      </c>
      <c r="M67" s="10" t="n">
        <v>20170605</v>
      </c>
      <c r="N67" s="10" t="n">
        <v>20170605</v>
      </c>
      <c r="O67" s="10" t="n">
        <v>36.541333</v>
      </c>
      <c r="P67" s="10" t="n">
        <v>170504</v>
      </c>
      <c r="Q67" s="24" t="n">
        <f aca="false">DATE(2017,RIGHT(LEFT(P67,4),2),RIGHT(P67,2))</f>
        <v>42859</v>
      </c>
      <c r="R67" s="10" t="n">
        <f aca="false">AVERAGE(2.769, 2.772, 2.769)</f>
        <v>2.77</v>
      </c>
      <c r="S67" s="10" t="n">
        <v>13</v>
      </c>
      <c r="T67" s="10" t="n">
        <f aca="false">AVERAGE(32.4,32.5,32.4)</f>
        <v>32.4333333333333</v>
      </c>
      <c r="U67" s="10" t="n">
        <v>36.1</v>
      </c>
      <c r="V67" s="10" t="n">
        <v>36.644</v>
      </c>
      <c r="W67" s="10" t="n">
        <v>170530</v>
      </c>
      <c r="X67" s="24" t="n">
        <f aca="false">DATE(2017,RIGHT(LEFT(W67,4),2),RIGHT(W67,2))</f>
        <v>42885</v>
      </c>
      <c r="Y67" s="10" t="n">
        <f aca="false">V67*(32.55/29.53)</f>
        <v>40.39154080596</v>
      </c>
      <c r="Z67" s="10" t="n">
        <f aca="false">V67*(T67/AI67)</f>
        <v>40.3789490373726</v>
      </c>
      <c r="AA67" s="10" t="n">
        <v>26</v>
      </c>
      <c r="AB67" s="10" t="n">
        <f aca="false">IF(X67="NA","NA",DATEDIF(Q67,X67,"d"))</f>
        <v>26</v>
      </c>
      <c r="AC67" s="10" t="n">
        <f aca="false">1.8682*O67 - 2.7383</f>
        <v>65.5282183106</v>
      </c>
      <c r="AD67" s="10" t="n">
        <f aca="false">1.8682*Z67 - 2.7383</f>
        <v>72.6976525916195</v>
      </c>
      <c r="AE67" s="10" t="n">
        <f aca="false">((AD67-AC67)/AC67)*100</f>
        <v>10.9409876628062</v>
      </c>
      <c r="AF67" s="12" t="n">
        <f aca="false">(AE67/AA67)*60</f>
        <v>25.2484330680144</v>
      </c>
      <c r="AG67" s="10" t="n">
        <f aca="false">AVERAGE(2.802, 2.803, 2.802)</f>
        <v>2.80233333333333</v>
      </c>
      <c r="AH67" s="10" t="n">
        <v>17.2</v>
      </c>
      <c r="AI67" s="10" t="n">
        <f aca="false">AVERAGE(29.4, 29.4, 29.5)</f>
        <v>29.4333333333333</v>
      </c>
      <c r="AJ67" s="10" t="s">
        <v>65</v>
      </c>
      <c r="AK67" s="10" t="n">
        <f aca="false">((R67 - AG67)/R67)</f>
        <v>-0.0116726835138387</v>
      </c>
      <c r="AL67" s="10" t="n">
        <f aca="false">(V67*(1 +AK67))</f>
        <v>36.2162661853189</v>
      </c>
      <c r="AM67" s="10" t="s">
        <v>65</v>
      </c>
      <c r="AN67" s="10" t="s">
        <v>65</v>
      </c>
      <c r="AO67" s="24" t="str">
        <f aca="false">IF(AN67="NA","NA",DATE(2017,RIGHT(LEFT(AN67,4),2),RIGHT(AN67,2)))</f>
        <v>NA</v>
      </c>
      <c r="AP67" s="10" t="str">
        <f aca="false">IF(AO67="NA","NA",DATEDIF(X67,AO67,"d"))</f>
        <v>NA</v>
      </c>
      <c r="AQ67" s="10" t="s">
        <v>65</v>
      </c>
      <c r="AR67" s="10" t="s">
        <v>65</v>
      </c>
      <c r="AS67" s="10" t="s">
        <v>65</v>
      </c>
      <c r="AT67" s="10" t="s">
        <v>65</v>
      </c>
      <c r="AU67" s="10" t="s">
        <v>65</v>
      </c>
      <c r="AV67" s="10" t="s">
        <v>65</v>
      </c>
      <c r="AW67" s="10" t="n">
        <v>65.57</v>
      </c>
      <c r="AX67" s="10" t="s">
        <v>69</v>
      </c>
      <c r="AY67" s="21" t="n">
        <f aca="false">1.8651*O67 - 2.6525</f>
        <v>65.5007401783</v>
      </c>
      <c r="AZ67" s="21" t="n">
        <f aca="false">1.8651*V67 - 2.6525</f>
        <v>65.6922244</v>
      </c>
      <c r="BA67" s="21" t="s">
        <v>65</v>
      </c>
      <c r="BB67" s="21" t="n">
        <f aca="false">1.8651*AL67 - 2.6525</f>
        <v>64.8944580622383</v>
      </c>
      <c r="BC67" s="21" t="s">
        <v>65</v>
      </c>
      <c r="BD67" s="25" t="n">
        <f aca="false">V67 - O67</f>
        <v>0.102666999999997</v>
      </c>
      <c r="BE67" s="25" t="n">
        <f aca="false">(BD67/O67)*100</f>
        <v>0.280961288412759</v>
      </c>
      <c r="BF67" s="25" t="n">
        <f aca="false">V67-O67</f>
        <v>0.102666999999997</v>
      </c>
      <c r="BG67" s="25" t="n">
        <f aca="false">(BF67/O67)*100</f>
        <v>0.280961288412759</v>
      </c>
      <c r="BH67" s="25" t="n">
        <f aca="false">BG67/AA67</f>
        <v>0.0108062034004907</v>
      </c>
      <c r="BI67" s="25" t="n">
        <f aca="false">((AZ67 - AY67)/AY67)*100</f>
        <v>0.292339019648868</v>
      </c>
      <c r="BJ67" s="25" t="n">
        <f aca="false">BI67/AA67</f>
        <v>0.0112438084480334</v>
      </c>
      <c r="BK67" s="25" t="n">
        <f aca="false">AL67 - O67</f>
        <v>-0.325066814681108</v>
      </c>
      <c r="BL67" s="25" t="n">
        <f aca="false">(BK67/O67)*100</f>
        <v>-0.889586635170392</v>
      </c>
      <c r="BM67" s="25" t="n">
        <f aca="false">BL67/AA67</f>
        <v>-0.0342148705834766</v>
      </c>
      <c r="BN67" s="25" t="n">
        <f aca="false">((BB67 - AY67)/AY67)*100</f>
        <v>-0.925611091434036</v>
      </c>
      <c r="BO67" s="25" t="n">
        <f aca="false">BN67/AA67</f>
        <v>-0.0356004265936168</v>
      </c>
      <c r="BP67" s="25" t="e">
        <f aca="false">((BC67 - AZ67)/AZ67)</f>
        <v>#VALUE!</v>
      </c>
      <c r="BQ67" s="25" t="e">
        <f aca="false">BP67*100</f>
        <v>#VALUE!</v>
      </c>
      <c r="BR67" s="25" t="e">
        <f aca="false">BP67/AA67</f>
        <v>#VALUE!</v>
      </c>
      <c r="BS67" s="25" t="n">
        <f aca="false">((AZ67 - AY67)/AZ67)</f>
        <v>0.00291486889733017</v>
      </c>
      <c r="BT67" s="25" t="n">
        <f aca="false">BS67*100</f>
        <v>0.291486889733017</v>
      </c>
      <c r="BU67" s="25" t="n">
        <f aca="false">BS67/AA67</f>
        <v>0.000112110342205007</v>
      </c>
      <c r="BV67" s="25" t="e">
        <f aca="false">(BP67-BS67)*100</f>
        <v>#VALUE!</v>
      </c>
      <c r="BW67" s="25" t="e">
        <f aca="false">BV67/AA67</f>
        <v>#VALUE!</v>
      </c>
      <c r="BX67" s="10"/>
      <c r="BY67" s="10" t="s">
        <v>81</v>
      </c>
      <c r="BZ67" s="26"/>
      <c r="CA67" s="26"/>
    </row>
    <row r="68" customFormat="false" ht="14.25" hidden="false" customHeight="true" outlineLevel="0" collapsed="false">
      <c r="A68" s="18" t="n">
        <v>67</v>
      </c>
      <c r="B68" s="10" t="n">
        <v>17189</v>
      </c>
      <c r="C68" s="10" t="n">
        <v>2</v>
      </c>
      <c r="D68" s="11" t="n">
        <v>1</v>
      </c>
      <c r="E68" s="11" t="n">
        <v>2</v>
      </c>
      <c r="F68" s="10" t="n">
        <v>400</v>
      </c>
      <c r="G68" s="10" t="n">
        <v>2388.7</v>
      </c>
      <c r="H68" s="10" t="n">
        <v>2486.18</v>
      </c>
      <c r="I68" s="12" t="n">
        <v>535.06</v>
      </c>
      <c r="J68" s="12" t="n">
        <v>3.1</v>
      </c>
      <c r="K68" s="13" t="n">
        <v>7.84</v>
      </c>
      <c r="L68" s="10" t="s">
        <v>64</v>
      </c>
      <c r="M68" s="10" t="n">
        <v>20170605</v>
      </c>
      <c r="N68" s="10" t="n">
        <v>20170605</v>
      </c>
      <c r="O68" s="10" t="n">
        <v>59.721667</v>
      </c>
      <c r="P68" s="10" t="n">
        <v>170505</v>
      </c>
      <c r="Q68" s="24" t="n">
        <f aca="false">DATE(2017,RIGHT(LEFT(P68,4),2),RIGHT(P68,2))</f>
        <v>42860</v>
      </c>
      <c r="R68" s="10" t="n">
        <v>2.786</v>
      </c>
      <c r="S68" s="10" t="n">
        <v>12.9</v>
      </c>
      <c r="T68" s="10" t="n">
        <f aca="false">AVERAGE(32.5, 32.6, 32.5)</f>
        <v>32.5333333333333</v>
      </c>
      <c r="U68" s="10" t="n">
        <v>36.1</v>
      </c>
      <c r="V68" s="10" t="n">
        <v>59.708333</v>
      </c>
      <c r="W68" s="10" t="n">
        <v>170530</v>
      </c>
      <c r="X68" s="24" t="n">
        <f aca="false">DATE(2017,RIGHT(LEFT(W68,4),2),RIGHT(W68,2))</f>
        <v>42885</v>
      </c>
      <c r="Y68" s="10" t="n">
        <f aca="false">V68*(32.55/29.53)</f>
        <v>65.8146372891974</v>
      </c>
      <c r="Z68" s="10" t="n">
        <f aca="false">V68*(T68/AI68)</f>
        <v>65.9969796240091</v>
      </c>
      <c r="AA68" s="10" t="n">
        <v>25</v>
      </c>
      <c r="AB68" s="10" t="n">
        <f aca="false">IF(X68="NA","NA",DATEDIF(Q68,X68,"d"))</f>
        <v>25</v>
      </c>
      <c r="AC68" s="10" t="n">
        <f aca="false">1.8682*O68 - 2.7383</f>
        <v>108.8337182894</v>
      </c>
      <c r="AD68" s="10" t="n">
        <f aca="false">1.8682*Z68 - 2.7383</f>
        <v>120.557257333574</v>
      </c>
      <c r="AE68" s="10" t="n">
        <f aca="false">((AD68-AC68)/AC68)*100</f>
        <v>10.7719732711876</v>
      </c>
      <c r="AF68" s="12" t="n">
        <f aca="false">(AE68/AA68)*60</f>
        <v>25.8527358508501</v>
      </c>
      <c r="AG68" s="10" t="n">
        <f aca="false">AVERAGE(2.794, 2.793, 2.798)</f>
        <v>2.795</v>
      </c>
      <c r="AH68" s="10" t="n">
        <v>17.2</v>
      </c>
      <c r="AI68" s="10" t="n">
        <f aca="false">AVERAGE(29.4, 29.4, 29.5)</f>
        <v>29.4333333333333</v>
      </c>
      <c r="AJ68" s="10" t="s">
        <v>65</v>
      </c>
      <c r="AK68" s="10" t="n">
        <f aca="false">((R68 - AG68)/R68)</f>
        <v>-0.0032304379038047</v>
      </c>
      <c r="AL68" s="10" t="n">
        <f aca="false">(V68*(1 +AK68))</f>
        <v>59.5154489379038</v>
      </c>
      <c r="AM68" s="10" t="s">
        <v>65</v>
      </c>
      <c r="AN68" s="10" t="s">
        <v>65</v>
      </c>
      <c r="AO68" s="24" t="str">
        <f aca="false">IF(AN68="NA","NA",DATE(2017,RIGHT(LEFT(AN68,4),2),RIGHT(AN68,2)))</f>
        <v>NA</v>
      </c>
      <c r="AP68" s="10" t="str">
        <f aca="false">IF(AO68="NA","NA",DATEDIF(X68,AO68,"d"))</f>
        <v>NA</v>
      </c>
      <c r="AQ68" s="10" t="s">
        <v>65</v>
      </c>
      <c r="AR68" s="10" t="s">
        <v>65</v>
      </c>
      <c r="AS68" s="10" t="s">
        <v>65</v>
      </c>
      <c r="AT68" s="10" t="s">
        <v>65</v>
      </c>
      <c r="AU68" s="10" t="s">
        <v>65</v>
      </c>
      <c r="AV68" s="10" t="s">
        <v>65</v>
      </c>
      <c r="AW68" s="10" t="n">
        <v>104.31</v>
      </c>
      <c r="AX68" s="10" t="s">
        <v>69</v>
      </c>
      <c r="AY68" s="21" t="n">
        <f aca="false">1.8651*O68 - 2.6525</f>
        <v>108.7343811217</v>
      </c>
      <c r="AZ68" s="21" t="n">
        <f aca="false">1.8651*V68 - 2.6525</f>
        <v>108.7095118783</v>
      </c>
      <c r="BA68" s="21" t="s">
        <v>65</v>
      </c>
      <c r="BB68" s="21" t="n">
        <f aca="false">1.8651*AL68 - 2.6525</f>
        <v>108.349763814084</v>
      </c>
      <c r="BC68" s="21" t="s">
        <v>65</v>
      </c>
      <c r="BD68" s="25" t="n">
        <f aca="false">V68 - O68</f>
        <v>-0.0133339999999933</v>
      </c>
      <c r="BE68" s="25" t="n">
        <f aca="false">(BD68/O68)*100</f>
        <v>-0.0223269052419339</v>
      </c>
      <c r="BF68" s="25" t="n">
        <f aca="false">V68-O68</f>
        <v>-0.0133339999999933</v>
      </c>
      <c r="BG68" s="25" t="n">
        <f aca="false">(BF68/O68)*100</f>
        <v>-0.0223269052419339</v>
      </c>
      <c r="BH68" s="25" t="n">
        <f aca="false">BG68/AA68</f>
        <v>-0.000893076209677355</v>
      </c>
      <c r="BI68" s="25" t="n">
        <f aca="false">((AZ68 - AY68)/AY68)*100</f>
        <v>-0.0228715546485171</v>
      </c>
      <c r="BJ68" s="25" t="n">
        <f aca="false">BI68/AA68</f>
        <v>-0.000914862185940682</v>
      </c>
      <c r="BK68" s="25" t="n">
        <f aca="false">AL68 - O68</f>
        <v>-0.206218062096191</v>
      </c>
      <c r="BL68" s="25" t="n">
        <f aca="false">(BK68/O68)*100</f>
        <v>-0.345298569941444</v>
      </c>
      <c r="BM68" s="25" t="n">
        <f aca="false">BL68/AA68</f>
        <v>-0.0138119427976577</v>
      </c>
      <c r="BN68" s="25" t="n">
        <f aca="false">((BB68 - AY68)/AY68)*100</f>
        <v>-0.35372188966167</v>
      </c>
      <c r="BO68" s="25" t="n">
        <f aca="false">BN68/AA68</f>
        <v>-0.0141488755864668</v>
      </c>
      <c r="BP68" s="25" t="e">
        <f aca="false">((BC68 - AZ68)/AZ68)</f>
        <v>#VALUE!</v>
      </c>
      <c r="BQ68" s="25" t="e">
        <f aca="false">BP68*100</f>
        <v>#VALUE!</v>
      </c>
      <c r="BR68" s="25" t="e">
        <f aca="false">BP68/AA68</f>
        <v>#VALUE!</v>
      </c>
      <c r="BS68" s="25" t="n">
        <f aca="false">((AZ68 - AY68)/AZ68)</f>
        <v>-0.000228767869253405</v>
      </c>
      <c r="BT68" s="25" t="n">
        <f aca="false">BS68*100</f>
        <v>-0.0228767869253405</v>
      </c>
      <c r="BU68" s="25" t="n">
        <f aca="false">BS68/AA68</f>
        <v>-9.15071477013621E-006</v>
      </c>
      <c r="BV68" s="25" t="e">
        <f aca="false">(BP68-BS68)*100</f>
        <v>#VALUE!</v>
      </c>
      <c r="BW68" s="25" t="e">
        <f aca="false">BV68/AA68</f>
        <v>#VALUE!</v>
      </c>
      <c r="BX68" s="10"/>
      <c r="BY68" s="26"/>
      <c r="BZ68" s="26"/>
      <c r="CA68" s="26"/>
    </row>
    <row r="69" customFormat="false" ht="14.25" hidden="false" customHeight="true" outlineLevel="0" collapsed="false">
      <c r="A69" s="18" t="n">
        <v>68</v>
      </c>
      <c r="B69" s="10" t="n">
        <v>17196</v>
      </c>
      <c r="C69" s="10" t="n">
        <v>13</v>
      </c>
      <c r="D69" s="11" t="n">
        <v>5</v>
      </c>
      <c r="E69" s="11" t="n">
        <v>1</v>
      </c>
      <c r="F69" s="10" t="n">
        <v>900</v>
      </c>
      <c r="G69" s="10" t="n">
        <v>2439.9</v>
      </c>
      <c r="H69" s="10" t="n">
        <v>2459.91</v>
      </c>
      <c r="I69" s="12" t="n">
        <v>936.56</v>
      </c>
      <c r="J69" s="10" t="n">
        <v>2.02</v>
      </c>
      <c r="K69" s="13" t="n">
        <v>7.62</v>
      </c>
      <c r="L69" s="10" t="s">
        <v>64</v>
      </c>
      <c r="M69" s="10" t="n">
        <v>20170605</v>
      </c>
      <c r="N69" s="10" t="n">
        <v>20170605</v>
      </c>
      <c r="O69" s="10" t="n">
        <v>23.109</v>
      </c>
      <c r="P69" s="10" t="n">
        <v>170506</v>
      </c>
      <c r="Q69" s="24" t="n">
        <f aca="false">DATE(2017,RIGHT(LEFT(P69,4),2),RIGHT(P69,2))</f>
        <v>42861</v>
      </c>
      <c r="R69" s="10" t="n">
        <f aca="false">AVERAGE(2.799, 2.799, 2.798)</f>
        <v>2.79866666666667</v>
      </c>
      <c r="S69" s="10" t="n">
        <v>13</v>
      </c>
      <c r="T69" s="10" t="n">
        <f aca="false">AVERAGE(32.6, 32.7, 32.7)</f>
        <v>32.6666666666667</v>
      </c>
      <c r="U69" s="10" t="n">
        <v>36.1</v>
      </c>
      <c r="V69" s="10" t="n">
        <v>22.620333</v>
      </c>
      <c r="W69" s="10" t="n">
        <v>170530</v>
      </c>
      <c r="X69" s="24" t="n">
        <f aca="false">DATE(2017,RIGHT(LEFT(W69,4),2),RIGHT(W69,2))</f>
        <v>42885</v>
      </c>
      <c r="Y69" s="10" t="n">
        <f aca="false">V69*(32.55/29.53)</f>
        <v>24.9336891009143</v>
      </c>
      <c r="Z69" s="10" t="n">
        <f aca="false">V69*(T69/AI69)</f>
        <v>25.1052393431484</v>
      </c>
      <c r="AA69" s="10" t="n">
        <v>24</v>
      </c>
      <c r="AB69" s="10" t="n">
        <f aca="false">IF(X69="NA","NA",DATEDIF(Q69,X69,"d"))</f>
        <v>24</v>
      </c>
      <c r="AC69" s="10" t="n">
        <f aca="false">1.8682*O69 - 2.7383</f>
        <v>40.4339338</v>
      </c>
      <c r="AD69" s="10" t="n">
        <f aca="false">1.8682*Z69 - 2.7383</f>
        <v>44.1633081408698</v>
      </c>
      <c r="AE69" s="10" t="n">
        <f aca="false">((AD69-AC69)/AC69)*100</f>
        <v>9.22337747130051</v>
      </c>
      <c r="AF69" s="12" t="n">
        <f aca="false">(AE69/AA69)*60</f>
        <v>23.0584436782513</v>
      </c>
      <c r="AG69" s="10" t="n">
        <f aca="false">AVERAGE(2.744, 2.744, 2.746)</f>
        <v>2.74466666666667</v>
      </c>
      <c r="AH69" s="10" t="n">
        <v>17.2</v>
      </c>
      <c r="AI69" s="10" t="n">
        <f aca="false">AVERAGE(29.4, 29.4, 29.5)</f>
        <v>29.4333333333333</v>
      </c>
      <c r="AJ69" s="10" t="s">
        <v>65</v>
      </c>
      <c r="AK69" s="10" t="n">
        <f aca="false">((R69 - AG69)/R69)</f>
        <v>0.0192949023344451</v>
      </c>
      <c r="AL69" s="10" t="n">
        <f aca="false">(V69*(1 +AK69))</f>
        <v>23.0567901160076</v>
      </c>
      <c r="AM69" s="10" t="s">
        <v>65</v>
      </c>
      <c r="AN69" s="10" t="s">
        <v>65</v>
      </c>
      <c r="AO69" s="24" t="str">
        <f aca="false">IF(AN69="NA","NA",DATE(2017,RIGHT(LEFT(AN69,4),2),RIGHT(AN69,2)))</f>
        <v>NA</v>
      </c>
      <c r="AP69" s="10" t="str">
        <f aca="false">IF(AO69="NA","NA",DATEDIF(X69,AO69,"d"))</f>
        <v>NA</v>
      </c>
      <c r="AQ69" s="10" t="s">
        <v>65</v>
      </c>
      <c r="AR69" s="10" t="s">
        <v>65</v>
      </c>
      <c r="AS69" s="10" t="s">
        <v>65</v>
      </c>
      <c r="AT69" s="10" t="s">
        <v>65</v>
      </c>
      <c r="AU69" s="10" t="s">
        <v>65</v>
      </c>
      <c r="AV69" s="10" t="s">
        <v>65</v>
      </c>
      <c r="AW69" s="10" t="n">
        <v>38.18</v>
      </c>
      <c r="AX69" s="10" t="s">
        <v>69</v>
      </c>
      <c r="AY69" s="21" t="n">
        <f aca="false">1.8651*O69 - 2.6525</f>
        <v>40.4480959</v>
      </c>
      <c r="AZ69" s="21" t="n">
        <f aca="false">1.8651*V69 - 2.6525</f>
        <v>39.5366830783</v>
      </c>
      <c r="BA69" s="21" t="s">
        <v>65</v>
      </c>
      <c r="BB69" s="21" t="n">
        <f aca="false">1.8651*AL69 - 2.6525</f>
        <v>40.3507192453658</v>
      </c>
      <c r="BC69" s="21" t="s">
        <v>65</v>
      </c>
      <c r="BD69" s="25" t="n">
        <f aca="false">V69 - O69</f>
        <v>-0.488667000000003</v>
      </c>
      <c r="BE69" s="25" t="n">
        <f aca="false">(BD69/O69)*100</f>
        <v>-2.11461768142284</v>
      </c>
      <c r="BF69" s="25" t="n">
        <f aca="false">V69-O69</f>
        <v>-0.488667000000003</v>
      </c>
      <c r="BG69" s="25" t="n">
        <f aca="false">(BF69/O69)*100</f>
        <v>-2.11461768142284</v>
      </c>
      <c r="BH69" s="25" t="n">
        <f aca="false">BG69/AA69</f>
        <v>-0.0881090700592848</v>
      </c>
      <c r="BI69" s="25" t="n">
        <f aca="false">((AZ69 - AY69)/AY69)*100</f>
        <v>-2.25328980615871</v>
      </c>
      <c r="BJ69" s="25" t="n">
        <f aca="false">BI69/AA69</f>
        <v>-0.0938870752566127</v>
      </c>
      <c r="BK69" s="25" t="n">
        <f aca="false">AL69 - O69</f>
        <v>-0.0522098839923793</v>
      </c>
      <c r="BL69" s="25" t="n">
        <f aca="false">(BK69/O69)*100</f>
        <v>-0.225928789616077</v>
      </c>
      <c r="BM69" s="25" t="n">
        <f aca="false">BL69/AA69</f>
        <v>-0.00941369956733654</v>
      </c>
      <c r="BN69" s="25" t="n">
        <f aca="false">((BB69 - AY69)/AY69)*100</f>
        <v>-0.24074471855219</v>
      </c>
      <c r="BO69" s="25" t="n">
        <f aca="false">BN69/AA69</f>
        <v>-0.0100310299396746</v>
      </c>
      <c r="BP69" s="25" t="e">
        <f aca="false">((BC69 - AZ69)/AZ69)</f>
        <v>#VALUE!</v>
      </c>
      <c r="BQ69" s="25" t="e">
        <f aca="false">BP69*100</f>
        <v>#VALUE!</v>
      </c>
      <c r="BR69" s="25" t="e">
        <f aca="false">BP69/AA69</f>
        <v>#VALUE!</v>
      </c>
      <c r="BS69" s="25" t="n">
        <f aca="false">((AZ69 - AY69)/AZ69)</f>
        <v>-0.0230523339526232</v>
      </c>
      <c r="BT69" s="25" t="n">
        <f aca="false">BS69*100</f>
        <v>-2.30523339526232</v>
      </c>
      <c r="BU69" s="25" t="n">
        <f aca="false">BS69/AA69</f>
        <v>-0.000960513914692632</v>
      </c>
      <c r="BV69" s="25" t="e">
        <f aca="false">(BP69-BS69)*100</f>
        <v>#VALUE!</v>
      </c>
      <c r="BW69" s="25" t="e">
        <f aca="false">BV69/AA69</f>
        <v>#VALUE!</v>
      </c>
      <c r="BX69" s="10"/>
      <c r="BY69" s="26"/>
      <c r="BZ69" s="26"/>
      <c r="CA69" s="26"/>
    </row>
    <row r="70" customFormat="false" ht="14.25" hidden="false" customHeight="true" outlineLevel="0" collapsed="false">
      <c r="A70" s="18" t="n">
        <v>69</v>
      </c>
      <c r="B70" s="10" t="n">
        <v>17199</v>
      </c>
      <c r="C70" s="10" t="n">
        <v>16</v>
      </c>
      <c r="D70" s="11" t="n">
        <v>6</v>
      </c>
      <c r="E70" s="11" t="n">
        <v>1</v>
      </c>
      <c r="F70" s="10" t="n">
        <v>2800</v>
      </c>
      <c r="G70" s="10" t="n">
        <v>2616.63</v>
      </c>
      <c r="H70" s="10" t="n">
        <v>2523.13</v>
      </c>
      <c r="I70" s="12" t="n">
        <v>2423.47</v>
      </c>
      <c r="J70" s="10" t="n">
        <v>1.17</v>
      </c>
      <c r="K70" s="13" t="n">
        <v>7.24</v>
      </c>
      <c r="L70" s="10" t="s">
        <v>64</v>
      </c>
      <c r="M70" s="10" t="n">
        <v>20170605</v>
      </c>
      <c r="N70" s="10" t="n">
        <v>20170605</v>
      </c>
      <c r="O70" s="10" t="n">
        <v>10.405333</v>
      </c>
      <c r="P70" s="10" t="n">
        <v>170506</v>
      </c>
      <c r="Q70" s="24" t="n">
        <f aca="false">DATE(2017,RIGHT(LEFT(P70,4),2),RIGHT(P70,2))</f>
        <v>42861</v>
      </c>
      <c r="R70" s="10" t="n">
        <f aca="false">AVERAGE(2.799, 2.798, 2.797)</f>
        <v>2.798</v>
      </c>
      <c r="S70" s="10" t="n">
        <v>13</v>
      </c>
      <c r="T70" s="10" t="n">
        <f aca="false">AVERAGE(32.6, 32.7, 32.7)</f>
        <v>32.6666666666667</v>
      </c>
      <c r="U70" s="10" t="n">
        <v>36.1</v>
      </c>
      <c r="V70" s="10" t="n">
        <v>10.468667</v>
      </c>
      <c r="W70" s="10" t="n">
        <v>170530</v>
      </c>
      <c r="X70" s="24" t="n">
        <f aca="false">DATE(2017,RIGHT(LEFT(W70,4),2),RIGHT(W70,2))</f>
        <v>42885</v>
      </c>
      <c r="Y70" s="10" t="n">
        <f aca="false">V70*(32.55/29.53)</f>
        <v>11.5392858398239</v>
      </c>
      <c r="Z70" s="10" t="n">
        <f aca="false">V70*(T70/AI70)</f>
        <v>11.6186791166478</v>
      </c>
      <c r="AA70" s="10" t="n">
        <v>24</v>
      </c>
      <c r="AB70" s="10" t="n">
        <f aca="false">IF(X70="NA","NA",DATEDIF(Q70,X70,"d"))</f>
        <v>24</v>
      </c>
      <c r="AC70" s="10" t="n">
        <f aca="false">1.8682*O70 - 2.7383</f>
        <v>16.7009431106</v>
      </c>
      <c r="AD70" s="10" t="n">
        <f aca="false">1.8682*Z70 - 2.7383</f>
        <v>18.9677163257214</v>
      </c>
      <c r="AE70" s="10" t="n">
        <f aca="false">((AD70-AC70)/AC70)*100</f>
        <v>13.5727258042254</v>
      </c>
      <c r="AF70" s="12" t="n">
        <f aca="false">(AE70/AA70)*60</f>
        <v>33.9318145105634</v>
      </c>
      <c r="AG70" s="10" t="n">
        <f aca="false">AVERAGE(2.802, 2.803, 2.802)</f>
        <v>2.80233333333333</v>
      </c>
      <c r="AH70" s="10" t="n">
        <v>17.2</v>
      </c>
      <c r="AI70" s="10" t="n">
        <f aca="false">AVERAGE(29.4, 29.4, 29.5)</f>
        <v>29.4333333333333</v>
      </c>
      <c r="AJ70" s="10" t="s">
        <v>65</v>
      </c>
      <c r="AK70" s="10" t="n">
        <f aca="false">((R70 - AG70)/R70)</f>
        <v>-0.00154872527996187</v>
      </c>
      <c r="AL70" s="10" t="n">
        <f aca="false">(V70*(1 +AK70))</f>
        <v>10.4524539107696</v>
      </c>
      <c r="AM70" s="10" t="s">
        <v>65</v>
      </c>
      <c r="AN70" s="10" t="s">
        <v>65</v>
      </c>
      <c r="AO70" s="24" t="str">
        <f aca="false">IF(AN70="NA","NA",DATE(2017,RIGHT(LEFT(AN70,4),2),RIGHT(AN70,2)))</f>
        <v>NA</v>
      </c>
      <c r="AP70" s="10" t="str">
        <f aca="false">IF(AO70="NA","NA",DATEDIF(X70,AO70,"d"))</f>
        <v>NA</v>
      </c>
      <c r="AQ70" s="10" t="s">
        <v>65</v>
      </c>
      <c r="AR70" s="10" t="s">
        <v>65</v>
      </c>
      <c r="AS70" s="10" t="s">
        <v>65</v>
      </c>
      <c r="AT70" s="10" t="s">
        <v>65</v>
      </c>
      <c r="AU70" s="10" t="s">
        <v>65</v>
      </c>
      <c r="AV70" s="10" t="s">
        <v>65</v>
      </c>
      <c r="AW70" s="10" t="n">
        <v>19.79</v>
      </c>
      <c r="AX70" s="10" t="s">
        <v>69</v>
      </c>
      <c r="AY70" s="21" t="n">
        <f aca="false">1.8651*O70 - 2.6525</f>
        <v>16.7544865783</v>
      </c>
      <c r="AZ70" s="21" t="n">
        <f aca="false">1.8651*V70 - 2.6525</f>
        <v>16.8726108217</v>
      </c>
      <c r="BA70" s="21" t="s">
        <v>65</v>
      </c>
      <c r="BB70" s="21" t="n">
        <f aca="false">1.8651*AL70 - 2.6525</f>
        <v>16.8423717889764</v>
      </c>
      <c r="BC70" s="21" t="s">
        <v>65</v>
      </c>
      <c r="BD70" s="25" t="n">
        <f aca="false">V70 - O70</f>
        <v>0.0633339999999993</v>
      </c>
      <c r="BE70" s="25" t="n">
        <f aca="false">(BD70/O70)*100</f>
        <v>0.608668650969645</v>
      </c>
      <c r="BF70" s="25" t="n">
        <f aca="false">V70-O70</f>
        <v>0.0633339999999993</v>
      </c>
      <c r="BG70" s="25" t="n">
        <f aca="false">(BF70/O70)*100</f>
        <v>0.608668650969645</v>
      </c>
      <c r="BH70" s="25" t="n">
        <f aca="false">BG70/AA70</f>
        <v>0.0253611937904019</v>
      </c>
      <c r="BI70" s="25" t="n">
        <f aca="false">((AZ70 - AY70)/AY70)*100</f>
        <v>0.705030517336127</v>
      </c>
      <c r="BJ70" s="25" t="n">
        <f aca="false">BI70/AA70</f>
        <v>0.029376271555672</v>
      </c>
      <c r="BK70" s="25" t="n">
        <f aca="false">AL70 - O70</f>
        <v>0.0471209107695962</v>
      </c>
      <c r="BL70" s="25" t="n">
        <f aca="false">(BK70/O70)*100</f>
        <v>0.452853462446577</v>
      </c>
      <c r="BM70" s="25" t="n">
        <f aca="false">BL70/AA70</f>
        <v>0.0188688942686074</v>
      </c>
      <c r="BN70" s="25" t="n">
        <f aca="false">((BB70 - AY70)/AY70)*100</f>
        <v>0.524547322089849</v>
      </c>
      <c r="BO70" s="25" t="n">
        <f aca="false">BN70/AA70</f>
        <v>0.0218561384204104</v>
      </c>
      <c r="BP70" s="25" t="e">
        <f aca="false">((BC70 - AZ70)/AZ70)</f>
        <v>#VALUE!</v>
      </c>
      <c r="BQ70" s="25" t="e">
        <f aca="false">BP70*100</f>
        <v>#VALUE!</v>
      </c>
      <c r="BR70" s="25" t="e">
        <f aca="false">BP70/AA70</f>
        <v>#VALUE!</v>
      </c>
      <c r="BS70" s="25" t="n">
        <f aca="false">((AZ70 - AY70)/AZ70)</f>
        <v>0.00700094636498579</v>
      </c>
      <c r="BT70" s="25" t="n">
        <f aca="false">BS70*100</f>
        <v>0.700094636498579</v>
      </c>
      <c r="BU70" s="25" t="n">
        <f aca="false">BS70/AA70</f>
        <v>0.000291706098541075</v>
      </c>
      <c r="BV70" s="25" t="e">
        <f aca="false">(BP70-BS70)*100</f>
        <v>#VALUE!</v>
      </c>
      <c r="BW70" s="25" t="e">
        <f aca="false">BV70/AA70</f>
        <v>#VALUE!</v>
      </c>
      <c r="BX70" s="10"/>
      <c r="BY70" s="26"/>
      <c r="BZ70" s="26"/>
      <c r="CA70" s="26"/>
    </row>
    <row r="71" customFormat="false" ht="14.25" hidden="false" customHeight="true" outlineLevel="0" collapsed="false">
      <c r="A71" s="18" t="n">
        <v>70</v>
      </c>
      <c r="B71" s="10" t="n">
        <v>17212</v>
      </c>
      <c r="C71" s="10" t="n">
        <v>15</v>
      </c>
      <c r="D71" s="11" t="n">
        <v>5</v>
      </c>
      <c r="E71" s="11" t="n">
        <v>3</v>
      </c>
      <c r="F71" s="10" t="n">
        <v>900</v>
      </c>
      <c r="G71" s="10" t="n">
        <v>2441.67</v>
      </c>
      <c r="H71" s="10" t="n">
        <v>2467.77</v>
      </c>
      <c r="I71" s="12" t="n">
        <v>890.65</v>
      </c>
      <c r="J71" s="10" t="n">
        <v>2.12</v>
      </c>
      <c r="K71" s="13" t="n">
        <v>7.62</v>
      </c>
      <c r="L71" s="10" t="s">
        <v>64</v>
      </c>
      <c r="M71" s="10" t="n">
        <v>20170605</v>
      </c>
      <c r="N71" s="10" t="n">
        <v>20170605</v>
      </c>
      <c r="O71" s="10" t="n">
        <v>16.0855</v>
      </c>
      <c r="P71" s="10" t="n">
        <v>170505</v>
      </c>
      <c r="Q71" s="24" t="n">
        <f aca="false">DATE(2017,RIGHT(LEFT(P71,4),2),RIGHT(P71,2))</f>
        <v>42860</v>
      </c>
      <c r="R71" s="10" t="n">
        <v>2.786</v>
      </c>
      <c r="S71" s="10" t="n">
        <v>12.9</v>
      </c>
      <c r="T71" s="10" t="n">
        <f aca="false">AVERAGE(32.5, 32.6, 32.5)</f>
        <v>32.5333333333333</v>
      </c>
      <c r="U71" s="10" t="n">
        <v>36.1</v>
      </c>
      <c r="V71" s="10" t="n">
        <v>16.059667</v>
      </c>
      <c r="W71" s="10" t="n">
        <v>170530</v>
      </c>
      <c r="X71" s="24" t="n">
        <f aca="false">DATE(2017,RIGHT(LEFT(W71,4),2),RIGHT(W71,2))</f>
        <v>42885</v>
      </c>
      <c r="Y71" s="10" t="n">
        <f aca="false">V71*(32.55/29.53)</f>
        <v>17.7020711429055</v>
      </c>
      <c r="Z71" s="10" t="n">
        <f aca="false">V71*(T71/AI71)</f>
        <v>17.7511155062288</v>
      </c>
      <c r="AA71" s="10" t="n">
        <v>25</v>
      </c>
      <c r="AB71" s="10" t="n">
        <f aca="false">IF(X71="NA","NA",DATEDIF(Q71,X71,"d"))</f>
        <v>25</v>
      </c>
      <c r="AC71" s="10" t="n">
        <f aca="false">1.8682*O71 - 2.7383</f>
        <v>27.3126311</v>
      </c>
      <c r="AD71" s="10" t="n">
        <f aca="false">1.8682*Z71 - 2.7383</f>
        <v>30.4243339887366</v>
      </c>
      <c r="AE71" s="10" t="n">
        <f aca="false">((AD71-AC71)/AC71)*100</f>
        <v>11.3929078357324</v>
      </c>
      <c r="AF71" s="12" t="n">
        <f aca="false">(AE71/AA71)*60</f>
        <v>27.3429788057578</v>
      </c>
      <c r="AG71" s="10" t="n">
        <f aca="false">AVERAGE(2.794, 2.793, 2.798)</f>
        <v>2.795</v>
      </c>
      <c r="AH71" s="10" t="n">
        <v>17.2</v>
      </c>
      <c r="AI71" s="10" t="n">
        <f aca="false">AVERAGE(29.4, 29.4, 29.5)</f>
        <v>29.4333333333333</v>
      </c>
      <c r="AJ71" s="10" t="s">
        <v>65</v>
      </c>
      <c r="AK71" s="10" t="n">
        <f aca="false">((R71 - AG71)/R71)</f>
        <v>-0.0032304379038047</v>
      </c>
      <c r="AL71" s="10" t="n">
        <f aca="false">(V71*(1 +AK71))</f>
        <v>16.0077872430007</v>
      </c>
      <c r="AM71" s="10" t="s">
        <v>65</v>
      </c>
      <c r="AN71" s="10" t="s">
        <v>65</v>
      </c>
      <c r="AO71" s="24" t="str">
        <f aca="false">IF(AN71="NA","NA",DATE(2017,RIGHT(LEFT(AN71,4),2),RIGHT(AN71,2)))</f>
        <v>NA</v>
      </c>
      <c r="AP71" s="10" t="str">
        <f aca="false">IF(AO71="NA","NA",DATEDIF(X71,AO71,"d"))</f>
        <v>NA</v>
      </c>
      <c r="AQ71" s="10" t="s">
        <v>65</v>
      </c>
      <c r="AR71" s="10" t="s">
        <v>65</v>
      </c>
      <c r="AS71" s="10" t="s">
        <v>65</v>
      </c>
      <c r="AT71" s="10" t="s">
        <v>65</v>
      </c>
      <c r="AU71" s="10" t="s">
        <v>65</v>
      </c>
      <c r="AV71" s="10" t="s">
        <v>65</v>
      </c>
      <c r="AW71" s="10" t="n">
        <v>28.69</v>
      </c>
      <c r="AX71" s="10" t="s">
        <v>69</v>
      </c>
      <c r="AY71" s="21" t="n">
        <f aca="false">1.8651*O71 - 2.6525</f>
        <v>27.34856605</v>
      </c>
      <c r="AZ71" s="21" t="n">
        <f aca="false">1.8651*V71 - 2.6525</f>
        <v>27.3003849217</v>
      </c>
      <c r="BA71" s="21" t="s">
        <v>65</v>
      </c>
      <c r="BB71" s="21" t="n">
        <f aca="false">1.8651*AL71 - 2.6525</f>
        <v>27.2036239869206</v>
      </c>
      <c r="BC71" s="21" t="s">
        <v>65</v>
      </c>
      <c r="BD71" s="25" t="n">
        <f aca="false">V71 - O71</f>
        <v>-0.0258329999999987</v>
      </c>
      <c r="BE71" s="25" t="n">
        <f aca="false">(BD71/O71)*100</f>
        <v>-0.160598054148138</v>
      </c>
      <c r="BF71" s="25" t="n">
        <f aca="false">V71-O71</f>
        <v>-0.0258329999999987</v>
      </c>
      <c r="BG71" s="25" t="n">
        <f aca="false">(BF71/O71)*100</f>
        <v>-0.160598054148138</v>
      </c>
      <c r="BH71" s="25" t="n">
        <f aca="false">BG71/AA71</f>
        <v>-0.0064239221659255</v>
      </c>
      <c r="BI71" s="25" t="n">
        <f aca="false">((AZ71 - AY71)/AY71)*100</f>
        <v>-0.176174239672788</v>
      </c>
      <c r="BJ71" s="25" t="n">
        <f aca="false">BI71/AA71</f>
        <v>-0.00704696958691153</v>
      </c>
      <c r="BK71" s="25" t="n">
        <f aca="false">AL71 - O71</f>
        <v>-0.0777127569992793</v>
      </c>
      <c r="BL71" s="25" t="n">
        <f aca="false">(BK71/O71)*100</f>
        <v>-0.483123042487204</v>
      </c>
      <c r="BM71" s="25" t="n">
        <f aca="false">BL71/AA71</f>
        <v>-0.0193249216994882</v>
      </c>
      <c r="BN71" s="25" t="n">
        <f aca="false">((BB71 - AY71)/AY71)*100</f>
        <v>-0.529980485318189</v>
      </c>
      <c r="BO71" s="25" t="n">
        <f aca="false">BN71/AA71</f>
        <v>-0.0211992194127276</v>
      </c>
      <c r="BP71" s="25" t="e">
        <f aca="false">((BC71 - AZ71)/AZ71)</f>
        <v>#VALUE!</v>
      </c>
      <c r="BQ71" s="25" t="e">
        <f aca="false">BP71*100</f>
        <v>#VALUE!</v>
      </c>
      <c r="BR71" s="25" t="e">
        <f aca="false">BP71/AA71</f>
        <v>#VALUE!</v>
      </c>
      <c r="BS71" s="25" t="n">
        <f aca="false">((AZ71 - AY71)/AZ71)</f>
        <v>-0.00176485161063427</v>
      </c>
      <c r="BT71" s="25" t="n">
        <f aca="false">BS71*100</f>
        <v>-0.176485161063427</v>
      </c>
      <c r="BU71" s="25" t="n">
        <f aca="false">BS71/AA71</f>
        <v>-7.05940644253708E-005</v>
      </c>
      <c r="BV71" s="25" t="e">
        <f aca="false">(BP71-BS71)*100</f>
        <v>#VALUE!</v>
      </c>
      <c r="BW71" s="25" t="e">
        <f aca="false">BV71/AA71</f>
        <v>#VALUE!</v>
      </c>
      <c r="BX71" s="10"/>
      <c r="BY71" s="26"/>
      <c r="BZ71" s="26"/>
      <c r="CA71" s="26"/>
    </row>
    <row r="72" customFormat="false" ht="14.25" hidden="false" customHeight="true" outlineLevel="0" collapsed="false">
      <c r="A72" s="18" t="n">
        <v>71</v>
      </c>
      <c r="B72" s="10" t="n">
        <v>17215</v>
      </c>
      <c r="C72" s="10" t="n">
        <v>8</v>
      </c>
      <c r="D72" s="11" t="n">
        <v>3</v>
      </c>
      <c r="E72" s="11" t="n">
        <v>2</v>
      </c>
      <c r="F72" s="10" t="n">
        <v>900</v>
      </c>
      <c r="G72" s="10" t="n">
        <v>2449.19</v>
      </c>
      <c r="H72" s="10" t="n">
        <v>2464.79</v>
      </c>
      <c r="I72" s="12" t="n">
        <v>904.6</v>
      </c>
      <c r="J72" s="10" t="n">
        <v>2.08</v>
      </c>
      <c r="K72" s="13" t="n">
        <v>7.59</v>
      </c>
      <c r="L72" s="10" t="s">
        <v>64</v>
      </c>
      <c r="M72" s="10" t="n">
        <v>20170605</v>
      </c>
      <c r="N72" s="10" t="n">
        <v>20170605</v>
      </c>
      <c r="O72" s="10" t="n">
        <v>5.3023333</v>
      </c>
      <c r="P72" s="10" t="n">
        <v>170505</v>
      </c>
      <c r="Q72" s="24" t="n">
        <f aca="false">DATE(2017,RIGHT(LEFT(P72,4),2),RIGHT(P72,2))</f>
        <v>42860</v>
      </c>
      <c r="R72" s="10" t="n">
        <v>2.786</v>
      </c>
      <c r="S72" s="10" t="n">
        <v>12.9</v>
      </c>
      <c r="T72" s="10" t="n">
        <f aca="false">AVERAGE(32.5, 32.6, 32.5)</f>
        <v>32.5333333333333</v>
      </c>
      <c r="U72" s="10" t="n">
        <v>36.1</v>
      </c>
      <c r="V72" s="10" t="n">
        <v>5.312</v>
      </c>
      <c r="W72" s="10" t="n">
        <v>170531</v>
      </c>
      <c r="X72" s="24" t="n">
        <f aca="false">DATE(2017,RIGHT(LEFT(W72,4),2),RIGHT(W72,2))</f>
        <v>42886</v>
      </c>
      <c r="Y72" s="10" t="n">
        <f aca="false">V72*(32.55/29.53)</f>
        <v>5.85525228581104</v>
      </c>
      <c r="Z72" s="10" t="n">
        <f aca="false">V72*(T72/AI72)</f>
        <v>5.86483257918552</v>
      </c>
      <c r="AA72" s="10" t="n">
        <v>26</v>
      </c>
      <c r="AB72" s="10" t="n">
        <f aca="false">IF(X72="NA","NA",DATEDIF(Q72,X72,"d"))</f>
        <v>26</v>
      </c>
      <c r="AC72" s="10" t="n">
        <f aca="false">1.8682*O72 - 2.7383</f>
        <v>7.16751907106</v>
      </c>
      <c r="AD72" s="10" t="n">
        <f aca="false">1.8682*Z72 - 2.7383</f>
        <v>8.21838022443439</v>
      </c>
      <c r="AE72" s="10" t="n">
        <f aca="false">((AD72-AC72)/AC72)*100</f>
        <v>14.6614350510403</v>
      </c>
      <c r="AF72" s="12" t="n">
        <f aca="false">(AE72/AA72)*60</f>
        <v>33.834080887016</v>
      </c>
      <c r="AG72" s="10" t="n">
        <f aca="false">AVERAGE(2.794, 2.795, 2.794)</f>
        <v>2.79433333333333</v>
      </c>
      <c r="AH72" s="10" t="n">
        <v>17.2</v>
      </c>
      <c r="AI72" s="10" t="n">
        <f aca="false">AVERAGE(29.4, 29.5, 29.5)</f>
        <v>29.4666666666667</v>
      </c>
      <c r="AJ72" s="10" t="n">
        <f aca="false">33.1</f>
        <v>33.1</v>
      </c>
      <c r="AK72" s="10" t="n">
        <f aca="false">((R72 - AG72)/R72)</f>
        <v>-0.00299114620722676</v>
      </c>
      <c r="AL72" s="10" t="n">
        <f aca="false">(V72*(1 +AK72))</f>
        <v>5.29611103134721</v>
      </c>
      <c r="AM72" s="10" t="s">
        <v>65</v>
      </c>
      <c r="AN72" s="10" t="s">
        <v>65</v>
      </c>
      <c r="AO72" s="24" t="str">
        <f aca="false">IF(AN72="NA","NA",DATE(2017,RIGHT(LEFT(AN72,4),2),RIGHT(AN72,2)))</f>
        <v>NA</v>
      </c>
      <c r="AP72" s="10" t="str">
        <f aca="false">IF(AO72="NA","NA",DATEDIF(X72,AO72,"d"))</f>
        <v>NA</v>
      </c>
      <c r="AQ72" s="10" t="s">
        <v>65</v>
      </c>
      <c r="AR72" s="10" t="s">
        <v>65</v>
      </c>
      <c r="AS72" s="10" t="s">
        <v>65</v>
      </c>
      <c r="AT72" s="10" t="s">
        <v>65</v>
      </c>
      <c r="AU72" s="10" t="s">
        <v>65</v>
      </c>
      <c r="AV72" s="10" t="s">
        <v>65</v>
      </c>
      <c r="AW72" s="10" t="n">
        <v>10.79</v>
      </c>
      <c r="AX72" s="10" t="s">
        <v>69</v>
      </c>
      <c r="AY72" s="21" t="n">
        <f aca="false">1.8651*O72 - 2.6525</f>
        <v>7.23688183783</v>
      </c>
      <c r="AZ72" s="21" t="n">
        <f aca="false">1.8651*V72 - 2.6525</f>
        <v>7.2549112</v>
      </c>
      <c r="BA72" s="21" t="s">
        <v>65</v>
      </c>
      <c r="BB72" s="21" t="n">
        <f aca="false">1.8651*AL72 - 2.6525</f>
        <v>7.22527668456569</v>
      </c>
      <c r="BC72" s="21" t="s">
        <v>65</v>
      </c>
      <c r="BD72" s="25" t="n">
        <f aca="false">V72 - O72</f>
        <v>0.00966670000000036</v>
      </c>
      <c r="BE72" s="25" t="n">
        <f aca="false">(BD72/O72)*100</f>
        <v>0.182310304786015</v>
      </c>
      <c r="BF72" s="25" t="n">
        <f aca="false">V72-O72</f>
        <v>0.00966670000000036</v>
      </c>
      <c r="BG72" s="25" t="n">
        <f aca="false">(BF72/O72)*100</f>
        <v>0.182310304786015</v>
      </c>
      <c r="BH72" s="25" t="n">
        <f aca="false">BG72/AA72</f>
        <v>0.00701193479946211</v>
      </c>
      <c r="BI72" s="25" t="n">
        <f aca="false">((AZ72 - AY72)/AY72)*100</f>
        <v>0.249131636718931</v>
      </c>
      <c r="BJ72" s="25" t="n">
        <f aca="false">BI72/AA72</f>
        <v>0.0095819860276512</v>
      </c>
      <c r="BK72" s="25" t="n">
        <f aca="false">AL72 - O72</f>
        <v>-0.00622226865278819</v>
      </c>
      <c r="BL72" s="25" t="n">
        <f aca="false">(BK72/O72)*100</f>
        <v>-0.11734963271336</v>
      </c>
      <c r="BM72" s="25" t="n">
        <f aca="false">BL72/AA72</f>
        <v>-0.00451344741205231</v>
      </c>
      <c r="BN72" s="25" t="n">
        <f aca="false">((BB72 - AY72)/AY72)*100</f>
        <v>-0.160361237399922</v>
      </c>
      <c r="BO72" s="25" t="n">
        <f aca="false">BN72/AA72</f>
        <v>-0.00616773989999702</v>
      </c>
      <c r="BP72" s="25" t="e">
        <f aca="false">((BC72 - AZ72)/AZ72)</f>
        <v>#VALUE!</v>
      </c>
      <c r="BQ72" s="25" t="e">
        <f aca="false">BP72*100</f>
        <v>#VALUE!</v>
      </c>
      <c r="BR72" s="25" t="e">
        <f aca="false">BP72/AA72</f>
        <v>#VALUE!</v>
      </c>
      <c r="BS72" s="25" t="n">
        <f aca="false">((AZ72 - AY72)/AZ72)</f>
        <v>0.0024851251342678</v>
      </c>
      <c r="BT72" s="25" t="n">
        <f aca="false">BS72*100</f>
        <v>0.24851251342678</v>
      </c>
      <c r="BU72" s="25" t="n">
        <f aca="false">BS72/AA72</f>
        <v>9.55817359333768E-005</v>
      </c>
      <c r="BV72" s="25" t="e">
        <f aca="false">(BP72-BS72)*100</f>
        <v>#VALUE!</v>
      </c>
      <c r="BW72" s="25" t="e">
        <f aca="false">BV72/AA72</f>
        <v>#VALUE!</v>
      </c>
      <c r="BX72" s="10"/>
      <c r="BY72" s="26"/>
      <c r="BZ72" s="26"/>
      <c r="CA72" s="26"/>
    </row>
    <row r="73" customFormat="false" ht="14.25" hidden="false" customHeight="true" outlineLevel="0" collapsed="false">
      <c r="A73" s="18" t="n">
        <v>72</v>
      </c>
      <c r="B73" s="10" t="n">
        <v>17217</v>
      </c>
      <c r="C73" s="10" t="n">
        <v>1</v>
      </c>
      <c r="D73" s="11" t="n">
        <v>1</v>
      </c>
      <c r="E73" s="11" t="n">
        <v>1</v>
      </c>
      <c r="F73" s="10" t="n">
        <v>400</v>
      </c>
      <c r="G73" s="10" t="n">
        <v>2404.69</v>
      </c>
      <c r="H73" s="10" t="n">
        <v>2506.24</v>
      </c>
      <c r="I73" s="12" t="n">
        <v>576.45</v>
      </c>
      <c r="J73" s="10" t="n">
        <v>2.97</v>
      </c>
      <c r="K73" s="13" t="n">
        <v>7.83</v>
      </c>
      <c r="L73" s="10" t="s">
        <v>64</v>
      </c>
      <c r="M73" s="10" t="n">
        <v>20170605</v>
      </c>
      <c r="N73" s="10" t="n">
        <v>20170605</v>
      </c>
      <c r="O73" s="10" t="n">
        <v>16.361667</v>
      </c>
      <c r="P73" s="10" t="n">
        <v>170506</v>
      </c>
      <c r="Q73" s="24" t="n">
        <f aca="false">DATE(2017,RIGHT(LEFT(P73,4),2),RIGHT(P73,2))</f>
        <v>42861</v>
      </c>
      <c r="R73" s="10" t="n">
        <f aca="false">AVERAGE(2.802, 2.8, 2.8)</f>
        <v>2.80066666666667</v>
      </c>
      <c r="S73" s="10" t="n">
        <v>13</v>
      </c>
      <c r="T73" s="10" t="n">
        <f aca="false">AVERAGE(32.6, 32.7, 32.7)</f>
        <v>32.6666666666667</v>
      </c>
      <c r="U73" s="10" t="n">
        <v>36.1</v>
      </c>
      <c r="V73" s="10" t="n">
        <v>16.599667</v>
      </c>
      <c r="W73" s="10" t="n">
        <v>170530</v>
      </c>
      <c r="X73" s="24" t="n">
        <f aca="false">DATE(2017,RIGHT(LEFT(W73,4),2),RIGHT(W73,2))</f>
        <v>42885</v>
      </c>
      <c r="Y73" s="10" t="n">
        <f aca="false">V73*(32.55/29.53)</f>
        <v>18.2972963376228</v>
      </c>
      <c r="Z73" s="10" t="n">
        <f aca="false">V73*(T73/AI73)</f>
        <v>18.4231864779162</v>
      </c>
      <c r="AA73" s="10" t="n">
        <v>24</v>
      </c>
      <c r="AB73" s="10" t="n">
        <f aca="false">IF(X73="NA","NA",DATEDIF(Q73,X73,"d"))</f>
        <v>24</v>
      </c>
      <c r="AC73" s="10" t="n">
        <f aca="false">1.8682*O73 - 2.7383</f>
        <v>27.8285662894</v>
      </c>
      <c r="AD73" s="10" t="n">
        <f aca="false">1.8682*Z73 - 2.7383</f>
        <v>31.679896978043</v>
      </c>
      <c r="AE73" s="10" t="n">
        <f aca="false">((AD73-AC73)/AC73)*100</f>
        <v>13.8394865498695</v>
      </c>
      <c r="AF73" s="12" t="n">
        <f aca="false">(AE73/AA73)*60</f>
        <v>34.5987163746738</v>
      </c>
      <c r="AG73" s="10" t="n">
        <f aca="false">AVERAGE(2.794, 2.793, 2.798)</f>
        <v>2.795</v>
      </c>
      <c r="AH73" s="10" t="n">
        <v>17.2</v>
      </c>
      <c r="AI73" s="10" t="n">
        <f aca="false">AVERAGE(29.4, 29.4, 29.5)</f>
        <v>29.4333333333333</v>
      </c>
      <c r="AJ73" s="10" t="s">
        <v>65</v>
      </c>
      <c r="AK73" s="10" t="n">
        <f aca="false">((R73 - AG73)/R73)</f>
        <v>0.00202332777910031</v>
      </c>
      <c r="AL73" s="10" t="n">
        <f aca="false">(V73*(1 +AK73))</f>
        <v>16.6332535673649</v>
      </c>
      <c r="AM73" s="10" t="s">
        <v>65</v>
      </c>
      <c r="AN73" s="10" t="s">
        <v>65</v>
      </c>
      <c r="AO73" s="24" t="str">
        <f aca="false">IF(AN73="NA","NA",DATE(2017,RIGHT(LEFT(AN73,4),2),RIGHT(AN73,2)))</f>
        <v>NA</v>
      </c>
      <c r="AP73" s="10" t="str">
        <f aca="false">IF(AO73="NA","NA",DATEDIF(X73,AO73,"d"))</f>
        <v>NA</v>
      </c>
      <c r="AQ73" s="10" t="s">
        <v>65</v>
      </c>
      <c r="AR73" s="10" t="s">
        <v>65</v>
      </c>
      <c r="AS73" s="10" t="s">
        <v>65</v>
      </c>
      <c r="AT73" s="10" t="s">
        <v>65</v>
      </c>
      <c r="AU73" s="10" t="s">
        <v>65</v>
      </c>
      <c r="AV73" s="10" t="s">
        <v>65</v>
      </c>
      <c r="AW73" s="10" t="n">
        <v>31.32</v>
      </c>
      <c r="AX73" s="10" t="s">
        <v>69</v>
      </c>
      <c r="AY73" s="21" t="n">
        <f aca="false">1.8651*O73 - 2.6525</f>
        <v>27.8636451217</v>
      </c>
      <c r="AZ73" s="21" t="n">
        <f aca="false">1.8651*V73 - 2.6525</f>
        <v>28.3075389217</v>
      </c>
      <c r="BA73" s="21" t="s">
        <v>65</v>
      </c>
      <c r="BB73" s="21" t="n">
        <f aca="false">1.8651*AL73 - 2.6525</f>
        <v>28.3701812284923</v>
      </c>
      <c r="BC73" s="21" t="s">
        <v>65</v>
      </c>
      <c r="BD73" s="25" t="n">
        <f aca="false">V73 - O73</f>
        <v>0.238</v>
      </c>
      <c r="BE73" s="25" t="n">
        <f aca="false">(BD73/O73)*100</f>
        <v>1.45461950790222</v>
      </c>
      <c r="BF73" s="25" t="n">
        <f aca="false">V73-O73</f>
        <v>0.238</v>
      </c>
      <c r="BG73" s="25" t="n">
        <f aca="false">(BF73/O73)*100</f>
        <v>1.45461950790222</v>
      </c>
      <c r="BH73" s="25" t="n">
        <f aca="false">BG73/AA73</f>
        <v>0.0606091461625924</v>
      </c>
      <c r="BI73" s="25" t="n">
        <f aca="false">((AZ73 - AY73)/AY73)*100</f>
        <v>1.59309307185477</v>
      </c>
      <c r="BJ73" s="25" t="n">
        <f aca="false">BI73/AA73</f>
        <v>0.0663788779939486</v>
      </c>
      <c r="BK73" s="25" t="n">
        <f aca="false">AL73 - O73</f>
        <v>0.271586567364917</v>
      </c>
      <c r="BL73" s="25" t="n">
        <f aca="false">(BK73/O73)*100</f>
        <v>1.65989545787062</v>
      </c>
      <c r="BM73" s="25" t="n">
        <f aca="false">BL73/AA73</f>
        <v>0.0691623107446094</v>
      </c>
      <c r="BN73" s="25" t="n">
        <f aca="false">((BB73 - AY73)/AY73)*100</f>
        <v>1.81791041545322</v>
      </c>
      <c r="BO73" s="25" t="n">
        <f aca="false">BN73/AA73</f>
        <v>0.0757462673105508</v>
      </c>
      <c r="BP73" s="25" t="e">
        <f aca="false">((BC73 - AZ73)/AZ73)</f>
        <v>#VALUE!</v>
      </c>
      <c r="BQ73" s="25" t="e">
        <f aca="false">BP73*100</f>
        <v>#VALUE!</v>
      </c>
      <c r="BR73" s="25" t="e">
        <f aca="false">BP73/AA73</f>
        <v>#VALUE!</v>
      </c>
      <c r="BS73" s="25" t="n">
        <f aca="false">((AZ73 - AY73)/AZ73)</f>
        <v>0.0156811159468095</v>
      </c>
      <c r="BT73" s="25" t="n">
        <f aca="false">BS73*100</f>
        <v>1.56811159468095</v>
      </c>
      <c r="BU73" s="25" t="n">
        <f aca="false">BS73/AA73</f>
        <v>0.000653379831117064</v>
      </c>
      <c r="BV73" s="25" t="e">
        <f aca="false">(BP73-BS73)*100</f>
        <v>#VALUE!</v>
      </c>
      <c r="BW73" s="25" t="e">
        <f aca="false">BV73/AA73</f>
        <v>#VALUE!</v>
      </c>
      <c r="BX73" s="10"/>
      <c r="BY73" s="10" t="s">
        <v>81</v>
      </c>
      <c r="BZ73" s="26"/>
      <c r="CA73" s="26"/>
    </row>
    <row r="74" customFormat="false" ht="14.25" hidden="false" customHeight="true" outlineLevel="0" collapsed="false">
      <c r="A74" s="18" t="n">
        <v>73</v>
      </c>
      <c r="B74" s="10" t="n">
        <v>17026</v>
      </c>
      <c r="C74" s="10" t="n">
        <v>16</v>
      </c>
      <c r="D74" s="11" t="n">
        <v>6</v>
      </c>
      <c r="E74" s="11" t="n">
        <v>1</v>
      </c>
      <c r="F74" s="10" t="n">
        <v>2800</v>
      </c>
      <c r="G74" s="10" t="n">
        <v>2616.63</v>
      </c>
      <c r="H74" s="10" t="n">
        <v>2523.13</v>
      </c>
      <c r="I74" s="12" t="n">
        <v>2423.47</v>
      </c>
      <c r="J74" s="10" t="n">
        <v>1.17</v>
      </c>
      <c r="K74" s="13" t="n">
        <v>7.24</v>
      </c>
      <c r="L74" s="10" t="s">
        <v>64</v>
      </c>
      <c r="M74" s="10" t="n">
        <v>20170606</v>
      </c>
      <c r="N74" s="10" t="n">
        <v>20170606</v>
      </c>
      <c r="O74" s="10" t="n">
        <v>47.084</v>
      </c>
      <c r="P74" s="10" t="n">
        <v>170505</v>
      </c>
      <c r="Q74" s="24" t="n">
        <f aca="false">DATE(2017,RIGHT(LEFT(P74,4),2),RIGHT(P74,2))</f>
        <v>42860</v>
      </c>
      <c r="R74" s="10" t="n">
        <v>2.785</v>
      </c>
      <c r="S74" s="10" t="n">
        <v>12.9</v>
      </c>
      <c r="T74" s="10" t="n">
        <f aca="false">AVERAGE(32.5, 32.6, 32.5)</f>
        <v>32.5333333333333</v>
      </c>
      <c r="U74" s="10" t="n">
        <v>36.1</v>
      </c>
      <c r="V74" s="10" t="n">
        <v>46.971667</v>
      </c>
      <c r="W74" s="10" t="n">
        <v>170530</v>
      </c>
      <c r="X74" s="24" t="n">
        <f aca="false">DATE(2017,RIGHT(LEFT(W74,4),2),RIGHT(W74,2))</f>
        <v>42885</v>
      </c>
      <c r="Y74" s="10" t="n">
        <f aca="false">V74*(32.55/29.53)</f>
        <v>51.77540673383</v>
      </c>
      <c r="Z74" s="10" t="n">
        <f aca="false">V74*(T74/AI74)</f>
        <v>51.9188527655719</v>
      </c>
      <c r="AA74" s="10" t="n">
        <v>25</v>
      </c>
      <c r="AB74" s="10" t="n">
        <f aca="false">IF(X74="NA","NA",DATEDIF(Q74,X74,"d"))</f>
        <v>25</v>
      </c>
      <c r="AC74" s="10" t="n">
        <f aca="false">1.8682*O74 - 2.7383</f>
        <v>85.2240288</v>
      </c>
      <c r="AD74" s="10" t="n">
        <f aca="false">1.8682*Z74 - 2.7383</f>
        <v>94.2565007366415</v>
      </c>
      <c r="AE74" s="10" t="n">
        <f aca="false">((AD74-AC74)/AC74)*100</f>
        <v>10.5985038067591</v>
      </c>
      <c r="AF74" s="12" t="n">
        <f aca="false">(AE74/AA74)*60</f>
        <v>25.4364091362218</v>
      </c>
      <c r="AG74" s="10" t="n">
        <f aca="false">AVERAGE(2.794, 2.793, 2.798)</f>
        <v>2.795</v>
      </c>
      <c r="AH74" s="10" t="n">
        <v>17.2</v>
      </c>
      <c r="AI74" s="10" t="n">
        <f aca="false">AVERAGE(29.4, 29.4, 29.5)</f>
        <v>29.4333333333333</v>
      </c>
      <c r="AJ74" s="10" t="s">
        <v>65</v>
      </c>
      <c r="AK74" s="10" t="n">
        <f aca="false">((R74 - AG74)/R74)</f>
        <v>-0.00359066427289041</v>
      </c>
      <c r="AL74" s="10" t="n">
        <f aca="false">(V74*(1 +AK74))</f>
        <v>46.803007513465</v>
      </c>
      <c r="AM74" s="10" t="s">
        <v>65</v>
      </c>
      <c r="AN74" s="10" t="s">
        <v>65</v>
      </c>
      <c r="AO74" s="24" t="str">
        <f aca="false">IF(AN74="NA","NA",DATE(2017,RIGHT(LEFT(AN74,4),2),RIGHT(AN74,2)))</f>
        <v>NA</v>
      </c>
      <c r="AP74" s="10" t="str">
        <f aca="false">IF(AO74="NA","NA",DATEDIF(X74,AO74,"d"))</f>
        <v>NA</v>
      </c>
      <c r="AQ74" s="10" t="s">
        <v>65</v>
      </c>
      <c r="AR74" s="10" t="s">
        <v>65</v>
      </c>
      <c r="AS74" s="10" t="s">
        <v>65</v>
      </c>
      <c r="AT74" s="10" t="s">
        <v>65</v>
      </c>
      <c r="AU74" s="10" t="s">
        <v>65</v>
      </c>
      <c r="AV74" s="10" t="s">
        <v>65</v>
      </c>
      <c r="AW74" s="10" t="n">
        <v>83.13</v>
      </c>
      <c r="AX74" s="10" t="s">
        <v>69</v>
      </c>
      <c r="AY74" s="21" t="n">
        <f aca="false">1.8651*O74 - 2.6525</f>
        <v>85.1638684</v>
      </c>
      <c r="AZ74" s="21" t="n">
        <f aca="false">1.8651*V74 - 2.6525</f>
        <v>84.9543561217</v>
      </c>
      <c r="BA74" s="21" t="s">
        <v>65</v>
      </c>
      <c r="BB74" s="21" t="n">
        <f aca="false">1.8651*AL74 - 2.6525</f>
        <v>84.6397893133636</v>
      </c>
      <c r="BC74" s="21" t="s">
        <v>65</v>
      </c>
      <c r="BD74" s="25" t="n">
        <f aca="false">V74 - O74</f>
        <v>-0.112333000000007</v>
      </c>
      <c r="BE74" s="25" t="n">
        <f aca="false">(BD74/O74)*100</f>
        <v>-0.238579984708195</v>
      </c>
      <c r="BF74" s="25" t="n">
        <f aca="false">V74-O74</f>
        <v>-0.112333000000007</v>
      </c>
      <c r="BG74" s="25" t="n">
        <f aca="false">(BF74/O74)*100</f>
        <v>-0.238579984708195</v>
      </c>
      <c r="BH74" s="25" t="n">
        <f aca="false">BG74/AA74</f>
        <v>-0.00954319938832781</v>
      </c>
      <c r="BI74" s="25" t="n">
        <f aca="false">((AZ74 - AY74)/AY74)*100</f>
        <v>-0.246010758125697</v>
      </c>
      <c r="BJ74" s="25" t="n">
        <f aca="false">BI74/AA74</f>
        <v>-0.00984043032502787</v>
      </c>
      <c r="BK74" s="25" t="n">
        <f aca="false">AL74 - O74</f>
        <v>-0.280992486535013</v>
      </c>
      <c r="BL74" s="25" t="n">
        <f aca="false">(BK74/O74)*100</f>
        <v>-0.596789751369919</v>
      </c>
      <c r="BM74" s="25" t="n">
        <f aca="false">BL74/AA74</f>
        <v>-0.0238715900547968</v>
      </c>
      <c r="BN74" s="25" t="n">
        <f aca="false">((BB74 - AY74)/AY74)*100</f>
        <v>-0.615377267945297</v>
      </c>
      <c r="BO74" s="25" t="n">
        <f aca="false">BN74/AA74</f>
        <v>-0.0246150907178119</v>
      </c>
      <c r="BP74" s="25" t="e">
        <f aca="false">((BC74 - AZ74)/AZ74)</f>
        <v>#VALUE!</v>
      </c>
      <c r="BQ74" s="25" t="e">
        <f aca="false">BP74*100</f>
        <v>#VALUE!</v>
      </c>
      <c r="BR74" s="25" t="e">
        <f aca="false">BP74/AA74</f>
        <v>#VALUE!</v>
      </c>
      <c r="BS74" s="25" t="n">
        <f aca="false">((AZ74 - AY74)/AZ74)</f>
        <v>-0.00246617463617613</v>
      </c>
      <c r="BT74" s="25" t="n">
        <f aca="false">BS74*100</f>
        <v>-0.246617463617613</v>
      </c>
      <c r="BU74" s="25" t="n">
        <f aca="false">BS74/AA74</f>
        <v>-9.86469854470451E-005</v>
      </c>
      <c r="BV74" s="25" t="e">
        <f aca="false">(BP74-BS74)*100</f>
        <v>#VALUE!</v>
      </c>
      <c r="BW74" s="25" t="e">
        <f aca="false">BV74/AA74</f>
        <v>#VALUE!</v>
      </c>
      <c r="BX74" s="10"/>
      <c r="BY74" s="26"/>
      <c r="BZ74" s="26"/>
      <c r="CA74" s="26"/>
    </row>
    <row r="75" customFormat="false" ht="14.25" hidden="false" customHeight="true" outlineLevel="0" collapsed="false">
      <c r="A75" s="18" t="n">
        <v>74</v>
      </c>
      <c r="B75" s="10" t="n">
        <v>17032</v>
      </c>
      <c r="C75" s="10" t="n">
        <v>8</v>
      </c>
      <c r="D75" s="11" t="n">
        <v>3</v>
      </c>
      <c r="E75" s="11" t="n">
        <v>2</v>
      </c>
      <c r="F75" s="10" t="n">
        <v>900</v>
      </c>
      <c r="G75" s="10" t="n">
        <v>2449.19</v>
      </c>
      <c r="H75" s="10" t="n">
        <v>2464.79</v>
      </c>
      <c r="I75" s="12" t="n">
        <v>904.6</v>
      </c>
      <c r="J75" s="10" t="n">
        <v>2.08</v>
      </c>
      <c r="K75" s="13" t="n">
        <v>7.59</v>
      </c>
      <c r="L75" s="10" t="s">
        <v>64</v>
      </c>
      <c r="M75" s="10" t="n">
        <v>20170606</v>
      </c>
      <c r="N75" s="10" t="n">
        <v>20170606</v>
      </c>
      <c r="O75" s="10" t="n">
        <v>32.175</v>
      </c>
      <c r="P75" s="10" t="n">
        <v>170505</v>
      </c>
      <c r="Q75" s="24" t="n">
        <f aca="false">DATE(2017,RIGHT(LEFT(P75,4),2),RIGHT(P75,2))</f>
        <v>42860</v>
      </c>
      <c r="R75" s="10" t="n">
        <v>2.786</v>
      </c>
      <c r="S75" s="10" t="n">
        <v>12.9</v>
      </c>
      <c r="T75" s="10" t="n">
        <f aca="false">AVERAGE(32.5, 32.6, 32.5)</f>
        <v>32.5333333333333</v>
      </c>
      <c r="U75" s="10" t="n">
        <v>36.1</v>
      </c>
      <c r="V75" s="10" t="n">
        <v>31.953667</v>
      </c>
      <c r="W75" s="10" t="n">
        <v>170531</v>
      </c>
      <c r="X75" s="24" t="n">
        <f aca="false">DATE(2017,RIGHT(LEFT(W75,4),2),RIGHT(W75,2))</f>
        <v>42886</v>
      </c>
      <c r="Y75" s="10" t="n">
        <f aca="false">V75*(32.55/29.53)</f>
        <v>35.2215327074162</v>
      </c>
      <c r="Z75" s="10" t="n">
        <f aca="false">V75*(T75/AI75)</f>
        <v>35.2791617556561</v>
      </c>
      <c r="AA75" s="10" t="n">
        <v>26</v>
      </c>
      <c r="AB75" s="10" t="n">
        <f aca="false">IF(X75="NA","NA",DATEDIF(Q75,X75,"d"))</f>
        <v>26</v>
      </c>
      <c r="AC75" s="10" t="n">
        <f aca="false">1.8682*O75 - 2.7383</f>
        <v>57.371035</v>
      </c>
      <c r="AD75" s="10" t="n">
        <f aca="false">1.8682*Z75 - 2.7383</f>
        <v>63.1702299919167</v>
      </c>
      <c r="AE75" s="10" t="n">
        <f aca="false">((AD75-AC75)/AC75)*100</f>
        <v>10.1082279444963</v>
      </c>
      <c r="AF75" s="12" t="n">
        <f aca="false">(AE75/AA75)*60</f>
        <v>23.3266798719145</v>
      </c>
      <c r="AG75" s="10" t="n">
        <f aca="false">AVERAGE(2.8)</f>
        <v>2.8</v>
      </c>
      <c r="AH75" s="10" t="n">
        <v>17.2</v>
      </c>
      <c r="AI75" s="10" t="n">
        <f aca="false">AVERAGE(29.4, 29.5, 29.5)</f>
        <v>29.4666666666667</v>
      </c>
      <c r="AJ75" s="10" t="n">
        <f aca="false">33.1</f>
        <v>33.1</v>
      </c>
      <c r="AK75" s="10" t="n">
        <f aca="false">((R75 - AG75)/R75)</f>
        <v>-0.00502512562814063</v>
      </c>
      <c r="AL75" s="10" t="n">
        <f aca="false">(V75*(1 +AK75))</f>
        <v>31.7930958090452</v>
      </c>
      <c r="AM75" s="10" t="s">
        <v>65</v>
      </c>
      <c r="AN75" s="10" t="s">
        <v>65</v>
      </c>
      <c r="AO75" s="24" t="str">
        <f aca="false">IF(AN75="NA","NA",DATE(2017,RIGHT(LEFT(AN75,4),2),RIGHT(AN75,2)))</f>
        <v>NA</v>
      </c>
      <c r="AP75" s="10" t="str">
        <f aca="false">IF(AO75="NA","NA",DATEDIF(X75,AO75,"d"))</f>
        <v>NA</v>
      </c>
      <c r="AQ75" s="10" t="s">
        <v>65</v>
      </c>
      <c r="AR75" s="10" t="s">
        <v>65</v>
      </c>
      <c r="AS75" s="10" t="s">
        <v>65</v>
      </c>
      <c r="AT75" s="10" t="s">
        <v>65</v>
      </c>
      <c r="AU75" s="10" t="s">
        <v>65</v>
      </c>
      <c r="AV75" s="10" t="s">
        <v>65</v>
      </c>
      <c r="AW75" s="10" t="n">
        <v>58.94</v>
      </c>
      <c r="AX75" s="10" t="s">
        <v>69</v>
      </c>
      <c r="AY75" s="21" t="n">
        <f aca="false">1.8651*O75 - 2.6525</f>
        <v>57.3570925</v>
      </c>
      <c r="AZ75" s="21" t="n">
        <f aca="false">1.8651*V75 - 2.6525</f>
        <v>56.9442843217</v>
      </c>
      <c r="BA75" s="21" t="s">
        <v>65</v>
      </c>
      <c r="BB75" s="21" t="n">
        <f aca="false">1.8651*AL75 - 2.6525</f>
        <v>56.6448029934503</v>
      </c>
      <c r="BC75" s="21" t="s">
        <v>65</v>
      </c>
      <c r="BD75" s="25" t="n">
        <f aca="false">V75 - O75</f>
        <v>-0.221332999999998</v>
      </c>
      <c r="BE75" s="25" t="n">
        <f aca="false">(BD75/O75)*100</f>
        <v>-0.687903651903645</v>
      </c>
      <c r="BF75" s="25" t="n">
        <f aca="false">V75-O75</f>
        <v>-0.221332999999998</v>
      </c>
      <c r="BG75" s="25" t="n">
        <f aca="false">(BF75/O75)*100</f>
        <v>-0.687903651903645</v>
      </c>
      <c r="BH75" s="25" t="n">
        <f aca="false">BG75/AA75</f>
        <v>-0.0264578327655248</v>
      </c>
      <c r="BI75" s="25" t="n">
        <f aca="false">((AZ75 - AY75)/AY75)*100</f>
        <v>-0.719716011232608</v>
      </c>
      <c r="BJ75" s="25" t="n">
        <f aca="false">BI75/AA75</f>
        <v>-0.027681385047408</v>
      </c>
      <c r="BK75" s="25" t="n">
        <f aca="false">AL75 - O75</f>
        <v>-0.381904190954767</v>
      </c>
      <c r="BL75" s="25" t="n">
        <f aca="false">(BK75/O75)*100</f>
        <v>-1.18695941244683</v>
      </c>
      <c r="BM75" s="25" t="n">
        <f aca="false">BL75/AA75</f>
        <v>-0.0456522850941088</v>
      </c>
      <c r="BN75" s="25" t="n">
        <f aca="false">((BB75 - AY75)/AY75)*100</f>
        <v>-1.24185079037913</v>
      </c>
      <c r="BO75" s="25" t="n">
        <f aca="false">BN75/AA75</f>
        <v>-0.0477634919376588</v>
      </c>
      <c r="BP75" s="25" t="e">
        <f aca="false">((BC75 - AZ75)/AZ75)</f>
        <v>#VALUE!</v>
      </c>
      <c r="BQ75" s="25" t="e">
        <f aca="false">BP75*100</f>
        <v>#VALUE!</v>
      </c>
      <c r="BR75" s="25" t="e">
        <f aca="false">BP75/AA75</f>
        <v>#VALUE!</v>
      </c>
      <c r="BS75" s="25" t="n">
        <f aca="false">((AZ75 - AY75)/AZ75)</f>
        <v>-0.0072493347351226</v>
      </c>
      <c r="BT75" s="25" t="n">
        <f aca="false">BS75*100</f>
        <v>-0.72493347351226</v>
      </c>
      <c r="BU75" s="25" t="n">
        <f aca="false">BS75/AA75</f>
        <v>-0.000278820566735485</v>
      </c>
      <c r="BV75" s="25" t="e">
        <f aca="false">(BP75-BS75)*100</f>
        <v>#VALUE!</v>
      </c>
      <c r="BW75" s="25" t="e">
        <f aca="false">BV75/AA75</f>
        <v>#VALUE!</v>
      </c>
      <c r="BX75" s="10"/>
      <c r="BY75" s="26"/>
      <c r="BZ75" s="26"/>
      <c r="CA75" s="26"/>
    </row>
    <row r="76" customFormat="false" ht="14.25" hidden="false" customHeight="true" outlineLevel="0" collapsed="false">
      <c r="A76" s="18" t="n">
        <v>75</v>
      </c>
      <c r="B76" s="10" t="n">
        <v>17036</v>
      </c>
      <c r="C76" s="10" t="n">
        <v>12</v>
      </c>
      <c r="D76" s="11" t="n">
        <v>4</v>
      </c>
      <c r="E76" s="11" t="n">
        <v>3</v>
      </c>
      <c r="F76" s="10" t="n">
        <v>2800</v>
      </c>
      <c r="G76" s="10" t="n">
        <v>2612.89</v>
      </c>
      <c r="H76" s="10" t="n">
        <v>2488.3</v>
      </c>
      <c r="I76" s="12" t="n">
        <v>2516.92</v>
      </c>
      <c r="J76" s="10" t="n">
        <v>1.01</v>
      </c>
      <c r="K76" s="13" t="n">
        <v>7.22</v>
      </c>
      <c r="L76" s="10" t="s">
        <v>64</v>
      </c>
      <c r="M76" s="10" t="n">
        <v>20170606</v>
      </c>
      <c r="N76" s="10" t="n">
        <v>20170606</v>
      </c>
      <c r="O76" s="10" t="n">
        <v>18.806333</v>
      </c>
      <c r="P76" s="10" t="n">
        <v>170505</v>
      </c>
      <c r="Q76" s="24" t="n">
        <f aca="false">DATE(2017,RIGHT(LEFT(P76,4),2),RIGHT(P76,2))</f>
        <v>42860</v>
      </c>
      <c r="R76" s="10" t="n">
        <f aca="false">AVERAGE(2.785, 2.785, 2.786)</f>
        <v>2.78533333333333</v>
      </c>
      <c r="S76" s="10" t="n">
        <v>12.9</v>
      </c>
      <c r="T76" s="10" t="n">
        <f aca="false">AVERAGE(32.5, 32.6, 32.5)</f>
        <v>32.5333333333333</v>
      </c>
      <c r="U76" s="10" t="n">
        <v>36.1</v>
      </c>
      <c r="V76" s="10" t="n">
        <v>18.60025</v>
      </c>
      <c r="W76" s="10" t="n">
        <v>170530</v>
      </c>
      <c r="X76" s="24" t="n">
        <f aca="false">DATE(2017,RIGHT(LEFT(W76,4),2),RIGHT(W76,2))</f>
        <v>42885</v>
      </c>
      <c r="Y76" s="10" t="n">
        <f aca="false">V76*(32.55/29.53)</f>
        <v>20.5024767185913</v>
      </c>
      <c r="Z76" s="10" t="n">
        <f aca="false">V76*(T76/AI76)</f>
        <v>20.5592797281993</v>
      </c>
      <c r="AA76" s="10" t="n">
        <v>25</v>
      </c>
      <c r="AB76" s="10" t="n">
        <f aca="false">IF(X76="NA","NA",DATEDIF(Q76,X76,"d"))</f>
        <v>25</v>
      </c>
      <c r="AC76" s="10" t="n">
        <f aca="false">1.8682*O76 - 2.7383</f>
        <v>32.3956913106</v>
      </c>
      <c r="AD76" s="10" t="n">
        <f aca="false">1.8682*Z76 - 2.7383</f>
        <v>35.670546388222</v>
      </c>
      <c r="AE76" s="10" t="n">
        <f aca="false">((AD76-AC76)/AC76)*100</f>
        <v>10.1089217273484</v>
      </c>
      <c r="AF76" s="12" t="n">
        <f aca="false">(AE76/AA76)*60</f>
        <v>24.2614121456362</v>
      </c>
      <c r="AG76" s="10" t="n">
        <f aca="false">AVERAGE(2.802, 2.803, 2.802)</f>
        <v>2.80233333333333</v>
      </c>
      <c r="AH76" s="10" t="n">
        <v>17.2</v>
      </c>
      <c r="AI76" s="10" t="n">
        <f aca="false">AVERAGE(29.4, 29.4, 29.5)</f>
        <v>29.4333333333333</v>
      </c>
      <c r="AJ76" s="10" t="s">
        <v>65</v>
      </c>
      <c r="AK76" s="10" t="n">
        <f aca="false">((R76 - AG76)/R76)</f>
        <v>-0.00610339875538532</v>
      </c>
      <c r="AL76" s="10" t="n">
        <f aca="false">(V76*(1 +AK76))</f>
        <v>18.4867252573001</v>
      </c>
      <c r="AM76" s="10" t="s">
        <v>65</v>
      </c>
      <c r="AN76" s="10" t="s">
        <v>65</v>
      </c>
      <c r="AO76" s="24" t="str">
        <f aca="false">IF(AN76="NA","NA",DATE(2017,RIGHT(LEFT(AN76,4),2),RIGHT(AN76,2)))</f>
        <v>NA</v>
      </c>
      <c r="AP76" s="10" t="str">
        <f aca="false">IF(AO76="NA","NA",DATEDIF(X76,AO76,"d"))</f>
        <v>NA</v>
      </c>
      <c r="AQ76" s="10" t="s">
        <v>65</v>
      </c>
      <c r="AR76" s="10" t="s">
        <v>65</v>
      </c>
      <c r="AS76" s="10" t="s">
        <v>65</v>
      </c>
      <c r="AT76" s="10" t="s">
        <v>65</v>
      </c>
      <c r="AU76" s="10" t="s">
        <v>65</v>
      </c>
      <c r="AV76" s="10" t="s">
        <v>65</v>
      </c>
      <c r="AW76" s="10" t="n">
        <v>32.77</v>
      </c>
      <c r="AX76" s="10" t="s">
        <v>69</v>
      </c>
      <c r="AY76" s="21" t="n">
        <f aca="false">1.8651*O76 - 2.6525</f>
        <v>32.4231916783</v>
      </c>
      <c r="AZ76" s="21" t="n">
        <f aca="false">1.8651*V76 - 2.6525</f>
        <v>32.038826275</v>
      </c>
      <c r="BA76" s="21" t="s">
        <v>65</v>
      </c>
      <c r="BB76" s="21" t="n">
        <f aca="false">1.8651*AL76 - 2.6525</f>
        <v>31.8270912773905</v>
      </c>
      <c r="BC76" s="21" t="s">
        <v>65</v>
      </c>
      <c r="BD76" s="25" t="n">
        <f aca="false">V76 - O76</f>
        <v>-0.206083</v>
      </c>
      <c r="BE76" s="25" t="n">
        <f aca="false">(BD76/O76)*100</f>
        <v>-1.09581703142234</v>
      </c>
      <c r="BF76" s="25" t="n">
        <f aca="false">V76-O76</f>
        <v>-0.206083</v>
      </c>
      <c r="BG76" s="25" t="n">
        <f aca="false">(BF76/O76)*100</f>
        <v>-1.09581703142234</v>
      </c>
      <c r="BH76" s="25" t="n">
        <f aca="false">BG76/AA76</f>
        <v>-0.0438326812568935</v>
      </c>
      <c r="BI76" s="25" t="n">
        <f aca="false">((AZ76 - AY76)/AY76)*100</f>
        <v>-1.18546442655507</v>
      </c>
      <c r="BJ76" s="25" t="n">
        <f aca="false">BI76/AA76</f>
        <v>-0.0474185770622027</v>
      </c>
      <c r="BK76" s="25" t="n">
        <f aca="false">AL76 - O76</f>
        <v>-0.319607742699855</v>
      </c>
      <c r="BL76" s="25" t="n">
        <f aca="false">(BK76/O76)*100</f>
        <v>-1.69946869865515</v>
      </c>
      <c r="BM76" s="25" t="n">
        <f aca="false">BL76/AA76</f>
        <v>-0.0679787479462062</v>
      </c>
      <c r="BN76" s="25" t="n">
        <f aca="false">((BB76 - AY76)/AY76)*100</f>
        <v>-1.83850006755645</v>
      </c>
      <c r="BO76" s="25" t="n">
        <f aca="false">BN76/AA76</f>
        <v>-0.073540002702258</v>
      </c>
      <c r="BP76" s="25" t="e">
        <f aca="false">((BC76 - AZ76)/AZ76)</f>
        <v>#VALUE!</v>
      </c>
      <c r="BQ76" s="25" t="e">
        <f aca="false">BP76*100</f>
        <v>#VALUE!</v>
      </c>
      <c r="BR76" s="25" t="e">
        <f aca="false">BP76/AA76</f>
        <v>#VALUE!</v>
      </c>
      <c r="BS76" s="25" t="n">
        <f aca="false">((AZ76 - AY76)/AZ76)</f>
        <v>-0.0119968628064234</v>
      </c>
      <c r="BT76" s="25" t="n">
        <f aca="false">BS76*100</f>
        <v>-1.19968628064234</v>
      </c>
      <c r="BU76" s="25" t="n">
        <f aca="false">BS76/AA76</f>
        <v>-0.000479874512256937</v>
      </c>
      <c r="BV76" s="25" t="e">
        <f aca="false">(BP76-BS76)*100</f>
        <v>#VALUE!</v>
      </c>
      <c r="BW76" s="25" t="e">
        <f aca="false">BV76/AA76</f>
        <v>#VALUE!</v>
      </c>
      <c r="BX76" s="10"/>
      <c r="BY76" s="26"/>
      <c r="BZ76" s="26"/>
      <c r="CA76" s="26"/>
    </row>
    <row r="77" customFormat="false" ht="14.25" hidden="false" customHeight="true" outlineLevel="0" collapsed="false">
      <c r="A77" s="18" t="n">
        <v>76</v>
      </c>
      <c r="B77" s="10" t="n">
        <v>17040</v>
      </c>
      <c r="C77" s="10" t="n">
        <v>11</v>
      </c>
      <c r="D77" s="11" t="n">
        <v>4</v>
      </c>
      <c r="E77" s="11" t="n">
        <v>2</v>
      </c>
      <c r="F77" s="10" t="n">
        <v>2800</v>
      </c>
      <c r="G77" s="10" t="n">
        <v>2601.68</v>
      </c>
      <c r="H77" s="10" t="n">
        <v>2504.96</v>
      </c>
      <c r="I77" s="12" t="n">
        <v>2527.05</v>
      </c>
      <c r="J77" s="10" t="n">
        <v>1.02</v>
      </c>
      <c r="K77" s="13" t="n">
        <v>7.22</v>
      </c>
      <c r="L77" s="10" t="s">
        <v>64</v>
      </c>
      <c r="M77" s="10" t="n">
        <v>20170606</v>
      </c>
      <c r="N77" s="10" t="n">
        <v>20170606</v>
      </c>
      <c r="O77" s="10" t="n">
        <v>47.585333</v>
      </c>
      <c r="P77" s="10" t="n">
        <v>170505</v>
      </c>
      <c r="Q77" s="24" t="n">
        <f aca="false">DATE(2017,RIGHT(LEFT(P77,4),2),RIGHT(P77,2))</f>
        <v>42860</v>
      </c>
      <c r="R77" s="10" t="n">
        <v>2.786</v>
      </c>
      <c r="S77" s="10" t="n">
        <v>12.9</v>
      </c>
      <c r="T77" s="10" t="n">
        <f aca="false">AVERAGE(32.5, 32.6, 32.5)</f>
        <v>32.5333333333333</v>
      </c>
      <c r="U77" s="10" t="n">
        <v>36.1</v>
      </c>
      <c r="V77" s="10" t="n">
        <v>47.184</v>
      </c>
      <c r="W77" s="10" t="n">
        <v>170530</v>
      </c>
      <c r="X77" s="24" t="n">
        <f aca="false">DATE(2017,RIGHT(LEFT(W77,4),2),RIGHT(W77,2))</f>
        <v>42885</v>
      </c>
      <c r="Y77" s="10" t="n">
        <f aca="false">V77*(32.55/29.53)</f>
        <v>52.0094547917372</v>
      </c>
      <c r="Z77" s="10" t="n">
        <f aca="false">V77*(T77/AI77)</f>
        <v>52.1535492638732</v>
      </c>
      <c r="AA77" s="10" t="n">
        <v>25</v>
      </c>
      <c r="AB77" s="10" t="n">
        <f aca="false">IF(X77="NA","NA",DATEDIF(Q77,X77,"d"))</f>
        <v>25</v>
      </c>
      <c r="AC77" s="10" t="n">
        <f aca="false">1.8682*O77 - 2.7383</f>
        <v>86.1606191106</v>
      </c>
      <c r="AD77" s="10" t="n">
        <f aca="false">1.8682*Z77 - 2.7383</f>
        <v>94.6949607347679</v>
      </c>
      <c r="AE77" s="10" t="n">
        <f aca="false">((AD77-AC77)/AC77)*100</f>
        <v>9.90515355189444</v>
      </c>
      <c r="AF77" s="12" t="n">
        <f aca="false">(AE77/AA77)*60</f>
        <v>23.7723685245467</v>
      </c>
      <c r="AG77" s="10" t="n">
        <f aca="false">AVERAGE(2.794, 2.793, 2.798)</f>
        <v>2.795</v>
      </c>
      <c r="AH77" s="10" t="n">
        <v>17.2</v>
      </c>
      <c r="AI77" s="10" t="n">
        <f aca="false">AVERAGE(29.4, 29.4, 29.5)</f>
        <v>29.4333333333333</v>
      </c>
      <c r="AJ77" s="10" t="s">
        <v>65</v>
      </c>
      <c r="AK77" s="10" t="n">
        <f aca="false">((R77 - AG77)/R77)</f>
        <v>-0.0032304379038047</v>
      </c>
      <c r="AL77" s="10" t="n">
        <f aca="false">(V77*(1 +AK77))</f>
        <v>47.0315750179469</v>
      </c>
      <c r="AM77" s="10" t="s">
        <v>65</v>
      </c>
      <c r="AN77" s="10" t="s">
        <v>65</v>
      </c>
      <c r="AO77" s="24" t="str">
        <f aca="false">IF(AN77="NA","NA",DATE(2017,RIGHT(LEFT(AN77,4),2),RIGHT(AN77,2)))</f>
        <v>NA</v>
      </c>
      <c r="AP77" s="10" t="str">
        <f aca="false">IF(AO77="NA","NA",DATEDIF(X77,AO77,"d"))</f>
        <v>NA</v>
      </c>
      <c r="AQ77" s="10" t="s">
        <v>65</v>
      </c>
      <c r="AR77" s="10" t="s">
        <v>65</v>
      </c>
      <c r="AS77" s="10" t="s">
        <v>65</v>
      </c>
      <c r="AT77" s="10" t="s">
        <v>65</v>
      </c>
      <c r="AU77" s="10" t="s">
        <v>65</v>
      </c>
      <c r="AV77" s="10" t="s">
        <v>65</v>
      </c>
      <c r="AW77" s="10" t="n">
        <v>86.08</v>
      </c>
      <c r="AX77" s="10" t="s">
        <v>69</v>
      </c>
      <c r="AY77" s="21" t="n">
        <f aca="false">1.8651*O77 - 2.6525</f>
        <v>86.0989045783</v>
      </c>
      <c r="AZ77" s="21" t="n">
        <f aca="false">1.8651*V77 - 2.6525</f>
        <v>85.3503784</v>
      </c>
      <c r="BA77" s="21" t="s">
        <v>65</v>
      </c>
      <c r="BB77" s="21" t="n">
        <f aca="false">1.8651*AL77 - 2.6525</f>
        <v>85.0660905659727</v>
      </c>
      <c r="BC77" s="21" t="s">
        <v>65</v>
      </c>
      <c r="BD77" s="25" t="n">
        <f aca="false">V77 - O77</f>
        <v>-0.401333000000001</v>
      </c>
      <c r="BE77" s="25" t="n">
        <f aca="false">(BD77/O77)*100</f>
        <v>-0.843396430576625</v>
      </c>
      <c r="BF77" s="25" t="n">
        <f aca="false">V77-O77</f>
        <v>-0.401333000000001</v>
      </c>
      <c r="BG77" s="25" t="n">
        <f aca="false">(BF77/O77)*100</f>
        <v>-0.843396430576625</v>
      </c>
      <c r="BH77" s="25" t="n">
        <f aca="false">BG77/AA77</f>
        <v>-0.033735857223065</v>
      </c>
      <c r="BI77" s="25" t="n">
        <f aca="false">((AZ77 - AY77)/AY77)*100</f>
        <v>-0.869379444449578</v>
      </c>
      <c r="BJ77" s="25" t="n">
        <f aca="false">BI77/AA77</f>
        <v>-0.0347751777779831</v>
      </c>
      <c r="BK77" s="25" t="n">
        <f aca="false">AL77 - O77</f>
        <v>-0.553757982053121</v>
      </c>
      <c r="BL77" s="25" t="n">
        <f aca="false">(BK77/O77)*100</f>
        <v>-1.16371568115982</v>
      </c>
      <c r="BM77" s="25" t="n">
        <f aca="false">BL77/AA77</f>
        <v>-0.046548627246393</v>
      </c>
      <c r="BN77" s="25" t="n">
        <f aca="false">((BB77 - AY77)/AY77)*100</f>
        <v>-1.19956696009764</v>
      </c>
      <c r="BO77" s="25" t="n">
        <f aca="false">BN77/AA77</f>
        <v>-0.0479826784039055</v>
      </c>
      <c r="BP77" s="25" t="e">
        <f aca="false">((BC77 - AZ77)/AZ77)</f>
        <v>#VALUE!</v>
      </c>
      <c r="BQ77" s="25" t="e">
        <f aca="false">BP77*100</f>
        <v>#VALUE!</v>
      </c>
      <c r="BR77" s="25" t="e">
        <f aca="false">BP77/AA77</f>
        <v>#VALUE!</v>
      </c>
      <c r="BS77" s="25" t="n">
        <f aca="false">((AZ77 - AY77)/AZ77)</f>
        <v>-0.0087700393639965</v>
      </c>
      <c r="BT77" s="25" t="n">
        <f aca="false">BS77*100</f>
        <v>-0.87700393639965</v>
      </c>
      <c r="BU77" s="25" t="n">
        <f aca="false">BS77/AA77</f>
        <v>-0.00035080157455986</v>
      </c>
      <c r="BV77" s="25" t="e">
        <f aca="false">(BP77-BS77)*100</f>
        <v>#VALUE!</v>
      </c>
      <c r="BW77" s="25" t="e">
        <f aca="false">BV77/AA77</f>
        <v>#VALUE!</v>
      </c>
      <c r="BX77" s="10"/>
      <c r="BY77" s="26"/>
      <c r="BZ77" s="26"/>
      <c r="CA77" s="26"/>
    </row>
    <row r="78" customFormat="false" ht="14.25" hidden="false" customHeight="true" outlineLevel="0" collapsed="false">
      <c r="A78" s="18" t="n">
        <v>77</v>
      </c>
      <c r="B78" s="10" t="n">
        <v>17045</v>
      </c>
      <c r="C78" s="10" t="n">
        <v>17</v>
      </c>
      <c r="D78" s="11" t="n">
        <v>6</v>
      </c>
      <c r="E78" s="11" t="n">
        <v>2</v>
      </c>
      <c r="F78" s="10" t="n">
        <v>2800</v>
      </c>
      <c r="G78" s="10" t="n">
        <v>2608.91</v>
      </c>
      <c r="H78" s="10" t="n">
        <v>2522.06</v>
      </c>
      <c r="I78" s="12" t="n">
        <v>2346.38</v>
      </c>
      <c r="J78" s="10" t="n">
        <v>1.21</v>
      </c>
      <c r="K78" s="13" t="n">
        <v>7.23</v>
      </c>
      <c r="L78" s="10" t="s">
        <v>64</v>
      </c>
      <c r="M78" s="10" t="n">
        <v>20170606</v>
      </c>
      <c r="N78" s="10" t="n">
        <v>20170606</v>
      </c>
      <c r="O78" s="10" t="n">
        <v>31.237333</v>
      </c>
      <c r="P78" s="10" t="n">
        <v>170506</v>
      </c>
      <c r="Q78" s="24" t="n">
        <f aca="false">DATE(2017,RIGHT(LEFT(P78,4),2),RIGHT(P78,2))</f>
        <v>42861</v>
      </c>
      <c r="R78" s="10" t="n">
        <f aca="false">AVERAGE(2.799, 2.798, 2.797)</f>
        <v>2.798</v>
      </c>
      <c r="S78" s="10" t="n">
        <v>13</v>
      </c>
      <c r="T78" s="10" t="n">
        <f aca="false">AVERAGE(32.6, 32.7, 32.7)</f>
        <v>32.6666666666667</v>
      </c>
      <c r="U78" s="10" t="n">
        <v>36.1</v>
      </c>
      <c r="V78" s="10" t="n">
        <v>32.053667</v>
      </c>
      <c r="W78" s="10" t="n">
        <v>170530</v>
      </c>
      <c r="X78" s="24" t="n">
        <f aca="false">DATE(2017,RIGHT(LEFT(W78,4),2),RIGHT(W78,2))</f>
        <v>42885</v>
      </c>
      <c r="Y78" s="10" t="n">
        <f aca="false">V78*(32.55/29.53)</f>
        <v>35.3317595953268</v>
      </c>
      <c r="Z78" s="10" t="n">
        <f aca="false">V78*(T78/AI78)</f>
        <v>35.5748512570781</v>
      </c>
      <c r="AA78" s="10" t="n">
        <v>24</v>
      </c>
      <c r="AB78" s="10" t="n">
        <f aca="false">IF(X78="NA","NA",DATEDIF(Q78,X78,"d"))</f>
        <v>24</v>
      </c>
      <c r="AC78" s="10" t="n">
        <f aca="false">1.8682*O78 - 2.7383</f>
        <v>55.6192855106</v>
      </c>
      <c r="AD78" s="10" t="n">
        <f aca="false">1.8682*Z78 - 2.7383</f>
        <v>63.7226371184734</v>
      </c>
      <c r="AE78" s="10" t="n">
        <f aca="false">((AD78-AC78)/AC78)*100</f>
        <v>14.5693198563815</v>
      </c>
      <c r="AF78" s="12" t="n">
        <f aca="false">(AE78/AA78)*60</f>
        <v>36.4232996409539</v>
      </c>
      <c r="AG78" s="10" t="n">
        <f aca="false">AVERAGE(2.802, 2.803, 2.802)</f>
        <v>2.80233333333333</v>
      </c>
      <c r="AH78" s="10" t="n">
        <v>17.2</v>
      </c>
      <c r="AI78" s="10" t="n">
        <f aca="false">AVERAGE(29.4, 29.4, 29.5)</f>
        <v>29.4333333333333</v>
      </c>
      <c r="AJ78" s="10" t="s">
        <v>65</v>
      </c>
      <c r="AK78" s="10" t="n">
        <f aca="false">((R78 - AG78)/R78)</f>
        <v>-0.00154872527996187</v>
      </c>
      <c r="AL78" s="10" t="n">
        <f aca="false">(V78*(1 +AK78))</f>
        <v>32.0040246756016</v>
      </c>
      <c r="AM78" s="10" t="s">
        <v>65</v>
      </c>
      <c r="AN78" s="10" t="s">
        <v>65</v>
      </c>
      <c r="AO78" s="24" t="str">
        <f aca="false">IF(AN78="NA","NA",DATE(2017,RIGHT(LEFT(AN78,4),2),RIGHT(AN78,2)))</f>
        <v>NA</v>
      </c>
      <c r="AP78" s="10" t="str">
        <f aca="false">IF(AO78="NA","NA",DATEDIF(X78,AO78,"d"))</f>
        <v>NA</v>
      </c>
      <c r="AQ78" s="10" t="s">
        <v>65</v>
      </c>
      <c r="AR78" s="10" t="s">
        <v>65</v>
      </c>
      <c r="AS78" s="10" t="s">
        <v>65</v>
      </c>
      <c r="AT78" s="10" t="s">
        <v>65</v>
      </c>
      <c r="AU78" s="10" t="s">
        <v>65</v>
      </c>
      <c r="AV78" s="10" t="s">
        <v>65</v>
      </c>
      <c r="AW78" s="10" t="n">
        <v>62.97</v>
      </c>
      <c r="AX78" s="10" t="s">
        <v>69</v>
      </c>
      <c r="AY78" s="21" t="n">
        <f aca="false">1.8651*O78 - 2.6525</f>
        <v>55.6082497783</v>
      </c>
      <c r="AZ78" s="21" t="n">
        <f aca="false">1.8651*V78 - 2.6525</f>
        <v>57.1307943217</v>
      </c>
      <c r="BA78" s="21" t="s">
        <v>65</v>
      </c>
      <c r="BB78" s="21" t="n">
        <f aca="false">1.8651*AL78 - 2.6525</f>
        <v>57.0382064224646</v>
      </c>
      <c r="BC78" s="21" t="s">
        <v>65</v>
      </c>
      <c r="BD78" s="25" t="n">
        <f aca="false">V78 - O78</f>
        <v>0.816333999999998</v>
      </c>
      <c r="BE78" s="25" t="n">
        <f aca="false">(BD78/O78)*100</f>
        <v>2.61332809686409</v>
      </c>
      <c r="BF78" s="25" t="n">
        <f aca="false">V78-O78</f>
        <v>0.816333999999998</v>
      </c>
      <c r="BG78" s="25" t="n">
        <f aca="false">(BF78/O78)*100</f>
        <v>2.61332809686409</v>
      </c>
      <c r="BH78" s="25" t="n">
        <f aca="false">BG78/AA78</f>
        <v>0.10888867070267</v>
      </c>
      <c r="BI78" s="25" t="n">
        <f aca="false">((AZ78 - AY78)/AY78)*100</f>
        <v>2.73798321196965</v>
      </c>
      <c r="BJ78" s="25" t="n">
        <f aca="false">BI78/AA78</f>
        <v>0.114082633832069</v>
      </c>
      <c r="BK78" s="25" t="n">
        <f aca="false">AL78 - O78</f>
        <v>0.766691675601621</v>
      </c>
      <c r="BL78" s="25" t="n">
        <f aca="false">(BK78/O78)*100</f>
        <v>2.45440824157946</v>
      </c>
      <c r="BM78" s="25" t="n">
        <f aca="false">BL78/AA78</f>
        <v>0.102267010065811</v>
      </c>
      <c r="BN78" s="25" t="n">
        <f aca="false">((BB78 - AY78)/AY78)*100</f>
        <v>2.5714829182101</v>
      </c>
      <c r="BO78" s="25" t="n">
        <f aca="false">BN78/AA78</f>
        <v>0.107145121592088</v>
      </c>
      <c r="BP78" s="25" t="e">
        <f aca="false">((BC78 - AZ78)/AZ78)</f>
        <v>#VALUE!</v>
      </c>
      <c r="BQ78" s="25" t="e">
        <f aca="false">BP78*100</f>
        <v>#VALUE!</v>
      </c>
      <c r="BR78" s="25" t="e">
        <f aca="false">BP78/AA78</f>
        <v>#VALUE!</v>
      </c>
      <c r="BS78" s="25" t="n">
        <f aca="false">((AZ78 - AY78)/AZ78)</f>
        <v>0.0266501553405095</v>
      </c>
      <c r="BT78" s="25" t="n">
        <f aca="false">BS78*100</f>
        <v>2.66501553405095</v>
      </c>
      <c r="BU78" s="25" t="n">
        <f aca="false">BS78/AA78</f>
        <v>0.0011104231391879</v>
      </c>
      <c r="BV78" s="25" t="e">
        <f aca="false">(BP78-BS78)*100</f>
        <v>#VALUE!</v>
      </c>
      <c r="BW78" s="25" t="e">
        <f aca="false">BV78/AA78</f>
        <v>#VALUE!</v>
      </c>
      <c r="BX78" s="10"/>
      <c r="BY78" s="26"/>
      <c r="BZ78" s="26"/>
      <c r="CA78" s="26"/>
    </row>
    <row r="79" customFormat="false" ht="14.25" hidden="false" customHeight="true" outlineLevel="0" collapsed="false">
      <c r="A79" s="18" t="n">
        <v>78</v>
      </c>
      <c r="B79" s="10" t="n">
        <v>17050</v>
      </c>
      <c r="C79" s="10" t="n">
        <v>18</v>
      </c>
      <c r="D79" s="11" t="n">
        <v>6</v>
      </c>
      <c r="E79" s="11" t="n">
        <v>3</v>
      </c>
      <c r="F79" s="10" t="n">
        <v>2800</v>
      </c>
      <c r="G79" s="10" t="n">
        <v>2622.52</v>
      </c>
      <c r="H79" s="10" t="n">
        <v>2522.02</v>
      </c>
      <c r="I79" s="12" t="n">
        <v>2555.7</v>
      </c>
      <c r="J79" s="10" t="n">
        <v>1.13</v>
      </c>
      <c r="K79" s="13" t="n">
        <v>7.23</v>
      </c>
      <c r="L79" s="10" t="s">
        <v>64</v>
      </c>
      <c r="M79" s="10" t="n">
        <v>20170606</v>
      </c>
      <c r="N79" s="10" t="n">
        <v>20170606</v>
      </c>
      <c r="O79" s="10" t="n">
        <v>33.056</v>
      </c>
      <c r="P79" s="10" t="n">
        <v>170504</v>
      </c>
      <c r="Q79" s="24" t="n">
        <f aca="false">DATE(2017,RIGHT(LEFT(P79,4),2),RIGHT(P79,2))</f>
        <v>42859</v>
      </c>
      <c r="R79" s="10" t="n">
        <f aca="false">AVERAGE(2.756, 2.755, 2.756)</f>
        <v>2.75566666666667</v>
      </c>
      <c r="S79" s="10" t="n">
        <v>13</v>
      </c>
      <c r="T79" s="10" t="n">
        <f aca="false">AVERAGE(32.4,32.5,32.4)</f>
        <v>32.4333333333333</v>
      </c>
      <c r="U79" s="10" t="n">
        <v>36.1</v>
      </c>
      <c r="V79" s="10" t="n">
        <v>32.847333</v>
      </c>
      <c r="W79" s="10" t="n">
        <v>170530</v>
      </c>
      <c r="X79" s="24" t="n">
        <f aca="false">DATE(2017,RIGHT(LEFT(W79,4),2),RIGHT(W79,2))</f>
        <v>42885</v>
      </c>
      <c r="Y79" s="10" t="n">
        <f aca="false">V79*(32.55/29.53)</f>
        <v>36.2065929275313</v>
      </c>
      <c r="Z79" s="10" t="n">
        <f aca="false">V79*(T79/AI79)</f>
        <v>36.195305785957</v>
      </c>
      <c r="AA79" s="10" t="n">
        <v>26</v>
      </c>
      <c r="AB79" s="10" t="n">
        <f aca="false">IF(X79="NA","NA",DATEDIF(Q79,X79,"d"))</f>
        <v>26</v>
      </c>
      <c r="AC79" s="10" t="n">
        <f aca="false">1.8682*O79 - 2.7383</f>
        <v>59.0169192</v>
      </c>
      <c r="AD79" s="10" t="n">
        <f aca="false">1.8682*Z79 - 2.7383</f>
        <v>64.8817702693248</v>
      </c>
      <c r="AE79" s="10" t="n">
        <f aca="false">((AD79-AC79)/AC79)*100</f>
        <v>9.93757578136139</v>
      </c>
      <c r="AF79" s="12" t="n">
        <f aca="false">(AE79/AA79)*60</f>
        <v>22.9328671877571</v>
      </c>
      <c r="AG79" s="10" t="n">
        <f aca="false">AVERAGE(2.802, 2.803, 2.802)</f>
        <v>2.80233333333333</v>
      </c>
      <c r="AH79" s="10" t="n">
        <v>17.2</v>
      </c>
      <c r="AI79" s="10" t="n">
        <f aca="false">AVERAGE(29.4, 29.4, 29.5)</f>
        <v>29.4333333333333</v>
      </c>
      <c r="AJ79" s="10" t="s">
        <v>65</v>
      </c>
      <c r="AK79" s="10" t="n">
        <f aca="false">((R79 - AG79)/R79)</f>
        <v>-0.0169348010160881</v>
      </c>
      <c r="AL79" s="10" t="n">
        <f aca="false">(V79*(1 +AK79))</f>
        <v>32.2910699517358</v>
      </c>
      <c r="AM79" s="10" t="s">
        <v>65</v>
      </c>
      <c r="AN79" s="10" t="s">
        <v>65</v>
      </c>
      <c r="AO79" s="24" t="str">
        <f aca="false">IF(AN79="NA","NA",DATE(2017,RIGHT(LEFT(AN79,4),2),RIGHT(AN79,2)))</f>
        <v>NA</v>
      </c>
      <c r="AP79" s="10" t="str">
        <f aca="false">IF(AO79="NA","NA",DATEDIF(X79,AO79,"d"))</f>
        <v>NA</v>
      </c>
      <c r="AQ79" s="10" t="s">
        <v>65</v>
      </c>
      <c r="AR79" s="10" t="s">
        <v>65</v>
      </c>
      <c r="AS79" s="10" t="s">
        <v>65</v>
      </c>
      <c r="AT79" s="10" t="s">
        <v>65</v>
      </c>
      <c r="AU79" s="10" t="s">
        <v>65</v>
      </c>
      <c r="AV79" s="10" t="s">
        <v>65</v>
      </c>
      <c r="AW79" s="10" t="n">
        <v>59.71</v>
      </c>
      <c r="AX79" s="10" t="s">
        <v>69</v>
      </c>
      <c r="AY79" s="21" t="n">
        <f aca="false">1.8651*O79 - 2.6525</f>
        <v>59.0002456</v>
      </c>
      <c r="AZ79" s="21" t="n">
        <f aca="false">1.8651*V79 - 2.6525</f>
        <v>58.6110607783</v>
      </c>
      <c r="BA79" s="21" t="s">
        <v>65</v>
      </c>
      <c r="BB79" s="21" t="n">
        <f aca="false">1.8651*AL79 - 2.6525</f>
        <v>57.5735745669825</v>
      </c>
      <c r="BC79" s="21" t="s">
        <v>65</v>
      </c>
      <c r="BD79" s="25" t="n">
        <f aca="false">V79 - O79</f>
        <v>-0.208666999999998</v>
      </c>
      <c r="BE79" s="25" t="n">
        <f aca="false">(BD79/O79)*100</f>
        <v>-0.631253025169405</v>
      </c>
      <c r="BF79" s="25" t="n">
        <f aca="false">V79-O79</f>
        <v>-0.208666999999998</v>
      </c>
      <c r="BG79" s="25" t="n">
        <f aca="false">(BF79/O79)*100</f>
        <v>-0.631253025169405</v>
      </c>
      <c r="BH79" s="25" t="n">
        <f aca="false">BG79/AA79</f>
        <v>-0.0242789625065156</v>
      </c>
      <c r="BI79" s="25" t="n">
        <f aca="false">((AZ79 - AY79)/AY79)*100</f>
        <v>-0.659632545156725</v>
      </c>
      <c r="BJ79" s="25" t="n">
        <f aca="false">BI79/AA79</f>
        <v>-0.0253704825060279</v>
      </c>
      <c r="BK79" s="25" t="n">
        <f aca="false">AL79 - O79</f>
        <v>-0.764930048264183</v>
      </c>
      <c r="BL79" s="25" t="n">
        <f aca="false">(BK79/O79)*100</f>
        <v>-2.31404298240617</v>
      </c>
      <c r="BM79" s="25" t="n">
        <f aca="false">BL79/AA79</f>
        <v>-0.0890016531694681</v>
      </c>
      <c r="BN79" s="25" t="n">
        <f aca="false">((BB79 - AY79)/AY79)*100</f>
        <v>-2.41807643088443</v>
      </c>
      <c r="BO79" s="25" t="n">
        <f aca="false">BN79/AA79</f>
        <v>-0.0930029396494011</v>
      </c>
      <c r="BP79" s="25" t="e">
        <f aca="false">((BC79 - AZ79)/AZ79)</f>
        <v>#VALUE!</v>
      </c>
      <c r="BQ79" s="25" t="e">
        <f aca="false">BP79*100</f>
        <v>#VALUE!</v>
      </c>
      <c r="BR79" s="25" t="e">
        <f aca="false">BP79/AA79</f>
        <v>#VALUE!</v>
      </c>
      <c r="BS79" s="25" t="n">
        <f aca="false">((AZ79 - AY79)/AZ79)</f>
        <v>-0.00664012588293044</v>
      </c>
      <c r="BT79" s="25" t="n">
        <f aca="false">BS79*100</f>
        <v>-0.664012588293044</v>
      </c>
      <c r="BU79" s="25" t="n">
        <f aca="false">BS79/AA79</f>
        <v>-0.000255389457035786</v>
      </c>
      <c r="BV79" s="25" t="e">
        <f aca="false">(BP79-BS79)*100</f>
        <v>#VALUE!</v>
      </c>
      <c r="BW79" s="25" t="e">
        <f aca="false">BV79/AA79</f>
        <v>#VALUE!</v>
      </c>
      <c r="BX79" s="10"/>
      <c r="BY79" s="26"/>
      <c r="BZ79" s="26"/>
      <c r="CA79" s="26"/>
    </row>
    <row r="80" customFormat="false" ht="14.25" hidden="false" customHeight="true" outlineLevel="0" collapsed="false">
      <c r="A80" s="18" t="n">
        <v>79</v>
      </c>
      <c r="B80" s="10" t="n">
        <v>17061</v>
      </c>
      <c r="C80" s="10" t="n">
        <v>3</v>
      </c>
      <c r="D80" s="11" t="n">
        <v>1</v>
      </c>
      <c r="E80" s="11" t="n">
        <v>3</v>
      </c>
      <c r="F80" s="10" t="n">
        <v>400</v>
      </c>
      <c r="G80" s="10" t="n">
        <v>2377.12</v>
      </c>
      <c r="H80" s="10" t="n">
        <v>2484.38</v>
      </c>
      <c r="I80" s="12" t="n">
        <v>574.36</v>
      </c>
      <c r="J80" s="10" t="n">
        <v>2.93</v>
      </c>
      <c r="K80" s="13" t="n">
        <v>7.84</v>
      </c>
      <c r="L80" s="10" t="s">
        <v>64</v>
      </c>
      <c r="M80" s="10" t="n">
        <v>20170606</v>
      </c>
      <c r="N80" s="10" t="n">
        <v>20170606</v>
      </c>
      <c r="O80" s="10" t="n">
        <v>33.365667</v>
      </c>
      <c r="P80" s="10" t="n">
        <v>170504</v>
      </c>
      <c r="Q80" s="24" t="n">
        <f aca="false">DATE(2017,RIGHT(LEFT(P80,4),2),RIGHT(P80,2))</f>
        <v>42859</v>
      </c>
      <c r="R80" s="10" t="n">
        <f aca="false">AVERAGE(2.785)</f>
        <v>2.785</v>
      </c>
      <c r="S80" s="10" t="n">
        <v>12.9</v>
      </c>
      <c r="T80" s="10" t="n">
        <f aca="false">AVERAGE(32.4,32.5,32.4)</f>
        <v>32.4333333333333</v>
      </c>
      <c r="U80" s="10" t="n">
        <v>36.1</v>
      </c>
      <c r="V80" s="10" t="n">
        <v>33.389333</v>
      </c>
      <c r="W80" s="10" t="n">
        <v>170530</v>
      </c>
      <c r="X80" s="24" t="n">
        <f aca="false">DATE(2017,RIGHT(LEFT(W80,4),2),RIGHT(W80,2))</f>
        <v>42885</v>
      </c>
      <c r="Y80" s="10" t="n">
        <f aca="false">V80*(32.55/29.53)</f>
        <v>36.8040226600068</v>
      </c>
      <c r="Z80" s="10" t="n">
        <f aca="false">V80*(T80/AI80)</f>
        <v>36.7925492740657</v>
      </c>
      <c r="AA80" s="10" t="n">
        <v>26</v>
      </c>
      <c r="AB80" s="10" t="n">
        <f aca="false">IF(X80="NA","NA",DATEDIF(Q80,X80,"d"))</f>
        <v>26</v>
      </c>
      <c r="AC80" s="10" t="n">
        <f aca="false">1.8682*O80 - 2.7383</f>
        <v>59.5954390894</v>
      </c>
      <c r="AD80" s="10" t="n">
        <f aca="false">1.8682*Z80 - 2.7383</f>
        <v>65.9975405538095</v>
      </c>
      <c r="AE80" s="10" t="n">
        <f aca="false">((AD80-AC80)/AC80)*100</f>
        <v>10.7426030619652</v>
      </c>
      <c r="AF80" s="12" t="n">
        <f aca="false">(AE80/AA80)*60</f>
        <v>24.790622450689</v>
      </c>
      <c r="AG80" s="10" t="n">
        <f aca="false">AVERAGE(2.794, 2.793, 2.798)</f>
        <v>2.795</v>
      </c>
      <c r="AH80" s="10" t="n">
        <v>17.2</v>
      </c>
      <c r="AI80" s="10" t="n">
        <f aca="false">AVERAGE(29.4, 29.4, 29.5)</f>
        <v>29.4333333333333</v>
      </c>
      <c r="AJ80" s="10" t="s">
        <v>65</v>
      </c>
      <c r="AK80" s="10" t="n">
        <f aca="false">((R80 - AG80)/R80)</f>
        <v>-0.00359066427289041</v>
      </c>
      <c r="AL80" s="10" t="n">
        <f aca="false">(V80*(1 +AK80))</f>
        <v>33.2694431149013</v>
      </c>
      <c r="AM80" s="10" t="s">
        <v>65</v>
      </c>
      <c r="AN80" s="10" t="s">
        <v>65</v>
      </c>
      <c r="AO80" s="24" t="str">
        <f aca="false">IF(AN80="NA","NA",DATE(2017,RIGHT(LEFT(AN80,4),2),RIGHT(AN80,2)))</f>
        <v>NA</v>
      </c>
      <c r="AP80" s="10" t="str">
        <f aca="false">IF(AO80="NA","NA",DATEDIF(X80,AO80,"d"))</f>
        <v>NA</v>
      </c>
      <c r="AQ80" s="10" t="s">
        <v>65</v>
      </c>
      <c r="AR80" s="10" t="s">
        <v>65</v>
      </c>
      <c r="AS80" s="10" t="s">
        <v>65</v>
      </c>
      <c r="AT80" s="10" t="s">
        <v>65</v>
      </c>
      <c r="AU80" s="10" t="s">
        <v>65</v>
      </c>
      <c r="AV80" s="10" t="s">
        <v>65</v>
      </c>
      <c r="AW80" s="10" t="n">
        <v>61.1</v>
      </c>
      <c r="AX80" s="10" t="s">
        <v>69</v>
      </c>
      <c r="AY80" s="21" t="n">
        <f aca="false">1.8651*O80 - 2.6525</f>
        <v>59.5778055217</v>
      </c>
      <c r="AZ80" s="21" t="n">
        <f aca="false">1.8651*V80 - 2.6525</f>
        <v>59.6219449783</v>
      </c>
      <c r="BA80" s="21" t="s">
        <v>65</v>
      </c>
      <c r="BB80" s="21" t="n">
        <f aca="false">1.8651*AL80 - 2.6525</f>
        <v>59.3983383536023</v>
      </c>
      <c r="BC80" s="21" t="s">
        <v>65</v>
      </c>
      <c r="BD80" s="25" t="n">
        <f aca="false">V80 - O80</f>
        <v>0.0236659999999986</v>
      </c>
      <c r="BE80" s="25" t="n">
        <f aca="false">(BD80/O80)*100</f>
        <v>0.0709291979686743</v>
      </c>
      <c r="BF80" s="25" t="n">
        <f aca="false">V80-O80</f>
        <v>0.0236659999999986</v>
      </c>
      <c r="BG80" s="25" t="n">
        <f aca="false">(BF80/O80)*100</f>
        <v>0.0709291979686743</v>
      </c>
      <c r="BH80" s="25" t="n">
        <f aca="false">BG80/AA80</f>
        <v>0.00272804607571824</v>
      </c>
      <c r="BI80" s="25" t="n">
        <f aca="false">((AZ80 - AY80)/AY80)*100</f>
        <v>0.0740870802700683</v>
      </c>
      <c r="BJ80" s="25" t="n">
        <f aca="false">BI80/AA80</f>
        <v>0.00284950308731032</v>
      </c>
      <c r="BK80" s="25" t="n">
        <f aca="false">AL80 - O80</f>
        <v>-0.0962238850987447</v>
      </c>
      <c r="BL80" s="25" t="n">
        <f aca="false">(BK80/O80)*100</f>
        <v>-0.288391912257425</v>
      </c>
      <c r="BM80" s="25" t="n">
        <f aca="false">BL80/AA80</f>
        <v>-0.0110919966252856</v>
      </c>
      <c r="BN80" s="25" t="n">
        <f aca="false">((BB80 - AY80)/AY80)*100</f>
        <v>-0.301231585363264</v>
      </c>
      <c r="BO80" s="25" t="n">
        <f aca="false">BN80/AA80</f>
        <v>-0.0115858302062794</v>
      </c>
      <c r="BP80" s="25" t="e">
        <f aca="false">((BC80 - AZ80)/AZ80)</f>
        <v>#VALUE!</v>
      </c>
      <c r="BQ80" s="25" t="e">
        <f aca="false">BP80*100</f>
        <v>#VALUE!</v>
      </c>
      <c r="BR80" s="25" t="e">
        <f aca="false">BP80/AA80</f>
        <v>#VALUE!</v>
      </c>
      <c r="BS80" s="25" t="n">
        <f aca="false">((AZ80 - AY80)/AZ80)</f>
        <v>0.000740322319509571</v>
      </c>
      <c r="BT80" s="25" t="n">
        <f aca="false">BS80*100</f>
        <v>0.0740322319509571</v>
      </c>
      <c r="BU80" s="25" t="n">
        <f aca="false">BS80/AA80</f>
        <v>2.84739353657527E-005</v>
      </c>
      <c r="BV80" s="25" t="e">
        <f aca="false">(BP80-BS80)*100</f>
        <v>#VALUE!</v>
      </c>
      <c r="BW80" s="25" t="e">
        <f aca="false">BV80/AA80</f>
        <v>#VALUE!</v>
      </c>
      <c r="BX80" s="10"/>
      <c r="BY80" s="26"/>
      <c r="BZ80" s="26"/>
      <c r="CA80" s="26"/>
    </row>
    <row r="81" customFormat="false" ht="14.25" hidden="false" customHeight="true" outlineLevel="0" collapsed="false">
      <c r="A81" s="18" t="n">
        <v>80</v>
      </c>
      <c r="B81" s="10" t="n">
        <v>17065</v>
      </c>
      <c r="C81" s="10" t="n">
        <v>13</v>
      </c>
      <c r="D81" s="11" t="n">
        <v>5</v>
      </c>
      <c r="E81" s="11" t="n">
        <v>1</v>
      </c>
      <c r="F81" s="10" t="n">
        <v>900</v>
      </c>
      <c r="G81" s="10" t="n">
        <v>2439.9</v>
      </c>
      <c r="H81" s="10" t="n">
        <v>2459.91</v>
      </c>
      <c r="I81" s="12" t="n">
        <v>936.56</v>
      </c>
      <c r="J81" s="10" t="n">
        <v>2.02</v>
      </c>
      <c r="K81" s="13" t="n">
        <v>7.62</v>
      </c>
      <c r="L81" s="10" t="s">
        <v>64</v>
      </c>
      <c r="M81" s="10" t="n">
        <v>20170606</v>
      </c>
      <c r="N81" s="10" t="n">
        <v>20170606</v>
      </c>
      <c r="O81" s="10" t="n">
        <v>27.130667</v>
      </c>
      <c r="P81" s="10" t="n">
        <v>170504</v>
      </c>
      <c r="Q81" s="24" t="n">
        <f aca="false">DATE(2017,RIGHT(LEFT(P81,4),2),RIGHT(P81,2))</f>
        <v>42859</v>
      </c>
      <c r="R81" s="10" t="n">
        <f aca="false">AVERAGE(2.769, 2.772, 2.769)</f>
        <v>2.77</v>
      </c>
      <c r="S81" s="10" t="n">
        <v>13</v>
      </c>
      <c r="T81" s="10" t="n">
        <f aca="false">AVERAGE(32.4,32.5,32.4)</f>
        <v>32.4333333333333</v>
      </c>
      <c r="U81" s="10" t="n">
        <v>36.1</v>
      </c>
      <c r="V81" s="10" t="n">
        <v>27.153333</v>
      </c>
      <c r="W81" s="10" t="n">
        <v>170530</v>
      </c>
      <c r="X81" s="24" t="n">
        <f aca="false">DATE(2017,RIGHT(LEFT(W81,4),2),RIGHT(W81,2))</f>
        <v>42885</v>
      </c>
      <c r="Y81" s="10" t="n">
        <f aca="false">V81*(32.55/29.53)</f>
        <v>29.9302739299018</v>
      </c>
      <c r="Z81" s="10" t="n">
        <f aca="false">V81*(T81/AI81)</f>
        <v>29.920943385051</v>
      </c>
      <c r="AA81" s="10" t="n">
        <v>26</v>
      </c>
      <c r="AB81" s="10" t="n">
        <f aca="false">IF(X81="NA","NA",DATEDIF(Q81,X81,"d"))</f>
        <v>26</v>
      </c>
      <c r="AC81" s="10" t="n">
        <f aca="false">1.8682*O81 - 2.7383</f>
        <v>47.9472120894</v>
      </c>
      <c r="AD81" s="10" t="n">
        <f aca="false">1.8682*Z81 - 2.7383</f>
        <v>53.1600064319522</v>
      </c>
      <c r="AE81" s="10" t="n">
        <f aca="false">((AD81-AC81)/AC81)*100</f>
        <v>10.8719446144912</v>
      </c>
      <c r="AF81" s="12" t="n">
        <f aca="false">(AE81/AA81)*60</f>
        <v>25.0891029565182</v>
      </c>
      <c r="AG81" s="10" t="n">
        <f aca="false">AVERAGE(2.802, 2.803, 2.802)</f>
        <v>2.80233333333333</v>
      </c>
      <c r="AH81" s="10" t="n">
        <v>17.2</v>
      </c>
      <c r="AI81" s="10" t="n">
        <f aca="false">AVERAGE(29.4, 29.4, 29.5)</f>
        <v>29.4333333333333</v>
      </c>
      <c r="AJ81" s="10" t="s">
        <v>65</v>
      </c>
      <c r="AK81" s="10" t="n">
        <f aca="false">((R81 - AG81)/R81)</f>
        <v>-0.0116726835138387</v>
      </c>
      <c r="AL81" s="10" t="n">
        <f aca="false">(V81*(1 +AK81))</f>
        <v>26.8363807375451</v>
      </c>
      <c r="AM81" s="10" t="s">
        <v>65</v>
      </c>
      <c r="AN81" s="10" t="s">
        <v>65</v>
      </c>
      <c r="AO81" s="24" t="str">
        <f aca="false">IF(AN81="NA","NA",DATE(2017,RIGHT(LEFT(AN81,4),2),RIGHT(AN81,2)))</f>
        <v>NA</v>
      </c>
      <c r="AP81" s="10" t="str">
        <f aca="false">IF(AO81="NA","NA",DATEDIF(X81,AO81,"d"))</f>
        <v>NA</v>
      </c>
      <c r="AQ81" s="10" t="s">
        <v>65</v>
      </c>
      <c r="AR81" s="10" t="s">
        <v>65</v>
      </c>
      <c r="AS81" s="10" t="s">
        <v>65</v>
      </c>
      <c r="AT81" s="10" t="s">
        <v>65</v>
      </c>
      <c r="AU81" s="10" t="s">
        <v>65</v>
      </c>
      <c r="AV81" s="10" t="s">
        <v>65</v>
      </c>
      <c r="AW81" s="10" t="n">
        <v>51.7</v>
      </c>
      <c r="AX81" s="10" t="s">
        <v>69</v>
      </c>
      <c r="AY81" s="21" t="n">
        <f aca="false">1.8651*O81 - 2.6525</f>
        <v>47.9489070217</v>
      </c>
      <c r="AZ81" s="21" t="n">
        <f aca="false">1.8651*V81 - 2.6525</f>
        <v>47.9911813783</v>
      </c>
      <c r="BA81" s="21" t="s">
        <v>65</v>
      </c>
      <c r="BB81" s="21" t="n">
        <f aca="false">1.8651*AL81 - 2.6525</f>
        <v>47.4000337135954</v>
      </c>
      <c r="BC81" s="21" t="s">
        <v>65</v>
      </c>
      <c r="BD81" s="25" t="n">
        <f aca="false">V81 - O81</f>
        <v>0.022666000000001</v>
      </c>
      <c r="BE81" s="25" t="n">
        <f aca="false">(BD81/O81)*100</f>
        <v>0.083543836205726</v>
      </c>
      <c r="BF81" s="25" t="n">
        <f aca="false">V81-O81</f>
        <v>0.022666000000001</v>
      </c>
      <c r="BG81" s="25" t="n">
        <f aca="false">(BF81/O81)*100</f>
        <v>0.083543836205726</v>
      </c>
      <c r="BH81" s="25" t="n">
        <f aca="false">BG81/AA81</f>
        <v>0.003213224469451</v>
      </c>
      <c r="BI81" s="25" t="n">
        <f aca="false">((AZ81 - AY81)/AY81)*100</f>
        <v>0.0881654227923731</v>
      </c>
      <c r="BJ81" s="25" t="n">
        <f aca="false">BI81/AA81</f>
        <v>0.00339097779970666</v>
      </c>
      <c r="BK81" s="25" t="n">
        <f aca="false">AL81 - O81</f>
        <v>-0.294286262454872</v>
      </c>
      <c r="BL81" s="25" t="n">
        <f aca="false">(BK81/O81)*100</f>
        <v>-1.08469969593771</v>
      </c>
      <c r="BM81" s="25" t="n">
        <f aca="false">BL81/AA81</f>
        <v>-0.0417192190745272</v>
      </c>
      <c r="BN81" s="25" t="n">
        <f aca="false">((BB81 - AY81)/AY81)*100</f>
        <v>-1.14470452445595</v>
      </c>
      <c r="BO81" s="25" t="n">
        <f aca="false">BN81/AA81</f>
        <v>-0.0440270970944595</v>
      </c>
      <c r="BP81" s="25" t="e">
        <f aca="false">((BC81 - AZ81)/AZ81)</f>
        <v>#VALUE!</v>
      </c>
      <c r="BQ81" s="25" t="e">
        <f aca="false">BP81*100</f>
        <v>#VALUE!</v>
      </c>
      <c r="BR81" s="25" t="e">
        <f aca="false">BP81/AA81</f>
        <v>#VALUE!</v>
      </c>
      <c r="BS81" s="25" t="n">
        <f aca="false">((AZ81 - AY81)/AZ81)</f>
        <v>0.000880877598464761</v>
      </c>
      <c r="BT81" s="25" t="n">
        <f aca="false">BS81*100</f>
        <v>0.0880877598464761</v>
      </c>
      <c r="BU81" s="25" t="n">
        <f aca="false">BS81/AA81</f>
        <v>3.387990763326E-005</v>
      </c>
      <c r="BV81" s="25" t="e">
        <f aca="false">(BP81-BS81)*100</f>
        <v>#VALUE!</v>
      </c>
      <c r="BW81" s="25" t="e">
        <f aca="false">BV81/AA81</f>
        <v>#VALUE!</v>
      </c>
      <c r="BX81" s="10"/>
      <c r="BY81" s="26"/>
      <c r="BZ81" s="26"/>
      <c r="CA81" s="26"/>
    </row>
    <row r="82" customFormat="false" ht="14.25" hidden="false" customHeight="true" outlineLevel="0" collapsed="false">
      <c r="A82" s="18" t="n">
        <v>81</v>
      </c>
      <c r="B82" s="10" t="n">
        <v>17080</v>
      </c>
      <c r="C82" s="10" t="n">
        <v>14</v>
      </c>
      <c r="D82" s="11" t="n">
        <v>5</v>
      </c>
      <c r="E82" s="11" t="n">
        <v>2</v>
      </c>
      <c r="F82" s="10" t="n">
        <v>900</v>
      </c>
      <c r="G82" s="10" t="n">
        <v>2441</v>
      </c>
      <c r="H82" s="10" t="n">
        <v>2468.42</v>
      </c>
      <c r="I82" s="12" t="n">
        <v>865.45</v>
      </c>
      <c r="J82" s="10" t="n">
        <v>2.15</v>
      </c>
      <c r="K82" s="13" t="n">
        <v>7.62</v>
      </c>
      <c r="L82" s="10" t="s">
        <v>64</v>
      </c>
      <c r="M82" s="10" t="n">
        <v>20170606</v>
      </c>
      <c r="N82" s="10" t="n">
        <v>20170606</v>
      </c>
      <c r="O82" s="10" t="n">
        <v>32.599333</v>
      </c>
      <c r="P82" s="10" t="n">
        <v>170505</v>
      </c>
      <c r="Q82" s="24" t="n">
        <f aca="false">DATE(2017,RIGHT(LEFT(P82,4),2),RIGHT(P82,2))</f>
        <v>42860</v>
      </c>
      <c r="R82" s="10" t="n">
        <v>2.785</v>
      </c>
      <c r="S82" s="10" t="n">
        <v>12.9</v>
      </c>
      <c r="T82" s="10" t="n">
        <f aca="false">AVERAGE(32.5, 32.6, 32.5)</f>
        <v>32.5333333333333</v>
      </c>
      <c r="U82" s="10" t="n">
        <v>36.1</v>
      </c>
      <c r="V82" s="10" t="n">
        <v>32.313333</v>
      </c>
      <c r="W82" s="10" t="n">
        <v>170531</v>
      </c>
      <c r="X82" s="24" t="n">
        <f aca="false">DATE(2017,RIGHT(LEFT(W82,4),2),RIGHT(W82,2))</f>
        <v>42886</v>
      </c>
      <c r="Y82" s="10" t="n">
        <f aca="false">V82*(32.55/29.53)</f>
        <v>35.6179813460887</v>
      </c>
      <c r="Z82" s="10" t="n">
        <f aca="false">V82*(T82/AI82)</f>
        <v>35.6762590588235</v>
      </c>
      <c r="AA82" s="10" t="n">
        <v>26</v>
      </c>
      <c r="AB82" s="10" t="n">
        <f aca="false">IF(X82="NA","NA",DATEDIF(Q82,X82,"d"))</f>
        <v>26</v>
      </c>
      <c r="AC82" s="10" t="n">
        <f aca="false">1.8682*O82 - 2.7383</f>
        <v>58.1637739106</v>
      </c>
      <c r="AD82" s="10" t="n">
        <f aca="false">1.8682*Z82 - 2.7383</f>
        <v>63.9120871736941</v>
      </c>
      <c r="AE82" s="10" t="n">
        <f aca="false">((AD82-AC82)/AC82)*100</f>
        <v>9.88297848748517</v>
      </c>
      <c r="AF82" s="12" t="n">
        <f aca="false">(AE82/AA82)*60</f>
        <v>22.8068734326581</v>
      </c>
      <c r="AG82" s="10" t="n">
        <f aca="false">AVERAGE(2.794, 2.795, 2.794)</f>
        <v>2.79433333333333</v>
      </c>
      <c r="AH82" s="10" t="n">
        <v>17.2</v>
      </c>
      <c r="AI82" s="10" t="n">
        <f aca="false">AVERAGE(29.4, 29.5, 29.5)</f>
        <v>29.4666666666667</v>
      </c>
      <c r="AJ82" s="10" t="n">
        <f aca="false">33.1</f>
        <v>33.1</v>
      </c>
      <c r="AK82" s="10" t="n">
        <f aca="false">((R82 - AG82)/R82)</f>
        <v>-0.00335128665469789</v>
      </c>
      <c r="AL82" s="10" t="n">
        <f aca="false">(V82*(1 +AK82))</f>
        <v>32.2050417583483</v>
      </c>
      <c r="AM82" s="10" t="s">
        <v>65</v>
      </c>
      <c r="AN82" s="10" t="s">
        <v>65</v>
      </c>
      <c r="AO82" s="24" t="str">
        <f aca="false">IF(AN82="NA","NA",DATE(2017,RIGHT(LEFT(AN82,4),2),RIGHT(AN82,2)))</f>
        <v>NA</v>
      </c>
      <c r="AP82" s="10" t="str">
        <f aca="false">IF(AO82="NA","NA",DATEDIF(X82,AO82,"d"))</f>
        <v>NA</v>
      </c>
      <c r="AQ82" s="10" t="s">
        <v>65</v>
      </c>
      <c r="AR82" s="10" t="s">
        <v>65</v>
      </c>
      <c r="AS82" s="10" t="s">
        <v>65</v>
      </c>
      <c r="AT82" s="10" t="s">
        <v>65</v>
      </c>
      <c r="AU82" s="10" t="s">
        <v>65</v>
      </c>
      <c r="AV82" s="10" t="s">
        <v>65</v>
      </c>
      <c r="AW82" s="10" t="n">
        <v>60.06</v>
      </c>
      <c r="AX82" s="10" t="s">
        <v>69</v>
      </c>
      <c r="AY82" s="21" t="n">
        <f aca="false">1.8651*O82 - 2.6525</f>
        <v>58.1485159783</v>
      </c>
      <c r="AZ82" s="21" t="n">
        <f aca="false">1.8651*V82 - 2.6525</f>
        <v>57.6150973783</v>
      </c>
      <c r="BA82" s="21" t="s">
        <v>65</v>
      </c>
      <c r="BB82" s="21" t="n">
        <f aca="false">1.8651*AL82 - 2.6525</f>
        <v>57.4131233834954</v>
      </c>
      <c r="BC82" s="21" t="s">
        <v>65</v>
      </c>
      <c r="BD82" s="25" t="n">
        <f aca="false">V82 - O82</f>
        <v>-0.286000000000001</v>
      </c>
      <c r="BE82" s="25" t="n">
        <f aca="false">(BD82/O82)*100</f>
        <v>-0.877318563542393</v>
      </c>
      <c r="BF82" s="25" t="n">
        <f aca="false">V82-O82</f>
        <v>-0.286000000000001</v>
      </c>
      <c r="BG82" s="25" t="n">
        <f aca="false">(BF82/O82)*100</f>
        <v>-0.877318563542393</v>
      </c>
      <c r="BH82" s="25" t="n">
        <f aca="false">BG82/AA82</f>
        <v>-0.0337430216747074</v>
      </c>
      <c r="BI82" s="25" t="n">
        <f aca="false">((AZ82 - AY82)/AY82)*100</f>
        <v>-0.917338286327147</v>
      </c>
      <c r="BJ82" s="25" t="n">
        <f aca="false">BI82/AA82</f>
        <v>-0.0352822417818133</v>
      </c>
      <c r="BK82" s="25" t="n">
        <f aca="false">AL82 - O82</f>
        <v>-0.394291241651707</v>
      </c>
      <c r="BL82" s="25" t="n">
        <f aca="false">(BK82/O82)*100</f>
        <v>-1.20950708301826</v>
      </c>
      <c r="BM82" s="25" t="n">
        <f aca="false">BL82/AA82</f>
        <v>-0.0465195031930098</v>
      </c>
      <c r="BN82" s="25" t="n">
        <f aca="false">((BB82 - AY82)/AY82)*100</f>
        <v>-1.26467990185516</v>
      </c>
      <c r="BO82" s="25" t="n">
        <f aca="false">BN82/AA82</f>
        <v>-0.0486415346867368</v>
      </c>
      <c r="BP82" s="25" t="e">
        <f aca="false">((BC82 - AZ82)/AZ82)</f>
        <v>#VALUE!</v>
      </c>
      <c r="BQ82" s="25" t="e">
        <f aca="false">BP82*100</f>
        <v>#VALUE!</v>
      </c>
      <c r="BR82" s="25" t="e">
        <f aca="false">BP82/AA82</f>
        <v>#VALUE!</v>
      </c>
      <c r="BS82" s="25" t="n">
        <f aca="false">((AZ82 - AY82)/AZ82)</f>
        <v>-0.00925831291228382</v>
      </c>
      <c r="BT82" s="25" t="n">
        <f aca="false">BS82*100</f>
        <v>-0.925831291228382</v>
      </c>
      <c r="BU82" s="25" t="n">
        <f aca="false">BS82/AA82</f>
        <v>-0.000356088958164762</v>
      </c>
      <c r="BV82" s="25" t="e">
        <f aca="false">(BP82-BS82)*100</f>
        <v>#VALUE!</v>
      </c>
      <c r="BW82" s="25" t="e">
        <f aca="false">BV82/AA82</f>
        <v>#VALUE!</v>
      </c>
      <c r="BX82" s="10"/>
      <c r="BY82" s="26"/>
      <c r="BZ82" s="26"/>
      <c r="CA82" s="26"/>
    </row>
    <row r="83" customFormat="false" ht="14.25" hidden="false" customHeight="true" outlineLevel="0" collapsed="false">
      <c r="A83" s="18" t="n">
        <v>82</v>
      </c>
      <c r="B83" s="10" t="n">
        <v>17104</v>
      </c>
      <c r="C83" s="10" t="n">
        <v>6</v>
      </c>
      <c r="D83" s="11" t="n">
        <v>2</v>
      </c>
      <c r="E83" s="11" t="n">
        <v>3</v>
      </c>
      <c r="F83" s="10" t="n">
        <v>400</v>
      </c>
      <c r="G83" s="10" t="n">
        <v>2348.8</v>
      </c>
      <c r="H83" s="10" t="n">
        <v>2454.04</v>
      </c>
      <c r="I83" s="12" t="n">
        <v>519.42</v>
      </c>
      <c r="J83" s="10" t="n">
        <v>3.1</v>
      </c>
      <c r="K83" s="13" t="n">
        <v>7.83</v>
      </c>
      <c r="L83" s="10" t="s">
        <v>64</v>
      </c>
      <c r="M83" s="10" t="n">
        <v>20170606</v>
      </c>
      <c r="N83" s="10" t="n">
        <v>20170606</v>
      </c>
      <c r="O83" s="10" t="n">
        <v>20.289333</v>
      </c>
      <c r="P83" s="10" t="n">
        <v>170506</v>
      </c>
      <c r="Q83" s="24" t="n">
        <f aca="false">DATE(2017,RIGHT(LEFT(P83,4),2),RIGHT(P83,2))</f>
        <v>42861</v>
      </c>
      <c r="R83" s="10" t="n">
        <f aca="false">AVERAGE(2.802, 2.8, 2.8)</f>
        <v>2.80066666666667</v>
      </c>
      <c r="S83" s="10" t="n">
        <v>13</v>
      </c>
      <c r="T83" s="10" t="n">
        <f aca="false">AVERAGE(32.6, 32.7, 32.7)</f>
        <v>32.6666666666667</v>
      </c>
      <c r="U83" s="10" t="n">
        <v>36.1</v>
      </c>
      <c r="V83" s="10" t="n">
        <v>20.122333</v>
      </c>
      <c r="W83" s="10" t="n">
        <v>170530</v>
      </c>
      <c r="X83" s="24" t="n">
        <f aca="false">DATE(2017,RIGHT(LEFT(W83,4),2),RIGHT(W83,2))</f>
        <v>42885</v>
      </c>
      <c r="Y83" s="10" t="n">
        <f aca="false">V83*(32.55/29.53)</f>
        <v>22.1802214409076</v>
      </c>
      <c r="Z83" s="10" t="n">
        <f aca="false">V83*(T83/AI83)</f>
        <v>22.3328271121178</v>
      </c>
      <c r="AA83" s="10" t="n">
        <v>24</v>
      </c>
      <c r="AB83" s="10" t="n">
        <f aca="false">IF(X83="NA","NA",DATEDIF(Q83,X83,"d"))</f>
        <v>24</v>
      </c>
      <c r="AC83" s="10" t="n">
        <f aca="false">1.8682*O83 - 2.7383</f>
        <v>35.1662319106</v>
      </c>
      <c r="AD83" s="10" t="n">
        <f aca="false">1.8682*Z83 - 2.7383</f>
        <v>38.9838876108584</v>
      </c>
      <c r="AE83" s="10" t="n">
        <f aca="false">((AD83-AC83)/AC83)*100</f>
        <v>10.8560271966691</v>
      </c>
      <c r="AF83" s="12" t="n">
        <f aca="false">(AE83/AA83)*60</f>
        <v>27.1400679916726</v>
      </c>
      <c r="AG83" s="10" t="n">
        <f aca="false">AVERAGE(2.802, 2.803, 2.802)</f>
        <v>2.80233333333333</v>
      </c>
      <c r="AH83" s="10" t="n">
        <v>17.2</v>
      </c>
      <c r="AI83" s="10" t="n">
        <f aca="false">AVERAGE(29.4, 29.4, 29.5)</f>
        <v>29.4333333333333</v>
      </c>
      <c r="AJ83" s="10" t="s">
        <v>65</v>
      </c>
      <c r="AK83" s="10" t="n">
        <f aca="false">((R83 - AG83)/R83)</f>
        <v>-0.000595096405617644</v>
      </c>
      <c r="AL83" s="10" t="n">
        <f aca="false">(V83*(1 +AK83))</f>
        <v>20.1103582719591</v>
      </c>
      <c r="AM83" s="10" t="s">
        <v>65</v>
      </c>
      <c r="AN83" s="10" t="s">
        <v>65</v>
      </c>
      <c r="AO83" s="24" t="str">
        <f aca="false">IF(AN83="NA","NA",DATE(2017,RIGHT(LEFT(AN83,4),2),RIGHT(AN83,2)))</f>
        <v>NA</v>
      </c>
      <c r="AP83" s="10" t="str">
        <f aca="false">IF(AO83="NA","NA",DATEDIF(X83,AO83,"d"))</f>
        <v>NA</v>
      </c>
      <c r="AQ83" s="10" t="s">
        <v>65</v>
      </c>
      <c r="AR83" s="10" t="s">
        <v>65</v>
      </c>
      <c r="AS83" s="10" t="s">
        <v>65</v>
      </c>
      <c r="AT83" s="10" t="s">
        <v>65</v>
      </c>
      <c r="AU83" s="10" t="s">
        <v>65</v>
      </c>
      <c r="AV83" s="10" t="s">
        <v>65</v>
      </c>
      <c r="AW83" s="10" t="n">
        <v>36.14</v>
      </c>
      <c r="AX83" s="10" t="s">
        <v>69</v>
      </c>
      <c r="AY83" s="21" t="n">
        <f aca="false">1.8651*O83 - 2.6525</f>
        <v>35.1891349783</v>
      </c>
      <c r="AZ83" s="21" t="n">
        <f aca="false">1.8651*V83 - 2.6525</f>
        <v>34.8776632783</v>
      </c>
      <c r="BA83" s="21" t="s">
        <v>65</v>
      </c>
      <c r="BB83" s="21" t="n">
        <f aca="false">1.8651*AL83 - 2.6525</f>
        <v>34.8553292130308</v>
      </c>
      <c r="BC83" s="21" t="s">
        <v>65</v>
      </c>
      <c r="BD83" s="25" t="n">
        <f aca="false">V83 - O83</f>
        <v>-0.166999999999998</v>
      </c>
      <c r="BE83" s="25" t="n">
        <f aca="false">(BD83/O83)*100</f>
        <v>-0.823092607332129</v>
      </c>
      <c r="BF83" s="25" t="n">
        <f aca="false">V83-O83</f>
        <v>-0.166999999999998</v>
      </c>
      <c r="BG83" s="25" t="n">
        <f aca="false">(BF83/O83)*100</f>
        <v>-0.823092607332129</v>
      </c>
      <c r="BH83" s="25" t="n">
        <f aca="false">BG83/AA83</f>
        <v>-0.0342955253055054</v>
      </c>
      <c r="BI83" s="25" t="n">
        <f aca="false">((AZ83 - AY83)/AY83)*100</f>
        <v>-0.885135994937281</v>
      </c>
      <c r="BJ83" s="25" t="n">
        <f aca="false">BI83/AA83</f>
        <v>-0.03688066645572</v>
      </c>
      <c r="BK83" s="25" t="n">
        <f aca="false">AL83 - O83</f>
        <v>-0.178974728040938</v>
      </c>
      <c r="BL83" s="25" t="n">
        <f aca="false">(BK83/O83)*100</f>
        <v>-0.882112428441773</v>
      </c>
      <c r="BM83" s="25" t="n">
        <f aca="false">BL83/AA83</f>
        <v>-0.0367546845184072</v>
      </c>
      <c r="BN83" s="25" t="n">
        <f aca="false">((BB83 - AY83)/AY83)*100</f>
        <v>-0.948604634569758</v>
      </c>
      <c r="BO83" s="25" t="n">
        <f aca="false">BN83/AA83</f>
        <v>-0.0395251931070733</v>
      </c>
      <c r="BP83" s="25" t="e">
        <f aca="false">((BC83 - AZ83)/AZ83)</f>
        <v>#VALUE!</v>
      </c>
      <c r="BQ83" s="25" t="e">
        <f aca="false">BP83*100</f>
        <v>#VALUE!</v>
      </c>
      <c r="BR83" s="25" t="e">
        <f aca="false">BP83/AA83</f>
        <v>#VALUE!</v>
      </c>
      <c r="BS83" s="25" t="n">
        <f aca="false">((AZ83 - AY83)/AZ83)</f>
        <v>-0.00893040618904616</v>
      </c>
      <c r="BT83" s="25" t="n">
        <f aca="false">BS83*100</f>
        <v>-0.893040618904616</v>
      </c>
      <c r="BU83" s="25" t="n">
        <f aca="false">BS83/AA83</f>
        <v>-0.000372100257876923</v>
      </c>
      <c r="BV83" s="25" t="e">
        <f aca="false">(BP83-BS83)*100</f>
        <v>#VALUE!</v>
      </c>
      <c r="BW83" s="25" t="e">
        <f aca="false">BV83/AA83</f>
        <v>#VALUE!</v>
      </c>
      <c r="BX83" s="10"/>
      <c r="BY83" s="26"/>
      <c r="BZ83" s="26"/>
      <c r="CA83" s="26"/>
    </row>
    <row r="84" customFormat="false" ht="14.25" hidden="false" customHeight="true" outlineLevel="0" collapsed="false">
      <c r="A84" s="18" t="n">
        <v>83</v>
      </c>
      <c r="B84" s="10" t="n">
        <v>17117</v>
      </c>
      <c r="C84" s="10" t="n">
        <v>5</v>
      </c>
      <c r="D84" s="11" t="n">
        <v>2</v>
      </c>
      <c r="E84" s="11" t="n">
        <v>2</v>
      </c>
      <c r="F84" s="10" t="n">
        <v>400</v>
      </c>
      <c r="G84" s="10" t="n">
        <v>2329.53</v>
      </c>
      <c r="H84" s="10" t="n">
        <v>2437.2</v>
      </c>
      <c r="I84" s="12" t="n">
        <v>590.67</v>
      </c>
      <c r="J84" s="10" t="n">
        <v>2.86</v>
      </c>
      <c r="K84" s="13" t="n">
        <v>7.83</v>
      </c>
      <c r="L84" s="10" t="s">
        <v>64</v>
      </c>
      <c r="M84" s="10" t="n">
        <v>20170606</v>
      </c>
      <c r="N84" s="10" t="n">
        <v>20170606</v>
      </c>
      <c r="O84" s="10" t="n">
        <v>55.447667</v>
      </c>
      <c r="P84" s="10" t="n">
        <v>170504</v>
      </c>
      <c r="Q84" s="24" t="n">
        <f aca="false">DATE(2017,RIGHT(LEFT(P84,4),2),RIGHT(P84,2))</f>
        <v>42859</v>
      </c>
      <c r="R84" s="10" t="n">
        <f aca="false">AVERAGE(2.756, 2.755, 2.756)</f>
        <v>2.75566666666667</v>
      </c>
      <c r="S84" s="10" t="n">
        <v>13</v>
      </c>
      <c r="T84" s="10" t="n">
        <f aca="false">AVERAGE(32.4,32.5,32.4)</f>
        <v>32.4333333333333</v>
      </c>
      <c r="U84" s="10" t="n">
        <v>36.1</v>
      </c>
      <c r="V84" s="10" t="n">
        <v>55.338</v>
      </c>
      <c r="W84" s="10" t="n">
        <v>170530</v>
      </c>
      <c r="X84" s="24" t="n">
        <f aca="false">DATE(2017,RIGHT(LEFT(W84,4),2),RIGHT(W84,2))</f>
        <v>42885</v>
      </c>
      <c r="Y84" s="10" t="n">
        <f aca="false">V84*(32.55/29.53)</f>
        <v>60.9973552319675</v>
      </c>
      <c r="Z84" s="10" t="n">
        <f aca="false">V84*(T84/AI84)</f>
        <v>60.9783397508494</v>
      </c>
      <c r="AA84" s="10" t="n">
        <v>26</v>
      </c>
      <c r="AB84" s="10" t="n">
        <f aca="false">IF(X84="NA","NA",DATEDIF(Q84,X84,"d"))</f>
        <v>26</v>
      </c>
      <c r="AC84" s="10" t="n">
        <f aca="false">1.8682*O84 - 2.7383</f>
        <v>100.8490314894</v>
      </c>
      <c r="AD84" s="10" t="n">
        <f aca="false">1.8682*Z84 - 2.7383</f>
        <v>111.181434322537</v>
      </c>
      <c r="AE84" s="10" t="n">
        <f aca="false">((AD84-AC84)/AC84)*100</f>
        <v>10.2454160248657</v>
      </c>
      <c r="AF84" s="12" t="n">
        <f aca="false">(AE84/AA84)*60</f>
        <v>23.64326774969</v>
      </c>
      <c r="AG84" s="10" t="n">
        <f aca="false">AVERAGE(2.802, 2.803, 2.802)</f>
        <v>2.80233333333333</v>
      </c>
      <c r="AH84" s="10" t="n">
        <v>17.2</v>
      </c>
      <c r="AI84" s="10" t="n">
        <f aca="false">AVERAGE(29.4, 29.4, 29.5)</f>
        <v>29.4333333333333</v>
      </c>
      <c r="AJ84" s="10" t="s">
        <v>65</v>
      </c>
      <c r="AK84" s="10" t="n">
        <f aca="false">((R84 - AG84)/R84)</f>
        <v>-0.0169348010160881</v>
      </c>
      <c r="AL84" s="10" t="n">
        <f aca="false">(V84*(1 +AK84))</f>
        <v>54.4008619813717</v>
      </c>
      <c r="AM84" s="10" t="s">
        <v>65</v>
      </c>
      <c r="AN84" s="10" t="s">
        <v>65</v>
      </c>
      <c r="AO84" s="24" t="str">
        <f aca="false">IF(AN84="NA","NA",DATE(2017,RIGHT(LEFT(AN84,4),2),RIGHT(AN84,2)))</f>
        <v>NA</v>
      </c>
      <c r="AP84" s="10" t="str">
        <f aca="false">IF(AO84="NA","NA",DATEDIF(X84,AO84,"d"))</f>
        <v>NA</v>
      </c>
      <c r="AQ84" s="10" t="s">
        <v>65</v>
      </c>
      <c r="AR84" s="10" t="s">
        <v>65</v>
      </c>
      <c r="AS84" s="10" t="s">
        <v>65</v>
      </c>
      <c r="AT84" s="10" t="s">
        <v>65</v>
      </c>
      <c r="AU84" s="10" t="s">
        <v>65</v>
      </c>
      <c r="AV84" s="10" t="s">
        <v>65</v>
      </c>
      <c r="AW84" s="10" t="n">
        <v>94.64</v>
      </c>
      <c r="AX84" s="10" t="s">
        <v>69</v>
      </c>
      <c r="AY84" s="21" t="n">
        <f aca="false">1.8651*O84 - 2.6525</f>
        <v>100.7629437217</v>
      </c>
      <c r="AZ84" s="21" t="n">
        <f aca="false">1.8651*V84 - 2.6525</f>
        <v>100.5584038</v>
      </c>
      <c r="BA84" s="21" t="s">
        <v>65</v>
      </c>
      <c r="BB84" s="21" t="n">
        <f aca="false">1.8651*AL84 - 2.6525</f>
        <v>98.8105476814564</v>
      </c>
      <c r="BC84" s="21" t="s">
        <v>65</v>
      </c>
      <c r="BD84" s="25" t="n">
        <f aca="false">V84 - O84</f>
        <v>-0.109667000000002</v>
      </c>
      <c r="BE84" s="25" t="n">
        <f aca="false">(BD84/O84)*100</f>
        <v>-0.197784696694275</v>
      </c>
      <c r="BF84" s="25" t="n">
        <f aca="false">V84-O84</f>
        <v>-0.109667000000002</v>
      </c>
      <c r="BG84" s="25" t="n">
        <f aca="false">(BF84/O84)*100</f>
        <v>-0.197784696694275</v>
      </c>
      <c r="BH84" s="25" t="n">
        <f aca="false">BG84/AA84</f>
        <v>-0.00760710371901059</v>
      </c>
      <c r="BI84" s="25" t="n">
        <f aca="false">((AZ84 - AY84)/AY84)*100</f>
        <v>-0.202991212984933</v>
      </c>
      <c r="BJ84" s="25" t="n">
        <f aca="false">BI84/AA84</f>
        <v>-0.00780735434557433</v>
      </c>
      <c r="BK84" s="25" t="n">
        <f aca="false">AL84 - O84</f>
        <v>-1.04680501862828</v>
      </c>
      <c r="BL84" s="25" t="n">
        <f aca="false">(BK84/O84)*100</f>
        <v>-1.88791535382054</v>
      </c>
      <c r="BM84" s="25" t="n">
        <f aca="false">BL84/AA84</f>
        <v>-0.0726121289930976</v>
      </c>
      <c r="BN84" s="25" t="n">
        <f aca="false">((BB84 - AY84)/AY84)*100</f>
        <v>-1.93761314242267</v>
      </c>
      <c r="BO84" s="25" t="n">
        <f aca="false">BN84/AA84</f>
        <v>-0.0745235824008717</v>
      </c>
      <c r="BP84" s="25" t="e">
        <f aca="false">((BC84 - AZ84)/AZ84)</f>
        <v>#VALUE!</v>
      </c>
      <c r="BQ84" s="25" t="e">
        <f aca="false">BP84*100</f>
        <v>#VALUE!</v>
      </c>
      <c r="BR84" s="25" t="e">
        <f aca="false">BP84/AA84</f>
        <v>#VALUE!</v>
      </c>
      <c r="BS84" s="25" t="n">
        <f aca="false">((AZ84 - AY84)/AZ84)</f>
        <v>-0.00203404105445838</v>
      </c>
      <c r="BT84" s="25" t="n">
        <f aca="false">BS84*100</f>
        <v>-0.203404105445838</v>
      </c>
      <c r="BU84" s="25" t="n">
        <f aca="false">BS84/AA84</f>
        <v>-7.82323482483994E-005</v>
      </c>
      <c r="BV84" s="25" t="e">
        <f aca="false">(BP84-BS84)*100</f>
        <v>#VALUE!</v>
      </c>
      <c r="BW84" s="25" t="e">
        <f aca="false">BV84/AA84</f>
        <v>#VALUE!</v>
      </c>
      <c r="BX84" s="10"/>
      <c r="BY84" s="26"/>
      <c r="BZ84" s="10"/>
      <c r="CA84" s="10"/>
    </row>
    <row r="85" customFormat="false" ht="14.25" hidden="false" customHeight="true" outlineLevel="0" collapsed="false">
      <c r="A85" s="18" t="n">
        <v>84</v>
      </c>
      <c r="B85" s="10" t="n">
        <v>17147</v>
      </c>
      <c r="C85" s="10" t="n">
        <v>10</v>
      </c>
      <c r="D85" s="11" t="n">
        <v>4</v>
      </c>
      <c r="E85" s="11" t="n">
        <v>1</v>
      </c>
      <c r="F85" s="10" t="n">
        <v>2800</v>
      </c>
      <c r="G85" s="10" t="n">
        <v>2587.92</v>
      </c>
      <c r="H85" s="10" t="n">
        <v>2497.79</v>
      </c>
      <c r="I85" s="12" t="n">
        <v>2378.18</v>
      </c>
      <c r="J85" s="10" t="n">
        <v>1.08</v>
      </c>
      <c r="K85" s="13" t="n">
        <v>7.23</v>
      </c>
      <c r="L85" s="10" t="s">
        <v>64</v>
      </c>
      <c r="M85" s="10" t="n">
        <v>20170606</v>
      </c>
      <c r="N85" s="10" t="n">
        <v>20170606</v>
      </c>
      <c r="O85" s="10" t="n">
        <v>23.267333</v>
      </c>
      <c r="P85" s="10" t="n">
        <v>170504</v>
      </c>
      <c r="Q85" s="24" t="n">
        <f aca="false">DATE(2017,RIGHT(LEFT(P85,4),2),RIGHT(P85,2))</f>
        <v>42859</v>
      </c>
      <c r="R85" s="10" t="n">
        <f aca="false">AVERAGE(2.769, 2.772, 2.769)</f>
        <v>2.77</v>
      </c>
      <c r="S85" s="10" t="n">
        <v>13</v>
      </c>
      <c r="T85" s="10" t="n">
        <f aca="false">AVERAGE(32.4,32.5,32.4)</f>
        <v>32.4333333333333</v>
      </c>
      <c r="U85" s="10" t="n">
        <v>36.1</v>
      </c>
      <c r="V85" s="10" t="n">
        <v>22.59</v>
      </c>
      <c r="W85" s="10" t="n">
        <v>170530</v>
      </c>
      <c r="X85" s="24" t="n">
        <f aca="false">DATE(2017,RIGHT(LEFT(W85,4),2),RIGHT(W85,2))</f>
        <v>42885</v>
      </c>
      <c r="Y85" s="10" t="n">
        <f aca="false">V85*(32.55/29.53)</f>
        <v>24.9002539790044</v>
      </c>
      <c r="Z85" s="10" t="n">
        <f aca="false">V85*(T85/AI85)</f>
        <v>24.8924915062288</v>
      </c>
      <c r="AA85" s="10" t="n">
        <v>26</v>
      </c>
      <c r="AB85" s="10" t="n">
        <f aca="false">IF(X85="NA","NA",DATEDIF(Q85,X85,"d"))</f>
        <v>26</v>
      </c>
      <c r="AC85" s="10" t="n">
        <f aca="false">1.8682*O85 - 2.7383</f>
        <v>40.7297315106</v>
      </c>
      <c r="AD85" s="10" t="n">
        <f aca="false">1.8682*Z85 - 2.7383</f>
        <v>43.7658526319366</v>
      </c>
      <c r="AE85" s="10" t="n">
        <f aca="false">((AD85-AC85)/AC85)*100</f>
        <v>7.4543116508058</v>
      </c>
      <c r="AF85" s="12" t="n">
        <f aca="false">(AE85/AA85)*60</f>
        <v>17.2022576557057</v>
      </c>
      <c r="AG85" s="10" t="n">
        <f aca="false">AVERAGE(2.794, 2.793, 2.798)</f>
        <v>2.795</v>
      </c>
      <c r="AH85" s="10" t="n">
        <v>17.2</v>
      </c>
      <c r="AI85" s="10" t="n">
        <f aca="false">AVERAGE(29.4, 29.4, 29.5)</f>
        <v>29.4333333333333</v>
      </c>
      <c r="AJ85" s="10" t="s">
        <v>65</v>
      </c>
      <c r="AK85" s="10" t="n">
        <f aca="false">((R85 - AG85)/R85)</f>
        <v>-0.00902527075812271</v>
      </c>
      <c r="AL85" s="10" t="n">
        <f aca="false">(V85*(1 +AK85))</f>
        <v>22.386119133574</v>
      </c>
      <c r="AM85" s="10" t="s">
        <v>65</v>
      </c>
      <c r="AN85" s="10" t="s">
        <v>65</v>
      </c>
      <c r="AO85" s="24" t="str">
        <f aca="false">IF(AN85="NA","NA",DATE(2017,RIGHT(LEFT(AN85,4),2),RIGHT(AN85,2)))</f>
        <v>NA</v>
      </c>
      <c r="AP85" s="10" t="str">
        <f aca="false">IF(AO85="NA","NA",DATEDIF(X85,AO85,"d"))</f>
        <v>NA</v>
      </c>
      <c r="AQ85" s="10" t="s">
        <v>65</v>
      </c>
      <c r="AR85" s="10" t="s">
        <v>65</v>
      </c>
      <c r="AS85" s="10" t="s">
        <v>65</v>
      </c>
      <c r="AT85" s="10" t="s">
        <v>65</v>
      </c>
      <c r="AU85" s="10" t="s">
        <v>65</v>
      </c>
      <c r="AV85" s="10" t="s">
        <v>65</v>
      </c>
      <c r="AW85" s="10" t="n">
        <v>41.69</v>
      </c>
      <c r="AX85" s="10" t="s">
        <v>69</v>
      </c>
      <c r="AY85" s="21" t="n">
        <f aca="false">1.8651*O85 - 2.6525</f>
        <v>40.7434027783</v>
      </c>
      <c r="AZ85" s="21" t="n">
        <f aca="false">1.8651*V85 - 2.6525</f>
        <v>39.480109</v>
      </c>
      <c r="BA85" s="21" t="s">
        <v>65</v>
      </c>
      <c r="BB85" s="21" t="n">
        <f aca="false">1.8651*AL85 - 2.6525</f>
        <v>39.0998507960289</v>
      </c>
      <c r="BC85" s="21" t="s">
        <v>65</v>
      </c>
      <c r="BD85" s="25" t="n">
        <f aca="false">V85 - O85</f>
        <v>-0.677333000000001</v>
      </c>
      <c r="BE85" s="25" t="n">
        <f aca="false">(BD85/O85)*100</f>
        <v>-2.9110899818213</v>
      </c>
      <c r="BF85" s="25" t="n">
        <f aca="false">V85-O85</f>
        <v>-0.677333000000001</v>
      </c>
      <c r="BG85" s="25" t="n">
        <f aca="false">(BF85/O85)*100</f>
        <v>-2.9110899818213</v>
      </c>
      <c r="BH85" s="25" t="n">
        <f aca="false">BG85/AA85</f>
        <v>-0.111964999300819</v>
      </c>
      <c r="BI85" s="25" t="n">
        <f aca="false">((AZ85 - AY85)/AY85)*100</f>
        <v>-3.10060940460483</v>
      </c>
      <c r="BJ85" s="25" t="n">
        <f aca="false">BI85/AA85</f>
        <v>-0.119254207869417</v>
      </c>
      <c r="BK85" s="25" t="n">
        <f aca="false">AL85 - O85</f>
        <v>-0.881213866425995</v>
      </c>
      <c r="BL85" s="25" t="n">
        <f aca="false">(BK85/O85)*100</f>
        <v>-3.78734368234638</v>
      </c>
      <c r="BM85" s="25" t="n">
        <f aca="false">BL85/AA85</f>
        <v>-0.14566706470563</v>
      </c>
      <c r="BN85" s="25" t="n">
        <f aca="false">((BB85 - AY85)/AY85)*100</f>
        <v>-4.03390946802921</v>
      </c>
      <c r="BO85" s="25" t="n">
        <f aca="false">BN85/AA85</f>
        <v>-0.15515036415497</v>
      </c>
      <c r="BP85" s="25" t="e">
        <f aca="false">((BC85 - AZ85)/AZ85)</f>
        <v>#VALUE!</v>
      </c>
      <c r="BQ85" s="25" t="e">
        <f aca="false">BP85*100</f>
        <v>#VALUE!</v>
      </c>
      <c r="BR85" s="25" t="e">
        <f aca="false">BP85/AA85</f>
        <v>#VALUE!</v>
      </c>
      <c r="BS85" s="25" t="n">
        <f aca="false">((AZ85 - AY85)/AZ85)</f>
        <v>-0.0319982343083196</v>
      </c>
      <c r="BT85" s="25" t="n">
        <f aca="false">BS85*100</f>
        <v>-3.19982343083196</v>
      </c>
      <c r="BU85" s="25" t="n">
        <f aca="false">BS85/AA85</f>
        <v>-0.00123070131955075</v>
      </c>
      <c r="BV85" s="25" t="e">
        <f aca="false">(BP85-BS85)*100</f>
        <v>#VALUE!</v>
      </c>
      <c r="BW85" s="25" t="e">
        <f aca="false">BV85/AA85</f>
        <v>#VALUE!</v>
      </c>
      <c r="BX85" s="10"/>
      <c r="BY85" s="26"/>
      <c r="BZ85" s="26"/>
      <c r="CA85" s="26"/>
    </row>
    <row r="86" customFormat="false" ht="14.25" hidden="false" customHeight="true" outlineLevel="0" collapsed="false">
      <c r="A86" s="18" t="n">
        <v>85</v>
      </c>
      <c r="B86" s="10" t="n">
        <v>17155</v>
      </c>
      <c r="C86" s="10" t="n">
        <v>9</v>
      </c>
      <c r="D86" s="11" t="n">
        <v>3</v>
      </c>
      <c r="E86" s="11" t="n">
        <v>3</v>
      </c>
      <c r="F86" s="10" t="n">
        <v>900</v>
      </c>
      <c r="G86" s="10" t="n">
        <v>2442.18</v>
      </c>
      <c r="H86" s="10" t="n">
        <v>2466.7</v>
      </c>
      <c r="I86" s="12" t="n">
        <v>908.54</v>
      </c>
      <c r="J86" s="10" t="n">
        <v>2.07</v>
      </c>
      <c r="K86" s="13" t="n">
        <v>7.59</v>
      </c>
      <c r="L86" s="10" t="s">
        <v>64</v>
      </c>
      <c r="M86" s="10" t="n">
        <v>20170606</v>
      </c>
      <c r="N86" s="10" t="n">
        <v>20170606</v>
      </c>
      <c r="O86" s="10" t="n">
        <v>16.748</v>
      </c>
      <c r="P86" s="10" t="n">
        <v>170505</v>
      </c>
      <c r="Q86" s="24" t="n">
        <f aca="false">DATE(2017,RIGHT(LEFT(P86,4),2),RIGHT(P86,2))</f>
        <v>42860</v>
      </c>
      <c r="R86" s="10" t="n">
        <v>2.786</v>
      </c>
      <c r="S86" s="10" t="n">
        <v>12.9</v>
      </c>
      <c r="T86" s="10" t="n">
        <f aca="false">AVERAGE(32.5, 32.6, 32.5)</f>
        <v>32.5333333333333</v>
      </c>
      <c r="U86" s="10" t="n">
        <v>36.1</v>
      </c>
      <c r="V86" s="10" t="n">
        <v>16.764</v>
      </c>
      <c r="W86" s="10" t="n">
        <v>170530</v>
      </c>
      <c r="X86" s="24" t="n">
        <f aca="false">DATE(2017,RIGHT(LEFT(W86,4),2),RIGHT(W86,2))</f>
        <v>42885</v>
      </c>
      <c r="Y86" s="10" t="n">
        <f aca="false">V86*(32.55/29.53)</f>
        <v>18.4784354893329</v>
      </c>
      <c r="Z86" s="10" t="n">
        <f aca="false">V86*(T86/AI86)</f>
        <v>18.529630804077</v>
      </c>
      <c r="AA86" s="10" t="n">
        <v>25</v>
      </c>
      <c r="AB86" s="10" t="n">
        <f aca="false">IF(X86="NA","NA",DATEDIF(Q86,X86,"d"))</f>
        <v>25</v>
      </c>
      <c r="AC86" s="10" t="n">
        <f aca="false">1.8682*O86 - 2.7383</f>
        <v>28.5503136</v>
      </c>
      <c r="AD86" s="10" t="n">
        <f aca="false">1.8682*Z86 - 2.7383</f>
        <v>31.8787562681767</v>
      </c>
      <c r="AE86" s="10" t="n">
        <f aca="false">((AD86-AC86)/AC86)*100</f>
        <v>11.658165002351</v>
      </c>
      <c r="AF86" s="12" t="n">
        <f aca="false">(AE86/AA86)*60</f>
        <v>27.9795960056424</v>
      </c>
      <c r="AG86" s="10" t="n">
        <f aca="false">AVERAGE(2.744, 2.744, 2.746)</f>
        <v>2.74466666666667</v>
      </c>
      <c r="AH86" s="10" t="n">
        <v>17.2</v>
      </c>
      <c r="AI86" s="10" t="n">
        <f aca="false">AVERAGE(29.4, 29.4, 29.5)</f>
        <v>29.4333333333333</v>
      </c>
      <c r="AJ86" s="10" t="s">
        <v>65</v>
      </c>
      <c r="AK86" s="10" t="n">
        <f aca="false">((R86 - AG86)/R86)</f>
        <v>0.0148360851878439</v>
      </c>
      <c r="AL86" s="10" t="n">
        <f aca="false">(V86*(1 +AK86))</f>
        <v>17.012712132089</v>
      </c>
      <c r="AM86" s="10" t="s">
        <v>65</v>
      </c>
      <c r="AN86" s="10" t="s">
        <v>65</v>
      </c>
      <c r="AO86" s="24" t="str">
        <f aca="false">IF(AN86="NA","NA",DATE(2017,RIGHT(LEFT(AN86,4),2),RIGHT(AN86,2)))</f>
        <v>NA</v>
      </c>
      <c r="AP86" s="10" t="str">
        <f aca="false">IF(AO86="NA","NA",DATEDIF(X86,AO86,"d"))</f>
        <v>NA</v>
      </c>
      <c r="AQ86" s="10" t="s">
        <v>65</v>
      </c>
      <c r="AR86" s="10" t="s">
        <v>65</v>
      </c>
      <c r="AS86" s="10" t="s">
        <v>65</v>
      </c>
      <c r="AT86" s="10" t="s">
        <v>65</v>
      </c>
      <c r="AU86" s="10" t="s">
        <v>65</v>
      </c>
      <c r="AV86" s="10" t="s">
        <v>65</v>
      </c>
      <c r="AW86" s="10" t="n">
        <v>29.35</v>
      </c>
      <c r="AX86" s="10" t="s">
        <v>69</v>
      </c>
      <c r="AY86" s="21" t="n">
        <f aca="false">1.8651*O86 - 2.6525</f>
        <v>28.5841948</v>
      </c>
      <c r="AZ86" s="21" t="n">
        <f aca="false">1.8651*V86 - 2.6525</f>
        <v>28.6140364</v>
      </c>
      <c r="BA86" s="21" t="s">
        <v>65</v>
      </c>
      <c r="BB86" s="21" t="n">
        <f aca="false">1.8651*AL86 - 2.6525</f>
        <v>29.0779093975592</v>
      </c>
      <c r="BC86" s="21" t="s">
        <v>65</v>
      </c>
      <c r="BD86" s="25" t="n">
        <f aca="false">V86 - O86</f>
        <v>0.0159999999999982</v>
      </c>
      <c r="BE86" s="25" t="n">
        <f aca="false">(BD86/O86)*100</f>
        <v>0.095533795079999</v>
      </c>
      <c r="BF86" s="25" t="n">
        <f aca="false">V86-O86</f>
        <v>0.0159999999999982</v>
      </c>
      <c r="BG86" s="25" t="n">
        <f aca="false">(BF86/O86)*100</f>
        <v>0.095533795079999</v>
      </c>
      <c r="BH86" s="25" t="n">
        <f aca="false">BG86/AA86</f>
        <v>0.00382135180319996</v>
      </c>
      <c r="BI86" s="25" t="n">
        <f aca="false">((AZ86 - AY86)/AY86)*100</f>
        <v>0.104398952668758</v>
      </c>
      <c r="BJ86" s="25" t="n">
        <f aca="false">BI86/AA86</f>
        <v>0.0041759581067503</v>
      </c>
      <c r="BK86" s="25" t="n">
        <f aca="false">AL86 - O86</f>
        <v>0.264712132089013</v>
      </c>
      <c r="BL86" s="25" t="n">
        <f aca="false">(BK86/O86)*100</f>
        <v>1.58055966138651</v>
      </c>
      <c r="BM86" s="25" t="n">
        <f aca="false">BL86/AA86</f>
        <v>0.0632223864554604</v>
      </c>
      <c r="BN86" s="25" t="n">
        <f aca="false">((BB86 - AY86)/AY86)*100</f>
        <v>1.72722933430057</v>
      </c>
      <c r="BO86" s="25" t="n">
        <f aca="false">BN86/AA86</f>
        <v>0.0690891733720229</v>
      </c>
      <c r="BP86" s="25" t="e">
        <f aca="false">((BC86 - AZ86)/AZ86)</f>
        <v>#VALUE!</v>
      </c>
      <c r="BQ86" s="25" t="e">
        <f aca="false">BP86*100</f>
        <v>#VALUE!</v>
      </c>
      <c r="BR86" s="25" t="e">
        <f aca="false">BP86/AA86</f>
        <v>#VALUE!</v>
      </c>
      <c r="BS86" s="25" t="n">
        <f aca="false">((AZ86 - AY86)/AZ86)</f>
        <v>0.00104290074922801</v>
      </c>
      <c r="BT86" s="25" t="n">
        <f aca="false">BS86*100</f>
        <v>0.104290074922801</v>
      </c>
      <c r="BU86" s="25" t="n">
        <f aca="false">BS86/AA86</f>
        <v>4.17160299691203E-005</v>
      </c>
      <c r="BV86" s="25" t="e">
        <f aca="false">(BP86-BS86)*100</f>
        <v>#VALUE!</v>
      </c>
      <c r="BW86" s="25" t="e">
        <f aca="false">BV86/AA86</f>
        <v>#VALUE!</v>
      </c>
      <c r="BX86" s="10"/>
      <c r="BY86" s="26"/>
      <c r="BZ86" s="26"/>
      <c r="CA86" s="26"/>
    </row>
    <row r="87" customFormat="false" ht="14.25" hidden="false" customHeight="true" outlineLevel="0" collapsed="false">
      <c r="A87" s="18" t="n">
        <v>86</v>
      </c>
      <c r="B87" s="10" t="n">
        <v>17187</v>
      </c>
      <c r="C87" s="10" t="n">
        <v>15</v>
      </c>
      <c r="D87" s="11" t="n">
        <v>5</v>
      </c>
      <c r="E87" s="11" t="n">
        <v>3</v>
      </c>
      <c r="F87" s="10" t="n">
        <v>900</v>
      </c>
      <c r="G87" s="10" t="n">
        <v>2441.67</v>
      </c>
      <c r="H87" s="10" t="n">
        <v>2467.77</v>
      </c>
      <c r="I87" s="12" t="n">
        <v>890.65</v>
      </c>
      <c r="J87" s="10" t="n">
        <v>2.12</v>
      </c>
      <c r="K87" s="13" t="n">
        <v>7.62</v>
      </c>
      <c r="L87" s="10" t="s">
        <v>64</v>
      </c>
      <c r="M87" s="10" t="n">
        <v>20170606</v>
      </c>
      <c r="N87" s="10" t="n">
        <v>20170606</v>
      </c>
      <c r="O87" s="10" t="n">
        <v>12.458333</v>
      </c>
      <c r="P87" s="10" t="n">
        <v>170505</v>
      </c>
      <c r="Q87" s="24" t="n">
        <f aca="false">DATE(2017,RIGHT(LEFT(P87,4),2),RIGHT(P87,2))</f>
        <v>42860</v>
      </c>
      <c r="R87" s="10" t="n">
        <v>2.786</v>
      </c>
      <c r="S87" s="10" t="n">
        <v>12.9</v>
      </c>
      <c r="T87" s="10" t="n">
        <f aca="false">AVERAGE(32.5, 32.6, 32.5)</f>
        <v>32.5333333333333</v>
      </c>
      <c r="U87" s="10" t="n">
        <v>36.1</v>
      </c>
      <c r="V87" s="10" t="n">
        <v>12.325333</v>
      </c>
      <c r="W87" s="10" t="n">
        <v>170530</v>
      </c>
      <c r="X87" s="24" t="n">
        <f aca="false">DATE(2017,RIGHT(LEFT(W87,4),2),RIGHT(W87,2))</f>
        <v>42885</v>
      </c>
      <c r="Y87" s="10" t="n">
        <f aca="false">V87*(32.55/29.53)</f>
        <v>13.5858309905181</v>
      </c>
      <c r="Z87" s="10" t="n">
        <f aca="false">V87*(T87/AI87)</f>
        <v>13.6234711302378</v>
      </c>
      <c r="AA87" s="10" t="n">
        <v>25</v>
      </c>
      <c r="AB87" s="10" t="n">
        <f aca="false">IF(X87="NA","NA",DATEDIF(Q87,X87,"d"))</f>
        <v>25</v>
      </c>
      <c r="AC87" s="10" t="n">
        <f aca="false">1.8682*O87 - 2.7383</f>
        <v>20.5363577106</v>
      </c>
      <c r="AD87" s="10" t="n">
        <f aca="false">1.8682*Z87 - 2.7383</f>
        <v>22.7130687655103</v>
      </c>
      <c r="AE87" s="10" t="n">
        <f aca="false">((AD87-AC87)/AC87)*100</f>
        <v>10.5993043439576</v>
      </c>
      <c r="AF87" s="12" t="n">
        <f aca="false">(AE87/AA87)*60</f>
        <v>25.4383304254983</v>
      </c>
      <c r="AG87" s="10" t="n">
        <f aca="false">AVERAGE(2.794, 2.793, 2.798)</f>
        <v>2.795</v>
      </c>
      <c r="AH87" s="10" t="n">
        <v>17.2</v>
      </c>
      <c r="AI87" s="10" t="n">
        <f aca="false">AVERAGE(29.4, 29.4, 29.5)</f>
        <v>29.4333333333333</v>
      </c>
      <c r="AJ87" s="10" t="s">
        <v>65</v>
      </c>
      <c r="AK87" s="10" t="n">
        <f aca="false">((R87 - AG87)/R87)</f>
        <v>-0.0032304379038047</v>
      </c>
      <c r="AL87" s="10" t="n">
        <f aca="false">(V87*(1 +AK87))</f>
        <v>12.2855167770998</v>
      </c>
      <c r="AM87" s="10" t="s">
        <v>65</v>
      </c>
      <c r="AN87" s="10" t="s">
        <v>65</v>
      </c>
      <c r="AO87" s="24" t="str">
        <f aca="false">IF(AN87="NA","NA",DATE(2017,RIGHT(LEFT(AN87,4),2),RIGHT(AN87,2)))</f>
        <v>NA</v>
      </c>
      <c r="AP87" s="10" t="str">
        <f aca="false">IF(AO87="NA","NA",DATEDIF(X87,AO87,"d"))</f>
        <v>NA</v>
      </c>
      <c r="AQ87" s="10" t="s">
        <v>65</v>
      </c>
      <c r="AR87" s="10" t="s">
        <v>65</v>
      </c>
      <c r="AS87" s="10" t="s">
        <v>65</v>
      </c>
      <c r="AT87" s="10" t="s">
        <v>65</v>
      </c>
      <c r="AU87" s="10" t="s">
        <v>65</v>
      </c>
      <c r="AV87" s="10" t="s">
        <v>65</v>
      </c>
      <c r="AW87" s="10" t="n">
        <v>21.67</v>
      </c>
      <c r="AX87" s="10" t="s">
        <v>69</v>
      </c>
      <c r="AY87" s="21" t="n">
        <f aca="false">1.8651*O87 - 2.6525</f>
        <v>20.5835368783</v>
      </c>
      <c r="AZ87" s="21" t="n">
        <f aca="false">1.8651*V87 - 2.6525</f>
        <v>20.3354785783</v>
      </c>
      <c r="BA87" s="21" t="s">
        <v>65</v>
      </c>
      <c r="BB87" s="21" t="n">
        <f aca="false">1.8651*AL87 - 2.6525</f>
        <v>20.2612173409688</v>
      </c>
      <c r="BC87" s="21" t="s">
        <v>65</v>
      </c>
      <c r="BD87" s="25" t="n">
        <f aca="false">V87 - O87</f>
        <v>-0.132999999999999</v>
      </c>
      <c r="BE87" s="25" t="n">
        <f aca="false">(BD87/O87)*100</f>
        <v>-1.06755855699153</v>
      </c>
      <c r="BF87" s="25" t="n">
        <f aca="false">V87-O87</f>
        <v>-0.132999999999999</v>
      </c>
      <c r="BG87" s="25" t="n">
        <f aca="false">(BF87/O87)*100</f>
        <v>-1.06755855699153</v>
      </c>
      <c r="BH87" s="25" t="n">
        <f aca="false">BG87/AA87</f>
        <v>-0.0427023422796611</v>
      </c>
      <c r="BI87" s="25" t="n">
        <f aca="false">((AZ87 - AY87)/AY87)*100</f>
        <v>-1.20512962114645</v>
      </c>
      <c r="BJ87" s="25" t="n">
        <f aca="false">BI87/AA87</f>
        <v>-0.048205184845858</v>
      </c>
      <c r="BK87" s="25" t="n">
        <f aca="false">AL87 - O87</f>
        <v>-0.172816222900215</v>
      </c>
      <c r="BL87" s="25" t="n">
        <f aca="false">(BK87/O87)*100</f>
        <v>-1.38715366574497</v>
      </c>
      <c r="BM87" s="25" t="n">
        <f aca="false">BL87/AA87</f>
        <v>-0.0554861466297986</v>
      </c>
      <c r="BN87" s="25" t="n">
        <f aca="false">((BB87 - AY87)/AY87)*100</f>
        <v>-1.56590939271954</v>
      </c>
      <c r="BO87" s="25" t="n">
        <f aca="false">BN87/AA87</f>
        <v>-0.0626363757087815</v>
      </c>
      <c r="BP87" s="25" t="e">
        <f aca="false">((BC87 - AZ87)/AZ87)</f>
        <v>#VALUE!</v>
      </c>
      <c r="BQ87" s="25" t="e">
        <f aca="false">BP87*100</f>
        <v>#VALUE!</v>
      </c>
      <c r="BR87" s="25" t="e">
        <f aca="false">BP87/AA87</f>
        <v>#VALUE!</v>
      </c>
      <c r="BS87" s="25" t="n">
        <f aca="false">((AZ87 - AY87)/AZ87)</f>
        <v>-0.0121983015568023</v>
      </c>
      <c r="BT87" s="25" t="n">
        <f aca="false">BS87*100</f>
        <v>-1.21983015568023</v>
      </c>
      <c r="BU87" s="25" t="n">
        <f aca="false">BS87/AA87</f>
        <v>-0.000487932062272092</v>
      </c>
      <c r="BV87" s="25" t="e">
        <f aca="false">(BP87-BS87)*100</f>
        <v>#VALUE!</v>
      </c>
      <c r="BW87" s="25" t="e">
        <f aca="false">BV87/AA87</f>
        <v>#VALUE!</v>
      </c>
      <c r="BX87" s="10"/>
      <c r="BY87" s="10" t="s">
        <v>67</v>
      </c>
      <c r="BZ87" s="26"/>
      <c r="CA87" s="26"/>
    </row>
    <row r="88" customFormat="false" ht="14.25" hidden="false" customHeight="true" outlineLevel="0" collapsed="false">
      <c r="A88" s="18" t="n">
        <v>87</v>
      </c>
      <c r="B88" s="10" t="n">
        <v>17195</v>
      </c>
      <c r="C88" s="10" t="n">
        <v>1</v>
      </c>
      <c r="D88" s="11" t="n">
        <v>1</v>
      </c>
      <c r="E88" s="11" t="n">
        <v>1</v>
      </c>
      <c r="F88" s="10" t="n">
        <v>400</v>
      </c>
      <c r="G88" s="10" t="n">
        <v>2404.69</v>
      </c>
      <c r="H88" s="10" t="n">
        <v>2506.24</v>
      </c>
      <c r="I88" s="12" t="n">
        <v>576.45</v>
      </c>
      <c r="J88" s="10" t="n">
        <v>2.97</v>
      </c>
      <c r="K88" s="13" t="n">
        <v>7.83</v>
      </c>
      <c r="L88" s="10" t="s">
        <v>64</v>
      </c>
      <c r="M88" s="10" t="n">
        <v>20170606</v>
      </c>
      <c r="N88" s="10" t="n">
        <v>20170606</v>
      </c>
      <c r="O88" s="10" t="n">
        <v>29.544333</v>
      </c>
      <c r="P88" s="10" t="n">
        <v>170506</v>
      </c>
      <c r="Q88" s="24" t="n">
        <f aca="false">DATE(2017,RIGHT(LEFT(P88,4),2),RIGHT(P88,2))</f>
        <v>42861</v>
      </c>
      <c r="R88" s="10" t="n">
        <f aca="false">AVERAGE(2.802, 2.8, 2.8)</f>
        <v>2.80066666666667</v>
      </c>
      <c r="S88" s="10" t="n">
        <v>13</v>
      </c>
      <c r="T88" s="10" t="n">
        <f aca="false">AVERAGE(32.6, 32.7, 32.7)</f>
        <v>32.6666666666667</v>
      </c>
      <c r="U88" s="10" t="n">
        <v>36.1</v>
      </c>
      <c r="V88" s="10" t="n">
        <v>29.761667</v>
      </c>
      <c r="W88" s="10" t="n">
        <v>170530</v>
      </c>
      <c r="X88" s="24" t="n">
        <f aca="false">DATE(2017,RIGHT(LEFT(W88,4),2),RIGHT(W88,2))</f>
        <v>42885</v>
      </c>
      <c r="Y88" s="10" t="n">
        <f aca="false">V88*(32.55/29.53)</f>
        <v>32.8053593244158</v>
      </c>
      <c r="Z88" s="10" t="n">
        <f aca="false">V88*(T88/AI88)</f>
        <v>33.0310686976217</v>
      </c>
      <c r="AA88" s="10" t="n">
        <v>24</v>
      </c>
      <c r="AB88" s="10" t="n">
        <f aca="false">IF(X88="NA","NA",DATEDIF(Q88,X88,"d"))</f>
        <v>24</v>
      </c>
      <c r="AC88" s="10" t="n">
        <f aca="false">1.8682*O88 - 2.7383</f>
        <v>52.4564229106</v>
      </c>
      <c r="AD88" s="10" t="n">
        <f aca="false">1.8682*Z88 - 2.7383</f>
        <v>58.970342540897</v>
      </c>
      <c r="AE88" s="10" t="n">
        <f aca="false">((AD88-AC88)/AC88)*100</f>
        <v>12.4177732084371</v>
      </c>
      <c r="AF88" s="12" t="n">
        <f aca="false">(AE88/AA88)*60</f>
        <v>31.0444330210927</v>
      </c>
      <c r="AG88" s="10" t="n">
        <f aca="false">AVERAGE(2.802, 2.803, 2.802)</f>
        <v>2.80233333333333</v>
      </c>
      <c r="AH88" s="10" t="n">
        <v>17.2</v>
      </c>
      <c r="AI88" s="10" t="n">
        <f aca="false">AVERAGE(29.4, 29.4, 29.5)</f>
        <v>29.4333333333333</v>
      </c>
      <c r="AJ88" s="10" t="s">
        <v>65</v>
      </c>
      <c r="AK88" s="10" t="n">
        <f aca="false">((R88 - AG88)/R88)</f>
        <v>-0.000595096405617644</v>
      </c>
      <c r="AL88" s="10" t="n">
        <f aca="false">(V88*(1 +AK88))</f>
        <v>29.7439559389431</v>
      </c>
      <c r="AM88" s="10" t="s">
        <v>65</v>
      </c>
      <c r="AN88" s="10" t="s">
        <v>65</v>
      </c>
      <c r="AO88" s="24" t="str">
        <f aca="false">IF(AN88="NA","NA",DATE(2017,RIGHT(LEFT(AN88,4),2),RIGHT(AN88,2)))</f>
        <v>NA</v>
      </c>
      <c r="AP88" s="10" t="str">
        <f aca="false">IF(AO88="NA","NA",DATEDIF(X88,AO88,"d"))</f>
        <v>NA</v>
      </c>
      <c r="AQ88" s="10" t="s">
        <v>65</v>
      </c>
      <c r="AR88" s="10" t="s">
        <v>65</v>
      </c>
      <c r="AS88" s="10" t="s">
        <v>65</v>
      </c>
      <c r="AT88" s="10" t="s">
        <v>65</v>
      </c>
      <c r="AU88" s="10" t="s">
        <v>65</v>
      </c>
      <c r="AV88" s="10" t="s">
        <v>65</v>
      </c>
      <c r="AW88" s="10" t="n">
        <v>50.63</v>
      </c>
      <c r="AX88" s="10" t="s">
        <v>69</v>
      </c>
      <c r="AY88" s="21" t="n">
        <f aca="false">1.8651*O88 - 2.6525</f>
        <v>52.4506354783</v>
      </c>
      <c r="AZ88" s="21" t="n">
        <f aca="false">1.8651*V88 - 2.6525</f>
        <v>52.8559851217</v>
      </c>
      <c r="BA88" s="21" t="s">
        <v>65</v>
      </c>
      <c r="BB88" s="21" t="n">
        <f aca="false">1.8651*AL88 - 2.6525</f>
        <v>52.8229522217228</v>
      </c>
      <c r="BC88" s="21" t="s">
        <v>65</v>
      </c>
      <c r="BD88" s="25" t="n">
        <f aca="false">V88 - O88</f>
        <v>0.217333999999997</v>
      </c>
      <c r="BE88" s="25" t="n">
        <f aca="false">(BD88/O88)*100</f>
        <v>0.735619924132311</v>
      </c>
      <c r="BF88" s="25" t="n">
        <f aca="false">V88-O88</f>
        <v>0.217333999999997</v>
      </c>
      <c r="BG88" s="25" t="n">
        <f aca="false">(BF88/O88)*100</f>
        <v>0.735619924132311</v>
      </c>
      <c r="BH88" s="25" t="n">
        <f aca="false">BG88/AA88</f>
        <v>0.0306508301721796</v>
      </c>
      <c r="BI88" s="25" t="n">
        <f aca="false">((AZ88 - AY88)/AY88)*100</f>
        <v>0.772821224573539</v>
      </c>
      <c r="BJ88" s="25" t="n">
        <f aca="false">BI88/AA88</f>
        <v>0.0322008843572308</v>
      </c>
      <c r="BK88" s="25" t="n">
        <f aca="false">AL88 - O88</f>
        <v>0.199622938943108</v>
      </c>
      <c r="BL88" s="25" t="n">
        <f aca="false">(BK88/O88)*100</f>
        <v>0.675672518797794</v>
      </c>
      <c r="BM88" s="25" t="n">
        <f aca="false">BL88/AA88</f>
        <v>0.0281530216165748</v>
      </c>
      <c r="BN88" s="25" t="n">
        <f aca="false">((BB88 - AY88)/AY88)*100</f>
        <v>0.709842197387335</v>
      </c>
      <c r="BO88" s="25" t="n">
        <f aca="false">BN88/AA88</f>
        <v>0.0295767582244723</v>
      </c>
      <c r="BP88" s="25" t="e">
        <f aca="false">((BC88 - AZ88)/AZ88)</f>
        <v>#VALUE!</v>
      </c>
      <c r="BQ88" s="25" t="e">
        <f aca="false">BP88*100</f>
        <v>#VALUE!</v>
      </c>
      <c r="BR88" s="25" t="e">
        <f aca="false">BP88/AA88</f>
        <v>#VALUE!</v>
      </c>
      <c r="BS88" s="25" t="n">
        <f aca="false">((AZ88 - AY88)/AZ88)</f>
        <v>0.00766894501098959</v>
      </c>
      <c r="BT88" s="25" t="n">
        <f aca="false">BS88*100</f>
        <v>0.766894501098959</v>
      </c>
      <c r="BU88" s="25" t="n">
        <f aca="false">BS88/AA88</f>
        <v>0.000319539375457899</v>
      </c>
      <c r="BV88" s="25" t="e">
        <f aca="false">(BP88-BS88)*100</f>
        <v>#VALUE!</v>
      </c>
      <c r="BW88" s="25" t="e">
        <f aca="false">BV88/AA88</f>
        <v>#VALUE!</v>
      </c>
      <c r="BX88" s="10"/>
      <c r="BY88" s="26"/>
      <c r="BZ88" s="26"/>
      <c r="CA88" s="26"/>
    </row>
    <row r="89" customFormat="false" ht="14.25" hidden="false" customHeight="true" outlineLevel="0" collapsed="false">
      <c r="A89" s="18" t="n">
        <v>88</v>
      </c>
      <c r="B89" s="10" t="n">
        <v>17198</v>
      </c>
      <c r="C89" s="10" t="n">
        <v>7</v>
      </c>
      <c r="D89" s="11" t="n">
        <v>3</v>
      </c>
      <c r="E89" s="11" t="n">
        <v>1</v>
      </c>
      <c r="F89" s="10" t="n">
        <v>900</v>
      </c>
      <c r="G89" s="10" t="n">
        <v>2453.26</v>
      </c>
      <c r="H89" s="10" t="n">
        <v>2468.16</v>
      </c>
      <c r="I89" s="12" t="n">
        <v>943.47</v>
      </c>
      <c r="J89" s="10" t="n">
        <v>2.01</v>
      </c>
      <c r="K89" s="13" t="n">
        <v>7.59</v>
      </c>
      <c r="L89" s="10" t="s">
        <v>64</v>
      </c>
      <c r="M89" s="10" t="n">
        <v>20170606</v>
      </c>
      <c r="N89" s="10" t="n">
        <v>20170606</v>
      </c>
      <c r="O89" s="10" t="n">
        <v>14.121</v>
      </c>
      <c r="P89" s="10" t="n">
        <v>170506</v>
      </c>
      <c r="Q89" s="24" t="n">
        <f aca="false">DATE(2017,RIGHT(LEFT(P89,4),2),RIGHT(P89,2))</f>
        <v>42861</v>
      </c>
      <c r="R89" s="10" t="n">
        <f aca="false">AVERAGE(2.802, 2.8, 2.8)</f>
        <v>2.80066666666667</v>
      </c>
      <c r="S89" s="10" t="n">
        <v>13</v>
      </c>
      <c r="T89" s="10" t="n">
        <f aca="false">AVERAGE(32.6, 32.7, 32.7)</f>
        <v>32.6666666666667</v>
      </c>
      <c r="U89" s="10" t="n">
        <v>36.1</v>
      </c>
      <c r="V89" s="10" t="n">
        <v>14.330667</v>
      </c>
      <c r="W89" s="10" t="n">
        <v>170531</v>
      </c>
      <c r="X89" s="24" t="n">
        <f aca="false">DATE(2017,RIGHT(LEFT(W89,4),2),RIGHT(W89,2))</f>
        <v>42886</v>
      </c>
      <c r="Y89" s="10" t="n">
        <f aca="false">V89*(32.55/29.53)</f>
        <v>15.7962482509313</v>
      </c>
      <c r="Z89" s="10" t="n">
        <f aca="false">V89*(T89/AI89)</f>
        <v>15.8869385294118</v>
      </c>
      <c r="AA89" s="10" t="n">
        <v>25</v>
      </c>
      <c r="AB89" s="10" t="n">
        <f aca="false">IF(X89="NA","NA",DATEDIF(Q89,X89,"d"))</f>
        <v>25</v>
      </c>
      <c r="AC89" s="10" t="n">
        <f aca="false">1.8682*O89 - 2.7383</f>
        <v>23.6425522</v>
      </c>
      <c r="AD89" s="10" t="n">
        <f aca="false">1.8682*Z89 - 2.7383</f>
        <v>26.9416785606471</v>
      </c>
      <c r="AE89" s="10" t="n">
        <f aca="false">((AD89-AC89)/AC89)*100</f>
        <v>13.9541887556753</v>
      </c>
      <c r="AF89" s="12" t="n">
        <f aca="false">(AE89/AA89)*60</f>
        <v>33.4900530136207</v>
      </c>
      <c r="AG89" s="10" t="n">
        <f aca="false">AVERAGE(2.8)</f>
        <v>2.8</v>
      </c>
      <c r="AH89" s="10" t="n">
        <v>17.2</v>
      </c>
      <c r="AI89" s="10" t="n">
        <f aca="false">AVERAGE(29.4, 29.5, 29.5)</f>
        <v>29.4666666666667</v>
      </c>
      <c r="AJ89" s="10" t="n">
        <f aca="false">33.1</f>
        <v>33.1</v>
      </c>
      <c r="AK89" s="10" t="n">
        <f aca="false">((R89 - AG89)/R89)</f>
        <v>0.000238038562247216</v>
      </c>
      <c r="AL89" s="10" t="n">
        <f aca="false">(V89*(1 +AK89))</f>
        <v>14.3340782513687</v>
      </c>
      <c r="AM89" s="10" t="s">
        <v>65</v>
      </c>
      <c r="AN89" s="10" t="s">
        <v>65</v>
      </c>
      <c r="AO89" s="24" t="str">
        <f aca="false">IF(AN89="NA","NA",DATE(2017,RIGHT(LEFT(AN89,4),2),RIGHT(AN89,2)))</f>
        <v>NA</v>
      </c>
      <c r="AP89" s="10" t="str">
        <f aca="false">IF(AO89="NA","NA",DATEDIF(X89,AO89,"d"))</f>
        <v>NA</v>
      </c>
      <c r="AQ89" s="10" t="s">
        <v>65</v>
      </c>
      <c r="AR89" s="10" t="s">
        <v>65</v>
      </c>
      <c r="AS89" s="10" t="s">
        <v>65</v>
      </c>
      <c r="AT89" s="10" t="s">
        <v>65</v>
      </c>
      <c r="AU89" s="10" t="s">
        <v>65</v>
      </c>
      <c r="AV89" s="10" t="s">
        <v>65</v>
      </c>
      <c r="AW89" s="10" t="n">
        <v>28.38</v>
      </c>
      <c r="AX89" s="10" t="s">
        <v>69</v>
      </c>
      <c r="AY89" s="21" t="n">
        <f aca="false">1.8651*O89 - 2.6525</f>
        <v>23.6845771</v>
      </c>
      <c r="AZ89" s="21" t="n">
        <f aca="false">1.8651*V89 - 2.6525</f>
        <v>24.0756270217</v>
      </c>
      <c r="BA89" s="21" t="s">
        <v>65</v>
      </c>
      <c r="BB89" s="21" t="n">
        <f aca="false">1.8651*AL89 - 2.6525</f>
        <v>24.0819893466278</v>
      </c>
      <c r="BC89" s="21" t="s">
        <v>65</v>
      </c>
      <c r="BD89" s="25" t="n">
        <f aca="false">V89 - O89</f>
        <v>0.209667</v>
      </c>
      <c r="BE89" s="25" t="n">
        <f aca="false">(BD89/O89)*100</f>
        <v>1.48478861270448</v>
      </c>
      <c r="BF89" s="25" t="n">
        <f aca="false">V89-O89</f>
        <v>0.209667</v>
      </c>
      <c r="BG89" s="25" t="n">
        <f aca="false">(BF89/O89)*100</f>
        <v>1.48478861270448</v>
      </c>
      <c r="BH89" s="25" t="n">
        <f aca="false">BG89/AA89</f>
        <v>0.0593915445081792</v>
      </c>
      <c r="BI89" s="25" t="n">
        <f aca="false">((AZ89 - AY89)/AY89)*100</f>
        <v>1.65107411480866</v>
      </c>
      <c r="BJ89" s="25" t="n">
        <f aca="false">BI89/AA89</f>
        <v>0.0660429645923463</v>
      </c>
      <c r="BK89" s="25" t="n">
        <f aca="false">AL89 - O89</f>
        <v>0.213078251368723</v>
      </c>
      <c r="BL89" s="25" t="n">
        <f aca="false">(BK89/O89)*100</f>
        <v>1.50894590587581</v>
      </c>
      <c r="BM89" s="25" t="n">
        <f aca="false">BL89/AA89</f>
        <v>0.0603578362350322</v>
      </c>
      <c r="BN89" s="25" t="n">
        <f aca="false">((BB89 - AY89)/AY89)*100</f>
        <v>1.67793684873437</v>
      </c>
      <c r="BO89" s="25" t="n">
        <f aca="false">BN89/AA89</f>
        <v>0.0671174739493747</v>
      </c>
      <c r="BP89" s="25" t="e">
        <f aca="false">((BC89 - AZ89)/AZ89)</f>
        <v>#VALUE!</v>
      </c>
      <c r="BQ89" s="25" t="e">
        <f aca="false">BP89*100</f>
        <v>#VALUE!</v>
      </c>
      <c r="BR89" s="25" t="e">
        <f aca="false">BP89/AA89</f>
        <v>#VALUE!</v>
      </c>
      <c r="BS89" s="25" t="n">
        <f aca="false">((AZ89 - AY89)/AZ89)</f>
        <v>0.0162425643721568</v>
      </c>
      <c r="BT89" s="25" t="n">
        <f aca="false">BS89*100</f>
        <v>1.62425643721568</v>
      </c>
      <c r="BU89" s="25" t="n">
        <f aca="false">BS89/AA89</f>
        <v>0.00064970257488627</v>
      </c>
      <c r="BV89" s="25" t="e">
        <f aca="false">(BP89-BS89)*100</f>
        <v>#VALUE!</v>
      </c>
      <c r="BW89" s="25" t="e">
        <f aca="false">BV89/AA89</f>
        <v>#VALUE!</v>
      </c>
      <c r="BX89" s="10"/>
      <c r="BY89" s="26"/>
      <c r="BZ89" s="26"/>
      <c r="CA89" s="26"/>
    </row>
    <row r="90" customFormat="false" ht="14.25" hidden="false" customHeight="true" outlineLevel="0" collapsed="false">
      <c r="A90" s="18" t="n">
        <v>89</v>
      </c>
      <c r="B90" s="10" t="n">
        <v>17207</v>
      </c>
      <c r="C90" s="10" t="n">
        <v>4</v>
      </c>
      <c r="D90" s="11" t="n">
        <v>2</v>
      </c>
      <c r="E90" s="11" t="n">
        <v>1</v>
      </c>
      <c r="F90" s="10" t="n">
        <v>400</v>
      </c>
      <c r="G90" s="10" t="n">
        <v>2359.13</v>
      </c>
      <c r="H90" s="10" t="n">
        <v>2470.99</v>
      </c>
      <c r="I90" s="12" t="n">
        <v>545.47</v>
      </c>
      <c r="J90" s="10" t="n">
        <v>2.98</v>
      </c>
      <c r="K90" s="13" t="n">
        <v>7.83</v>
      </c>
      <c r="L90" s="10" t="s">
        <v>64</v>
      </c>
      <c r="M90" s="10" t="n">
        <v>20170606</v>
      </c>
      <c r="N90" s="10" t="n">
        <v>20170606</v>
      </c>
      <c r="O90" s="10" t="n">
        <v>22.78575</v>
      </c>
      <c r="P90" s="10" t="n">
        <v>170505</v>
      </c>
      <c r="Q90" s="24" t="n">
        <f aca="false">DATE(2017,RIGHT(LEFT(P90,4),2),RIGHT(P90,2))</f>
        <v>42860</v>
      </c>
      <c r="R90" s="10" t="n">
        <f aca="false">AVERAGE(2.785, 2.785, 2.786)</f>
        <v>2.78533333333333</v>
      </c>
      <c r="S90" s="10" t="n">
        <v>12.9</v>
      </c>
      <c r="T90" s="10" t="n">
        <f aca="false">AVERAGE(32.5, 32.6, 32.5)</f>
        <v>32.5333333333333</v>
      </c>
      <c r="U90" s="10" t="n">
        <v>36.1</v>
      </c>
      <c r="V90" s="10" t="n">
        <v>22.828333</v>
      </c>
      <c r="W90" s="10" t="n">
        <v>170530</v>
      </c>
      <c r="X90" s="24" t="n">
        <f aca="false">DATE(2017,RIGHT(LEFT(W90,4),2),RIGHT(W90,2))</f>
        <v>42885</v>
      </c>
      <c r="Y90" s="10" t="n">
        <f aca="false">V90*(32.55/29.53)</f>
        <v>25.1629610277684</v>
      </c>
      <c r="Z90" s="10" t="n">
        <f aca="false">V90*(T90/AI90)</f>
        <v>25.2326761132503</v>
      </c>
      <c r="AA90" s="10" t="n">
        <v>25</v>
      </c>
      <c r="AB90" s="10" t="n">
        <f aca="false">IF(X90="NA","NA",DATEDIF(Q90,X90,"d"))</f>
        <v>25</v>
      </c>
      <c r="AC90" s="10" t="n">
        <f aca="false">1.8682*O90 - 2.7383</f>
        <v>39.83003815</v>
      </c>
      <c r="AD90" s="10" t="n">
        <f aca="false">1.8682*Z90 - 2.7383</f>
        <v>44.4013855147742</v>
      </c>
      <c r="AE90" s="10" t="n">
        <f aca="false">((AD90-AC90)/AC90)*100</f>
        <v>11.4771352906027</v>
      </c>
      <c r="AF90" s="12" t="n">
        <f aca="false">(AE90/AA90)*60</f>
        <v>27.5451246974466</v>
      </c>
      <c r="AG90" s="10" t="n">
        <f aca="false">AVERAGE(2.794, 2.793, 2.798)</f>
        <v>2.795</v>
      </c>
      <c r="AH90" s="10" t="n">
        <v>17.2</v>
      </c>
      <c r="AI90" s="10" t="n">
        <f aca="false">AVERAGE(29.4, 29.4, 29.5)</f>
        <v>29.4333333333333</v>
      </c>
      <c r="AJ90" s="10" t="s">
        <v>65</v>
      </c>
      <c r="AK90" s="10" t="n">
        <f aca="false">((R90 - AG90)/R90)</f>
        <v>-0.00347056007659161</v>
      </c>
      <c r="AL90" s="10" t="n">
        <f aca="false">(V90*(1 +AK90))</f>
        <v>22.7491058988751</v>
      </c>
      <c r="AM90" s="10" t="s">
        <v>65</v>
      </c>
      <c r="AN90" s="10" t="s">
        <v>65</v>
      </c>
      <c r="AO90" s="24" t="str">
        <f aca="false">IF(AN90="NA","NA",DATE(2017,RIGHT(LEFT(AN90,4),2),RIGHT(AN90,2)))</f>
        <v>NA</v>
      </c>
      <c r="AP90" s="10" t="str">
        <f aca="false">IF(AO90="NA","NA",DATEDIF(X90,AO90,"d"))</f>
        <v>NA</v>
      </c>
      <c r="AQ90" s="10" t="s">
        <v>65</v>
      </c>
      <c r="AR90" s="10" t="s">
        <v>65</v>
      </c>
      <c r="AS90" s="10" t="s">
        <v>65</v>
      </c>
      <c r="AT90" s="10" t="s">
        <v>65</v>
      </c>
      <c r="AU90" s="10" t="s">
        <v>65</v>
      </c>
      <c r="AV90" s="10" t="s">
        <v>65</v>
      </c>
      <c r="AW90" s="10" t="n">
        <v>43.09</v>
      </c>
      <c r="AX90" s="10" t="s">
        <v>69</v>
      </c>
      <c r="AY90" s="21" t="n">
        <f aca="false">1.8651*O90 - 2.6525</f>
        <v>39.845202325</v>
      </c>
      <c r="AZ90" s="21" t="n">
        <f aca="false">1.8651*V90 - 2.6525</f>
        <v>39.9246238783</v>
      </c>
      <c r="BA90" s="21" t="s">
        <v>65</v>
      </c>
      <c r="BB90" s="21" t="n">
        <f aca="false">1.8651*AL90 - 2.6525</f>
        <v>39.7768574119919</v>
      </c>
      <c r="BC90" s="21" t="s">
        <v>65</v>
      </c>
      <c r="BD90" s="25" t="n">
        <f aca="false">V90 - O90</f>
        <v>0.0425830000000005</v>
      </c>
      <c r="BE90" s="25" t="n">
        <f aca="false">(BD90/O90)*100</f>
        <v>0.186884346576261</v>
      </c>
      <c r="BF90" s="25" t="n">
        <f aca="false">V90-O90</f>
        <v>0.0425830000000005</v>
      </c>
      <c r="BG90" s="25" t="n">
        <f aca="false">(BF90/O90)*100</f>
        <v>0.186884346576261</v>
      </c>
      <c r="BH90" s="25" t="n">
        <f aca="false">BG90/AA90</f>
        <v>0.00747537386305046</v>
      </c>
      <c r="BI90" s="25" t="n">
        <f aca="false">((AZ90 - AY90)/AY90)*100</f>
        <v>0.199325260422038</v>
      </c>
      <c r="BJ90" s="25" t="n">
        <f aca="false">BI90/AA90</f>
        <v>0.00797301041688152</v>
      </c>
      <c r="BK90" s="25" t="n">
        <f aca="false">AL90 - O90</f>
        <v>-0.0366441011249385</v>
      </c>
      <c r="BL90" s="25" t="n">
        <f aca="false">(BK90/O90)*100</f>
        <v>-0.160820254435068</v>
      </c>
      <c r="BM90" s="25" t="n">
        <f aca="false">BL90/AA90</f>
        <v>-0.00643281017740273</v>
      </c>
      <c r="BN90" s="25" t="n">
        <f aca="false">((BB90 - AY90)/AY90)*100</f>
        <v>-0.171526078474038</v>
      </c>
      <c r="BO90" s="25" t="n">
        <f aca="false">BN90/AA90</f>
        <v>-0.00686104313896151</v>
      </c>
      <c r="BP90" s="25" t="e">
        <f aca="false">((BC90 - AZ90)/AZ90)</f>
        <v>#VALUE!</v>
      </c>
      <c r="BQ90" s="25" t="e">
        <f aca="false">BP90*100</f>
        <v>#VALUE!</v>
      </c>
      <c r="BR90" s="25" t="e">
        <f aca="false">BP90/AA90</f>
        <v>#VALUE!</v>
      </c>
      <c r="BS90" s="25" t="n">
        <f aca="false">((AZ90 - AY90)/AZ90)</f>
        <v>0.00198928745182648</v>
      </c>
      <c r="BT90" s="25" t="n">
        <f aca="false">BS90*100</f>
        <v>0.198928745182648</v>
      </c>
      <c r="BU90" s="25" t="n">
        <f aca="false">BS90/AA90</f>
        <v>7.95714980730594E-005</v>
      </c>
      <c r="BV90" s="25" t="e">
        <f aca="false">(BP90-BS90)*100</f>
        <v>#VALUE!</v>
      </c>
      <c r="BW90" s="25" t="e">
        <f aca="false">BV90/AA90</f>
        <v>#VALUE!</v>
      </c>
      <c r="BX90" s="10"/>
      <c r="BY90" s="26"/>
      <c r="BZ90" s="26"/>
      <c r="CA90" s="26"/>
    </row>
    <row r="91" customFormat="false" ht="14.25" hidden="false" customHeight="true" outlineLevel="0" collapsed="false">
      <c r="A91" s="18" t="n">
        <v>90</v>
      </c>
      <c r="B91" s="10" t="n">
        <v>17220</v>
      </c>
      <c r="C91" s="10" t="n">
        <v>2</v>
      </c>
      <c r="D91" s="11" t="n">
        <v>1</v>
      </c>
      <c r="E91" s="11" t="n">
        <v>2</v>
      </c>
      <c r="F91" s="10" t="n">
        <v>400</v>
      </c>
      <c r="G91" s="10" t="n">
        <v>2388.7</v>
      </c>
      <c r="H91" s="10" t="n">
        <v>2486.18</v>
      </c>
      <c r="I91" s="12" t="n">
        <v>535.06</v>
      </c>
      <c r="J91" s="12" t="n">
        <v>3.1</v>
      </c>
      <c r="K91" s="13" t="n">
        <v>7.84</v>
      </c>
      <c r="L91" s="10" t="s">
        <v>64</v>
      </c>
      <c r="M91" s="10" t="n">
        <v>20170606</v>
      </c>
      <c r="N91" s="10" t="n">
        <v>20170606</v>
      </c>
      <c r="O91" s="10" t="n">
        <v>33.068</v>
      </c>
      <c r="P91" s="10" t="n">
        <v>170505</v>
      </c>
      <c r="Q91" s="24" t="n">
        <f aca="false">DATE(2017,RIGHT(LEFT(P91,4),2),RIGHT(P91,2))</f>
        <v>42860</v>
      </c>
      <c r="R91" s="10" t="n">
        <v>2.786</v>
      </c>
      <c r="S91" s="10" t="n">
        <v>12.9</v>
      </c>
      <c r="T91" s="10" t="n">
        <f aca="false">AVERAGE(32.5, 32.6, 32.5)</f>
        <v>32.5333333333333</v>
      </c>
      <c r="U91" s="10" t="n">
        <v>36.1</v>
      </c>
      <c r="V91" s="10" t="n">
        <v>33.028</v>
      </c>
      <c r="W91" s="10" t="n">
        <v>170531</v>
      </c>
      <c r="X91" s="24" t="n">
        <f aca="false">DATE(2017,RIGHT(LEFT(W91,4),2),RIGHT(W91,2))</f>
        <v>42886</v>
      </c>
      <c r="Y91" s="10" t="n">
        <f aca="false">V91*(32.55/29.53)</f>
        <v>36.4057365391128</v>
      </c>
      <c r="Z91" s="10" t="n">
        <f aca="false">V91*(T91/AI91)</f>
        <v>36.4653031674208</v>
      </c>
      <c r="AA91" s="10" t="n">
        <v>26</v>
      </c>
      <c r="AB91" s="10" t="n">
        <f aca="false">IF(X91="NA","NA",DATEDIF(Q91,X91,"d"))</f>
        <v>26</v>
      </c>
      <c r="AC91" s="10" t="n">
        <f aca="false">1.8682*O91 - 2.7383</f>
        <v>59.0393376</v>
      </c>
      <c r="AD91" s="10" t="n">
        <f aca="false">1.8682*Z91 - 2.7383</f>
        <v>65.3861793773756</v>
      </c>
      <c r="AE91" s="10" t="n">
        <f aca="false">((AD91-AC91)/AC91)*100</f>
        <v>10.7501913730407</v>
      </c>
      <c r="AF91" s="12" t="n">
        <f aca="false">(AE91/AA91)*60</f>
        <v>24.8081339377862</v>
      </c>
      <c r="AG91" s="10" t="n">
        <f aca="false">AVERAGE(2.794, 2.795, 2.794)</f>
        <v>2.79433333333333</v>
      </c>
      <c r="AH91" s="10" t="n">
        <v>17.2</v>
      </c>
      <c r="AI91" s="10" t="n">
        <f aca="false">AVERAGE(29.4, 29.5, 29.5)</f>
        <v>29.4666666666667</v>
      </c>
      <c r="AJ91" s="10" t="n">
        <f aca="false">33.1</f>
        <v>33.1</v>
      </c>
      <c r="AK91" s="10" t="n">
        <f aca="false">((R91 - AG91)/R91)</f>
        <v>-0.00299114620722676</v>
      </c>
      <c r="AL91" s="10" t="n">
        <f aca="false">(V91*(1 +AK91))</f>
        <v>32.9292084230677</v>
      </c>
      <c r="AM91" s="10" t="s">
        <v>65</v>
      </c>
      <c r="AN91" s="10" t="s">
        <v>65</v>
      </c>
      <c r="AO91" s="24" t="str">
        <f aca="false">IF(AN91="NA","NA",DATE(2017,RIGHT(LEFT(AN91,4),2),RIGHT(AN91,2)))</f>
        <v>NA</v>
      </c>
      <c r="AP91" s="10" t="str">
        <f aca="false">IF(AO91="NA","NA",DATEDIF(X91,AO91,"d"))</f>
        <v>NA</v>
      </c>
      <c r="AQ91" s="10" t="s">
        <v>65</v>
      </c>
      <c r="AR91" s="10" t="s">
        <v>65</v>
      </c>
      <c r="AS91" s="10" t="s">
        <v>65</v>
      </c>
      <c r="AT91" s="10" t="s">
        <v>65</v>
      </c>
      <c r="AU91" s="10" t="s">
        <v>65</v>
      </c>
      <c r="AV91" s="10" t="s">
        <v>65</v>
      </c>
      <c r="AW91" s="10" t="n">
        <v>57.05</v>
      </c>
      <c r="AX91" s="10" t="s">
        <v>69</v>
      </c>
      <c r="AY91" s="21" t="n">
        <f aca="false">1.8651*O91 - 2.6525</f>
        <v>59.0226268</v>
      </c>
      <c r="AZ91" s="21" t="n">
        <f aca="false">1.8651*V91 - 2.6525</f>
        <v>58.9480228</v>
      </c>
      <c r="BA91" s="21" t="s">
        <v>65</v>
      </c>
      <c r="BB91" s="21" t="n">
        <f aca="false">1.8651*AL91 - 2.6525</f>
        <v>58.7637666298636</v>
      </c>
      <c r="BC91" s="21" t="s">
        <v>65</v>
      </c>
      <c r="BD91" s="25" t="n">
        <f aca="false">V91 - O91</f>
        <v>-0.0399999999999991</v>
      </c>
      <c r="BE91" s="25" t="n">
        <f aca="false">(BD91/O91)*100</f>
        <v>-0.120962864400626</v>
      </c>
      <c r="BF91" s="25" t="n">
        <f aca="false">V91-O91</f>
        <v>-0.0399999999999991</v>
      </c>
      <c r="BG91" s="25" t="n">
        <f aca="false">(BF91/O91)*100</f>
        <v>-0.120962864400626</v>
      </c>
      <c r="BH91" s="25" t="n">
        <f aca="false">BG91/AA91</f>
        <v>-0.00465241786156256</v>
      </c>
      <c r="BI91" s="25" t="n">
        <f aca="false">((AZ91 - AY91)/AY91)*100</f>
        <v>-0.126398982974431</v>
      </c>
      <c r="BJ91" s="25" t="n">
        <f aca="false">BI91/AA91</f>
        <v>-0.00486149934517041</v>
      </c>
      <c r="BK91" s="25" t="n">
        <f aca="false">AL91 - O91</f>
        <v>-0.138791576932285</v>
      </c>
      <c r="BL91" s="25" t="n">
        <f aca="false">(BK91/O91)*100</f>
        <v>-0.419715667510235</v>
      </c>
      <c r="BM91" s="25" t="n">
        <f aca="false">BL91/AA91</f>
        <v>-0.0161429102888552</v>
      </c>
      <c r="BN91" s="25" t="n">
        <f aca="false">((BB91 - AY91)/AY91)*100</f>
        <v>-0.438577854241488</v>
      </c>
      <c r="BO91" s="25" t="n">
        <f aca="false">BN91/AA91</f>
        <v>-0.016868379009288</v>
      </c>
      <c r="BP91" s="25" t="e">
        <f aca="false">((BC91 - AZ91)/AZ91)</f>
        <v>#VALUE!</v>
      </c>
      <c r="BQ91" s="25" t="e">
        <f aca="false">BP91*100</f>
        <v>#VALUE!</v>
      </c>
      <c r="BR91" s="25" t="e">
        <f aca="false">BP91/AA91</f>
        <v>#VALUE!</v>
      </c>
      <c r="BS91" s="25" t="n">
        <f aca="false">((AZ91 - AY91)/AZ91)</f>
        <v>-0.00126558952202878</v>
      </c>
      <c r="BT91" s="25" t="n">
        <f aca="false">BS91*100</f>
        <v>-0.126558952202878</v>
      </c>
      <c r="BU91" s="25" t="n">
        <f aca="false">BS91/AA91</f>
        <v>-4.867652007803E-005</v>
      </c>
      <c r="BV91" s="25" t="e">
        <f aca="false">(BP91-BS91)*100</f>
        <v>#VALUE!</v>
      </c>
      <c r="BW91" s="25" t="e">
        <f aca="false">BV91/AA91</f>
        <v>#VALUE!</v>
      </c>
      <c r="BX91" s="10"/>
      <c r="BY91" s="10"/>
      <c r="BZ91" s="10"/>
      <c r="CA91" s="10"/>
    </row>
    <row r="92" customFormat="false" ht="14.25" hidden="false" customHeight="true" outlineLevel="0" collapsed="false">
      <c r="A92" s="18" t="n">
        <v>91</v>
      </c>
      <c r="B92" s="10" t="n">
        <v>17013</v>
      </c>
      <c r="C92" s="10" t="n">
        <v>5</v>
      </c>
      <c r="D92" s="11" t="n">
        <v>2</v>
      </c>
      <c r="E92" s="11" t="n">
        <v>2</v>
      </c>
      <c r="F92" s="10" t="n">
        <v>400</v>
      </c>
      <c r="G92" s="10" t="n">
        <v>2329.53</v>
      </c>
      <c r="H92" s="10" t="n">
        <v>2437.2</v>
      </c>
      <c r="I92" s="12" t="n">
        <v>707.7</v>
      </c>
      <c r="J92" s="10" t="n">
        <v>2.86</v>
      </c>
      <c r="K92" s="13" t="n">
        <v>7.83</v>
      </c>
      <c r="L92" s="10" t="s">
        <v>64</v>
      </c>
      <c r="M92" s="10" t="n">
        <v>20170613</v>
      </c>
      <c r="N92" s="10" t="n">
        <v>20170613</v>
      </c>
      <c r="O92" s="10" t="n">
        <v>37.541667</v>
      </c>
      <c r="P92" s="10" t="n">
        <v>170505</v>
      </c>
      <c r="Q92" s="24" t="n">
        <f aca="false">DATE(2017,RIGHT(LEFT(P92,4),2),RIGHT(P92,2))</f>
        <v>42860</v>
      </c>
      <c r="R92" s="10" t="n">
        <v>2.786</v>
      </c>
      <c r="S92" s="10" t="n">
        <v>12.9</v>
      </c>
      <c r="T92" s="10" t="n">
        <f aca="false">AVERAGE(32.5, 32.6, 32.5)</f>
        <v>32.5333333333333</v>
      </c>
      <c r="U92" s="10" t="n">
        <v>36.1</v>
      </c>
      <c r="V92" s="10" t="n">
        <v>37.228333</v>
      </c>
      <c r="W92" s="10" t="n">
        <v>170530</v>
      </c>
      <c r="X92" s="24" t="n">
        <f aca="false">DATE(2017,RIGHT(LEFT(W92,4),2),RIGHT(W92,2))</f>
        <v>42885</v>
      </c>
      <c r="Y92" s="10" t="n">
        <f aca="false">V92*(32.55/29.53)</f>
        <v>41.0356328868947</v>
      </c>
      <c r="Z92" s="10" t="n">
        <f aca="false">V92*(T92/AI92)</f>
        <v>41.1493239048698</v>
      </c>
      <c r="AA92" s="10" t="n">
        <v>25</v>
      </c>
      <c r="AB92" s="10" t="n">
        <f aca="false">IF(X92="NA","NA",DATEDIF(Q92,X92,"d"))</f>
        <v>25</v>
      </c>
      <c r="AC92" s="10" t="n">
        <f aca="false">1.8682*O92 - 2.7383</f>
        <v>67.3970422894</v>
      </c>
      <c r="AD92" s="10" t="n">
        <f aca="false">1.8682*Z92 - 2.7383</f>
        <v>74.1368669190777</v>
      </c>
      <c r="AE92" s="10" t="n">
        <f aca="false">((AD92-AC92)/AC92)*100</f>
        <v>10.0001786439487</v>
      </c>
      <c r="AF92" s="12" t="n">
        <f aca="false">(AE92/AA92)*60</f>
        <v>24.000428745477</v>
      </c>
      <c r="AG92" s="10" t="n">
        <f aca="false">AVERAGE(2.802, 2.803, 2.802)</f>
        <v>2.80233333333333</v>
      </c>
      <c r="AH92" s="10" t="n">
        <v>17.2</v>
      </c>
      <c r="AI92" s="10" t="n">
        <f aca="false">AVERAGE(29.4, 29.4, 29.5)</f>
        <v>29.4333333333333</v>
      </c>
      <c r="AJ92" s="10" t="s">
        <v>65</v>
      </c>
      <c r="AK92" s="10" t="n">
        <f aca="false">((R92 - AG92)/R92)</f>
        <v>-0.00586264656616415</v>
      </c>
      <c r="AL92" s="10" t="n">
        <f aca="false">(V92*(1 +AK92))</f>
        <v>37.0100764413735</v>
      </c>
      <c r="AM92" s="10" t="s">
        <v>65</v>
      </c>
      <c r="AN92" s="10" t="s">
        <v>65</v>
      </c>
      <c r="AO92" s="24" t="str">
        <f aca="false">IF(AN92="NA","NA",DATE(2017,RIGHT(LEFT(AN92,4),2),RIGHT(AN92,2)))</f>
        <v>NA</v>
      </c>
      <c r="AP92" s="10" t="str">
        <f aca="false">IF(AO92="NA","NA",DATEDIF(X92,AO92,"d"))</f>
        <v>NA</v>
      </c>
      <c r="AQ92" s="10" t="s">
        <v>65</v>
      </c>
      <c r="AR92" s="10" t="s">
        <v>65</v>
      </c>
      <c r="AS92" s="10" t="s">
        <v>65</v>
      </c>
      <c r="AT92" s="10" t="s">
        <v>65</v>
      </c>
      <c r="AU92" s="10" t="s">
        <v>65</v>
      </c>
      <c r="AV92" s="10" t="s">
        <v>65</v>
      </c>
      <c r="AW92" s="10" t="n">
        <v>65.57</v>
      </c>
      <c r="AX92" s="10" t="s">
        <v>69</v>
      </c>
      <c r="AY92" s="21" t="n">
        <f aca="false">1.8651*O92 - 2.6525</f>
        <v>67.3664631217</v>
      </c>
      <c r="AZ92" s="21" t="n">
        <f aca="false">1.8651*V92 - 2.6525</f>
        <v>66.7820638783</v>
      </c>
      <c r="BA92" s="21" t="s">
        <v>65</v>
      </c>
      <c r="BB92" s="21" t="n">
        <f aca="false">1.8651*AL92 - 2.6525</f>
        <v>66.3749935708058</v>
      </c>
      <c r="BC92" s="21" t="s">
        <v>65</v>
      </c>
      <c r="BD92" s="25" t="n">
        <f aca="false">V92 - O92</f>
        <v>-0.313333999999998</v>
      </c>
      <c r="BE92" s="25" t="n">
        <f aca="false">(BD92/O92)*100</f>
        <v>-0.834629959292957</v>
      </c>
      <c r="BF92" s="25" t="n">
        <f aca="false">V92-O92</f>
        <v>-0.313333999999998</v>
      </c>
      <c r="BG92" s="25" t="n">
        <f aca="false">(BF92/O92)*100</f>
        <v>-0.834629959292957</v>
      </c>
      <c r="BH92" s="25" t="n">
        <f aca="false">BG92/AA92</f>
        <v>-0.0333851983717183</v>
      </c>
      <c r="BI92" s="25" t="n">
        <f aca="false">((AZ92 - AY92)/AY92)*100</f>
        <v>-0.86749283889858</v>
      </c>
      <c r="BJ92" s="25" t="n">
        <f aca="false">BI92/AA92</f>
        <v>-0.0346997135559432</v>
      </c>
      <c r="BK92" s="25" t="n">
        <f aca="false">AL92 - O92</f>
        <v>-0.531590558626462</v>
      </c>
      <c r="BL92" s="25" t="n">
        <f aca="false">(BK92/O92)*100</f>
        <v>-1.4160014754445</v>
      </c>
      <c r="BM92" s="25" t="n">
        <f aca="false">BL92/AA92</f>
        <v>-0.0566400590177801</v>
      </c>
      <c r="BN92" s="25" t="n">
        <f aca="false">((BB92 - AY92)/AY92)*100</f>
        <v>-1.47175538829031</v>
      </c>
      <c r="BO92" s="25" t="n">
        <f aca="false">BN92/AA92</f>
        <v>-0.0588702155316123</v>
      </c>
      <c r="BP92" s="25" t="e">
        <f aca="false">((BC92 - AZ92)/AZ92)</f>
        <v>#VALUE!</v>
      </c>
      <c r="BQ92" s="25" t="e">
        <f aca="false">BP92*100</f>
        <v>#VALUE!</v>
      </c>
      <c r="BR92" s="25" t="e">
        <f aca="false">BP92/AA92</f>
        <v>#VALUE!</v>
      </c>
      <c r="BS92" s="25" t="n">
        <f aca="false">((AZ92 - AY92)/AZ92)</f>
        <v>-0.00875084131069949</v>
      </c>
      <c r="BT92" s="25" t="n">
        <f aca="false">BS92*100</f>
        <v>-0.875084131069949</v>
      </c>
      <c r="BU92" s="25" t="n">
        <f aca="false">BS92/AA92</f>
        <v>-0.00035003365242798</v>
      </c>
      <c r="BV92" s="25" t="e">
        <f aca="false">(BP92-BS92)*100</f>
        <v>#VALUE!</v>
      </c>
      <c r="BW92" s="25" t="e">
        <f aca="false">BV92/AA92</f>
        <v>#VALUE!</v>
      </c>
      <c r="BX92" s="10"/>
      <c r="BY92" s="26"/>
      <c r="BZ92" s="26"/>
      <c r="CA92" s="26"/>
    </row>
    <row r="93" customFormat="false" ht="14.25" hidden="false" customHeight="true" outlineLevel="0" collapsed="false">
      <c r="A93" s="18" t="n">
        <v>92</v>
      </c>
      <c r="B93" s="10" t="n">
        <v>17031</v>
      </c>
      <c r="C93" s="10" t="n">
        <v>13</v>
      </c>
      <c r="D93" s="11" t="n">
        <v>5</v>
      </c>
      <c r="E93" s="11" t="n">
        <v>1</v>
      </c>
      <c r="F93" s="10" t="n">
        <v>900</v>
      </c>
      <c r="G93" s="10" t="n">
        <v>2439.9</v>
      </c>
      <c r="H93" s="10" t="n">
        <v>2459.91</v>
      </c>
      <c r="I93" s="12" t="n">
        <v>936.56</v>
      </c>
      <c r="J93" s="10" t="n">
        <v>2.02</v>
      </c>
      <c r="K93" s="13" t="n">
        <v>7.62</v>
      </c>
      <c r="L93" s="10" t="s">
        <v>64</v>
      </c>
      <c r="M93" s="10" t="n">
        <v>20170613</v>
      </c>
      <c r="N93" s="10" t="n">
        <v>20170613</v>
      </c>
      <c r="O93" s="10" t="n">
        <v>12.267333</v>
      </c>
      <c r="P93" s="10" t="n">
        <v>170504</v>
      </c>
      <c r="Q93" s="24" t="n">
        <f aca="false">DATE(2017,RIGHT(LEFT(P93,4),2),RIGHT(P93,2))</f>
        <v>42859</v>
      </c>
      <c r="R93" s="10" t="n">
        <f aca="false">AVERAGE(2.769, 2.772, 2.769)</f>
        <v>2.77</v>
      </c>
      <c r="S93" s="10" t="n">
        <v>13</v>
      </c>
      <c r="T93" s="10" t="n">
        <f aca="false">AVERAGE(32.4,32.5,32.4)</f>
        <v>32.4333333333333</v>
      </c>
      <c r="U93" s="10" t="n">
        <v>36.1</v>
      </c>
      <c r="V93" s="10" t="n">
        <v>12.378333</v>
      </c>
      <c r="W93" s="10" t="n">
        <v>170531</v>
      </c>
      <c r="X93" s="24" t="n">
        <f aca="false">DATE(2017,RIGHT(LEFT(W93,4),2),RIGHT(W93,2))</f>
        <v>42886</v>
      </c>
      <c r="Y93" s="10" t="n">
        <f aca="false">V93*(32.55/29.53)</f>
        <v>13.6442512411107</v>
      </c>
      <c r="Z93" s="10" t="n">
        <f aca="false">V93*(T93/AI93)</f>
        <v>13.6245678834842</v>
      </c>
      <c r="AA93" s="10" t="n">
        <v>27</v>
      </c>
      <c r="AB93" s="10" t="n">
        <f aca="false">IF(X93="NA","NA",DATEDIF(Q93,X93,"d"))</f>
        <v>27</v>
      </c>
      <c r="AC93" s="10" t="n">
        <f aca="false">1.8682*O93 - 2.7383</f>
        <v>20.1795315106</v>
      </c>
      <c r="AD93" s="10" t="n">
        <f aca="false">1.8682*Z93 - 2.7383</f>
        <v>22.7151177199251</v>
      </c>
      <c r="AE93" s="10" t="n">
        <f aca="false">((AD93-AC93)/AC93)*100</f>
        <v>12.5651391262141</v>
      </c>
      <c r="AF93" s="12" t="n">
        <f aca="false">(AE93/AA93)*60</f>
        <v>27.922531391587</v>
      </c>
      <c r="AG93" s="10" t="n">
        <f aca="false">AVERAGE(2.794, 2.795, 2.794)</f>
        <v>2.79433333333333</v>
      </c>
      <c r="AH93" s="10" t="n">
        <v>17.2</v>
      </c>
      <c r="AI93" s="10" t="n">
        <f aca="false">AVERAGE(29.4, 29.5, 29.5)</f>
        <v>29.4666666666667</v>
      </c>
      <c r="AJ93" s="10" t="n">
        <f aca="false">33.1</f>
        <v>33.1</v>
      </c>
      <c r="AK93" s="10" t="n">
        <f aca="false">((R93 - AG93)/R93)</f>
        <v>-0.00878459687123963</v>
      </c>
      <c r="AL93" s="10" t="n">
        <f aca="false">(V93*(1 +AK93))</f>
        <v>12.269594334657</v>
      </c>
      <c r="AM93" s="10" t="s">
        <v>65</v>
      </c>
      <c r="AN93" s="10" t="s">
        <v>65</v>
      </c>
      <c r="AO93" s="24" t="str">
        <f aca="false">IF(AN93="NA","NA",DATE(2017,RIGHT(LEFT(AN93,4),2),RIGHT(AN93,2)))</f>
        <v>NA</v>
      </c>
      <c r="AP93" s="10" t="str">
        <f aca="false">IF(AO93="NA","NA",DATEDIF(X93,AO93,"d"))</f>
        <v>NA</v>
      </c>
      <c r="AQ93" s="10" t="s">
        <v>65</v>
      </c>
      <c r="AR93" s="10" t="s">
        <v>65</v>
      </c>
      <c r="AS93" s="10" t="s">
        <v>65</v>
      </c>
      <c r="AT93" s="10" t="s">
        <v>65</v>
      </c>
      <c r="AU93" s="10" t="s">
        <v>65</v>
      </c>
      <c r="AV93" s="10" t="s">
        <v>65</v>
      </c>
      <c r="AW93" s="10" t="n">
        <v>22.36</v>
      </c>
      <c r="AX93" s="10" t="s">
        <v>69</v>
      </c>
      <c r="AY93" s="21" t="n">
        <f aca="false">1.8651*O93 - 2.6525</f>
        <v>20.2273027783</v>
      </c>
      <c r="AZ93" s="21" t="n">
        <f aca="false">1.8651*V93 - 2.6525</f>
        <v>20.4343288783</v>
      </c>
      <c r="BA93" s="21" t="s">
        <v>65</v>
      </c>
      <c r="BB93" s="21" t="n">
        <f aca="false">1.8651*AL93 - 2.6525</f>
        <v>20.2315203935688</v>
      </c>
      <c r="BC93" s="21" t="s">
        <v>65</v>
      </c>
      <c r="BD93" s="25" t="n">
        <f aca="false">V93 - O93</f>
        <v>0.110999999999999</v>
      </c>
      <c r="BE93" s="25" t="n">
        <f aca="false">(BD93/O93)*100</f>
        <v>0.904842152731966</v>
      </c>
      <c r="BF93" s="25" t="n">
        <f aca="false">V93-O93</f>
        <v>0.110999999999999</v>
      </c>
      <c r="BG93" s="25" t="n">
        <f aca="false">(BF93/O93)*100</f>
        <v>0.904842152731966</v>
      </c>
      <c r="BH93" s="25" t="n">
        <f aca="false">BG93/AA93</f>
        <v>0.0335126723234061</v>
      </c>
      <c r="BI93" s="25" t="n">
        <f aca="false">((AZ93 - AY93)/AY93)*100</f>
        <v>1.02349829964527</v>
      </c>
      <c r="BJ93" s="25" t="n">
        <f aca="false">BI93/AA93</f>
        <v>0.0379073444313062</v>
      </c>
      <c r="BK93" s="25" t="n">
        <f aca="false">AL93 - O93</f>
        <v>0.00226133465703526</v>
      </c>
      <c r="BL93" s="25" t="n">
        <f aca="false">(BK93/O93)*100</f>
        <v>0.018433792064137</v>
      </c>
      <c r="BM93" s="25" t="n">
        <f aca="false">BL93/AA93</f>
        <v>0.000682733039412483</v>
      </c>
      <c r="BN93" s="25" t="n">
        <f aca="false">((BB93 - AY93)/AY93)*100</f>
        <v>0.0208511006883244</v>
      </c>
      <c r="BO93" s="25" t="n">
        <f aca="false">BN93/AA93</f>
        <v>0.000772262988456459</v>
      </c>
      <c r="BP93" s="25" t="e">
        <f aca="false">((BC93 - AZ93)/AZ93)</f>
        <v>#VALUE!</v>
      </c>
      <c r="BQ93" s="25" t="e">
        <f aca="false">BP93*100</f>
        <v>#VALUE!</v>
      </c>
      <c r="BR93" s="25" t="e">
        <f aca="false">BP93/AA93</f>
        <v>#VALUE!</v>
      </c>
      <c r="BS93" s="25" t="n">
        <f aca="false">((AZ93 - AY93)/AZ93)</f>
        <v>0.0101312894214916</v>
      </c>
      <c r="BT93" s="25" t="n">
        <f aca="false">BS93*100</f>
        <v>1.01312894214916</v>
      </c>
      <c r="BU93" s="25" t="n">
        <f aca="false">BS93/AA93</f>
        <v>0.000375232941536724</v>
      </c>
      <c r="BV93" s="25" t="e">
        <f aca="false">(BP93-BS93)*100</f>
        <v>#VALUE!</v>
      </c>
      <c r="BW93" s="25" t="e">
        <f aca="false">BV93/AA93</f>
        <v>#VALUE!</v>
      </c>
      <c r="BX93" s="10"/>
      <c r="BY93" s="26"/>
      <c r="BZ93" s="10"/>
      <c r="CA93" s="10"/>
    </row>
    <row r="94" customFormat="false" ht="14.25" hidden="false" customHeight="true" outlineLevel="0" collapsed="false">
      <c r="A94" s="18" t="n">
        <v>93</v>
      </c>
      <c r="B94" s="10" t="n">
        <v>17069</v>
      </c>
      <c r="C94" s="10" t="n">
        <v>1</v>
      </c>
      <c r="D94" s="11" t="n">
        <v>1</v>
      </c>
      <c r="E94" s="11" t="n">
        <v>1</v>
      </c>
      <c r="F94" s="10" t="n">
        <v>400</v>
      </c>
      <c r="G94" s="10" t="n">
        <v>2404.69</v>
      </c>
      <c r="H94" s="10" t="n">
        <v>2506.24</v>
      </c>
      <c r="I94" s="12" t="n">
        <v>576.45</v>
      </c>
      <c r="J94" s="10" t="n">
        <v>2.97</v>
      </c>
      <c r="K94" s="13" t="n">
        <v>7.83</v>
      </c>
      <c r="L94" s="10" t="s">
        <v>64</v>
      </c>
      <c r="M94" s="10" t="n">
        <v>20170613</v>
      </c>
      <c r="N94" s="10" t="n">
        <v>20170613</v>
      </c>
      <c r="O94" s="10" t="n">
        <v>57.401667</v>
      </c>
      <c r="P94" s="10" t="n">
        <v>170505</v>
      </c>
      <c r="Q94" s="24" t="n">
        <f aca="false">DATE(2017,RIGHT(LEFT(P94,4),2),RIGHT(P94,2))</f>
        <v>42860</v>
      </c>
      <c r="R94" s="10" t="n">
        <v>2.786</v>
      </c>
      <c r="S94" s="10" t="n">
        <v>12.9</v>
      </c>
      <c r="T94" s="10" t="n">
        <f aca="false">AVERAGE(32.5, 32.6, 32.5)</f>
        <v>32.5333333333333</v>
      </c>
      <c r="U94" s="10" t="n">
        <v>36.1</v>
      </c>
      <c r="V94" s="10" t="n">
        <v>56.813</v>
      </c>
      <c r="W94" s="10" t="n">
        <v>170531</v>
      </c>
      <c r="X94" s="24" t="n">
        <f aca="false">DATE(2017,RIGHT(LEFT(W94,4),2),RIGHT(W94,2))</f>
        <v>42886</v>
      </c>
      <c r="Y94" s="10" t="n">
        <f aca="false">V94*(32.55/29.53)</f>
        <v>62.6232018286488</v>
      </c>
      <c r="Z94" s="10" t="n">
        <f aca="false">V94*(T94/AI94)</f>
        <v>62.725665158371</v>
      </c>
      <c r="AA94" s="10" t="n">
        <v>26</v>
      </c>
      <c r="AB94" s="10" t="n">
        <f aca="false">IF(X94="NA","NA",DATEDIF(Q94,X94,"d"))</f>
        <v>26</v>
      </c>
      <c r="AC94" s="10" t="n">
        <f aca="false">1.8682*O94 - 2.7383</f>
        <v>104.4994942894</v>
      </c>
      <c r="AD94" s="10" t="n">
        <f aca="false">1.8682*Z94 - 2.7383</f>
        <v>114.445787648869</v>
      </c>
      <c r="AE94" s="10" t="n">
        <f aca="false">((AD94-AC94)/AC94)*100</f>
        <v>9.51803013699147</v>
      </c>
      <c r="AF94" s="12" t="n">
        <f aca="false">(AE94/AA94)*60</f>
        <v>21.9646849315188</v>
      </c>
      <c r="AG94" s="10" t="n">
        <f aca="false">AVERAGE(2.794, 2.795, 2.794)</f>
        <v>2.79433333333333</v>
      </c>
      <c r="AH94" s="10" t="n">
        <v>17.2</v>
      </c>
      <c r="AI94" s="10" t="n">
        <f aca="false">AVERAGE(29.4, 29.5, 29.5)</f>
        <v>29.4666666666667</v>
      </c>
      <c r="AJ94" s="10" t="n">
        <f aca="false">33.1</f>
        <v>33.1</v>
      </c>
      <c r="AK94" s="10" t="n">
        <f aca="false">((R94 - AG94)/R94)</f>
        <v>-0.00299114620722676</v>
      </c>
      <c r="AL94" s="10" t="n">
        <f aca="false">(V94*(1 +AK94))</f>
        <v>56.6430640105288</v>
      </c>
      <c r="AM94" s="10" t="s">
        <v>65</v>
      </c>
      <c r="AN94" s="10" t="s">
        <v>65</v>
      </c>
      <c r="AO94" s="24" t="str">
        <f aca="false">IF(AN94="NA","NA",DATE(2017,RIGHT(LEFT(AN94,4),2),RIGHT(AN94,2)))</f>
        <v>NA</v>
      </c>
      <c r="AP94" s="10" t="str">
        <f aca="false">IF(AO94="NA","NA",DATEDIF(X94,AO94,"d"))</f>
        <v>NA</v>
      </c>
      <c r="AQ94" s="10" t="s">
        <v>65</v>
      </c>
      <c r="AR94" s="10" t="s">
        <v>65</v>
      </c>
      <c r="AS94" s="10" t="s">
        <v>65</v>
      </c>
      <c r="AT94" s="10" t="s">
        <v>65</v>
      </c>
      <c r="AU94" s="10" t="s">
        <v>65</v>
      </c>
      <c r="AV94" s="10" t="s">
        <v>65</v>
      </c>
      <c r="AW94" s="10" t="n">
        <v>100.14</v>
      </c>
      <c r="AX94" s="10" t="s">
        <v>69</v>
      </c>
      <c r="AY94" s="21" t="n">
        <f aca="false">1.8651*O94 - 2.6525</f>
        <v>104.4073491217</v>
      </c>
      <c r="AZ94" s="21" t="n">
        <f aca="false">1.8651*V94 - 2.6525</f>
        <v>103.3094263</v>
      </c>
      <c r="BA94" s="21" t="s">
        <v>65</v>
      </c>
      <c r="BB94" s="21" t="n">
        <f aca="false">1.8651*AL94 - 2.6525</f>
        <v>102.992478686037</v>
      </c>
      <c r="BC94" s="21" t="s">
        <v>65</v>
      </c>
      <c r="BD94" s="25" t="n">
        <f aca="false">V94 - O94</f>
        <v>-0.588667000000001</v>
      </c>
      <c r="BE94" s="25" t="n">
        <f aca="false">(BD94/O94)*100</f>
        <v>-1.0255224817774</v>
      </c>
      <c r="BF94" s="25" t="n">
        <f aca="false">V94-O94</f>
        <v>-0.588667000000001</v>
      </c>
      <c r="BG94" s="25" t="n">
        <f aca="false">(BF94/O94)*100</f>
        <v>-1.0255224817774</v>
      </c>
      <c r="BH94" s="25" t="n">
        <f aca="false">BG94/AA94</f>
        <v>-0.039443172376054</v>
      </c>
      <c r="BI94" s="25" t="n">
        <f aca="false">((AZ94 - AY94)/AY94)*100</f>
        <v>-1.05157618782203</v>
      </c>
      <c r="BJ94" s="25" t="n">
        <f aca="false">BI94/AA94</f>
        <v>-0.040445237993155</v>
      </c>
      <c r="BK94" s="25" t="n">
        <f aca="false">AL94 - O94</f>
        <v>-0.758602989471171</v>
      </c>
      <c r="BL94" s="25" t="n">
        <f aca="false">(BK94/O94)*100</f>
        <v>-1.32156961481828</v>
      </c>
      <c r="BM94" s="25" t="n">
        <f aca="false">BL94/AA94</f>
        <v>-0.0508296005699338</v>
      </c>
      <c r="BN94" s="25" t="n">
        <f aca="false">((BB94 - AY94)/AY94)*100</f>
        <v>-1.35514448701641</v>
      </c>
      <c r="BO94" s="25" t="n">
        <f aca="false">BN94/AA94</f>
        <v>-0.0521209418083234</v>
      </c>
      <c r="BP94" s="25" t="e">
        <f aca="false">((BC94 - AZ94)/AZ94)</f>
        <v>#VALUE!</v>
      </c>
      <c r="BQ94" s="25" t="e">
        <f aca="false">BP94*100</f>
        <v>#VALUE!</v>
      </c>
      <c r="BR94" s="25" t="e">
        <f aca="false">BP94/AA94</f>
        <v>#VALUE!</v>
      </c>
      <c r="BS94" s="25" t="n">
        <f aca="false">((AZ94 - AY94)/AZ94)</f>
        <v>-0.0106275183303386</v>
      </c>
      <c r="BT94" s="25" t="n">
        <f aca="false">BS94*100</f>
        <v>-1.06275183303386</v>
      </c>
      <c r="BU94" s="25" t="n">
        <f aca="false">BS94/AA94</f>
        <v>-0.000408750705013021</v>
      </c>
      <c r="BV94" s="25" t="e">
        <f aca="false">(BP94-BS94)*100</f>
        <v>#VALUE!</v>
      </c>
      <c r="BW94" s="25" t="e">
        <f aca="false">BV94/AA94</f>
        <v>#VALUE!</v>
      </c>
      <c r="BX94" s="10"/>
      <c r="BY94" s="26"/>
      <c r="BZ94" s="10"/>
      <c r="CA94" s="10"/>
    </row>
    <row r="95" customFormat="false" ht="14.25" hidden="false" customHeight="true" outlineLevel="0" collapsed="false">
      <c r="A95" s="18" t="n">
        <v>94</v>
      </c>
      <c r="B95" s="10" t="n">
        <v>17070</v>
      </c>
      <c r="C95" s="10" t="n">
        <v>2</v>
      </c>
      <c r="D95" s="11" t="n">
        <v>1</v>
      </c>
      <c r="E95" s="11" t="n">
        <v>2</v>
      </c>
      <c r="F95" s="10" t="n">
        <v>400</v>
      </c>
      <c r="G95" s="10" t="n">
        <v>2388.7</v>
      </c>
      <c r="H95" s="10" t="n">
        <v>2486.18</v>
      </c>
      <c r="I95" s="12" t="n">
        <v>535.06</v>
      </c>
      <c r="J95" s="12" t="n">
        <v>3.1</v>
      </c>
      <c r="K95" s="13" t="n">
        <v>7.84</v>
      </c>
      <c r="L95" s="10" t="s">
        <v>64</v>
      </c>
      <c r="M95" s="10" t="n">
        <v>20170613</v>
      </c>
      <c r="N95" s="10" t="n">
        <v>20170613</v>
      </c>
      <c r="O95" s="10" t="n">
        <v>29.195</v>
      </c>
      <c r="P95" s="10" t="n">
        <v>170504</v>
      </c>
      <c r="Q95" s="24" t="n">
        <f aca="false">DATE(2017,RIGHT(LEFT(P95,4),2),RIGHT(P95,2))</f>
        <v>42859</v>
      </c>
      <c r="R95" s="16" t="n">
        <v>2.77</v>
      </c>
      <c r="S95" s="16" t="n">
        <v>13</v>
      </c>
      <c r="T95" s="16" t="n">
        <v>32.4333333333333</v>
      </c>
      <c r="U95" s="16" t="n">
        <v>36.1</v>
      </c>
      <c r="V95" s="10" t="n">
        <v>28.867</v>
      </c>
      <c r="W95" s="10" t="n">
        <v>170530</v>
      </c>
      <c r="X95" s="24" t="n">
        <f aca="false">DATE(2017,RIGHT(LEFT(W95,4),2),RIGHT(W95,2))</f>
        <v>42885</v>
      </c>
      <c r="Y95" s="10" t="n">
        <f aca="false">V95*(32.55/29.53)</f>
        <v>31.8191957331527</v>
      </c>
      <c r="Z95" s="10" t="n">
        <f aca="false">V95*(T95/AI95)</f>
        <v>31.8092763306908</v>
      </c>
      <c r="AA95" s="10" t="n">
        <v>26</v>
      </c>
      <c r="AB95" s="10" t="n">
        <f aca="false">IF(X95="NA","NA",DATEDIF(Q95,X95,"d"))</f>
        <v>26</v>
      </c>
      <c r="AC95" s="10" t="n">
        <f aca="false">1.8682*O95 - 2.7383</f>
        <v>51.803799</v>
      </c>
      <c r="AD95" s="10" t="n">
        <f aca="false">1.8682*Z95 - 2.7383</f>
        <v>56.6877900409965</v>
      </c>
      <c r="AE95" s="10" t="n">
        <f aca="false">((AD95-AC95)/AC95)*100</f>
        <v>9.42786269593191</v>
      </c>
      <c r="AF95" s="12" t="n">
        <f aca="false">(AE95/AA95)*60</f>
        <v>21.7566062213813</v>
      </c>
      <c r="AG95" s="10" t="n">
        <f aca="false">AVERAGE(2.744, 2.744, 2.746)</f>
        <v>2.74466666666667</v>
      </c>
      <c r="AH95" s="10" t="n">
        <v>17.2</v>
      </c>
      <c r="AI95" s="10" t="n">
        <f aca="false">AVERAGE(29.4, 29.4, 29.5)</f>
        <v>29.4333333333333</v>
      </c>
      <c r="AJ95" s="10" t="s">
        <v>65</v>
      </c>
      <c r="AK95" s="10" t="s">
        <v>65</v>
      </c>
      <c r="AL95" s="10" t="s">
        <v>65</v>
      </c>
      <c r="AM95" s="10" t="s">
        <v>65</v>
      </c>
      <c r="AN95" s="10" t="s">
        <v>65</v>
      </c>
      <c r="AO95" s="24" t="str">
        <f aca="false">IF(AN95="NA","NA",DATE(2017,RIGHT(LEFT(AN95,4),2),RIGHT(AN95,2)))</f>
        <v>NA</v>
      </c>
      <c r="AP95" s="10" t="str">
        <f aca="false">IF(AO95="NA","NA",DATEDIF(X95,AO95,"d"))</f>
        <v>NA</v>
      </c>
      <c r="AQ95" s="10" t="s">
        <v>65</v>
      </c>
      <c r="AR95" s="10" t="s">
        <v>65</v>
      </c>
      <c r="AS95" s="10" t="s">
        <v>65</v>
      </c>
      <c r="AT95" s="10" t="s">
        <v>65</v>
      </c>
      <c r="AU95" s="10" t="s">
        <v>65</v>
      </c>
      <c r="AV95" s="10" t="s">
        <v>65</v>
      </c>
      <c r="AW95" s="10" t="n">
        <v>47.23</v>
      </c>
      <c r="AX95" s="10" t="s">
        <v>69</v>
      </c>
      <c r="AY95" s="21" t="n">
        <f aca="false">1.8651*O95 - 2.6525</f>
        <v>51.7990945</v>
      </c>
      <c r="AZ95" s="21" t="n">
        <f aca="false">1.8651*V95 - 2.6525</f>
        <v>51.1873417</v>
      </c>
      <c r="BA95" s="21" t="s">
        <v>65</v>
      </c>
      <c r="BB95" s="21" t="e">
        <f aca="false">1.8651*AL95 - 2.6525</f>
        <v>#VALUE!</v>
      </c>
      <c r="BC95" s="21" t="s">
        <v>65</v>
      </c>
      <c r="BD95" s="25" t="n">
        <f aca="false">V95 - O95</f>
        <v>-0.327999999999999</v>
      </c>
      <c r="BE95" s="25" t="n">
        <f aca="false">(BD95/O95)*100</f>
        <v>-1.12348004795341</v>
      </c>
      <c r="BF95" s="25" t="n">
        <f aca="false">V95-O95</f>
        <v>-0.327999999999999</v>
      </c>
      <c r="BG95" s="25" t="n">
        <f aca="false">(BF95/O95)*100</f>
        <v>-1.12348004795341</v>
      </c>
      <c r="BH95" s="25" t="n">
        <f aca="false">BG95/AA95</f>
        <v>-0.0432107710751313</v>
      </c>
      <c r="BI95" s="25" t="n">
        <f aca="false">((AZ95 - AY95)/AY95)*100</f>
        <v>-1.18101060627612</v>
      </c>
      <c r="BJ95" s="25" t="n">
        <f aca="false">BI95/AA95</f>
        <v>-0.0454234848567739</v>
      </c>
      <c r="BK95" s="25" t="s">
        <v>65</v>
      </c>
      <c r="BL95" s="25" t="s">
        <v>65</v>
      </c>
      <c r="BM95" s="25" t="s">
        <v>65</v>
      </c>
      <c r="BN95" s="25" t="s">
        <v>65</v>
      </c>
      <c r="BO95" s="25" t="s">
        <v>65</v>
      </c>
      <c r="BP95" s="25" t="e">
        <f aca="false">((BC95 - AZ95)/AZ95)</f>
        <v>#VALUE!</v>
      </c>
      <c r="BQ95" s="25" t="e">
        <f aca="false">BP95*100</f>
        <v>#VALUE!</v>
      </c>
      <c r="BR95" s="25" t="e">
        <f aca="false">BP95/AA95</f>
        <v>#VALUE!</v>
      </c>
      <c r="BS95" s="25" t="n">
        <f aca="false">((AZ95 - AY95)/AZ95)</f>
        <v>-0.0119512516118803</v>
      </c>
      <c r="BT95" s="25" t="n">
        <f aca="false">BS95*100</f>
        <v>-1.19512516118803</v>
      </c>
      <c r="BU95" s="25" t="n">
        <f aca="false">BS95/AA95</f>
        <v>-0.000459663523533856</v>
      </c>
      <c r="BV95" s="25" t="e">
        <f aca="false">(BP95-BS95)*100</f>
        <v>#VALUE!</v>
      </c>
      <c r="BW95" s="25" t="e">
        <f aca="false">BV95/AA95</f>
        <v>#VALUE!</v>
      </c>
      <c r="BX95" s="10"/>
      <c r="BY95" s="26"/>
      <c r="BZ95" s="26"/>
      <c r="CA95" s="26"/>
    </row>
    <row r="96" customFormat="false" ht="14.25" hidden="false" customHeight="true" outlineLevel="0" collapsed="false">
      <c r="A96" s="18" t="n">
        <v>95</v>
      </c>
      <c r="B96" s="10" t="n">
        <v>17072</v>
      </c>
      <c r="C96" s="10" t="n">
        <v>12</v>
      </c>
      <c r="D96" s="11" t="n">
        <v>4</v>
      </c>
      <c r="E96" s="11" t="n">
        <v>3</v>
      </c>
      <c r="F96" s="10" t="n">
        <v>2800</v>
      </c>
      <c r="G96" s="10" t="n">
        <v>2612.89</v>
      </c>
      <c r="H96" s="10" t="n">
        <v>2488.3</v>
      </c>
      <c r="I96" s="12" t="n">
        <v>2516.92</v>
      </c>
      <c r="J96" s="10" t="n">
        <v>1.01</v>
      </c>
      <c r="K96" s="13" t="n">
        <v>7.22</v>
      </c>
      <c r="L96" s="10" t="s">
        <v>64</v>
      </c>
      <c r="M96" s="10" t="n">
        <v>20170613</v>
      </c>
      <c r="N96" s="10" t="n">
        <v>20170613</v>
      </c>
      <c r="O96" s="10" t="n">
        <v>41.238333</v>
      </c>
      <c r="P96" s="10" t="n">
        <v>170506</v>
      </c>
      <c r="Q96" s="24" t="n">
        <f aca="false">DATE(2017,RIGHT(LEFT(P96,4),2),RIGHT(P96,2))</f>
        <v>42861</v>
      </c>
      <c r="R96" s="10" t="n">
        <f aca="false">AVERAGE(2.799, 2.798, 2.797)</f>
        <v>2.798</v>
      </c>
      <c r="S96" s="10" t="n">
        <v>13</v>
      </c>
      <c r="T96" s="10" t="n">
        <f aca="false">AVERAGE(32.6, 32.7, 32.7)</f>
        <v>32.6666666666667</v>
      </c>
      <c r="U96" s="10" t="n">
        <v>36.1</v>
      </c>
      <c r="V96" s="10" t="n">
        <v>41.024333</v>
      </c>
      <c r="W96" s="10" t="n">
        <v>170530</v>
      </c>
      <c r="X96" s="24" t="n">
        <f aca="false">DATE(2017,RIGHT(LEFT(W96,4),2),RIGHT(W96,2))</f>
        <v>42885</v>
      </c>
      <c r="Y96" s="10" t="n">
        <f aca="false">V96*(32.55/29.53)</f>
        <v>45.219845551981</v>
      </c>
      <c r="Z96" s="10" t="n">
        <f aca="false">V96*(T96/AI96)</f>
        <v>45.5309698074745</v>
      </c>
      <c r="AA96" s="10" t="n">
        <v>24</v>
      </c>
      <c r="AB96" s="10" t="n">
        <f aca="false">IF(X96="NA","NA",DATEDIF(Q96,X96,"d"))</f>
        <v>24</v>
      </c>
      <c r="AC96" s="10" t="n">
        <f aca="false">1.8682*O96 - 2.7383</f>
        <v>74.3031537106</v>
      </c>
      <c r="AD96" s="10" t="n">
        <f aca="false">1.8682*Z96 - 2.7383</f>
        <v>82.3226577943239</v>
      </c>
      <c r="AE96" s="10" t="n">
        <f aca="false">((AD96-AC96)/AC96)*100</f>
        <v>10.7929524969542</v>
      </c>
      <c r="AF96" s="12" t="n">
        <f aca="false">(AE96/AA96)*60</f>
        <v>26.9823812423854</v>
      </c>
      <c r="AG96" s="10" t="n">
        <f aca="false">AVERAGE(2.802, 2.803, 2.802)</f>
        <v>2.80233333333333</v>
      </c>
      <c r="AH96" s="10" t="n">
        <v>17.2</v>
      </c>
      <c r="AI96" s="10" t="n">
        <f aca="false">AVERAGE(29.4, 29.4, 29.5)</f>
        <v>29.4333333333333</v>
      </c>
      <c r="AJ96" s="10" t="s">
        <v>65</v>
      </c>
      <c r="AK96" s="10" t="n">
        <f aca="false">((R96 - AG96)/R96)</f>
        <v>-0.00154872527996187</v>
      </c>
      <c r="AL96" s="10" t="n">
        <f aca="false">(V96*(1 +AK96))</f>
        <v>40.9607975783893</v>
      </c>
      <c r="AM96" s="10" t="s">
        <v>65</v>
      </c>
      <c r="AN96" s="10" t="s">
        <v>65</v>
      </c>
      <c r="AO96" s="24" t="str">
        <f aca="false">IF(AN96="NA","NA",DATE(2017,RIGHT(LEFT(AN96,4),2),RIGHT(AN96,2)))</f>
        <v>NA</v>
      </c>
      <c r="AP96" s="10" t="str">
        <f aca="false">IF(AO96="NA","NA",DATEDIF(X96,AO96,"d"))</f>
        <v>NA</v>
      </c>
      <c r="AQ96" s="10" t="s">
        <v>65</v>
      </c>
      <c r="AR96" s="10" t="s">
        <v>65</v>
      </c>
      <c r="AS96" s="10" t="s">
        <v>65</v>
      </c>
      <c r="AT96" s="10" t="s">
        <v>65</v>
      </c>
      <c r="AU96" s="10" t="s">
        <v>65</v>
      </c>
      <c r="AV96" s="10" t="s">
        <v>65</v>
      </c>
      <c r="AW96" s="10" t="n">
        <v>73.73</v>
      </c>
      <c r="AX96" s="10" t="s">
        <v>69</v>
      </c>
      <c r="AY96" s="21" t="n">
        <f aca="false">1.8651*O96 - 2.6525</f>
        <v>74.2611148783</v>
      </c>
      <c r="AZ96" s="21" t="n">
        <f aca="false">1.8651*V96 - 2.6525</f>
        <v>73.8619834783</v>
      </c>
      <c r="BA96" s="21" t="s">
        <v>65</v>
      </c>
      <c r="BB96" s="21" t="n">
        <f aca="false">1.8651*AL96 - 2.6525</f>
        <v>73.7434835634539</v>
      </c>
      <c r="BC96" s="21" t="s">
        <v>65</v>
      </c>
      <c r="BD96" s="25" t="n">
        <f aca="false">V96 - O96</f>
        <v>-0.213999999999999</v>
      </c>
      <c r="BE96" s="25" t="n">
        <f aca="false">(BD96/O96)*100</f>
        <v>-0.518934652377919</v>
      </c>
      <c r="BF96" s="25" t="n">
        <f aca="false">V96-O96</f>
        <v>-0.213999999999999</v>
      </c>
      <c r="BG96" s="25" t="n">
        <f aca="false">(BF96/O96)*100</f>
        <v>-0.518934652377919</v>
      </c>
      <c r="BH96" s="25" t="n">
        <f aca="false">BG96/AA96</f>
        <v>-0.0216222771824133</v>
      </c>
      <c r="BI96" s="25" t="n">
        <f aca="false">((AZ96 - AY96)/AY96)*100</f>
        <v>-0.537470250283884</v>
      </c>
      <c r="BJ96" s="25" t="n">
        <f aca="false">BI96/AA96</f>
        <v>-0.0223945937618285</v>
      </c>
      <c r="BK96" s="25" t="n">
        <f aca="false">AL96 - O96</f>
        <v>-0.277535421610672</v>
      </c>
      <c r="BL96" s="25" t="n">
        <f aca="false">(BK96/O96)*100</f>
        <v>-0.673003493159319</v>
      </c>
      <c r="BM96" s="25" t="n">
        <f aca="false">BL96/AA96</f>
        <v>-0.0280418122149716</v>
      </c>
      <c r="BN96" s="25" t="n">
        <f aca="false">((BB96 - AY96)/AY96)*100</f>
        <v>-0.697042208017441</v>
      </c>
      <c r="BO96" s="25" t="n">
        <f aca="false">BN96/AA96</f>
        <v>-0.02904342533406</v>
      </c>
      <c r="BP96" s="25" t="e">
        <f aca="false">((BC96 - AZ96)/AZ96)</f>
        <v>#VALUE!</v>
      </c>
      <c r="BQ96" s="25" t="e">
        <f aca="false">BP96*100</f>
        <v>#VALUE!</v>
      </c>
      <c r="BR96" s="25" t="e">
        <f aca="false">BP96/AA96</f>
        <v>#VALUE!</v>
      </c>
      <c r="BS96" s="25" t="n">
        <f aca="false">((AZ96 - AY96)/AZ96)</f>
        <v>-0.0054037460301518</v>
      </c>
      <c r="BT96" s="25" t="n">
        <f aca="false">BS96*100</f>
        <v>-0.54037460301518</v>
      </c>
      <c r="BU96" s="25" t="n">
        <f aca="false">BS96/AA96</f>
        <v>-0.000225156084589658</v>
      </c>
      <c r="BV96" s="25" t="e">
        <f aca="false">(BP96-BS96)*100</f>
        <v>#VALUE!</v>
      </c>
      <c r="BW96" s="25" t="e">
        <f aca="false">BV96/AA96</f>
        <v>#VALUE!</v>
      </c>
      <c r="BX96" s="10"/>
      <c r="BY96" s="26"/>
      <c r="BZ96" s="26"/>
      <c r="CA96" s="26"/>
    </row>
    <row r="97" customFormat="false" ht="14.25" hidden="false" customHeight="true" outlineLevel="0" collapsed="false">
      <c r="A97" s="18" t="n">
        <v>96</v>
      </c>
      <c r="B97" s="10" t="n">
        <v>17090</v>
      </c>
      <c r="C97" s="10" t="n">
        <v>17</v>
      </c>
      <c r="D97" s="11" t="n">
        <v>6</v>
      </c>
      <c r="E97" s="11" t="n">
        <v>2</v>
      </c>
      <c r="F97" s="10" t="n">
        <v>2800</v>
      </c>
      <c r="G97" s="10" t="n">
        <v>2608.91</v>
      </c>
      <c r="H97" s="10" t="n">
        <v>2522.06</v>
      </c>
      <c r="I97" s="12" t="n">
        <v>2346.38</v>
      </c>
      <c r="J97" s="10" t="n">
        <v>1.21</v>
      </c>
      <c r="K97" s="13" t="n">
        <v>7.23</v>
      </c>
      <c r="L97" s="10" t="s">
        <v>64</v>
      </c>
      <c r="M97" s="10" t="n">
        <v>20170613</v>
      </c>
      <c r="N97" s="10" t="n">
        <v>20170613</v>
      </c>
      <c r="O97" s="10" t="n">
        <v>32.750667</v>
      </c>
      <c r="P97" s="10" t="n">
        <v>170505</v>
      </c>
      <c r="Q97" s="24" t="n">
        <f aca="false">DATE(2017,RIGHT(LEFT(P97,4),2),RIGHT(P97,2))</f>
        <v>42860</v>
      </c>
      <c r="R97" s="10" t="n">
        <v>2.786</v>
      </c>
      <c r="S97" s="10" t="n">
        <v>12.9</v>
      </c>
      <c r="T97" s="10" t="n">
        <f aca="false">AVERAGE(32.5, 32.6, 32.5)</f>
        <v>32.5333333333333</v>
      </c>
      <c r="U97" s="10" t="n">
        <v>36.1</v>
      </c>
      <c r="V97" s="10" t="n">
        <v>32.162333</v>
      </c>
      <c r="W97" s="10" t="n">
        <v>170530</v>
      </c>
      <c r="X97" s="24" t="n">
        <f aca="false">DATE(2017,RIGHT(LEFT(W97,4),2),RIGHT(W97,2))</f>
        <v>42885</v>
      </c>
      <c r="Y97" s="10" t="n">
        <f aca="false">V97*(32.55/29.53)</f>
        <v>35.4515387453437</v>
      </c>
      <c r="Z97" s="10" t="n">
        <f aca="false">V97*(T97/AI97)</f>
        <v>35.549758785957</v>
      </c>
      <c r="AA97" s="10" t="n">
        <v>25</v>
      </c>
      <c r="AB97" s="10" t="n">
        <f aca="false">IF(X97="NA","NA",DATEDIF(Q97,X97,"d"))</f>
        <v>25</v>
      </c>
      <c r="AC97" s="10" t="n">
        <f aca="false">1.8682*O97 - 2.7383</f>
        <v>58.4464960894</v>
      </c>
      <c r="AD97" s="10" t="n">
        <f aca="false">1.8682*Z97 - 2.7383</f>
        <v>63.6757593639248</v>
      </c>
      <c r="AE97" s="10" t="n">
        <f aca="false">((AD97-AC97)/AC97)*100</f>
        <v>8.94709456410541</v>
      </c>
      <c r="AF97" s="12" t="n">
        <f aca="false">(AE97/AA97)*60</f>
        <v>21.473026953853</v>
      </c>
      <c r="AG97" s="10" t="n">
        <f aca="false">AVERAGE(2.794, 2.793, 2.798)</f>
        <v>2.795</v>
      </c>
      <c r="AH97" s="10" t="n">
        <v>17.2</v>
      </c>
      <c r="AI97" s="10" t="n">
        <f aca="false">AVERAGE(29.4, 29.4, 29.5)</f>
        <v>29.4333333333333</v>
      </c>
      <c r="AJ97" s="10" t="s">
        <v>65</v>
      </c>
      <c r="AK97" s="10" t="n">
        <f aca="false">((R97 - AG97)/R97)</f>
        <v>-0.0032304379038047</v>
      </c>
      <c r="AL97" s="10" t="n">
        <f aca="false">(V97*(1 +AK97))</f>
        <v>32.058434580402</v>
      </c>
      <c r="AM97" s="10" t="s">
        <v>65</v>
      </c>
      <c r="AN97" s="10" t="s">
        <v>65</v>
      </c>
      <c r="AO97" s="24" t="str">
        <f aca="false">IF(AN97="NA","NA",DATE(2017,RIGHT(LEFT(AN97,4),2),RIGHT(AN97,2)))</f>
        <v>NA</v>
      </c>
      <c r="AP97" s="10" t="str">
        <f aca="false">IF(AO97="NA","NA",DATEDIF(X97,AO97,"d"))</f>
        <v>NA</v>
      </c>
      <c r="AQ97" s="10" t="s">
        <v>65</v>
      </c>
      <c r="AR97" s="10" t="s">
        <v>65</v>
      </c>
      <c r="AS97" s="10" t="s">
        <v>65</v>
      </c>
      <c r="AT97" s="10" t="s">
        <v>65</v>
      </c>
      <c r="AU97" s="10" t="s">
        <v>65</v>
      </c>
      <c r="AV97" s="10" t="s">
        <v>65</v>
      </c>
      <c r="AW97" s="10" t="n">
        <v>54.95</v>
      </c>
      <c r="AX97" s="10" t="s">
        <v>69</v>
      </c>
      <c r="AY97" s="21" t="n">
        <f aca="false">1.8651*O97 - 2.6525</f>
        <v>58.4307690217</v>
      </c>
      <c r="AZ97" s="21" t="n">
        <f aca="false">1.8651*V97 - 2.6525</f>
        <v>57.3334672783</v>
      </c>
      <c r="BA97" s="21" t="s">
        <v>65</v>
      </c>
      <c r="BB97" s="21" t="n">
        <f aca="false">1.8651*AL97 - 2.6525</f>
        <v>57.1396863359078</v>
      </c>
      <c r="BC97" s="21" t="s">
        <v>65</v>
      </c>
      <c r="BD97" s="25" t="n">
        <f aca="false">V97 - O97</f>
        <v>-0.588334000000003</v>
      </c>
      <c r="BE97" s="25" t="n">
        <f aca="false">(BD97/O97)*100</f>
        <v>-1.79640310837029</v>
      </c>
      <c r="BF97" s="25" t="n">
        <f aca="false">V97-O97</f>
        <v>-0.588334000000003</v>
      </c>
      <c r="BG97" s="25" t="n">
        <f aca="false">(BF97/O97)*100</f>
        <v>-1.79640310837029</v>
      </c>
      <c r="BH97" s="25" t="n">
        <f aca="false">BG97/AA97</f>
        <v>-0.0718561243348117</v>
      </c>
      <c r="BI97" s="25" t="n">
        <f aca="false">((AZ97 - AY97)/AY97)*100</f>
        <v>-1.87795191090587</v>
      </c>
      <c r="BJ97" s="25" t="n">
        <f aca="false">BI97/AA97</f>
        <v>-0.0751180764362348</v>
      </c>
      <c r="BK97" s="25" t="n">
        <f aca="false">AL97 - O97</f>
        <v>-0.692232419597993</v>
      </c>
      <c r="BL97" s="25" t="n">
        <f aca="false">(BK97/O97)*100</f>
        <v>-2.11364373005897</v>
      </c>
      <c r="BM97" s="25" t="n">
        <f aca="false">BL97/AA97</f>
        <v>-0.0845457492023589</v>
      </c>
      <c r="BN97" s="25" t="n">
        <f aca="false">((BB97 - AY97)/AY97)*100</f>
        <v>-2.20959386194752</v>
      </c>
      <c r="BO97" s="25" t="n">
        <f aca="false">BN97/AA97</f>
        <v>-0.088383754477901</v>
      </c>
      <c r="BP97" s="25" t="e">
        <f aca="false">((BC97 - AZ97)/AZ97)</f>
        <v>#VALUE!</v>
      </c>
      <c r="BQ97" s="25" t="e">
        <f aca="false">BP97*100</f>
        <v>#VALUE!</v>
      </c>
      <c r="BR97" s="25" t="e">
        <f aca="false">BP97/AA97</f>
        <v>#VALUE!</v>
      </c>
      <c r="BS97" s="25" t="n">
        <f aca="false">((AZ97 - AY97)/AZ97)</f>
        <v>-0.0191389391831763</v>
      </c>
      <c r="BT97" s="25" t="n">
        <f aca="false">BS97*100</f>
        <v>-1.91389391831763</v>
      </c>
      <c r="BU97" s="25" t="n">
        <f aca="false">BS97/AA97</f>
        <v>-0.000765557567327051</v>
      </c>
      <c r="BV97" s="25" t="e">
        <f aca="false">(BP97-BS97)*100</f>
        <v>#VALUE!</v>
      </c>
      <c r="BW97" s="25" t="e">
        <f aca="false">BV97/AA97</f>
        <v>#VALUE!</v>
      </c>
      <c r="BX97" s="10"/>
      <c r="BY97" s="10" t="s">
        <v>82</v>
      </c>
      <c r="BZ97" s="26"/>
      <c r="CA97" s="26"/>
    </row>
    <row r="98" customFormat="false" ht="14.25" hidden="false" customHeight="true" outlineLevel="0" collapsed="false">
      <c r="A98" s="18" t="n">
        <v>97</v>
      </c>
      <c r="B98" s="10" t="n">
        <v>17093</v>
      </c>
      <c r="C98" s="10" t="n">
        <v>9</v>
      </c>
      <c r="D98" s="11" t="n">
        <v>3</v>
      </c>
      <c r="E98" s="11" t="n">
        <v>3</v>
      </c>
      <c r="F98" s="10" t="n">
        <v>900</v>
      </c>
      <c r="G98" s="10" t="n">
        <v>2442.18</v>
      </c>
      <c r="H98" s="10" t="n">
        <v>2466.7</v>
      </c>
      <c r="I98" s="12" t="n">
        <v>908.54</v>
      </c>
      <c r="J98" s="10" t="n">
        <v>2.07</v>
      </c>
      <c r="K98" s="13" t="n">
        <v>7.59</v>
      </c>
      <c r="L98" s="10" t="s">
        <v>64</v>
      </c>
      <c r="M98" s="10" t="n">
        <v>20170613</v>
      </c>
      <c r="N98" s="10" t="n">
        <v>20170613</v>
      </c>
      <c r="O98" s="10" t="n">
        <v>52.247</v>
      </c>
      <c r="P98" s="10" t="n">
        <v>170505</v>
      </c>
      <c r="Q98" s="24" t="n">
        <f aca="false">DATE(2017,RIGHT(LEFT(P98,4),2),RIGHT(P98,2))</f>
        <v>42860</v>
      </c>
      <c r="R98" s="10" t="n">
        <v>2.786</v>
      </c>
      <c r="S98" s="10" t="n">
        <v>12.9</v>
      </c>
      <c r="T98" s="10" t="n">
        <f aca="false">AVERAGE(32.5, 32.6, 32.5)</f>
        <v>32.5333333333333</v>
      </c>
      <c r="U98" s="10" t="n">
        <v>36.1</v>
      </c>
      <c r="V98" s="10" t="n">
        <v>52.043333</v>
      </c>
      <c r="W98" s="10" t="n">
        <v>170601</v>
      </c>
      <c r="X98" s="24" t="n">
        <f aca="false">DATE(2017,RIGHT(LEFT(W98,4),2),RIGHT(W98,2))</f>
        <v>42887</v>
      </c>
      <c r="Y98" s="10" t="n">
        <f aca="false">V98*(32.55/29.53)</f>
        <v>57.36574633085</v>
      </c>
      <c r="Z98" s="10" t="n">
        <f aca="false">V98*(T98/AI98)</f>
        <v>57.2007804144144</v>
      </c>
      <c r="AA98" s="10" t="n">
        <v>27</v>
      </c>
      <c r="AB98" s="10" t="n">
        <f aca="false">IF(X98="NA","NA",DATEDIF(Q98,X98,"d"))</f>
        <v>27</v>
      </c>
      <c r="AC98" s="10" t="n">
        <f aca="false">1.8682*O98 - 2.7383</f>
        <v>94.8695454</v>
      </c>
      <c r="AD98" s="10" t="n">
        <f aca="false">1.8682*Z98 - 2.7383</f>
        <v>104.124197970209</v>
      </c>
      <c r="AE98" s="10" t="n">
        <f aca="false">((AD98-AC98)/AC98)*100</f>
        <v>9.75513536107761</v>
      </c>
      <c r="AF98" s="12" t="n">
        <f aca="false">(AE98/AA98)*60</f>
        <v>21.6780785801725</v>
      </c>
      <c r="AG98" s="10" t="n">
        <f aca="false">AVERAGE(2.8, 2.8, 2.798)</f>
        <v>2.79933333333333</v>
      </c>
      <c r="AH98" s="10" t="n">
        <v>17</v>
      </c>
      <c r="AI98" s="10" t="n">
        <f aca="false">AVERAGE(29.6, 29.6, 29.6)</f>
        <v>29.6</v>
      </c>
      <c r="AJ98" s="10" t="n">
        <v>33.1</v>
      </c>
      <c r="AK98" s="10" t="n">
        <f aca="false">((R98 - AG98)/R98)</f>
        <v>-0.00478583393156253</v>
      </c>
      <c r="AL98" s="10" t="n">
        <f aca="false">(V98*(1 +AK98))</f>
        <v>51.794262251017</v>
      </c>
      <c r="AM98" s="10" t="s">
        <v>65</v>
      </c>
      <c r="AN98" s="10" t="s">
        <v>65</v>
      </c>
      <c r="AO98" s="24" t="str">
        <f aca="false">IF(AN98="NA","NA",DATE(2017,RIGHT(LEFT(AN98,4),2),RIGHT(AN98,2)))</f>
        <v>NA</v>
      </c>
      <c r="AP98" s="10" t="str">
        <f aca="false">IF(AO98="NA","NA",DATEDIF(X98,AO98,"d"))</f>
        <v>NA</v>
      </c>
      <c r="AQ98" s="10" t="s">
        <v>65</v>
      </c>
      <c r="AR98" s="10" t="s">
        <v>65</v>
      </c>
      <c r="AS98" s="10" t="s">
        <v>65</v>
      </c>
      <c r="AT98" s="10" t="s">
        <v>65</v>
      </c>
      <c r="AU98" s="10" t="s">
        <v>65</v>
      </c>
      <c r="AV98" s="10" t="s">
        <v>65</v>
      </c>
      <c r="AW98" s="10" t="n">
        <v>195.38</v>
      </c>
      <c r="AX98" s="10" t="s">
        <v>69</v>
      </c>
      <c r="AY98" s="21" t="n">
        <f aca="false">1.8651*O98 - 2.6525</f>
        <v>94.7933797</v>
      </c>
      <c r="AZ98" s="21" t="n">
        <f aca="false">1.8651*V98 - 2.6525</f>
        <v>94.4135203783</v>
      </c>
      <c r="BA98" s="21" t="s">
        <v>65</v>
      </c>
      <c r="BB98" s="21" t="n">
        <f aca="false">1.8651*AL98 - 2.6525</f>
        <v>93.9489785243718</v>
      </c>
      <c r="BC98" s="21" t="s">
        <v>65</v>
      </c>
      <c r="BD98" s="25" t="n">
        <f aca="false">V98 - O98</f>
        <v>-0.203667000000003</v>
      </c>
      <c r="BE98" s="25" t="n">
        <f aca="false">(BD98/O98)*100</f>
        <v>-0.389815683197127</v>
      </c>
      <c r="BF98" s="25" t="n">
        <f aca="false">V98-O98</f>
        <v>-0.203667000000003</v>
      </c>
      <c r="BG98" s="25" t="n">
        <f aca="false">(BF98/O98)*100</f>
        <v>-0.389815683197127</v>
      </c>
      <c r="BH98" s="25" t="n">
        <f aca="false">BG98/AA98</f>
        <v>-0.0144376178961899</v>
      </c>
      <c r="BI98" s="25" t="n">
        <f aca="false">((AZ98 - AY98)/AY98)*100</f>
        <v>-0.400723471303763</v>
      </c>
      <c r="BJ98" s="25" t="n">
        <f aca="false">BI98/AA98</f>
        <v>-0.0148416100482875</v>
      </c>
      <c r="BK98" s="25" t="n">
        <f aca="false">AL98 - O98</f>
        <v>-0.452737748983012</v>
      </c>
      <c r="BL98" s="25" t="n">
        <f aca="false">(BK98/O98)*100</f>
        <v>-0.866533483229681</v>
      </c>
      <c r="BM98" s="25" t="n">
        <f aca="false">BL98/AA98</f>
        <v>-0.0320938327122104</v>
      </c>
      <c r="BN98" s="25" t="n">
        <f aca="false">((BB98 - AY98)/AY98)*100</f>
        <v>-0.890780746820663</v>
      </c>
      <c r="BO98" s="25" t="n">
        <f aca="false">BN98/AA98</f>
        <v>-0.0329918795118764</v>
      </c>
      <c r="BP98" s="25" t="e">
        <f aca="false">((BC98 - AZ98)/AZ98)</f>
        <v>#VALUE!</v>
      </c>
      <c r="BQ98" s="25" t="e">
        <f aca="false">BP98*100</f>
        <v>#VALUE!</v>
      </c>
      <c r="BR98" s="25" t="e">
        <f aca="false">BP98/AA98</f>
        <v>#VALUE!</v>
      </c>
      <c r="BS98" s="25" t="n">
        <f aca="false">((AZ98 - AY98)/AZ98)</f>
        <v>-0.00402335724987227</v>
      </c>
      <c r="BT98" s="25" t="n">
        <f aca="false">BS98*100</f>
        <v>-0.402335724987227</v>
      </c>
      <c r="BU98" s="25" t="n">
        <f aca="false">BS98/AA98</f>
        <v>-0.000149013231476751</v>
      </c>
      <c r="BV98" s="25" t="e">
        <f aca="false">(BP98-BS98)*100</f>
        <v>#VALUE!</v>
      </c>
      <c r="BW98" s="25" t="e">
        <f aca="false">BV98/AA98</f>
        <v>#VALUE!</v>
      </c>
      <c r="BX98" s="10"/>
      <c r="BY98" s="10" t="s">
        <v>83</v>
      </c>
      <c r="BZ98" s="26"/>
      <c r="CA98" s="26"/>
    </row>
    <row r="99" customFormat="false" ht="14.25" hidden="false" customHeight="true" outlineLevel="0" collapsed="false">
      <c r="A99" s="18" t="n">
        <v>98</v>
      </c>
      <c r="B99" s="10" t="n">
        <v>17108</v>
      </c>
      <c r="C99" s="10" t="n">
        <v>18</v>
      </c>
      <c r="D99" s="11" t="n">
        <v>6</v>
      </c>
      <c r="E99" s="11" t="n">
        <v>3</v>
      </c>
      <c r="F99" s="10" t="n">
        <v>2800</v>
      </c>
      <c r="G99" s="10" t="n">
        <v>2622.52</v>
      </c>
      <c r="H99" s="10" t="n">
        <v>2522.02</v>
      </c>
      <c r="I99" s="12" t="n">
        <v>2555.7</v>
      </c>
      <c r="J99" s="10" t="n">
        <v>1.13</v>
      </c>
      <c r="K99" s="13" t="n">
        <v>7.23</v>
      </c>
      <c r="L99" s="10" t="s">
        <v>64</v>
      </c>
      <c r="M99" s="10" t="n">
        <v>20170613</v>
      </c>
      <c r="N99" s="10" t="n">
        <v>20170613</v>
      </c>
      <c r="O99" s="10" t="n">
        <v>26.816333</v>
      </c>
      <c r="P99" s="10" t="n">
        <v>170506</v>
      </c>
      <c r="Q99" s="24" t="n">
        <f aca="false">DATE(2017,RIGHT(LEFT(P99,4),2),RIGHT(P99,2))</f>
        <v>42861</v>
      </c>
      <c r="R99" s="10" t="n">
        <f aca="false">AVERAGE(2.796, 2.797, 2.798)</f>
        <v>2.797</v>
      </c>
      <c r="S99" s="10" t="n">
        <v>13</v>
      </c>
      <c r="T99" s="10" t="n">
        <f aca="false">AVERAGE(32.6, 32.7, 32.7)</f>
        <v>32.6666666666667</v>
      </c>
      <c r="U99" s="10" t="n">
        <v>36.1</v>
      </c>
      <c r="V99" s="10" t="n">
        <v>26.905</v>
      </c>
      <c r="W99" s="10" t="n">
        <v>170530</v>
      </c>
      <c r="X99" s="24" t="n">
        <f aca="false">DATE(2017,RIGHT(LEFT(W99,4),2),RIGHT(W99,2))</f>
        <v>42885</v>
      </c>
      <c r="Y99" s="10" t="n">
        <f aca="false">V99*(32.55/29.53)</f>
        <v>29.6565441923468</v>
      </c>
      <c r="Z99" s="10" t="n">
        <f aca="false">V99*(T99/AI99)</f>
        <v>29.8605889014723</v>
      </c>
      <c r="AA99" s="10" t="n">
        <v>24</v>
      </c>
      <c r="AB99" s="10" t="n">
        <f aca="false">IF(X99="NA","NA",DATEDIF(Q99,X99,"d"))</f>
        <v>24</v>
      </c>
      <c r="AC99" s="10" t="n">
        <f aca="false">1.8682*O99 - 2.7383</f>
        <v>47.3599733106</v>
      </c>
      <c r="AD99" s="10" t="n">
        <f aca="false">1.8682*Z99 - 2.7383</f>
        <v>53.0472521857305</v>
      </c>
      <c r="AE99" s="10" t="n">
        <f aca="false">((AD99-AC99)/AC99)*100</f>
        <v>12.0086192570923</v>
      </c>
      <c r="AF99" s="12" t="n">
        <f aca="false">(AE99/AA99)*60</f>
        <v>30.0215481427307</v>
      </c>
      <c r="AG99" s="10" t="n">
        <f aca="false">AVERAGE(2.802, 2.803, 2.802)</f>
        <v>2.80233333333333</v>
      </c>
      <c r="AH99" s="10" t="n">
        <v>17.2</v>
      </c>
      <c r="AI99" s="10" t="n">
        <f aca="false">AVERAGE(29.4, 29.4, 29.5)</f>
        <v>29.4333333333333</v>
      </c>
      <c r="AJ99" s="10" t="s">
        <v>65</v>
      </c>
      <c r="AK99" s="10" t="n">
        <f aca="false">((R99 - AG99)/R99)</f>
        <v>-0.00190680491002259</v>
      </c>
      <c r="AL99" s="10" t="n">
        <f aca="false">(V99*(1 +AK99))</f>
        <v>26.8536974138958</v>
      </c>
      <c r="AM99" s="10" t="s">
        <v>65</v>
      </c>
      <c r="AN99" s="10" t="s">
        <v>65</v>
      </c>
      <c r="AO99" s="24" t="str">
        <f aca="false">IF(AN99="NA","NA",DATE(2017,RIGHT(LEFT(AN99,4),2),RIGHT(AN99,2)))</f>
        <v>NA</v>
      </c>
      <c r="AP99" s="10" t="str">
        <f aca="false">IF(AO99="NA","NA",DATEDIF(X99,AO99,"d"))</f>
        <v>NA</v>
      </c>
      <c r="AQ99" s="10" t="s">
        <v>65</v>
      </c>
      <c r="AR99" s="10" t="s">
        <v>65</v>
      </c>
      <c r="AS99" s="10" t="s">
        <v>65</v>
      </c>
      <c r="AT99" s="10" t="s">
        <v>65</v>
      </c>
      <c r="AU99" s="10" t="s">
        <v>65</v>
      </c>
      <c r="AV99" s="10" t="s">
        <v>65</v>
      </c>
      <c r="AW99" s="10" t="n">
        <v>45.81</v>
      </c>
      <c r="AX99" s="10" t="s">
        <v>69</v>
      </c>
      <c r="AY99" s="21" t="n">
        <f aca="false">1.8651*O99 - 2.6525</f>
        <v>47.3626426783</v>
      </c>
      <c r="AZ99" s="21" t="n">
        <f aca="false">1.8651*V99 - 2.6525</f>
        <v>47.5280155</v>
      </c>
      <c r="BA99" s="21" t="s">
        <v>65</v>
      </c>
      <c r="BB99" s="21" t="n">
        <f aca="false">1.8651*AL99 - 2.6525</f>
        <v>47.4323310466571</v>
      </c>
      <c r="BC99" s="21" t="s">
        <v>65</v>
      </c>
      <c r="BD99" s="25" t="n">
        <f aca="false">V99 - O99</f>
        <v>0.0886670000000009</v>
      </c>
      <c r="BE99" s="25" t="n">
        <f aca="false">(BD99/O99)*100</f>
        <v>0.33064550622936</v>
      </c>
      <c r="BF99" s="25" t="n">
        <f aca="false">V99-O99</f>
        <v>0.0886670000000009</v>
      </c>
      <c r="BG99" s="25" t="n">
        <f aca="false">(BF99/O99)*100</f>
        <v>0.33064550622936</v>
      </c>
      <c r="BH99" s="25" t="n">
        <f aca="false">BG99/AA99</f>
        <v>0.01377689609289</v>
      </c>
      <c r="BI99" s="25" t="n">
        <f aca="false">((AZ99 - AY99)/AY99)*100</f>
        <v>0.349162995028058</v>
      </c>
      <c r="BJ99" s="25" t="n">
        <f aca="false">BI99/AA99</f>
        <v>0.0145484581261691</v>
      </c>
      <c r="BK99" s="25" t="n">
        <f aca="false">AL99 - O99</f>
        <v>0.037364413895844</v>
      </c>
      <c r="BL99" s="25" t="n">
        <f aca="false">(BK99/O99)*100</f>
        <v>0.139334538752349</v>
      </c>
      <c r="BM99" s="25" t="n">
        <f aca="false">BL99/AA99</f>
        <v>0.00580560578134788</v>
      </c>
      <c r="BN99" s="25" t="n">
        <f aca="false">((BB99 - AY99)/AY99)*100</f>
        <v>0.147137837790169</v>
      </c>
      <c r="BO99" s="25" t="n">
        <f aca="false">BN99/AA99</f>
        <v>0.00613074324125703</v>
      </c>
      <c r="BP99" s="25" t="e">
        <f aca="false">((BC99 - AZ99)/AZ99)</f>
        <v>#VALUE!</v>
      </c>
      <c r="BQ99" s="25" t="e">
        <f aca="false">BP99*100</f>
        <v>#VALUE!</v>
      </c>
      <c r="BR99" s="25" t="e">
        <f aca="false">BP99/AA99</f>
        <v>#VALUE!</v>
      </c>
      <c r="BS99" s="25" t="n">
        <f aca="false">((AZ99 - AY99)/AZ99)</f>
        <v>0.00347948089059156</v>
      </c>
      <c r="BT99" s="25" t="n">
        <f aca="false">BS99*100</f>
        <v>0.347948089059156</v>
      </c>
      <c r="BU99" s="25" t="n">
        <f aca="false">BS99/AA99</f>
        <v>0.000144978370441315</v>
      </c>
      <c r="BV99" s="25" t="e">
        <f aca="false">(BP99-BS99)*100</f>
        <v>#VALUE!</v>
      </c>
      <c r="BW99" s="25" t="e">
        <f aca="false">BV99/AA99</f>
        <v>#VALUE!</v>
      </c>
      <c r="BX99" s="10"/>
      <c r="BY99" s="10" t="s">
        <v>84</v>
      </c>
      <c r="BZ99" s="26"/>
      <c r="CA99" s="26"/>
    </row>
    <row r="100" customFormat="false" ht="14.25" hidden="false" customHeight="true" outlineLevel="0" collapsed="false">
      <c r="A100" s="18" t="n">
        <v>99</v>
      </c>
      <c r="B100" s="10" t="n">
        <v>17122</v>
      </c>
      <c r="C100" s="10" t="n">
        <v>10</v>
      </c>
      <c r="D100" s="11" t="n">
        <v>4</v>
      </c>
      <c r="E100" s="11" t="n">
        <v>1</v>
      </c>
      <c r="F100" s="10" t="n">
        <v>2800</v>
      </c>
      <c r="G100" s="10" t="n">
        <v>2587.92</v>
      </c>
      <c r="H100" s="10" t="n">
        <v>2497.79</v>
      </c>
      <c r="I100" s="12" t="n">
        <v>2378.18</v>
      </c>
      <c r="J100" s="10" t="n">
        <v>1.08</v>
      </c>
      <c r="K100" s="13" t="n">
        <v>7.23</v>
      </c>
      <c r="L100" s="10" t="s">
        <v>64</v>
      </c>
      <c r="M100" s="10" t="n">
        <v>20170613</v>
      </c>
      <c r="N100" s="10" t="n">
        <v>20170613</v>
      </c>
      <c r="O100" s="10" t="n">
        <v>27.196</v>
      </c>
      <c r="P100" s="10" t="n">
        <v>170505</v>
      </c>
      <c r="Q100" s="24" t="n">
        <f aca="false">DATE(2017,RIGHT(LEFT(P100,4),2),RIGHT(P100,2))</f>
        <v>42860</v>
      </c>
      <c r="R100" s="10" t="n">
        <v>2.786</v>
      </c>
      <c r="S100" s="10" t="n">
        <v>12.9</v>
      </c>
      <c r="T100" s="10" t="n">
        <f aca="false">AVERAGE(32.5, 32.6, 32.5)</f>
        <v>32.5333333333333</v>
      </c>
      <c r="U100" s="10" t="n">
        <v>36.1</v>
      </c>
      <c r="V100" s="10" t="n">
        <v>27.110333</v>
      </c>
      <c r="W100" s="10" t="n">
        <v>170530</v>
      </c>
      <c r="X100" s="24" t="n">
        <f aca="false">DATE(2017,RIGHT(LEFT(W100,4),2),RIGHT(W100,2))</f>
        <v>42885</v>
      </c>
      <c r="Y100" s="10" t="n">
        <f aca="false">V100*(32.55/29.53)</f>
        <v>29.8828763681002</v>
      </c>
      <c r="Z100" s="10" t="n">
        <f aca="false">V100*(T100/AI100)</f>
        <v>29.9656681857305</v>
      </c>
      <c r="AA100" s="10" t="n">
        <v>25</v>
      </c>
      <c r="AB100" s="10" t="n">
        <f aca="false">IF(X100="NA","NA",DATEDIF(Q100,X100,"d"))</f>
        <v>25</v>
      </c>
      <c r="AC100" s="10" t="n">
        <f aca="false">1.8682*O100 - 2.7383</f>
        <v>48.0692672</v>
      </c>
      <c r="AD100" s="10" t="n">
        <f aca="false">1.8682*Z100 - 2.7383</f>
        <v>53.2435613045817</v>
      </c>
      <c r="AE100" s="10" t="n">
        <f aca="false">((AD100-AC100)/AC100)*100</f>
        <v>10.7642458601525</v>
      </c>
      <c r="AF100" s="12" t="n">
        <f aca="false">(AE100/AA100)*60</f>
        <v>25.834190064366</v>
      </c>
      <c r="AG100" s="10" t="n">
        <f aca="false">AVERAGE(2.794, 2.793, 2.798)</f>
        <v>2.795</v>
      </c>
      <c r="AH100" s="10" t="n">
        <v>17.2</v>
      </c>
      <c r="AI100" s="10" t="n">
        <f aca="false">AVERAGE(29.4, 29.4, 29.5)</f>
        <v>29.4333333333333</v>
      </c>
      <c r="AJ100" s="10" t="s">
        <v>65</v>
      </c>
      <c r="AK100" s="10" t="n">
        <f aca="false">((R100 - AG100)/R100)</f>
        <v>-0.0032304379038047</v>
      </c>
      <c r="AL100" s="10" t="n">
        <f aca="false">(V100*(1 +AK100))</f>
        <v>27.022754752692</v>
      </c>
      <c r="AM100" s="10" t="s">
        <v>65</v>
      </c>
      <c r="AN100" s="10" t="s">
        <v>65</v>
      </c>
      <c r="AO100" s="24" t="str">
        <f aca="false">IF(AN100="NA","NA",DATE(2017,RIGHT(LEFT(AN100,4),2),RIGHT(AN100,2)))</f>
        <v>NA</v>
      </c>
      <c r="AP100" s="10" t="str">
        <f aca="false">IF(AO100="NA","NA",DATEDIF(X100,AO100,"d"))</f>
        <v>NA</v>
      </c>
      <c r="AQ100" s="10" t="s">
        <v>65</v>
      </c>
      <c r="AR100" s="10" t="s">
        <v>65</v>
      </c>
      <c r="AS100" s="10" t="s">
        <v>65</v>
      </c>
      <c r="AT100" s="10" t="s">
        <v>65</v>
      </c>
      <c r="AU100" s="10" t="s">
        <v>65</v>
      </c>
      <c r="AV100" s="10" t="s">
        <v>65</v>
      </c>
      <c r="AW100" s="10" t="n">
        <v>46.01</v>
      </c>
      <c r="AX100" s="10" t="s">
        <v>69</v>
      </c>
      <c r="AY100" s="21" t="n">
        <f aca="false">1.8651*O100 - 2.6525</f>
        <v>48.0707596</v>
      </c>
      <c r="AZ100" s="21" t="n">
        <f aca="false">1.8651*V100 - 2.6525</f>
        <v>47.9109820783</v>
      </c>
      <c r="BA100" s="21" t="s">
        <v>65</v>
      </c>
      <c r="BB100" s="21" t="n">
        <f aca="false">1.8651*AL100 - 2.6525</f>
        <v>47.7476398892459</v>
      </c>
      <c r="BC100" s="21" t="s">
        <v>65</v>
      </c>
      <c r="BD100" s="25" t="n">
        <f aca="false">V100 - O100</f>
        <v>-0.0856670000000008</v>
      </c>
      <c r="BE100" s="25" t="n">
        <f aca="false">(BD100/O100)*100</f>
        <v>-0.314998529195473</v>
      </c>
      <c r="BF100" s="25" t="n">
        <f aca="false">V100-O100</f>
        <v>-0.0856670000000008</v>
      </c>
      <c r="BG100" s="25" t="n">
        <f aca="false">(BF100/O100)*100</f>
        <v>-0.314998529195473</v>
      </c>
      <c r="BH100" s="25" t="n">
        <f aca="false">BG100/AA100</f>
        <v>-0.0125999411678189</v>
      </c>
      <c r="BI100" s="25" t="n">
        <f aca="false">((AZ100 - AY100)/AY100)*100</f>
        <v>-0.33237985633996</v>
      </c>
      <c r="BJ100" s="25" t="n">
        <f aca="false">BI100/AA100</f>
        <v>-0.0132951942535984</v>
      </c>
      <c r="BK100" s="25" t="n">
        <f aca="false">AL100 - O100</f>
        <v>-0.173245247307968</v>
      </c>
      <c r="BL100" s="25" t="n">
        <f aca="false">(BK100/O100)*100</f>
        <v>-0.637024736387585</v>
      </c>
      <c r="BM100" s="25" t="n">
        <f aca="false">BL100/AA100</f>
        <v>-0.0254809894555034</v>
      </c>
      <c r="BN100" s="25" t="n">
        <f aca="false">((BB100 - AY100)/AY100)*100</f>
        <v>-0.672175171440572</v>
      </c>
      <c r="BO100" s="25" t="n">
        <f aca="false">BN100/AA100</f>
        <v>-0.0268870068576229</v>
      </c>
      <c r="BP100" s="25" t="e">
        <f aca="false">((BC100 - AZ100)/AZ100)</f>
        <v>#VALUE!</v>
      </c>
      <c r="BQ100" s="25" t="e">
        <f aca="false">BP100*100</f>
        <v>#VALUE!</v>
      </c>
      <c r="BR100" s="25" t="e">
        <f aca="false">BP100/AA100</f>
        <v>#VALUE!</v>
      </c>
      <c r="BS100" s="25" t="n">
        <f aca="false">((AZ100 - AY100)/AZ100)</f>
        <v>-0.00333488304286659</v>
      </c>
      <c r="BT100" s="25" t="n">
        <f aca="false">BS100*100</f>
        <v>-0.333488304286659</v>
      </c>
      <c r="BU100" s="25" t="n">
        <f aca="false">BS100/AA100</f>
        <v>-0.000133395321714664</v>
      </c>
      <c r="BV100" s="25" t="e">
        <f aca="false">(BP100-BS100)*100</f>
        <v>#VALUE!</v>
      </c>
      <c r="BW100" s="25" t="e">
        <f aca="false">BV100/AA100</f>
        <v>#VALUE!</v>
      </c>
      <c r="BX100" s="10"/>
      <c r="BY100" s="26"/>
      <c r="BZ100" s="26"/>
      <c r="CA100" s="26"/>
    </row>
    <row r="101" customFormat="false" ht="14.25" hidden="false" customHeight="true" outlineLevel="0" collapsed="false">
      <c r="A101" s="18" t="n">
        <v>100</v>
      </c>
      <c r="B101" s="10" t="n">
        <v>17135</v>
      </c>
      <c r="C101" s="10" t="n">
        <v>14</v>
      </c>
      <c r="D101" s="11" t="n">
        <v>5</v>
      </c>
      <c r="E101" s="11" t="n">
        <v>2</v>
      </c>
      <c r="F101" s="10" t="n">
        <v>900</v>
      </c>
      <c r="G101" s="10" t="n">
        <v>2441</v>
      </c>
      <c r="H101" s="10" t="n">
        <v>2468.42</v>
      </c>
      <c r="I101" s="12" t="n">
        <v>865.45</v>
      </c>
      <c r="J101" s="10" t="n">
        <v>2.15</v>
      </c>
      <c r="K101" s="13" t="n">
        <v>7.62</v>
      </c>
      <c r="L101" s="10" t="s">
        <v>64</v>
      </c>
      <c r="M101" s="10" t="n">
        <v>20170613</v>
      </c>
      <c r="N101" s="10" t="n">
        <v>20170613</v>
      </c>
      <c r="O101" s="10" t="n">
        <v>9.1653333</v>
      </c>
      <c r="P101" s="10" t="n">
        <v>170506</v>
      </c>
      <c r="Q101" s="24" t="n">
        <f aca="false">DATE(2017,RIGHT(LEFT(P101,4),2),RIGHT(P101,2))</f>
        <v>42861</v>
      </c>
      <c r="R101" s="10" t="n">
        <f aca="false">AVERAGE(2.802, 2.8, 2.8)</f>
        <v>2.80066666666667</v>
      </c>
      <c r="S101" s="10" t="n">
        <v>13</v>
      </c>
      <c r="T101" s="10" t="n">
        <f aca="false">AVERAGE(32.6, 32.7, 32.7)</f>
        <v>32.6666666666667</v>
      </c>
      <c r="U101" s="10" t="n">
        <v>36.1</v>
      </c>
      <c r="V101" s="10" t="n">
        <v>9.0916667</v>
      </c>
      <c r="W101" s="10" t="n">
        <v>170531</v>
      </c>
      <c r="X101" s="24" t="n">
        <f aca="false">DATE(2017,RIGHT(LEFT(W101,4),2),RIGHT(W101,2))</f>
        <v>42886</v>
      </c>
      <c r="Y101" s="10" t="n">
        <f aca="false">V101*(32.55/29.53)</f>
        <v>10.0214612626143</v>
      </c>
      <c r="Z101" s="10" t="n">
        <f aca="false">V101*(T101/AI101)</f>
        <v>10.078997020362</v>
      </c>
      <c r="AA101" s="10" t="n">
        <v>25</v>
      </c>
      <c r="AB101" s="10" t="n">
        <f aca="false">IF(X101="NA","NA",DATEDIF(Q101,X101,"d"))</f>
        <v>25</v>
      </c>
      <c r="AC101" s="10" t="n">
        <f aca="false">1.8682*O101 - 2.7383</f>
        <v>14.38437567106</v>
      </c>
      <c r="AD101" s="10" t="n">
        <f aca="false">1.8682*Z101 - 2.7383</f>
        <v>16.0912822334403</v>
      </c>
      <c r="AE101" s="10" t="n">
        <f aca="false">((AD101-AC101)/AC101)*100</f>
        <v>11.8663931018877</v>
      </c>
      <c r="AF101" s="12" t="n">
        <f aca="false">(AE101/AA101)*60</f>
        <v>28.4793434445304</v>
      </c>
      <c r="AG101" s="10" t="n">
        <f aca="false">AVERAGE(2.806, 2.806, 2.806)</f>
        <v>2.806</v>
      </c>
      <c r="AH101" s="10" t="n">
        <v>17.2</v>
      </c>
      <c r="AI101" s="10" t="n">
        <f aca="false">AVERAGE(29.4, 29.5, 29.5)</f>
        <v>29.4666666666667</v>
      </c>
      <c r="AJ101" s="10" t="n">
        <f aca="false">33.1</f>
        <v>33.1</v>
      </c>
      <c r="AK101" s="10" t="n">
        <f aca="false">((R101 - AG101)/R101)</f>
        <v>-0.00190430849797646</v>
      </c>
      <c r="AL101" s="10" t="n">
        <f aca="false">(V101*(1 +AK101))</f>
        <v>9.07435336184242</v>
      </c>
      <c r="AM101" s="10" t="s">
        <v>65</v>
      </c>
      <c r="AN101" s="10" t="s">
        <v>65</v>
      </c>
      <c r="AO101" s="24" t="str">
        <f aca="false">IF(AN101="NA","NA",DATE(2017,RIGHT(LEFT(AN101,4),2),RIGHT(AN101,2)))</f>
        <v>NA</v>
      </c>
      <c r="AP101" s="10" t="str">
        <f aca="false">IF(AO101="NA","NA",DATEDIF(X101,AO101,"d"))</f>
        <v>NA</v>
      </c>
      <c r="AQ101" s="10" t="s">
        <v>65</v>
      </c>
      <c r="AR101" s="10" t="s">
        <v>65</v>
      </c>
      <c r="AS101" s="10" t="s">
        <v>65</v>
      </c>
      <c r="AT101" s="10" t="s">
        <v>65</v>
      </c>
      <c r="AU101" s="10" t="s">
        <v>65</v>
      </c>
      <c r="AV101" s="10" t="s">
        <v>65</v>
      </c>
      <c r="AW101" s="10" t="n">
        <v>16.36</v>
      </c>
      <c r="AX101" s="10" t="s">
        <v>69</v>
      </c>
      <c r="AY101" s="21" t="n">
        <f aca="false">1.8651*O101 - 2.6525</f>
        <v>14.44176313783</v>
      </c>
      <c r="AZ101" s="21" t="n">
        <f aca="false">1.8651*V101 - 2.6525</f>
        <v>14.30436756217</v>
      </c>
      <c r="BA101" s="21" t="s">
        <v>65</v>
      </c>
      <c r="BB101" s="21" t="n">
        <f aca="false">1.8651*AL101 - 2.6525</f>
        <v>14.2720764551723</v>
      </c>
      <c r="BC101" s="21" t="s">
        <v>65</v>
      </c>
      <c r="BD101" s="25" t="n">
        <f aca="false">V101 - O101</f>
        <v>-0.073666600000001</v>
      </c>
      <c r="BE101" s="25" t="n">
        <f aca="false">(BD101/O101)*100</f>
        <v>-0.80375254874802</v>
      </c>
      <c r="BF101" s="25" t="n">
        <f aca="false">V101-O101</f>
        <v>-0.073666600000001</v>
      </c>
      <c r="BG101" s="25" t="n">
        <f aca="false">(BF101/O101)*100</f>
        <v>-0.80375254874802</v>
      </c>
      <c r="BH101" s="25" t="n">
        <f aca="false">BG101/AA101</f>
        <v>-0.0321501019499208</v>
      </c>
      <c r="BI101" s="25" t="n">
        <f aca="false">((AZ101 - AY101)/AY101)*100</f>
        <v>-0.951376742221283</v>
      </c>
      <c r="BJ101" s="25" t="n">
        <f aca="false">BI101/AA101</f>
        <v>-0.0380550696888513</v>
      </c>
      <c r="BK101" s="25" t="n">
        <f aca="false">AL101 - O101</f>
        <v>-0.0909799381575809</v>
      </c>
      <c r="BL101" s="25" t="n">
        <f aca="false">(BK101/O101)*100</f>
        <v>-0.992652805736818</v>
      </c>
      <c r="BM101" s="25" t="n">
        <f aca="false">BL101/AA101</f>
        <v>-0.0397061122294727</v>
      </c>
      <c r="BN101" s="25" t="n">
        <f aca="false">((BB101 - AY101)/AY101)*100</f>
        <v>-1.17497206565598</v>
      </c>
      <c r="BO101" s="25" t="n">
        <f aca="false">BN101/AA101</f>
        <v>-0.0469988826262392</v>
      </c>
      <c r="BP101" s="25" t="e">
        <f aca="false">((BC101 - AZ101)/AZ101)</f>
        <v>#VALUE!</v>
      </c>
      <c r="BQ101" s="25" t="e">
        <f aca="false">BP101*100</f>
        <v>#VALUE!</v>
      </c>
      <c r="BR101" s="25" t="e">
        <f aca="false">BP101/AA101</f>
        <v>#VALUE!</v>
      </c>
      <c r="BS101" s="25" t="n">
        <f aca="false">((AZ101 - AY101)/AZ101)</f>
        <v>-0.00960514857178055</v>
      </c>
      <c r="BT101" s="25" t="n">
        <f aca="false">BS101*100</f>
        <v>-0.960514857178054</v>
      </c>
      <c r="BU101" s="25" t="n">
        <f aca="false">BS101/AA101</f>
        <v>-0.000384205942871222</v>
      </c>
      <c r="BV101" s="25" t="e">
        <f aca="false">(BP101-BS101)*100</f>
        <v>#VALUE!</v>
      </c>
      <c r="BW101" s="25" t="e">
        <f aca="false">BV101/AA101</f>
        <v>#VALUE!</v>
      </c>
      <c r="BX101" s="10"/>
      <c r="BY101" s="26"/>
      <c r="BZ101" s="26"/>
      <c r="CA101" s="26"/>
    </row>
    <row r="102" customFormat="false" ht="14.25" hidden="false" customHeight="true" outlineLevel="0" collapsed="false">
      <c r="A102" s="18" t="n">
        <v>101</v>
      </c>
      <c r="B102" s="10" t="n">
        <v>17142</v>
      </c>
      <c r="C102" s="10" t="n">
        <v>16</v>
      </c>
      <c r="D102" s="11" t="n">
        <v>6</v>
      </c>
      <c r="E102" s="11" t="n">
        <v>1</v>
      </c>
      <c r="F102" s="10" t="n">
        <v>2800</v>
      </c>
      <c r="G102" s="10" t="n">
        <v>2616.63</v>
      </c>
      <c r="H102" s="10" t="n">
        <v>2523.13</v>
      </c>
      <c r="I102" s="12" t="n">
        <v>2423.47</v>
      </c>
      <c r="J102" s="10" t="n">
        <v>1.17</v>
      </c>
      <c r="K102" s="13" t="n">
        <v>7.24</v>
      </c>
      <c r="L102" s="10" t="s">
        <v>64</v>
      </c>
      <c r="M102" s="10" t="n">
        <v>20170613</v>
      </c>
      <c r="N102" s="10" t="n">
        <v>20170613</v>
      </c>
      <c r="O102" s="10" t="n">
        <v>18.292667</v>
      </c>
      <c r="P102" s="10" t="n">
        <v>170505</v>
      </c>
      <c r="Q102" s="24" t="n">
        <f aca="false">DATE(2017,RIGHT(LEFT(P102,4),2),RIGHT(P102,2))</f>
        <v>42860</v>
      </c>
      <c r="R102" s="10" t="n">
        <v>2.785</v>
      </c>
      <c r="S102" s="10" t="n">
        <v>12.9</v>
      </c>
      <c r="T102" s="10" t="n">
        <f aca="false">AVERAGE(32.5, 32.6, 32.5)</f>
        <v>32.5333333333333</v>
      </c>
      <c r="U102" s="10" t="n">
        <v>36.1</v>
      </c>
      <c r="V102" s="10" t="n">
        <v>18.252667</v>
      </c>
      <c r="W102" s="10" t="n">
        <v>170531</v>
      </c>
      <c r="X102" s="24" t="n">
        <f aca="false">DATE(2017,RIGHT(LEFT(W102,4),2),RIGHT(W102,2))</f>
        <v>42886</v>
      </c>
      <c r="Y102" s="10" t="n">
        <f aca="false">V102*(32.55/29.53)</f>
        <v>20.119346794785</v>
      </c>
      <c r="Z102" s="10" t="n">
        <f aca="false">V102*(T102/AI102)</f>
        <v>20.1522658280543</v>
      </c>
      <c r="AA102" s="10" t="n">
        <v>26</v>
      </c>
      <c r="AB102" s="10" t="n">
        <f aca="false">IF(X102="NA","NA",DATEDIF(Q102,X102,"d"))</f>
        <v>26</v>
      </c>
      <c r="AC102" s="10" t="n">
        <f aca="false">1.8682*O102 - 2.7383</f>
        <v>31.4360604894</v>
      </c>
      <c r="AD102" s="10" t="n">
        <f aca="false">1.8682*Z102 - 2.7383</f>
        <v>34.910163019971</v>
      </c>
      <c r="AE102" s="10" t="n">
        <f aca="false">((AD102-AC102)/AC102)*100</f>
        <v>11.0513291948349</v>
      </c>
      <c r="AF102" s="12" t="n">
        <f aca="false">(AE102/AA102)*60</f>
        <v>25.503067372696</v>
      </c>
      <c r="AG102" s="10" t="n">
        <f aca="false">AVERAGE(2.806, 2.806, 2.806)</f>
        <v>2.806</v>
      </c>
      <c r="AH102" s="10" t="n">
        <v>17.2</v>
      </c>
      <c r="AI102" s="10" t="n">
        <f aca="false">AVERAGE(29.4, 29.5, 29.5)</f>
        <v>29.4666666666667</v>
      </c>
      <c r="AJ102" s="10" t="n">
        <f aca="false">33.1</f>
        <v>33.1</v>
      </c>
      <c r="AK102" s="10" t="n">
        <f aca="false">((R102 - AG102)/R102)</f>
        <v>-0.00754039497306983</v>
      </c>
      <c r="AL102" s="10" t="n">
        <f aca="false">(V102*(1 +AK102))</f>
        <v>18.1150346815081</v>
      </c>
      <c r="AM102" s="10" t="s">
        <v>65</v>
      </c>
      <c r="AN102" s="10" t="s">
        <v>65</v>
      </c>
      <c r="AO102" s="24" t="str">
        <f aca="false">IF(AN102="NA","NA",DATE(2017,RIGHT(LEFT(AN102,4),2),RIGHT(AN102,2)))</f>
        <v>NA</v>
      </c>
      <c r="AP102" s="10" t="str">
        <f aca="false">IF(AO102="NA","NA",DATEDIF(X102,AO102,"d"))</f>
        <v>NA</v>
      </c>
      <c r="AQ102" s="10" t="s">
        <v>65</v>
      </c>
      <c r="AR102" s="10" t="s">
        <v>65</v>
      </c>
      <c r="AS102" s="10" t="s">
        <v>65</v>
      </c>
      <c r="AT102" s="10" t="s">
        <v>65</v>
      </c>
      <c r="AU102" s="10" t="s">
        <v>65</v>
      </c>
      <c r="AV102" s="10" t="s">
        <v>65</v>
      </c>
      <c r="AW102" s="10" t="n">
        <v>31.33</v>
      </c>
      <c r="AX102" s="10" t="s">
        <v>69</v>
      </c>
      <c r="AY102" s="21" t="n">
        <f aca="false">1.8651*O102 - 2.6525</f>
        <v>31.4651532217</v>
      </c>
      <c r="AZ102" s="21" t="n">
        <f aca="false">1.8651*V102 - 2.6525</f>
        <v>31.3905492217</v>
      </c>
      <c r="BA102" s="21" t="s">
        <v>65</v>
      </c>
      <c r="BB102" s="21" t="n">
        <f aca="false">1.8651*AL102 - 2.6525</f>
        <v>31.1338511844807</v>
      </c>
      <c r="BC102" s="21" t="s">
        <v>65</v>
      </c>
      <c r="BD102" s="25" t="n">
        <f aca="false">V102 - O102</f>
        <v>-0.0400000000000027</v>
      </c>
      <c r="BE102" s="25" t="n">
        <f aca="false">(BD102/O102)*100</f>
        <v>-0.218666857052625</v>
      </c>
      <c r="BF102" s="25" t="n">
        <f aca="false">V102-O102</f>
        <v>-0.0400000000000027</v>
      </c>
      <c r="BG102" s="25" t="n">
        <f aca="false">(BF102/O102)*100</f>
        <v>-0.218666857052625</v>
      </c>
      <c r="BH102" s="25" t="n">
        <f aca="false">BG102/AA102</f>
        <v>-0.00841026373279327</v>
      </c>
      <c r="BI102" s="25" t="n">
        <f aca="false">((AZ102 - AY102)/AY102)*100</f>
        <v>-0.237100386813172</v>
      </c>
      <c r="BJ102" s="25" t="n">
        <f aca="false">BI102/AA102</f>
        <v>-0.00911924564666045</v>
      </c>
      <c r="BK102" s="25" t="n">
        <f aca="false">AL102 - O102</f>
        <v>-0.17763231849192</v>
      </c>
      <c r="BL102" s="25" t="n">
        <f aca="false">(BK102/O102)*100</f>
        <v>-0.97105751988991</v>
      </c>
      <c r="BM102" s="25" t="n">
        <f aca="false">BL102/AA102</f>
        <v>-0.0373483661496119</v>
      </c>
      <c r="BN102" s="25" t="n">
        <f aca="false">((BB102 - AY102)/AY102)*100</f>
        <v>-1.05291728562376</v>
      </c>
      <c r="BO102" s="25" t="n">
        <f aca="false">BN102/AA102</f>
        <v>-0.040496818677837</v>
      </c>
      <c r="BP102" s="25" t="e">
        <f aca="false">((BC102 - AZ102)/AZ102)</f>
        <v>#VALUE!</v>
      </c>
      <c r="BQ102" s="25" t="e">
        <f aca="false">BP102*100</f>
        <v>#VALUE!</v>
      </c>
      <c r="BR102" s="25" t="e">
        <f aca="false">BP102/AA102</f>
        <v>#VALUE!</v>
      </c>
      <c r="BS102" s="25" t="n">
        <f aca="false">((AZ102 - AY102)/AZ102)</f>
        <v>-0.00237663888812862</v>
      </c>
      <c r="BT102" s="25" t="n">
        <f aca="false">BS102*100</f>
        <v>-0.237663888812862</v>
      </c>
      <c r="BU102" s="25" t="n">
        <f aca="false">BS102/AA102</f>
        <v>-9.1409188004947E-005</v>
      </c>
      <c r="BV102" s="25" t="e">
        <f aca="false">(BP102-BS102)*100</f>
        <v>#VALUE!</v>
      </c>
      <c r="BW102" s="25" t="e">
        <f aca="false">BV102/AA102</f>
        <v>#VALUE!</v>
      </c>
      <c r="BX102" s="10"/>
      <c r="BY102" s="26"/>
      <c r="BZ102" s="26"/>
      <c r="CA102" s="26"/>
    </row>
    <row r="103" customFormat="false" ht="14.25" hidden="false" customHeight="true" outlineLevel="0" collapsed="false">
      <c r="A103" s="18" t="n">
        <v>102</v>
      </c>
      <c r="B103" s="10" t="n">
        <v>17154</v>
      </c>
      <c r="C103" s="10" t="n">
        <v>7</v>
      </c>
      <c r="D103" s="11" t="n">
        <v>3</v>
      </c>
      <c r="E103" s="11" t="n">
        <v>1</v>
      </c>
      <c r="F103" s="10" t="n">
        <v>900</v>
      </c>
      <c r="G103" s="10" t="n">
        <v>2453.26</v>
      </c>
      <c r="H103" s="10" t="n">
        <v>2468.16</v>
      </c>
      <c r="I103" s="12" t="n">
        <v>943.47</v>
      </c>
      <c r="J103" s="10" t="n">
        <v>2.01</v>
      </c>
      <c r="K103" s="13" t="n">
        <v>7.59</v>
      </c>
      <c r="L103" s="10" t="s">
        <v>64</v>
      </c>
      <c r="M103" s="10" t="n">
        <v>20170613</v>
      </c>
      <c r="N103" s="10" t="n">
        <v>20170613</v>
      </c>
      <c r="O103" s="10" t="n">
        <v>45.156</v>
      </c>
      <c r="P103" s="10" t="n">
        <v>170504</v>
      </c>
      <c r="Q103" s="24" t="n">
        <f aca="false">DATE(2017,RIGHT(LEFT(P103,4),2),RIGHT(P103,2))</f>
        <v>42859</v>
      </c>
      <c r="R103" s="10" t="n">
        <f aca="false">AVERAGE(2.785)</f>
        <v>2.785</v>
      </c>
      <c r="S103" s="10" t="n">
        <v>12.9</v>
      </c>
      <c r="T103" s="10" t="n">
        <f aca="false">AVERAGE(32.4,32.5,32.4)</f>
        <v>32.4333333333333</v>
      </c>
      <c r="U103" s="10" t="n">
        <v>36.1</v>
      </c>
      <c r="V103" s="10" t="n">
        <v>45.052</v>
      </c>
      <c r="W103" s="10" t="n">
        <v>170531</v>
      </c>
      <c r="X103" s="24" t="n">
        <f aca="false">DATE(2017,RIGHT(LEFT(W103,4),2),RIGHT(W103,2))</f>
        <v>42886</v>
      </c>
      <c r="Y103" s="10" t="n">
        <f aca="false">V103*(32.55/29.53)</f>
        <v>49.6594175414832</v>
      </c>
      <c r="Z103" s="10" t="n">
        <f aca="false">V103*(T103/AI103)</f>
        <v>49.587778280543</v>
      </c>
      <c r="AA103" s="10" t="n">
        <v>27</v>
      </c>
      <c r="AB103" s="10" t="n">
        <f aca="false">IF(X103="NA","NA",DATEDIF(Q103,X103,"d"))</f>
        <v>27</v>
      </c>
      <c r="AC103" s="10" t="n">
        <f aca="false">1.8682*O103 - 2.7383</f>
        <v>81.6221392</v>
      </c>
      <c r="AD103" s="10" t="n">
        <f aca="false">1.8682*Z103 - 2.7383</f>
        <v>89.9015873837104</v>
      </c>
      <c r="AE103" s="10" t="n">
        <f aca="false">((AD103-AC103)/AC103)*100</f>
        <v>10.1436304719032</v>
      </c>
      <c r="AF103" s="12" t="n">
        <f aca="false">(AE103/AA103)*60</f>
        <v>22.5414010486737</v>
      </c>
      <c r="AG103" s="10" t="n">
        <f aca="false">AVERAGE(2.8)</f>
        <v>2.8</v>
      </c>
      <c r="AH103" s="10" t="n">
        <v>17.2</v>
      </c>
      <c r="AI103" s="10" t="n">
        <f aca="false">AVERAGE(29.4, 29.5, 29.5)</f>
        <v>29.4666666666667</v>
      </c>
      <c r="AJ103" s="10" t="n">
        <f aca="false">33.1</f>
        <v>33.1</v>
      </c>
      <c r="AK103" s="10" t="n">
        <f aca="false">((R103 - AG103)/R103)</f>
        <v>-0.00538599640933561</v>
      </c>
      <c r="AL103" s="10" t="n">
        <f aca="false">(V103*(1 +AK103))</f>
        <v>44.8093500897666</v>
      </c>
      <c r="AM103" s="10" t="s">
        <v>65</v>
      </c>
      <c r="AN103" s="10" t="s">
        <v>65</v>
      </c>
      <c r="AO103" s="24" t="str">
        <f aca="false">IF(AN103="NA","NA",DATE(2017,RIGHT(LEFT(AN103,4),2),RIGHT(AN103,2)))</f>
        <v>NA</v>
      </c>
      <c r="AP103" s="10" t="str">
        <f aca="false">IF(AO103="NA","NA",DATEDIF(X103,AO103,"d"))</f>
        <v>NA</v>
      </c>
      <c r="AQ103" s="10" t="s">
        <v>65</v>
      </c>
      <c r="AR103" s="10" t="s">
        <v>65</v>
      </c>
      <c r="AS103" s="10" t="s">
        <v>65</v>
      </c>
      <c r="AT103" s="10" t="s">
        <v>65</v>
      </c>
      <c r="AU103" s="10" t="s">
        <v>65</v>
      </c>
      <c r="AV103" s="10" t="s">
        <v>65</v>
      </c>
      <c r="AW103" s="10" t="n">
        <v>80.14</v>
      </c>
      <c r="AX103" s="10" t="s">
        <v>69</v>
      </c>
      <c r="AY103" s="21" t="n">
        <f aca="false">1.8651*O103 - 2.6525</f>
        <v>81.5679556</v>
      </c>
      <c r="AZ103" s="21" t="n">
        <f aca="false">1.8651*V103 - 2.6525</f>
        <v>81.3739852</v>
      </c>
      <c r="BA103" s="21" t="s">
        <v>65</v>
      </c>
      <c r="BB103" s="21" t="n">
        <f aca="false">1.8651*AL103 - 2.6525</f>
        <v>80.9214188524237</v>
      </c>
      <c r="BC103" s="21" t="s">
        <v>65</v>
      </c>
      <c r="BD103" s="25" t="n">
        <f aca="false">V103 - O103</f>
        <v>-0.103999999999999</v>
      </c>
      <c r="BE103" s="25" t="n">
        <f aca="false">(BD103/O103)*100</f>
        <v>-0.230312693772697</v>
      </c>
      <c r="BF103" s="25" t="n">
        <f aca="false">V103-O103</f>
        <v>-0.103999999999999</v>
      </c>
      <c r="BG103" s="25" t="n">
        <f aca="false">(BF103/O103)*100</f>
        <v>-0.230312693772697</v>
      </c>
      <c r="BH103" s="25" t="n">
        <f aca="false">BG103/AA103</f>
        <v>-0.00853009976935916</v>
      </c>
      <c r="BI103" s="25" t="n">
        <f aca="false">((AZ103 - AY103)/AY103)*100</f>
        <v>-0.237802208689901</v>
      </c>
      <c r="BJ103" s="25" t="n">
        <f aca="false">BI103/AA103</f>
        <v>-0.00880748921073707</v>
      </c>
      <c r="BK103" s="25" t="n">
        <f aca="false">AL103 - O103</f>
        <v>-0.346649910233388</v>
      </c>
      <c r="BL103" s="25" t="n">
        <f aca="false">(BK103/O103)*100</f>
        <v>-0.767671871364577</v>
      </c>
      <c r="BM103" s="25" t="n">
        <f aca="false">BL103/AA103</f>
        <v>-0.0284322915320214</v>
      </c>
      <c r="BN103" s="25" t="n">
        <f aca="false">((BB103 - AY103)/AY103)*100</f>
        <v>-0.792635714381313</v>
      </c>
      <c r="BO103" s="25" t="n">
        <f aca="false">BN103/AA103</f>
        <v>-0.029356878310419</v>
      </c>
      <c r="BP103" s="25" t="e">
        <f aca="false">((BC103 - AZ103)/AZ103)</f>
        <v>#VALUE!</v>
      </c>
      <c r="BQ103" s="25" t="e">
        <f aca="false">BP103*100</f>
        <v>#VALUE!</v>
      </c>
      <c r="BR103" s="25" t="e">
        <f aca="false">BP103/AA103</f>
        <v>#VALUE!</v>
      </c>
      <c r="BS103" s="25" t="n">
        <f aca="false">((AZ103 - AY103)/AZ103)</f>
        <v>-0.00238369055568877</v>
      </c>
      <c r="BT103" s="25" t="n">
        <f aca="false">BS103*100</f>
        <v>-0.238369055568877</v>
      </c>
      <c r="BU103" s="25" t="n">
        <f aca="false">BS103/AA103</f>
        <v>-8.82848353958804E-005</v>
      </c>
      <c r="BV103" s="25" t="e">
        <f aca="false">(BP103-BS103)*100</f>
        <v>#VALUE!</v>
      </c>
      <c r="BW103" s="25" t="e">
        <f aca="false">BV103/AA103</f>
        <v>#VALUE!</v>
      </c>
      <c r="BX103" s="10"/>
      <c r="BY103" s="10" t="s">
        <v>85</v>
      </c>
      <c r="BZ103" s="26"/>
      <c r="CA103" s="26"/>
    </row>
    <row r="104" customFormat="false" ht="14.25" hidden="false" customHeight="true" outlineLevel="0" collapsed="false">
      <c r="A104" s="18" t="n">
        <v>103</v>
      </c>
      <c r="B104" s="10" t="n">
        <v>17162</v>
      </c>
      <c r="C104" s="10" t="n">
        <v>6</v>
      </c>
      <c r="D104" s="11" t="n">
        <v>2</v>
      </c>
      <c r="E104" s="11" t="n">
        <v>3</v>
      </c>
      <c r="F104" s="10" t="n">
        <v>400</v>
      </c>
      <c r="G104" s="10" t="n">
        <v>2348.8</v>
      </c>
      <c r="H104" s="10" t="n">
        <v>2454.04</v>
      </c>
      <c r="I104" s="12" t="n">
        <v>519.42</v>
      </c>
      <c r="J104" s="10" t="n">
        <v>3.1</v>
      </c>
      <c r="K104" s="13" t="n">
        <v>7.83</v>
      </c>
      <c r="L104" s="10" t="s">
        <v>64</v>
      </c>
      <c r="M104" s="10" t="n">
        <v>20170613</v>
      </c>
      <c r="N104" s="10" t="n">
        <v>20170613</v>
      </c>
      <c r="O104" s="10" t="n">
        <v>46.606</v>
      </c>
      <c r="P104" s="10" t="n">
        <v>170505</v>
      </c>
      <c r="Q104" s="24" t="n">
        <f aca="false">DATE(2017,RIGHT(LEFT(P104,4),2),RIGHT(P104,2))</f>
        <v>42860</v>
      </c>
      <c r="R104" s="10" t="n">
        <v>2.786</v>
      </c>
      <c r="S104" s="10" t="n">
        <v>12.9</v>
      </c>
      <c r="T104" s="10" t="n">
        <f aca="false">AVERAGE(32.5, 32.6, 32.5)</f>
        <v>32.5333333333333</v>
      </c>
      <c r="U104" s="10" t="n">
        <v>36.1</v>
      </c>
      <c r="V104" s="10" t="n">
        <v>46.497667</v>
      </c>
      <c r="W104" s="10" t="n">
        <v>170531</v>
      </c>
      <c r="X104" s="24" t="n">
        <f aca="false">DATE(2017,RIGHT(LEFT(W104,4),2),RIGHT(W104,2))</f>
        <v>42886</v>
      </c>
      <c r="Y104" s="10" t="n">
        <f aca="false">V104*(32.55/29.53)</f>
        <v>51.2529312851338</v>
      </c>
      <c r="Z104" s="10" t="n">
        <f aca="false">V104*(T104/AI104)</f>
        <v>51.3367907149321</v>
      </c>
      <c r="AA104" s="10" t="n">
        <v>26</v>
      </c>
      <c r="AB104" s="10" t="n">
        <f aca="false">IF(X104="NA","NA",DATEDIF(Q104,X104,"d"))</f>
        <v>26</v>
      </c>
      <c r="AC104" s="10" t="n">
        <f aca="false">1.8682*O104 - 2.7383</f>
        <v>84.3310292</v>
      </c>
      <c r="AD104" s="10" t="n">
        <f aca="false">1.8682*Z104 - 2.7383</f>
        <v>93.1690924136362</v>
      </c>
      <c r="AE104" s="10" t="n">
        <f aca="false">((AD104-AC104)/AC104)*100</f>
        <v>10.4802031914917</v>
      </c>
      <c r="AF104" s="12" t="n">
        <f aca="false">(AE104/AA104)*60</f>
        <v>24.1850842880577</v>
      </c>
      <c r="AG104" s="10" t="n">
        <f aca="false">AVERAGE(2.8)</f>
        <v>2.8</v>
      </c>
      <c r="AH104" s="10" t="n">
        <v>17.2</v>
      </c>
      <c r="AI104" s="10" t="n">
        <f aca="false">AVERAGE(29.4, 29.5, 29.5)</f>
        <v>29.4666666666667</v>
      </c>
      <c r="AJ104" s="10" t="n">
        <f aca="false">33.1</f>
        <v>33.1</v>
      </c>
      <c r="AK104" s="10" t="n">
        <f aca="false">((R104 - AG104)/R104)</f>
        <v>-0.00502512562814063</v>
      </c>
      <c r="AL104" s="10" t="n">
        <f aca="false">(V104*(1 +AK104))</f>
        <v>46.2640103819096</v>
      </c>
      <c r="AM104" s="10" t="s">
        <v>65</v>
      </c>
      <c r="AN104" s="10" t="s">
        <v>65</v>
      </c>
      <c r="AO104" s="24" t="str">
        <f aca="false">IF(AN104="NA","NA",DATE(2017,RIGHT(LEFT(AN104,4),2),RIGHT(AN104,2)))</f>
        <v>NA</v>
      </c>
      <c r="AP104" s="10" t="str">
        <f aca="false">IF(AO104="NA","NA",DATEDIF(X104,AO104,"d"))</f>
        <v>NA</v>
      </c>
      <c r="AQ104" s="10" t="s">
        <v>65</v>
      </c>
      <c r="AR104" s="10" t="s">
        <v>65</v>
      </c>
      <c r="AS104" s="10" t="s">
        <v>65</v>
      </c>
      <c r="AT104" s="10" t="s">
        <v>65</v>
      </c>
      <c r="AU104" s="10" t="s">
        <v>65</v>
      </c>
      <c r="AV104" s="10" t="s">
        <v>65</v>
      </c>
      <c r="AW104" s="10" t="n">
        <v>83.03</v>
      </c>
      <c r="AX104" s="10" t="s">
        <v>69</v>
      </c>
      <c r="AY104" s="21" t="n">
        <f aca="false">1.8651*O104 - 2.6525</f>
        <v>84.2723506</v>
      </c>
      <c r="AZ104" s="21" t="n">
        <f aca="false">1.8651*V104 - 2.6525</f>
        <v>84.0702987217</v>
      </c>
      <c r="BA104" s="21" t="s">
        <v>65</v>
      </c>
      <c r="BB104" s="21" t="n">
        <f aca="false">1.8651*AL104 - 2.6525</f>
        <v>83.6345057632995</v>
      </c>
      <c r="BC104" s="21" t="s">
        <v>65</v>
      </c>
      <c r="BD104" s="25" t="n">
        <f aca="false">V104 - O104</f>
        <v>-0.108333000000002</v>
      </c>
      <c r="BE104" s="25" t="n">
        <f aca="false">(BD104/O104)*100</f>
        <v>-0.232444320473763</v>
      </c>
      <c r="BF104" s="25" t="n">
        <f aca="false">V104-O104</f>
        <v>-0.108333000000002</v>
      </c>
      <c r="BG104" s="25" t="n">
        <f aca="false">(BF104/O104)*100</f>
        <v>-0.232444320473763</v>
      </c>
      <c r="BH104" s="25" t="n">
        <f aca="false">BG104/AA104</f>
        <v>-0.00894016617206779</v>
      </c>
      <c r="BI104" s="25" t="n">
        <f aca="false">((AZ104 - AY104)/AY104)*100</f>
        <v>-0.239760582043142</v>
      </c>
      <c r="BJ104" s="25" t="n">
        <f aca="false">BI104/AA104</f>
        <v>-0.00922156084781315</v>
      </c>
      <c r="BK104" s="25" t="n">
        <f aca="false">AL104 - O104</f>
        <v>-0.341989618090452</v>
      </c>
      <c r="BL104" s="25" t="n">
        <f aca="false">(BK104/O104)*100</f>
        <v>-0.733788821375899</v>
      </c>
      <c r="BM104" s="25" t="n">
        <f aca="false">BL104/AA104</f>
        <v>-0.0282226469759961</v>
      </c>
      <c r="BN104" s="25" t="n">
        <f aca="false">((BB104 - AY104)/AY104)*100</f>
        <v>-0.756885066287085</v>
      </c>
      <c r="BO104" s="25" t="n">
        <f aca="false">BN104/AA104</f>
        <v>-0.0291109640879648</v>
      </c>
      <c r="BP104" s="25" t="e">
        <f aca="false">((BC104 - AZ104)/AZ104)</f>
        <v>#VALUE!</v>
      </c>
      <c r="BQ104" s="25" t="e">
        <f aca="false">BP104*100</f>
        <v>#VALUE!</v>
      </c>
      <c r="BR104" s="25" t="e">
        <f aca="false">BP104/AA104</f>
        <v>#VALUE!</v>
      </c>
      <c r="BS104" s="25" t="n">
        <f aca="false">((AZ104 - AY104)/AZ104)</f>
        <v>-0.00240336814989625</v>
      </c>
      <c r="BT104" s="25" t="n">
        <f aca="false">BS104*100</f>
        <v>-0.240336814989625</v>
      </c>
      <c r="BU104" s="25" t="n">
        <f aca="false">BS104/AA104</f>
        <v>-9.24372365344711E-005</v>
      </c>
      <c r="BV104" s="25" t="e">
        <f aca="false">(BP104-BS104)*100</f>
        <v>#VALUE!</v>
      </c>
      <c r="BW104" s="25" t="e">
        <f aca="false">BV104/AA104</f>
        <v>#VALUE!</v>
      </c>
      <c r="BX104" s="10"/>
      <c r="BY104" s="26"/>
      <c r="BZ104" s="26"/>
      <c r="CA104" s="26"/>
    </row>
    <row r="105" customFormat="false" ht="14.25" hidden="false" customHeight="true" outlineLevel="0" collapsed="false">
      <c r="A105" s="18" t="n">
        <v>104</v>
      </c>
      <c r="B105" s="10" t="n">
        <v>17173</v>
      </c>
      <c r="C105" s="10" t="n">
        <v>15</v>
      </c>
      <c r="D105" s="11" t="n">
        <v>5</v>
      </c>
      <c r="E105" s="11" t="n">
        <v>3</v>
      </c>
      <c r="F105" s="10" t="n">
        <v>900</v>
      </c>
      <c r="G105" s="10" t="n">
        <v>2441.67</v>
      </c>
      <c r="H105" s="10" t="n">
        <v>2467.77</v>
      </c>
      <c r="I105" s="12" t="n">
        <v>890.65</v>
      </c>
      <c r="J105" s="10" t="n">
        <v>2.12</v>
      </c>
      <c r="K105" s="13" t="n">
        <v>7.62</v>
      </c>
      <c r="L105" s="10" t="s">
        <v>64</v>
      </c>
      <c r="M105" s="10" t="n">
        <v>20170613</v>
      </c>
      <c r="N105" s="10" t="n">
        <v>20170613</v>
      </c>
      <c r="O105" s="10" t="n">
        <v>32.531667</v>
      </c>
      <c r="P105" s="10" t="n">
        <v>170504</v>
      </c>
      <c r="Q105" s="24" t="n">
        <f aca="false">DATE(2017,RIGHT(LEFT(P105,4),2),RIGHT(P105,2))</f>
        <v>42859</v>
      </c>
      <c r="R105" s="10" t="n">
        <f aca="false">AVERAGE(2.756, 2.755, 2.756)</f>
        <v>2.75566666666667</v>
      </c>
      <c r="S105" s="10" t="n">
        <v>13</v>
      </c>
      <c r="T105" s="10" t="n">
        <f aca="false">AVERAGE(32.4,32.5,32.4)</f>
        <v>32.4333333333333</v>
      </c>
      <c r="U105" s="10" t="n">
        <v>36.1</v>
      </c>
      <c r="V105" s="10" t="n">
        <v>32.672667</v>
      </c>
      <c r="W105" s="10" t="n">
        <v>170530</v>
      </c>
      <c r="X105" s="24" t="n">
        <f aca="false">DATE(2017,RIGHT(LEFT(W105,4),2),RIGHT(W105,2))</f>
        <v>42885</v>
      </c>
      <c r="Y105" s="10" t="n">
        <f aca="false">V105*(32.55/29.53)</f>
        <v>36.0140640314934</v>
      </c>
      <c r="Z105" s="10" t="n">
        <f aca="false">V105*(T105/AI105)</f>
        <v>36.0028369093998</v>
      </c>
      <c r="AA105" s="10" t="n">
        <v>26</v>
      </c>
      <c r="AB105" s="10" t="n">
        <f aca="false">IF(X105="NA","NA",DATEDIF(Q105,X105,"d"))</f>
        <v>26</v>
      </c>
      <c r="AC105" s="10" t="n">
        <f aca="false">1.8682*O105 - 2.7383</f>
        <v>58.0373602894</v>
      </c>
      <c r="AD105" s="10" t="n">
        <f aca="false">1.8682*Z105 - 2.7383</f>
        <v>64.5221999141407</v>
      </c>
      <c r="AE105" s="10" t="n">
        <f aca="false">((AD105-AC105)/AC105)*100</f>
        <v>11.173560603729</v>
      </c>
      <c r="AF105" s="12" t="n">
        <f aca="false">(AE105/AA105)*60</f>
        <v>25.7851398547592</v>
      </c>
      <c r="AG105" s="10" t="n">
        <f aca="false">AVERAGE(2.794, 2.793, 2.798)</f>
        <v>2.795</v>
      </c>
      <c r="AH105" s="10" t="n">
        <v>17.2</v>
      </c>
      <c r="AI105" s="10" t="n">
        <f aca="false">AVERAGE(29.4, 29.4, 29.5)</f>
        <v>29.4333333333333</v>
      </c>
      <c r="AJ105" s="10" t="s">
        <v>65</v>
      </c>
      <c r="AK105" s="10" t="n">
        <f aca="false">((R105 - AG105)/R105)</f>
        <v>-0.0142736179992743</v>
      </c>
      <c r="AL105" s="10" t="n">
        <f aca="false">(V105*(1 +AK105))</f>
        <v>32.2063098322245</v>
      </c>
      <c r="AM105" s="10" t="s">
        <v>65</v>
      </c>
      <c r="AN105" s="10" t="s">
        <v>65</v>
      </c>
      <c r="AO105" s="24" t="str">
        <f aca="false">IF(AN105="NA","NA",DATE(2017,RIGHT(LEFT(AN105,4),2),RIGHT(AN105,2)))</f>
        <v>NA</v>
      </c>
      <c r="AP105" s="10" t="str">
        <f aca="false">IF(AO105="NA","NA",DATEDIF(X105,AO105,"d"))</f>
        <v>NA</v>
      </c>
      <c r="AQ105" s="10" t="s">
        <v>65</v>
      </c>
      <c r="AR105" s="10" t="s">
        <v>65</v>
      </c>
      <c r="AS105" s="10" t="s">
        <v>65</v>
      </c>
      <c r="AT105" s="10" t="s">
        <v>65</v>
      </c>
      <c r="AU105" s="10" t="s">
        <v>65</v>
      </c>
      <c r="AV105" s="10" t="s">
        <v>65</v>
      </c>
      <c r="AW105" s="10" t="n">
        <v>55.86</v>
      </c>
      <c r="AX105" s="10" t="s">
        <v>69</v>
      </c>
      <c r="AY105" s="21" t="n">
        <f aca="false">1.8651*O105 - 2.6525</f>
        <v>58.0223121217</v>
      </c>
      <c r="AZ105" s="21" t="n">
        <f aca="false">1.8651*V105 - 2.6525</f>
        <v>58.2852912217</v>
      </c>
      <c r="BA105" s="21" t="s">
        <v>65</v>
      </c>
      <c r="BB105" s="21" t="n">
        <f aca="false">1.8651*AL105 - 2.6525</f>
        <v>57.4154884680819</v>
      </c>
      <c r="BC105" s="21" t="s">
        <v>65</v>
      </c>
      <c r="BD105" s="25" t="n">
        <f aca="false">V105 - O105</f>
        <v>0.140999999999998</v>
      </c>
      <c r="BE105" s="25" t="n">
        <f aca="false">(BD105/O105)*100</f>
        <v>0.433423838993551</v>
      </c>
      <c r="BF105" s="25" t="n">
        <f aca="false">V105-O105</f>
        <v>0.140999999999998</v>
      </c>
      <c r="BG105" s="25" t="n">
        <f aca="false">(BF105/O105)*100</f>
        <v>0.433423838993551</v>
      </c>
      <c r="BH105" s="25" t="n">
        <f aca="false">BG105/AA105</f>
        <v>0.0166701476535981</v>
      </c>
      <c r="BI105" s="25" t="n">
        <f aca="false">((AZ105 - AY105)/AY105)*100</f>
        <v>0.453237884502784</v>
      </c>
      <c r="BJ105" s="25" t="n">
        <f aca="false">BI105/AA105</f>
        <v>0.0174322263270302</v>
      </c>
      <c r="BK105" s="25" t="n">
        <f aca="false">AL105 - O105</f>
        <v>-0.325357167775493</v>
      </c>
      <c r="BL105" s="25" t="n">
        <f aca="false">(BK105/O105)*100</f>
        <v>-1.00012448724344</v>
      </c>
      <c r="BM105" s="25" t="n">
        <f aca="false">BL105/AA105</f>
        <v>-0.03846632643244</v>
      </c>
      <c r="BN105" s="25" t="n">
        <f aca="false">((BB105 - AY105)/AY105)*100</f>
        <v>-1.04584535057011</v>
      </c>
      <c r="BO105" s="25" t="n">
        <f aca="false">BN105/AA105</f>
        <v>-0.0402248211757736</v>
      </c>
      <c r="BP105" s="25" t="e">
        <f aca="false">((BC105 - AZ105)/AZ105)</f>
        <v>#VALUE!</v>
      </c>
      <c r="BQ105" s="25" t="e">
        <f aca="false">BP105*100</f>
        <v>#VALUE!</v>
      </c>
      <c r="BR105" s="25" t="e">
        <f aca="false">BP105/AA105</f>
        <v>#VALUE!</v>
      </c>
      <c r="BS105" s="25" t="n">
        <f aca="false">((AZ105 - AY105)/AZ105)</f>
        <v>0.00451192907314645</v>
      </c>
      <c r="BT105" s="25" t="n">
        <f aca="false">BS105*100</f>
        <v>0.451192907314645</v>
      </c>
      <c r="BU105" s="25" t="n">
        <f aca="false">BS105/AA105</f>
        <v>0.000173535733582556</v>
      </c>
      <c r="BV105" s="25" t="e">
        <f aca="false">(BP105-BS105)*100</f>
        <v>#VALUE!</v>
      </c>
      <c r="BW105" s="25" t="e">
        <f aca="false">BV105/AA105</f>
        <v>#VALUE!</v>
      </c>
      <c r="BX105" s="10"/>
      <c r="BY105" s="26"/>
      <c r="BZ105" s="26"/>
      <c r="CA105" s="26"/>
    </row>
    <row r="106" customFormat="false" ht="14.25" hidden="false" customHeight="true" outlineLevel="0" collapsed="false">
      <c r="A106" s="18" t="n">
        <v>105</v>
      </c>
      <c r="B106" s="10" t="n">
        <v>17174</v>
      </c>
      <c r="C106" s="10" t="n">
        <v>3</v>
      </c>
      <c r="D106" s="11" t="n">
        <v>1</v>
      </c>
      <c r="E106" s="11" t="n">
        <v>3</v>
      </c>
      <c r="F106" s="10" t="n">
        <v>400</v>
      </c>
      <c r="G106" s="10" t="n">
        <v>2377.12</v>
      </c>
      <c r="H106" s="10" t="n">
        <v>2484.38</v>
      </c>
      <c r="I106" s="12" t="n">
        <v>574.36</v>
      </c>
      <c r="J106" s="10" t="n">
        <v>2.93</v>
      </c>
      <c r="K106" s="13" t="n">
        <v>7.84</v>
      </c>
      <c r="L106" s="10" t="s">
        <v>64</v>
      </c>
      <c r="M106" s="10" t="n">
        <v>20170613</v>
      </c>
      <c r="N106" s="10" t="n">
        <v>20170613</v>
      </c>
      <c r="O106" s="10" t="n">
        <v>12.866</v>
      </c>
      <c r="P106" s="10" t="n">
        <v>170505</v>
      </c>
      <c r="Q106" s="24" t="n">
        <f aca="false">DATE(2017,RIGHT(LEFT(P106,4),2),RIGHT(P106,2))</f>
        <v>42860</v>
      </c>
      <c r="R106" s="10" t="n">
        <f aca="false">AVERAGE(2.785, 2.785, 2.786)</f>
        <v>2.78533333333333</v>
      </c>
      <c r="S106" s="10" t="n">
        <v>12.9</v>
      </c>
      <c r="T106" s="10" t="n">
        <f aca="false">AVERAGE(32.5, 32.6, 32.5)</f>
        <v>32.5333333333333</v>
      </c>
      <c r="U106" s="10" t="n">
        <v>36.1</v>
      </c>
      <c r="V106" s="10" t="n">
        <v>12.895667</v>
      </c>
      <c r="W106" s="10" t="n">
        <v>170530</v>
      </c>
      <c r="X106" s="24" t="n">
        <f aca="false">DATE(2017,RIGHT(LEFT(W106,4),2),RIGHT(W106,2))</f>
        <v>42885</v>
      </c>
      <c r="Y106" s="10" t="n">
        <f aca="false">V106*(32.55/29.53)</f>
        <v>14.2144924094142</v>
      </c>
      <c r="Z106" s="10" t="n">
        <f aca="false">V106*(T106/AI106)</f>
        <v>14.2538742831257</v>
      </c>
      <c r="AA106" s="10" t="n">
        <v>25</v>
      </c>
      <c r="AB106" s="10" t="n">
        <f aca="false">IF(X106="NA","NA",DATEDIF(Q106,X106,"d"))</f>
        <v>25</v>
      </c>
      <c r="AC106" s="10" t="n">
        <f aca="false">1.8682*O106 - 2.7383</f>
        <v>21.2979612</v>
      </c>
      <c r="AD106" s="10" t="n">
        <f aca="false">1.8682*Z106 - 2.7383</f>
        <v>23.8907879357355</v>
      </c>
      <c r="AE106" s="10" t="n">
        <f aca="false">((AD106-AC106)/AC106)*100</f>
        <v>12.1740607534558</v>
      </c>
      <c r="AF106" s="12" t="n">
        <f aca="false">(AE106/AA106)*60</f>
        <v>29.2177458082939</v>
      </c>
      <c r="AG106" s="10" t="n">
        <f aca="false">AVERAGE(2.794, 2.793, 2.798)</f>
        <v>2.795</v>
      </c>
      <c r="AH106" s="10" t="n">
        <v>17.2</v>
      </c>
      <c r="AI106" s="10" t="n">
        <f aca="false">AVERAGE(29.4, 29.4, 29.5)</f>
        <v>29.4333333333333</v>
      </c>
      <c r="AJ106" s="10" t="s">
        <v>65</v>
      </c>
      <c r="AK106" s="10" t="n">
        <f aca="false">((R106 - AG106)/R106)</f>
        <v>-0.00347056007659161</v>
      </c>
      <c r="AL106" s="10" t="n">
        <f aca="false">(V106*(1 +AK106))</f>
        <v>12.8509118129488</v>
      </c>
      <c r="AM106" s="10" t="s">
        <v>65</v>
      </c>
      <c r="AN106" s="10" t="s">
        <v>65</v>
      </c>
      <c r="AO106" s="24" t="str">
        <f aca="false">IF(AN106="NA","NA",DATE(2017,RIGHT(LEFT(AN106,4),2),RIGHT(AN106,2)))</f>
        <v>NA</v>
      </c>
      <c r="AP106" s="10" t="str">
        <f aca="false">IF(AO106="NA","NA",DATEDIF(X106,AO106,"d"))</f>
        <v>NA</v>
      </c>
      <c r="AQ106" s="10" t="s">
        <v>65</v>
      </c>
      <c r="AR106" s="10" t="s">
        <v>65</v>
      </c>
      <c r="AS106" s="10" t="s">
        <v>65</v>
      </c>
      <c r="AT106" s="10" t="s">
        <v>65</v>
      </c>
      <c r="AU106" s="10" t="s">
        <v>65</v>
      </c>
      <c r="AV106" s="10" t="s">
        <v>65</v>
      </c>
      <c r="AW106" s="10" t="n">
        <v>23.82</v>
      </c>
      <c r="AX106" s="10" t="s">
        <v>69</v>
      </c>
      <c r="AY106" s="21" t="n">
        <f aca="false">1.8651*O106 - 2.6525</f>
        <v>21.3438766</v>
      </c>
      <c r="AZ106" s="21" t="n">
        <f aca="false">1.8651*V106 - 2.6525</f>
        <v>21.3992085217</v>
      </c>
      <c r="BA106" s="21" t="s">
        <v>65</v>
      </c>
      <c r="BB106" s="21" t="n">
        <f aca="false">1.8651*AL106 - 2.6525</f>
        <v>21.3157356223308</v>
      </c>
      <c r="BC106" s="21" t="s">
        <v>65</v>
      </c>
      <c r="BD106" s="25" t="n">
        <f aca="false">V106 - O106</f>
        <v>0.0296669999999999</v>
      </c>
      <c r="BE106" s="25" t="n">
        <f aca="false">(BD106/O106)*100</f>
        <v>0.23058448624281</v>
      </c>
      <c r="BF106" s="25" t="n">
        <f aca="false">V106-O106</f>
        <v>0.0296669999999999</v>
      </c>
      <c r="BG106" s="25" t="n">
        <f aca="false">(BF106/O106)*100</f>
        <v>0.23058448624281</v>
      </c>
      <c r="BH106" s="25" t="n">
        <f aca="false">BG106/AA106</f>
        <v>0.00922337944971239</v>
      </c>
      <c r="BI106" s="25" t="n">
        <f aca="false">((AZ106 - AY106)/AY106)*100</f>
        <v>0.259240262380463</v>
      </c>
      <c r="BJ106" s="25" t="n">
        <f aca="false">BI106/AA106</f>
        <v>0.0103696104952185</v>
      </c>
      <c r="BK106" s="25" t="n">
        <f aca="false">AL106 - O106</f>
        <v>-0.0150881870512212</v>
      </c>
      <c r="BL106" s="25" t="n">
        <f aca="false">(BK106/O106)*100</f>
        <v>-0.117271778728596</v>
      </c>
      <c r="BM106" s="25" t="n">
        <f aca="false">BL106/AA106</f>
        <v>-0.00469087114914384</v>
      </c>
      <c r="BN106" s="25" t="n">
        <f aca="false">((BB106 - AY106)/AY106)*100</f>
        <v>-0.131845672633018</v>
      </c>
      <c r="BO106" s="25" t="n">
        <f aca="false">BN106/AA106</f>
        <v>-0.00527382690532073</v>
      </c>
      <c r="BP106" s="25" t="e">
        <f aca="false">((BC106 - AZ106)/AZ106)</f>
        <v>#VALUE!</v>
      </c>
      <c r="BQ106" s="25" t="e">
        <f aca="false">BP106*100</f>
        <v>#VALUE!</v>
      </c>
      <c r="BR106" s="25" t="e">
        <f aca="false">BP106/AA106</f>
        <v>#VALUE!</v>
      </c>
      <c r="BS106" s="25" t="n">
        <f aca="false">((AZ106 - AY106)/AZ106)</f>
        <v>0.00258569944976669</v>
      </c>
      <c r="BT106" s="25" t="n">
        <f aca="false">BS106*100</f>
        <v>0.258569944976669</v>
      </c>
      <c r="BU106" s="25" t="n">
        <f aca="false">BS106/AA106</f>
        <v>0.000103427977990668</v>
      </c>
      <c r="BV106" s="25" t="e">
        <f aca="false">(BP106-BS106)*100</f>
        <v>#VALUE!</v>
      </c>
      <c r="BW106" s="25" t="e">
        <f aca="false">BV106/AA106</f>
        <v>#VALUE!</v>
      </c>
      <c r="BX106" s="10"/>
      <c r="BY106" s="10" t="s">
        <v>86</v>
      </c>
      <c r="BZ106" s="26"/>
      <c r="CA106" s="26"/>
    </row>
    <row r="107" customFormat="false" ht="14.25" hidden="false" customHeight="true" outlineLevel="0" collapsed="false">
      <c r="A107" s="18" t="n">
        <v>106</v>
      </c>
      <c r="B107" s="10" t="n">
        <v>17176</v>
      </c>
      <c r="C107" s="10" t="n">
        <v>4</v>
      </c>
      <c r="D107" s="11" t="n">
        <v>2</v>
      </c>
      <c r="E107" s="11" t="n">
        <v>1</v>
      </c>
      <c r="F107" s="10" t="n">
        <v>400</v>
      </c>
      <c r="G107" s="10" t="n">
        <v>2359.13</v>
      </c>
      <c r="H107" s="10" t="n">
        <v>2470.99</v>
      </c>
      <c r="I107" s="12" t="n">
        <v>545.47</v>
      </c>
      <c r="J107" s="10" t="n">
        <v>2.98</v>
      </c>
      <c r="K107" s="13" t="n">
        <v>7.83</v>
      </c>
      <c r="L107" s="10" t="s">
        <v>64</v>
      </c>
      <c r="M107" s="10" t="n">
        <v>20170613</v>
      </c>
      <c r="N107" s="10" t="n">
        <v>20170613</v>
      </c>
      <c r="O107" s="10" t="n">
        <v>37.541667</v>
      </c>
      <c r="P107" s="10" t="n">
        <v>170506</v>
      </c>
      <c r="Q107" s="24" t="n">
        <f aca="false">DATE(2017,RIGHT(LEFT(P107,4),2),RIGHT(P107,2))</f>
        <v>42861</v>
      </c>
      <c r="R107" s="10" t="n">
        <f aca="false">AVERAGE(2.796, 2.797, 2.798)</f>
        <v>2.797</v>
      </c>
      <c r="S107" s="10" t="n">
        <v>13</v>
      </c>
      <c r="T107" s="10" t="n">
        <f aca="false">AVERAGE(32.6, 32.7, 32.7)</f>
        <v>32.6666666666667</v>
      </c>
      <c r="U107" s="10" t="n">
        <v>36.1</v>
      </c>
      <c r="V107" s="10" t="n">
        <v>36.477667</v>
      </c>
      <c r="W107" s="10" t="n">
        <v>170530</v>
      </c>
      <c r="X107" s="24" t="n">
        <f aca="false">DATE(2017,RIGHT(LEFT(W107,4),2),RIGHT(W107,2))</f>
        <v>42885</v>
      </c>
      <c r="Y107" s="10" t="n">
        <f aca="false">V107*(32.55/29.53)</f>
        <v>40.2081971164917</v>
      </c>
      <c r="Z107" s="10" t="n">
        <f aca="false">V107*(T107/AI107)</f>
        <v>40.4848399320498</v>
      </c>
      <c r="AA107" s="10" t="n">
        <v>24</v>
      </c>
      <c r="AB107" s="10" t="n">
        <f aca="false">IF(X107="NA","NA",DATEDIF(Q107,X107,"d"))</f>
        <v>24</v>
      </c>
      <c r="AC107" s="10" t="n">
        <f aca="false">1.8682*O107 - 2.7383</f>
        <v>67.3970422894</v>
      </c>
      <c r="AD107" s="10" t="n">
        <f aca="false">1.8682*Z107 - 2.7383</f>
        <v>72.8954779610555</v>
      </c>
      <c r="AE107" s="10" t="n">
        <f aca="false">((AD107-AC107)/AC107)*100</f>
        <v>8.15827443590989</v>
      </c>
      <c r="AF107" s="12" t="n">
        <f aca="false">(AE107/AA107)*60</f>
        <v>20.3956860897747</v>
      </c>
      <c r="AG107" s="10" t="n">
        <f aca="false">AVERAGE(2.794, 2.793, 2.798)</f>
        <v>2.795</v>
      </c>
      <c r="AH107" s="10" t="n">
        <v>17.2</v>
      </c>
      <c r="AI107" s="10" t="n">
        <f aca="false">AVERAGE(29.4, 29.4, 29.5)</f>
        <v>29.4333333333333</v>
      </c>
      <c r="AJ107" s="10" t="s">
        <v>65</v>
      </c>
      <c r="AK107" s="10" t="n">
        <f aca="false">((R107 - AG107)/R107)</f>
        <v>0.000715051841258571</v>
      </c>
      <c r="AL107" s="10" t="n">
        <f aca="false">(V107*(1 +AK107))</f>
        <v>36.5037504229532</v>
      </c>
      <c r="AM107" s="10" t="s">
        <v>65</v>
      </c>
      <c r="AN107" s="10" t="s">
        <v>65</v>
      </c>
      <c r="AO107" s="24" t="str">
        <f aca="false">IF(AN107="NA","NA",DATE(2017,RIGHT(LEFT(AN107,4),2),RIGHT(AN107,2)))</f>
        <v>NA</v>
      </c>
      <c r="AP107" s="10" t="str">
        <f aca="false">IF(AO107="NA","NA",DATEDIF(X107,AO107,"d"))</f>
        <v>NA</v>
      </c>
      <c r="AQ107" s="10" t="s">
        <v>65</v>
      </c>
      <c r="AR107" s="10" t="s">
        <v>65</v>
      </c>
      <c r="AS107" s="10" t="s">
        <v>65</v>
      </c>
      <c r="AT107" s="10" t="s">
        <v>65</v>
      </c>
      <c r="AU107" s="10" t="s">
        <v>65</v>
      </c>
      <c r="AV107" s="10" t="s">
        <v>65</v>
      </c>
      <c r="AW107" s="10" t="n">
        <v>48.33</v>
      </c>
      <c r="AX107" s="10" t="s">
        <v>69</v>
      </c>
      <c r="AY107" s="21" t="n">
        <f aca="false">1.8651*O107 - 2.6525</f>
        <v>67.3664631217</v>
      </c>
      <c r="AZ107" s="21" t="n">
        <f aca="false">1.8651*V107 - 2.6525</f>
        <v>65.3819967217</v>
      </c>
      <c r="BA107" s="21" t="s">
        <v>65</v>
      </c>
      <c r="BB107" s="21" t="n">
        <f aca="false">1.8651*AL107 - 2.6525</f>
        <v>65.4306449138499</v>
      </c>
      <c r="BC107" s="21" t="s">
        <v>65</v>
      </c>
      <c r="BD107" s="25" t="n">
        <f aca="false">V107 - O107</f>
        <v>-1.064</v>
      </c>
      <c r="BE107" s="25" t="n">
        <f aca="false">(BD107/O107)*100</f>
        <v>-2.83418421456884</v>
      </c>
      <c r="BF107" s="25" t="n">
        <f aca="false">V107-O107</f>
        <v>-1.064</v>
      </c>
      <c r="BG107" s="25" t="n">
        <f aca="false">(BF107/O107)*100</f>
        <v>-2.83418421456884</v>
      </c>
      <c r="BH107" s="25" t="n">
        <f aca="false">BG107/AA107</f>
        <v>-0.118091008940368</v>
      </c>
      <c r="BI107" s="25" t="n">
        <f aca="false">((AZ107 - AY107)/AY107)*100</f>
        <v>-2.94577792575364</v>
      </c>
      <c r="BJ107" s="25" t="n">
        <f aca="false">BI107/AA107</f>
        <v>-0.122740746906402</v>
      </c>
      <c r="BK107" s="25" t="n">
        <f aca="false">AL107 - O107</f>
        <v>-1.03791657704683</v>
      </c>
      <c r="BL107" s="25" t="n">
        <f aca="false">(BK107/O107)*100</f>
        <v>-2.76470561908407</v>
      </c>
      <c r="BM107" s="25" t="n">
        <f aca="false">BL107/AA107</f>
        <v>-0.115196067461836</v>
      </c>
      <c r="BN107" s="25" t="n">
        <f aca="false">((BB107 - AY107)/AY107)*100</f>
        <v>-2.87356366676535</v>
      </c>
      <c r="BO107" s="25" t="n">
        <f aca="false">BN107/AA107</f>
        <v>-0.119731819448556</v>
      </c>
      <c r="BP107" s="25" t="e">
        <f aca="false">((BC107 - AZ107)/AZ107)</f>
        <v>#VALUE!</v>
      </c>
      <c r="BQ107" s="25" t="e">
        <f aca="false">BP107*100</f>
        <v>#VALUE!</v>
      </c>
      <c r="BR107" s="25" t="e">
        <f aca="false">BP107/AA107</f>
        <v>#VALUE!</v>
      </c>
      <c r="BS107" s="25" t="n">
        <f aca="false">((AZ107 - AY107)/AZ107)</f>
        <v>-0.0303518781851666</v>
      </c>
      <c r="BT107" s="25" t="n">
        <f aca="false">BS107*100</f>
        <v>-3.03518781851666</v>
      </c>
      <c r="BU107" s="25" t="n">
        <f aca="false">BS107/AA107</f>
        <v>-0.00126466159104861</v>
      </c>
      <c r="BV107" s="25" t="e">
        <f aca="false">(BP107-BS107)*100</f>
        <v>#VALUE!</v>
      </c>
      <c r="BW107" s="25" t="e">
        <f aca="false">BV107/AA107</f>
        <v>#VALUE!</v>
      </c>
      <c r="BX107" s="10"/>
      <c r="BY107" s="26"/>
      <c r="BZ107" s="10"/>
      <c r="CA107" s="10"/>
    </row>
    <row r="108" customFormat="false" ht="14.25" hidden="false" customHeight="true" outlineLevel="0" collapsed="false">
      <c r="A108" s="18" t="n">
        <v>107</v>
      </c>
      <c r="B108" s="10" t="n">
        <v>17181</v>
      </c>
      <c r="C108" s="10" t="n">
        <v>11</v>
      </c>
      <c r="D108" s="11" t="n">
        <v>4</v>
      </c>
      <c r="E108" s="11" t="n">
        <v>2</v>
      </c>
      <c r="F108" s="10" t="n">
        <v>2800</v>
      </c>
      <c r="G108" s="10" t="n">
        <v>2601.68</v>
      </c>
      <c r="H108" s="10" t="n">
        <v>2504.96</v>
      </c>
      <c r="I108" s="12" t="n">
        <v>2527.05</v>
      </c>
      <c r="J108" s="10" t="n">
        <v>1.02</v>
      </c>
      <c r="K108" s="13" t="n">
        <v>7.22</v>
      </c>
      <c r="L108" s="10" t="s">
        <v>64</v>
      </c>
      <c r="M108" s="10" t="n">
        <v>20170613</v>
      </c>
      <c r="N108" s="10" t="n">
        <v>20170613</v>
      </c>
      <c r="O108" s="10" t="n">
        <v>15.324333</v>
      </c>
      <c r="P108" s="10" t="n">
        <v>170506</v>
      </c>
      <c r="Q108" s="24" t="n">
        <f aca="false">DATE(2017,RIGHT(LEFT(P108,4),2),RIGHT(P108,2))</f>
        <v>42861</v>
      </c>
      <c r="R108" s="10" t="n">
        <f aca="false">AVERAGE(2.799, 2.798, 2.797)</f>
        <v>2.798</v>
      </c>
      <c r="S108" s="10" t="n">
        <v>13</v>
      </c>
      <c r="T108" s="10" t="n">
        <f aca="false">AVERAGE(32.6, 32.7, 32.7)</f>
        <v>32.6666666666667</v>
      </c>
      <c r="U108" s="10" t="n">
        <v>36.1</v>
      </c>
      <c r="V108" s="10" t="n">
        <v>15.066</v>
      </c>
      <c r="W108" s="10" t="n">
        <v>170530</v>
      </c>
      <c r="X108" s="24" t="n">
        <f aca="false">DATE(2017,RIGHT(LEFT(W108,4),2),RIGHT(W108,2))</f>
        <v>42885</v>
      </c>
      <c r="Y108" s="10" t="n">
        <f aca="false">V108*(32.55/29.53)</f>
        <v>16.6067829326109</v>
      </c>
      <c r="Z108" s="10" t="n">
        <f aca="false">V108*(T108/AI108)</f>
        <v>16.7210419026048</v>
      </c>
      <c r="AA108" s="10" t="n">
        <v>24</v>
      </c>
      <c r="AB108" s="10" t="n">
        <f aca="false">IF(X108="NA","NA",DATEDIF(Q108,X108,"d"))</f>
        <v>24</v>
      </c>
      <c r="AC108" s="10" t="n">
        <f aca="false">1.8682*O108 - 2.7383</f>
        <v>25.8906189106</v>
      </c>
      <c r="AD108" s="10" t="n">
        <f aca="false">1.8682*Z108 - 2.7383</f>
        <v>28.4999504824462</v>
      </c>
      <c r="AE108" s="10" t="n">
        <f aca="false">((AD108-AC108)/AC108)*100</f>
        <v>10.078289672627</v>
      </c>
      <c r="AF108" s="12" t="n">
        <f aca="false">(AE108/AA108)*60</f>
        <v>25.1957241815675</v>
      </c>
      <c r="AG108" s="10" t="n">
        <f aca="false">AVERAGE(2.794, 2.793, 2.798)</f>
        <v>2.795</v>
      </c>
      <c r="AH108" s="10" t="n">
        <v>17.2</v>
      </c>
      <c r="AI108" s="10" t="n">
        <f aca="false">AVERAGE(29.4, 29.4, 29.5)</f>
        <v>29.4333333333333</v>
      </c>
      <c r="AJ108" s="10" t="s">
        <v>65</v>
      </c>
      <c r="AK108" s="10" t="n">
        <f aca="false">((R108 - AG108)/R108)</f>
        <v>0.00107219442458903</v>
      </c>
      <c r="AL108" s="10" t="n">
        <f aca="false">(V108*(1 +AK108))</f>
        <v>15.0821536812009</v>
      </c>
      <c r="AM108" s="10" t="s">
        <v>65</v>
      </c>
      <c r="AN108" s="10" t="s">
        <v>65</v>
      </c>
      <c r="AO108" s="24" t="str">
        <f aca="false">IF(AN108="NA","NA",DATE(2017,RIGHT(LEFT(AN108,4),2),RIGHT(AN108,2)))</f>
        <v>NA</v>
      </c>
      <c r="AP108" s="10" t="str">
        <f aca="false">IF(AO108="NA","NA",DATEDIF(X108,AO108,"d"))</f>
        <v>NA</v>
      </c>
      <c r="AQ108" s="10" t="s">
        <v>65</v>
      </c>
      <c r="AR108" s="10" t="s">
        <v>65</v>
      </c>
      <c r="AS108" s="10" t="s">
        <v>65</v>
      </c>
      <c r="AT108" s="10" t="s">
        <v>65</v>
      </c>
      <c r="AU108" s="10" t="s">
        <v>65</v>
      </c>
      <c r="AV108" s="10" t="s">
        <v>65</v>
      </c>
      <c r="AW108" s="10" t="n">
        <v>27.42</v>
      </c>
      <c r="AX108" s="10" t="s">
        <v>69</v>
      </c>
      <c r="AY108" s="21" t="n">
        <f aca="false">1.8651*O108 - 2.6525</f>
        <v>25.9289134783</v>
      </c>
      <c r="AZ108" s="21" t="n">
        <f aca="false">1.8651*V108 - 2.6525</f>
        <v>25.4470966</v>
      </c>
      <c r="BA108" s="21" t="s">
        <v>65</v>
      </c>
      <c r="BB108" s="21" t="n">
        <f aca="false">1.8651*AL108 - 2.6525</f>
        <v>25.4772248308077</v>
      </c>
      <c r="BC108" s="21" t="s">
        <v>65</v>
      </c>
      <c r="BD108" s="25" t="n">
        <f aca="false">V108 - O108</f>
        <v>-0.258332999999999</v>
      </c>
      <c r="BE108" s="25" t="n">
        <f aca="false">(BD108/O108)*100</f>
        <v>-1.6857699450932</v>
      </c>
      <c r="BF108" s="25" t="n">
        <f aca="false">V108-O108</f>
        <v>-0.258332999999999</v>
      </c>
      <c r="BG108" s="25" t="n">
        <f aca="false">(BF108/O108)*100</f>
        <v>-1.6857699450932</v>
      </c>
      <c r="BH108" s="25" t="n">
        <f aca="false">BG108/AA108</f>
        <v>-0.0702404143788832</v>
      </c>
      <c r="BI108" s="25" t="n">
        <f aca="false">((AZ108 - AY108)/AY108)*100</f>
        <v>-1.85822239988279</v>
      </c>
      <c r="BJ108" s="25" t="n">
        <f aca="false">BI108/AA108</f>
        <v>-0.0774259333284496</v>
      </c>
      <c r="BK108" s="25" t="n">
        <f aca="false">AL108 - O108</f>
        <v>-0.24217931879914</v>
      </c>
      <c r="BL108" s="25" t="n">
        <f aca="false">(BK108/O108)*100</f>
        <v>-1.58035797577056</v>
      </c>
      <c r="BM108" s="25" t="n">
        <f aca="false">BL108/AA108</f>
        <v>-0.0658482489904401</v>
      </c>
      <c r="BN108" s="25" t="n">
        <f aca="false">((BB108 - AY108)/AY108)*100</f>
        <v>-1.7420268993157</v>
      </c>
      <c r="BO108" s="25" t="n">
        <f aca="false">BN108/AA108</f>
        <v>-0.072584454138154</v>
      </c>
      <c r="BP108" s="25" t="e">
        <f aca="false">((BC108 - AZ108)/AZ108)</f>
        <v>#VALUE!</v>
      </c>
      <c r="BQ108" s="25" t="e">
        <f aca="false">BP108*100</f>
        <v>#VALUE!</v>
      </c>
      <c r="BR108" s="25" t="e">
        <f aca="false">BP108/AA108</f>
        <v>#VALUE!</v>
      </c>
      <c r="BS108" s="25" t="n">
        <f aca="false">((AZ108 - AY108)/AZ108)</f>
        <v>-0.0189340609608091</v>
      </c>
      <c r="BT108" s="25" t="n">
        <f aca="false">BS108*100</f>
        <v>-1.89340609608091</v>
      </c>
      <c r="BU108" s="25" t="n">
        <f aca="false">BS108/AA108</f>
        <v>-0.00078891920670038</v>
      </c>
      <c r="BV108" s="25" t="e">
        <f aca="false">(BP108-BS108)*100</f>
        <v>#VALUE!</v>
      </c>
      <c r="BW108" s="25" t="e">
        <f aca="false">BV108/AA108</f>
        <v>#VALUE!</v>
      </c>
      <c r="BX108" s="10"/>
      <c r="BY108" s="26"/>
      <c r="BZ108" s="26"/>
      <c r="CA108" s="26"/>
    </row>
    <row r="109" customFormat="false" ht="14.25" hidden="false" customHeight="true" outlineLevel="0" collapsed="false">
      <c r="A109" s="18" t="n">
        <v>108</v>
      </c>
      <c r="B109" s="10" t="n">
        <v>17184</v>
      </c>
      <c r="C109" s="10" t="n">
        <v>8</v>
      </c>
      <c r="D109" s="11" t="n">
        <v>3</v>
      </c>
      <c r="E109" s="11" t="n">
        <v>2</v>
      </c>
      <c r="F109" s="10" t="n">
        <v>900</v>
      </c>
      <c r="G109" s="10" t="n">
        <v>2449.19</v>
      </c>
      <c r="H109" s="10" t="n">
        <v>2464.79</v>
      </c>
      <c r="I109" s="12" t="n">
        <v>904.6</v>
      </c>
      <c r="J109" s="10" t="n">
        <v>2.08</v>
      </c>
      <c r="K109" s="13" t="n">
        <v>7.59</v>
      </c>
      <c r="L109" s="10" t="s">
        <v>64</v>
      </c>
      <c r="M109" s="10" t="n">
        <v>20170613</v>
      </c>
      <c r="N109" s="10" t="n">
        <v>20170613</v>
      </c>
      <c r="O109" s="10" t="n">
        <v>29.425</v>
      </c>
      <c r="P109" s="10" t="n">
        <v>170505</v>
      </c>
      <c r="Q109" s="24" t="n">
        <f aca="false">DATE(2017,RIGHT(LEFT(P109,4),2),RIGHT(P109,2))</f>
        <v>42860</v>
      </c>
      <c r="R109" s="10" t="n">
        <v>2.786</v>
      </c>
      <c r="S109" s="10" t="n">
        <v>12.9</v>
      </c>
      <c r="T109" s="10" t="n">
        <f aca="false">AVERAGE(32.5, 32.6, 32.5)</f>
        <v>32.5333333333333</v>
      </c>
      <c r="U109" s="10" t="n">
        <v>36.1</v>
      </c>
      <c r="V109" s="10" t="n">
        <v>29.127667</v>
      </c>
      <c r="W109" s="10" t="n">
        <v>170601</v>
      </c>
      <c r="X109" s="24" t="n">
        <f aca="false">DATE(2017,RIGHT(LEFT(W109,4),2),RIGHT(W109,2))</f>
        <v>42887</v>
      </c>
      <c r="Y109" s="10" t="n">
        <f aca="false">V109*(32.55/29.53)</f>
        <v>32.1065208550626</v>
      </c>
      <c r="Z109" s="10" t="n">
        <f aca="false">V109*(T109/AI109)</f>
        <v>32.0141925585585</v>
      </c>
      <c r="AA109" s="10" t="n">
        <v>27</v>
      </c>
      <c r="AB109" s="10" t="n">
        <f aca="false">IF(X109="NA","NA",DATEDIF(Q109,X109,"d"))</f>
        <v>27</v>
      </c>
      <c r="AC109" s="10" t="n">
        <f aca="false">1.8682*O109 - 2.7383</f>
        <v>52.233485</v>
      </c>
      <c r="AD109" s="10" t="n">
        <f aca="false">1.8682*Z109 - 2.7383</f>
        <v>57.0706145378991</v>
      </c>
      <c r="AE109" s="10" t="n">
        <f aca="false">((AD109-AC109)/AC109)*100</f>
        <v>9.26059124314428</v>
      </c>
      <c r="AF109" s="12" t="n">
        <f aca="false">(AE109/AA109)*60</f>
        <v>20.5790916514317</v>
      </c>
      <c r="AG109" s="10" t="n">
        <f aca="false">AVERAGE(2.8, 2.8, 2.798)</f>
        <v>2.79933333333333</v>
      </c>
      <c r="AH109" s="10" t="n">
        <v>17</v>
      </c>
      <c r="AI109" s="10" t="n">
        <f aca="false">AVERAGE(29.6, 29.6, 29.6)</f>
        <v>29.6</v>
      </c>
      <c r="AJ109" s="10" t="n">
        <v>33.1</v>
      </c>
      <c r="AK109" s="10" t="n">
        <f aca="false">((R109 - AG109)/R109)</f>
        <v>-0.00478583393156253</v>
      </c>
      <c r="AL109" s="10" t="n">
        <f aca="false">(V109*(1 +AK109))</f>
        <v>28.9882668229241</v>
      </c>
      <c r="AM109" s="10" t="s">
        <v>65</v>
      </c>
      <c r="AN109" s="10" t="s">
        <v>65</v>
      </c>
      <c r="AO109" s="24" t="str">
        <f aca="false">IF(AN109="NA","NA",DATE(2017,RIGHT(LEFT(AN109,4),2),RIGHT(AN109,2)))</f>
        <v>NA</v>
      </c>
      <c r="AP109" s="10" t="str">
        <f aca="false">IF(AO109="NA","NA",DATEDIF(X109,AO109,"d"))</f>
        <v>NA</v>
      </c>
      <c r="AQ109" s="10" t="s">
        <v>65</v>
      </c>
      <c r="AR109" s="10" t="s">
        <v>65</v>
      </c>
      <c r="AS109" s="10" t="s">
        <v>65</v>
      </c>
      <c r="AT109" s="10" t="s">
        <v>65</v>
      </c>
      <c r="AU109" s="10" t="s">
        <v>65</v>
      </c>
      <c r="AV109" s="10" t="s">
        <v>65</v>
      </c>
      <c r="AW109" s="10" t="n">
        <v>56.61</v>
      </c>
      <c r="AX109" s="10" t="s">
        <v>69</v>
      </c>
      <c r="AY109" s="21" t="n">
        <f aca="false">1.8651*O109 - 2.6525</f>
        <v>52.2280675</v>
      </c>
      <c r="AZ109" s="21" t="n">
        <f aca="false">1.8651*V109 - 2.6525</f>
        <v>51.6735117217</v>
      </c>
      <c r="BA109" s="21" t="s">
        <v>65</v>
      </c>
      <c r="BB109" s="21" t="n">
        <f aca="false">1.8651*AL109 - 2.6525</f>
        <v>51.4135164514358</v>
      </c>
      <c r="BC109" s="21" t="s">
        <v>65</v>
      </c>
      <c r="BD109" s="25" t="n">
        <f aca="false">V109 - O109</f>
        <v>-0.297333000000002</v>
      </c>
      <c r="BE109" s="25" t="n">
        <f aca="false">(BD109/O109)*100</f>
        <v>-1.0104774851317</v>
      </c>
      <c r="BF109" s="25" t="n">
        <f aca="false">V109-O109</f>
        <v>-0.297333000000002</v>
      </c>
      <c r="BG109" s="25" t="n">
        <f aca="false">(BF109/O109)*100</f>
        <v>-1.0104774851317</v>
      </c>
      <c r="BH109" s="25" t="n">
        <f aca="false">BG109/AA109</f>
        <v>-0.0374250920419147</v>
      </c>
      <c r="BI109" s="25" t="n">
        <f aca="false">((AZ109 - AY109)/AY109)*100</f>
        <v>-1.06179647236613</v>
      </c>
      <c r="BJ109" s="25" t="n">
        <f aca="false">BI109/AA109</f>
        <v>-0.0393257952728195</v>
      </c>
      <c r="BK109" s="25" t="n">
        <f aca="false">AL109 - O109</f>
        <v>-0.436733177075855</v>
      </c>
      <c r="BL109" s="25" t="n">
        <f aca="false">(BK109/O109)*100</f>
        <v>-1.48422490085252</v>
      </c>
      <c r="BM109" s="25" t="n">
        <f aca="false">BL109/AA109</f>
        <v>-0.0549712926241675</v>
      </c>
      <c r="BN109" s="25" t="n">
        <f aca="false">((BB109 - AY109)/AY109)*100</f>
        <v>-1.55960403582646</v>
      </c>
      <c r="BO109" s="25" t="n">
        <f aca="false">BN109/AA109</f>
        <v>-0.0577631124380172</v>
      </c>
      <c r="BP109" s="25" t="e">
        <f aca="false">((BC109 - AZ109)/AZ109)</f>
        <v>#VALUE!</v>
      </c>
      <c r="BQ109" s="25" t="e">
        <f aca="false">BP109*100</f>
        <v>#VALUE!</v>
      </c>
      <c r="BR109" s="25" t="e">
        <f aca="false">BP109/AA109</f>
        <v>#VALUE!</v>
      </c>
      <c r="BS109" s="25" t="n">
        <f aca="false">((AZ109 - AY109)/AZ109)</f>
        <v>-0.0107319158273332</v>
      </c>
      <c r="BT109" s="25" t="n">
        <f aca="false">BS109*100</f>
        <v>-1.07319158273332</v>
      </c>
      <c r="BU109" s="25" t="n">
        <f aca="false">BS109/AA109</f>
        <v>-0.000397478363975303</v>
      </c>
      <c r="BV109" s="25" t="e">
        <f aca="false">(BP109-BS109)*100</f>
        <v>#VALUE!</v>
      </c>
      <c r="BW109" s="25" t="e">
        <f aca="false">BV109/AA109</f>
        <v>#VALUE!</v>
      </c>
      <c r="BX109" s="10"/>
      <c r="BY109" s="26"/>
      <c r="BZ109" s="10"/>
      <c r="CA109" s="10"/>
    </row>
    <row r="110" customFormat="false" ht="14.25" hidden="false" customHeight="true" outlineLevel="0" collapsed="false">
      <c r="A110" s="18" t="n">
        <v>109</v>
      </c>
      <c r="B110" s="10" t="n">
        <v>17008</v>
      </c>
      <c r="C110" s="10" t="n">
        <v>5</v>
      </c>
      <c r="D110" s="11" t="n">
        <v>2</v>
      </c>
      <c r="E110" s="11" t="n">
        <v>2</v>
      </c>
      <c r="F110" s="10" t="n">
        <v>400</v>
      </c>
      <c r="G110" s="10" t="n">
        <v>2329.53</v>
      </c>
      <c r="H110" s="10" t="n">
        <v>2437.2</v>
      </c>
      <c r="I110" s="12" t="n">
        <v>590.67</v>
      </c>
      <c r="J110" s="10" t="n">
        <v>2.86</v>
      </c>
      <c r="K110" s="13" t="n">
        <v>7.83</v>
      </c>
      <c r="L110" s="10" t="s">
        <v>64</v>
      </c>
      <c r="M110" s="10" t="n">
        <v>20170626</v>
      </c>
      <c r="N110" s="10" t="n">
        <v>20170626</v>
      </c>
      <c r="O110" s="10" t="n">
        <v>16.332667</v>
      </c>
      <c r="P110" s="10" t="n">
        <v>170505</v>
      </c>
      <c r="Q110" s="24" t="n">
        <f aca="false">DATE(2017,RIGHT(LEFT(P110,4),2),RIGHT(P110,2))</f>
        <v>42860</v>
      </c>
      <c r="R110" s="10" t="n">
        <v>2.785</v>
      </c>
      <c r="S110" s="10" t="n">
        <v>12.9</v>
      </c>
      <c r="T110" s="10" t="n">
        <f aca="false">AVERAGE(32.5, 32.6, 32.5)</f>
        <v>32.5333333333333</v>
      </c>
      <c r="U110" s="10" t="n">
        <v>36.1</v>
      </c>
      <c r="V110" s="10" t="n">
        <v>15.878</v>
      </c>
      <c r="W110" s="10" t="n">
        <v>170531</v>
      </c>
      <c r="X110" s="24" t="n">
        <f aca="false">DATE(2017,RIGHT(LEFT(W110,4),2),RIGHT(W110,2))</f>
        <v>42886</v>
      </c>
      <c r="Y110" s="10" t="n">
        <f aca="false">V110*(32.55/29.53)</f>
        <v>17.501825262445</v>
      </c>
      <c r="Z110" s="10" t="n">
        <f aca="false">V110*(T110/AI110)</f>
        <v>17.5304615384615</v>
      </c>
      <c r="AA110" s="10" t="n">
        <v>26</v>
      </c>
      <c r="AB110" s="10" t="n">
        <f aca="false">IF(X110="NA","NA",DATEDIF(Q110,X110,"d"))</f>
        <v>26</v>
      </c>
      <c r="AC110" s="10" t="n">
        <f aca="false">1.8682*O110 - 2.7383</f>
        <v>27.7743884894</v>
      </c>
      <c r="AD110" s="10" t="n">
        <f aca="false">1.8682*Z110 - 2.7383</f>
        <v>30.0121082461538</v>
      </c>
      <c r="AE110" s="10" t="n">
        <f aca="false">((AD110-AC110)/AC110)*100</f>
        <v>8.05677416663147</v>
      </c>
      <c r="AF110" s="12" t="n">
        <f aca="false">(AE110/AA110)*60</f>
        <v>18.5925557691495</v>
      </c>
      <c r="AG110" s="10" t="n">
        <f aca="false">AVERAGE(2.806, 2.806, 2.806)</f>
        <v>2.806</v>
      </c>
      <c r="AH110" s="10" t="n">
        <v>17.2</v>
      </c>
      <c r="AI110" s="10" t="n">
        <f aca="false">AVERAGE(29.4, 29.5, 29.5)</f>
        <v>29.4666666666667</v>
      </c>
      <c r="AJ110" s="10" t="n">
        <f aca="false">33.1</f>
        <v>33.1</v>
      </c>
      <c r="AK110" s="10" t="n">
        <f aca="false">((R110 - AG110)/R110)</f>
        <v>-0.00754039497306983</v>
      </c>
      <c r="AL110" s="10" t="n">
        <f aca="false">(V110*(1 +AK110))</f>
        <v>15.7582736086176</v>
      </c>
      <c r="AM110" s="10" t="s">
        <v>65</v>
      </c>
      <c r="AN110" s="10" t="s">
        <v>65</v>
      </c>
      <c r="AO110" s="24" t="str">
        <f aca="false">IF(AN110="NA","NA",DATE(2017,RIGHT(LEFT(AN110,4),2),RIGHT(AN110,2)))</f>
        <v>NA</v>
      </c>
      <c r="AP110" s="10" t="str">
        <f aca="false">IF(AO110="NA","NA",DATEDIF(X110,AO110,"d"))</f>
        <v>NA</v>
      </c>
      <c r="AQ110" s="10" t="s">
        <v>65</v>
      </c>
      <c r="AR110" s="10" t="s">
        <v>65</v>
      </c>
      <c r="AS110" s="10" t="s">
        <v>65</v>
      </c>
      <c r="AT110" s="10" t="s">
        <v>65</v>
      </c>
      <c r="AU110" s="10" t="s">
        <v>65</v>
      </c>
      <c r="AV110" s="10" t="s">
        <v>65</v>
      </c>
      <c r="AW110" s="10" t="n">
        <v>27.208</v>
      </c>
      <c r="AX110" s="10" t="s">
        <v>66</v>
      </c>
      <c r="AY110" s="21" t="n">
        <f aca="false">1.8651*O110 - 2.6525</f>
        <v>27.8095572217</v>
      </c>
      <c r="AZ110" s="21" t="n">
        <f aca="false">1.8651*V110 - 2.6525</f>
        <v>26.9615578</v>
      </c>
      <c r="BA110" s="21" t="s">
        <v>65</v>
      </c>
      <c r="BB110" s="21" t="n">
        <f aca="false">1.8651*AL110 - 2.6525</f>
        <v>26.7382561074327</v>
      </c>
      <c r="BC110" s="21" t="s">
        <v>65</v>
      </c>
      <c r="BD110" s="25" t="n">
        <f aca="false">V110 - O110</f>
        <v>-0.454667000000001</v>
      </c>
      <c r="BE110" s="25" t="n">
        <f aca="false">(BD110/O110)*100</f>
        <v>-2.78378907743604</v>
      </c>
      <c r="BF110" s="25" t="n">
        <f aca="false">V110-O110</f>
        <v>-0.454667000000001</v>
      </c>
      <c r="BG110" s="25" t="n">
        <f aca="false">(BF110/O110)*100</f>
        <v>-2.78378907743604</v>
      </c>
      <c r="BH110" s="25" t="n">
        <f aca="false">BG110/AA110</f>
        <v>-0.107068810670617</v>
      </c>
      <c r="BI110" s="25" t="n">
        <f aca="false">((AZ110 - AY110)/AY110)*100</f>
        <v>-3.04930932535056</v>
      </c>
      <c r="BJ110" s="25" t="n">
        <f aca="false">BI110/AA110</f>
        <v>-0.117281127898099</v>
      </c>
      <c r="BK110" s="25" t="n">
        <f aca="false">AL110 - O110</f>
        <v>-0.574393391382403</v>
      </c>
      <c r="BL110" s="25" t="n">
        <f aca="false">(BK110/O110)*100</f>
        <v>-3.51683770557743</v>
      </c>
      <c r="BM110" s="25" t="n">
        <f aca="false">BL110/AA110</f>
        <v>-0.135262988676055</v>
      </c>
      <c r="BN110" s="25" t="n">
        <f aca="false">((BB110 - AY110)/AY110)*100</f>
        <v>-3.8522767756668</v>
      </c>
      <c r="BO110" s="25" t="n">
        <f aca="false">BN110/AA110</f>
        <v>-0.1481644913718</v>
      </c>
      <c r="BP110" s="25" t="e">
        <f aca="false">((BC110 - AZ110)/AZ110)</f>
        <v>#VALUE!</v>
      </c>
      <c r="BQ110" s="25" t="e">
        <f aca="false">BP110*100</f>
        <v>#VALUE!</v>
      </c>
      <c r="BR110" s="25" t="e">
        <f aca="false">BP110/AA110</f>
        <v>#VALUE!</v>
      </c>
      <c r="BS110" s="25" t="n">
        <f aca="false">((AZ110 - AY110)/AZ110)</f>
        <v>-0.0314521671184741</v>
      </c>
      <c r="BT110" s="25" t="n">
        <f aca="false">BS110*100</f>
        <v>-3.14521671184741</v>
      </c>
      <c r="BU110" s="25" t="n">
        <f aca="false">BS110/AA110</f>
        <v>-0.00120969873532593</v>
      </c>
      <c r="BV110" s="25" t="e">
        <f aca="false">(BP110-BS110)*100</f>
        <v>#VALUE!</v>
      </c>
      <c r="BW110" s="25" t="e">
        <f aca="false">BV110/AA110</f>
        <v>#VALUE!</v>
      </c>
      <c r="BX110" s="10"/>
      <c r="BY110" s="26"/>
      <c r="BZ110" s="10"/>
      <c r="CA110" s="10"/>
    </row>
    <row r="111" customFormat="false" ht="14.25" hidden="false" customHeight="true" outlineLevel="0" collapsed="false">
      <c r="A111" s="18" t="n">
        <v>110</v>
      </c>
      <c r="B111" s="10" t="n">
        <v>17022</v>
      </c>
      <c r="C111" s="10" t="n">
        <v>12</v>
      </c>
      <c r="D111" s="11" t="n">
        <v>4</v>
      </c>
      <c r="E111" s="11" t="n">
        <v>3</v>
      </c>
      <c r="F111" s="10" t="n">
        <v>2800</v>
      </c>
      <c r="G111" s="10" t="n">
        <v>2612.89</v>
      </c>
      <c r="H111" s="10" t="n">
        <v>2488.3</v>
      </c>
      <c r="I111" s="12" t="n">
        <v>2516.92</v>
      </c>
      <c r="J111" s="10" t="n">
        <v>1.01</v>
      </c>
      <c r="K111" s="13" t="n">
        <v>7.22</v>
      </c>
      <c r="L111" s="10" t="s">
        <v>64</v>
      </c>
      <c r="M111" s="10" t="n">
        <v>20170626</v>
      </c>
      <c r="N111" s="10" t="n">
        <v>20170626</v>
      </c>
      <c r="O111" s="10" t="n">
        <v>31.977667</v>
      </c>
      <c r="P111" s="10" t="n">
        <v>170506</v>
      </c>
      <c r="Q111" s="24" t="n">
        <f aca="false">DATE(2017,RIGHT(LEFT(P111,4),2),RIGHT(P111,2))</f>
        <v>42861</v>
      </c>
      <c r="R111" s="10" t="n">
        <f aca="false">AVERAGE(2.799, 2.799, 2.798)</f>
        <v>2.79866666666667</v>
      </c>
      <c r="S111" s="10" t="n">
        <v>13</v>
      </c>
      <c r="T111" s="10" t="n">
        <f aca="false">AVERAGE(32.6, 32.7, 32.7)</f>
        <v>32.6666666666667</v>
      </c>
      <c r="U111" s="10" t="n">
        <v>36.1</v>
      </c>
      <c r="V111" s="10" t="n">
        <v>32.000333</v>
      </c>
      <c r="W111" s="10" t="n">
        <v>170601</v>
      </c>
      <c r="X111" s="24" t="n">
        <f aca="false">DATE(2017,RIGHT(LEFT(W111,4),2),RIGHT(W111,2))</f>
        <v>42887</v>
      </c>
      <c r="Y111" s="10" t="n">
        <f aca="false">V111*(32.55/29.53)</f>
        <v>35.2729711869285</v>
      </c>
      <c r="Z111" s="10" t="n">
        <f aca="false">V111*(T111/AI111)</f>
        <v>35.3156828153153</v>
      </c>
      <c r="AA111" s="10" t="n">
        <v>26</v>
      </c>
      <c r="AB111" s="10" t="n">
        <f aca="false">IF(X111="NA","NA",DATEDIF(Q111,X111,"d"))</f>
        <v>26</v>
      </c>
      <c r="AC111" s="10" t="n">
        <f aca="false">1.8682*O111 - 2.7383</f>
        <v>57.0023774894</v>
      </c>
      <c r="AD111" s="10" t="n">
        <f aca="false">1.8682*Z111 - 2.7383</f>
        <v>63.2384586355721</v>
      </c>
      <c r="AE111" s="10" t="n">
        <f aca="false">((AD111-AC111)/AC111)*100</f>
        <v>10.9400369262347</v>
      </c>
      <c r="AF111" s="12" t="n">
        <f aca="false">(AE111/AA111)*60</f>
        <v>25.2462390605416</v>
      </c>
      <c r="AG111" s="10" t="n">
        <f aca="false">AVERAGE(2.803, 2.807, 2.809)</f>
        <v>2.80633333333333</v>
      </c>
      <c r="AH111" s="10" t="n">
        <v>17</v>
      </c>
      <c r="AI111" s="10" t="n">
        <f aca="false">AVERAGE(29.6, 29.6, 29.6)</f>
        <v>29.6</v>
      </c>
      <c r="AJ111" s="10" t="n">
        <v>33.1</v>
      </c>
      <c r="AK111" s="10" t="n">
        <f aca="false">((R111 - AG111)/R111)</f>
        <v>-0.00273939971414945</v>
      </c>
      <c r="AL111" s="10" t="n">
        <f aca="false">(V111*(1 +AK111))</f>
        <v>31.9126712969271</v>
      </c>
      <c r="AM111" s="10" t="s">
        <v>65</v>
      </c>
      <c r="AN111" s="10" t="s">
        <v>65</v>
      </c>
      <c r="AO111" s="24" t="str">
        <f aca="false">IF(AN111="NA","NA",DATE(2017,RIGHT(LEFT(AN111,4),2),RIGHT(AN111,2)))</f>
        <v>NA</v>
      </c>
      <c r="AP111" s="10" t="str">
        <f aca="false">IF(AO111="NA","NA",DATEDIF(X111,AO111,"d"))</f>
        <v>NA</v>
      </c>
      <c r="AQ111" s="10" t="s">
        <v>65</v>
      </c>
      <c r="AR111" s="10" t="s">
        <v>65</v>
      </c>
      <c r="AS111" s="10" t="s">
        <v>65</v>
      </c>
      <c r="AT111" s="10" t="s">
        <v>65</v>
      </c>
      <c r="AU111" s="10" t="s">
        <v>65</v>
      </c>
      <c r="AV111" s="10" t="s">
        <v>65</v>
      </c>
      <c r="AW111" s="10" t="n">
        <v>52.629</v>
      </c>
      <c r="AX111" s="10" t="s">
        <v>66</v>
      </c>
      <c r="AY111" s="21" t="n">
        <f aca="false">1.8651*O111 - 2.6525</f>
        <v>56.9890467217</v>
      </c>
      <c r="AZ111" s="21" t="n">
        <f aca="false">1.8651*V111 - 2.6525</f>
        <v>57.0313210783</v>
      </c>
      <c r="BA111" s="21" t="s">
        <v>65</v>
      </c>
      <c r="BB111" s="21" t="n">
        <f aca="false">1.8651*AL111 - 2.6525</f>
        <v>56.8678232358988</v>
      </c>
      <c r="BC111" s="21" t="s">
        <v>65</v>
      </c>
      <c r="BD111" s="25" t="n">
        <f aca="false">V111 - O111</f>
        <v>0.0226659999999974</v>
      </c>
      <c r="BE111" s="25" t="n">
        <f aca="false">(BD111/O111)*100</f>
        <v>0.0708807180961557</v>
      </c>
      <c r="BF111" s="25" t="n">
        <f aca="false">V111-O111</f>
        <v>0.0226659999999974</v>
      </c>
      <c r="BG111" s="25" t="n">
        <f aca="false">(BF111/O111)*100</f>
        <v>0.0708807180961557</v>
      </c>
      <c r="BH111" s="25" t="n">
        <f aca="false">BG111/AA111</f>
        <v>0.00272618146523676</v>
      </c>
      <c r="BI111" s="25" t="n">
        <f aca="false">((AZ111 - AY111)/AY111)*100</f>
        <v>0.0741797924896548</v>
      </c>
      <c r="BJ111" s="25" t="n">
        <f aca="false">BI111/AA111</f>
        <v>0.0028530689419098</v>
      </c>
      <c r="BK111" s="25" t="n">
        <f aca="false">AL111 - O111</f>
        <v>-0.064995703072892</v>
      </c>
      <c r="BL111" s="25" t="n">
        <f aca="false">(BK111/O111)*100</f>
        <v>-0.203253423937688</v>
      </c>
      <c r="BM111" s="25" t="n">
        <f aca="false">BL111/AA111</f>
        <v>-0.00781743938221876</v>
      </c>
      <c r="BN111" s="25" t="n">
        <f aca="false">((BB111 - AY111)/AY111)*100</f>
        <v>-0.212713657754681</v>
      </c>
      <c r="BO111" s="25" t="n">
        <f aca="false">BN111/AA111</f>
        <v>-0.00818129452902619</v>
      </c>
      <c r="BP111" s="25" t="e">
        <f aca="false">((BC111 - AZ111)/AZ111)</f>
        <v>#VALUE!</v>
      </c>
      <c r="BQ111" s="25" t="e">
        <f aca="false">BP111*100</f>
        <v>#VALUE!</v>
      </c>
      <c r="BR111" s="25" t="e">
        <f aca="false">BP111/AA111</f>
        <v>#VALUE!</v>
      </c>
      <c r="BS111" s="25" t="n">
        <f aca="false">((AZ111 - AY111)/AZ111)</f>
        <v>0.000741248068617414</v>
      </c>
      <c r="BT111" s="25" t="n">
        <f aca="false">BS111*100</f>
        <v>0.0741248068617414</v>
      </c>
      <c r="BU111" s="25" t="n">
        <f aca="false">BS111/AA111</f>
        <v>2.85095411006697E-005</v>
      </c>
      <c r="BV111" s="25" t="e">
        <f aca="false">(BP111-BS111)*100</f>
        <v>#VALUE!</v>
      </c>
      <c r="BW111" s="25" t="e">
        <f aca="false">BV111/AA111</f>
        <v>#VALUE!</v>
      </c>
      <c r="BX111" s="10"/>
      <c r="BY111" s="26"/>
      <c r="BZ111" s="10"/>
      <c r="CA111" s="10"/>
    </row>
    <row r="112" customFormat="false" ht="14.25" hidden="false" customHeight="true" outlineLevel="0" collapsed="false">
      <c r="A112" s="18" t="n">
        <v>111</v>
      </c>
      <c r="B112" s="10" t="n">
        <v>17028</v>
      </c>
      <c r="C112" s="10" t="n">
        <v>3</v>
      </c>
      <c r="D112" s="11" t="n">
        <v>1</v>
      </c>
      <c r="E112" s="11" t="n">
        <v>3</v>
      </c>
      <c r="F112" s="10" t="n">
        <v>400</v>
      </c>
      <c r="G112" s="10" t="n">
        <v>2377.12</v>
      </c>
      <c r="H112" s="10" t="n">
        <v>2484.38</v>
      </c>
      <c r="I112" s="12" t="n">
        <v>574.36</v>
      </c>
      <c r="J112" s="10" t="n">
        <v>2.93</v>
      </c>
      <c r="K112" s="13" t="n">
        <v>7.84</v>
      </c>
      <c r="L112" s="10" t="s">
        <v>64</v>
      </c>
      <c r="M112" s="10" t="n">
        <v>20170626</v>
      </c>
      <c r="N112" s="10" t="n">
        <v>20170626</v>
      </c>
      <c r="O112" s="10" t="n">
        <v>27.733</v>
      </c>
      <c r="P112" s="10" t="n">
        <v>170505</v>
      </c>
      <c r="Q112" s="24" t="n">
        <f aca="false">DATE(2017,RIGHT(LEFT(P112,4),2),RIGHT(P112,2))</f>
        <v>42860</v>
      </c>
      <c r="R112" s="10" t="n">
        <v>2.785</v>
      </c>
      <c r="S112" s="10" t="n">
        <v>12.9</v>
      </c>
      <c r="T112" s="10" t="n">
        <f aca="false">AVERAGE(32.5, 32.6, 32.5)</f>
        <v>32.5333333333333</v>
      </c>
      <c r="U112" s="10" t="n">
        <v>36.1</v>
      </c>
      <c r="V112" s="10" t="n">
        <v>27.845</v>
      </c>
      <c r="W112" s="10" t="n">
        <v>170531</v>
      </c>
      <c r="X112" s="24" t="n">
        <f aca="false">DATE(2017,RIGHT(LEFT(W112,4),2),RIGHT(W112,2))</f>
        <v>42886</v>
      </c>
      <c r="Y112" s="10" t="n">
        <f aca="false">V112*(32.55/29.53)</f>
        <v>30.6926769387064</v>
      </c>
      <c r="Z112" s="10" t="n">
        <f aca="false">V112*(T112/AI112)</f>
        <v>30.7428959276018</v>
      </c>
      <c r="AA112" s="10" t="n">
        <v>26</v>
      </c>
      <c r="AB112" s="10" t="n">
        <f aca="false">IF(X112="NA","NA",DATEDIF(Q112,X112,"d"))</f>
        <v>26</v>
      </c>
      <c r="AC112" s="10" t="n">
        <f aca="false">1.8682*O112 - 2.7383</f>
        <v>49.0724906</v>
      </c>
      <c r="AD112" s="10" t="n">
        <f aca="false">1.8682*Z112 - 2.7383</f>
        <v>54.6955781719457</v>
      </c>
      <c r="AE112" s="10" t="n">
        <f aca="false">((AD112-AC112)/AC112)*100</f>
        <v>11.4587368670171</v>
      </c>
      <c r="AF112" s="12" t="n">
        <f aca="false">(AE112/AA112)*60</f>
        <v>26.4432389238856</v>
      </c>
      <c r="AG112" s="10" t="n">
        <f aca="false">AVERAGE(2.806, 2.806, 2.806)</f>
        <v>2.806</v>
      </c>
      <c r="AH112" s="10" t="n">
        <v>17.2</v>
      </c>
      <c r="AI112" s="10" t="n">
        <f aca="false">AVERAGE(29.4, 29.5, 29.5)</f>
        <v>29.4666666666667</v>
      </c>
      <c r="AJ112" s="10" t="n">
        <f aca="false">33.1</f>
        <v>33.1</v>
      </c>
      <c r="AK112" s="10" t="n">
        <f aca="false">((R112 - AG112)/R112)</f>
        <v>-0.00754039497306983</v>
      </c>
      <c r="AL112" s="10" t="n">
        <f aca="false">(V112*(1 +AK112))</f>
        <v>27.6350377019749</v>
      </c>
      <c r="AM112" s="10" t="s">
        <v>65</v>
      </c>
      <c r="AN112" s="10" t="s">
        <v>65</v>
      </c>
      <c r="AO112" s="24" t="str">
        <f aca="false">IF(AN112="NA","NA",DATE(2017,RIGHT(LEFT(AN112,4),2),RIGHT(AN112,2)))</f>
        <v>NA</v>
      </c>
      <c r="AP112" s="10" t="str">
        <f aca="false">IF(AO112="NA","NA",DATEDIF(X112,AO112,"d"))</f>
        <v>NA</v>
      </c>
      <c r="AQ112" s="10" t="s">
        <v>65</v>
      </c>
      <c r="AR112" s="10" t="s">
        <v>65</v>
      </c>
      <c r="AS112" s="10" t="s">
        <v>65</v>
      </c>
      <c r="AT112" s="10" t="s">
        <v>65</v>
      </c>
      <c r="AU112" s="10" t="s">
        <v>65</v>
      </c>
      <c r="AV112" s="10" t="s">
        <v>65</v>
      </c>
      <c r="AW112" s="10" t="n">
        <v>46.276</v>
      </c>
      <c r="AX112" s="10" t="s">
        <v>66</v>
      </c>
      <c r="AY112" s="21" t="n">
        <f aca="false">1.8651*O112 - 2.6525</f>
        <v>49.0723183</v>
      </c>
      <c r="AZ112" s="21" t="n">
        <f aca="false">1.8651*V112 - 2.6525</f>
        <v>49.2812095</v>
      </c>
      <c r="BA112" s="21" t="s">
        <v>65</v>
      </c>
      <c r="BB112" s="21" t="n">
        <f aca="false">1.8651*AL112 - 2.6525</f>
        <v>48.8896088179533</v>
      </c>
      <c r="BC112" s="21" t="s">
        <v>65</v>
      </c>
      <c r="BD112" s="25" t="n">
        <f aca="false">V112 - O112</f>
        <v>0.111999999999998</v>
      </c>
      <c r="BE112" s="25" t="n">
        <f aca="false">(BD112/O112)*100</f>
        <v>0.403851007824607</v>
      </c>
      <c r="BF112" s="25" t="n">
        <f aca="false">V112-O112</f>
        <v>0.111999999999998</v>
      </c>
      <c r="BG112" s="25" t="n">
        <f aca="false">(BF112/O112)*100</f>
        <v>0.403851007824607</v>
      </c>
      <c r="BH112" s="25" t="n">
        <f aca="false">BG112/AA112</f>
        <v>0.0155327310701772</v>
      </c>
      <c r="BI112" s="25" t="n">
        <f aca="false">((AZ112 - AY112)/AY112)*100</f>
        <v>0.425680316798883</v>
      </c>
      <c r="BJ112" s="25" t="n">
        <f aca="false">BI112/AA112</f>
        <v>0.0163723198768801</v>
      </c>
      <c r="BK112" s="25" t="n">
        <f aca="false">AL112 - O112</f>
        <v>-0.0979622980251307</v>
      </c>
      <c r="BL112" s="25" t="n">
        <f aca="false">(BK112/O112)*100</f>
        <v>-0.353233685591644</v>
      </c>
      <c r="BM112" s="25" t="n">
        <f aca="false">BL112/AA112</f>
        <v>-0.013585910984294</v>
      </c>
      <c r="BN112" s="25" t="n">
        <f aca="false">((BB112 - AY112)/AY112)*100</f>
        <v>-0.37232698265791</v>
      </c>
      <c r="BO112" s="25" t="n">
        <f aca="false">BN112/AA112</f>
        <v>-0.0143202685637658</v>
      </c>
      <c r="BP112" s="25" t="e">
        <f aca="false">((BC112 - AZ112)/AZ112)</f>
        <v>#VALUE!</v>
      </c>
      <c r="BQ112" s="25" t="e">
        <f aca="false">BP112*100</f>
        <v>#VALUE!</v>
      </c>
      <c r="BR112" s="25" t="e">
        <f aca="false">BP112/AA112</f>
        <v>#VALUE!</v>
      </c>
      <c r="BS112" s="25" t="n">
        <f aca="false">((AZ112 - AY112)/AZ112)</f>
        <v>0.00423875960268379</v>
      </c>
      <c r="BT112" s="25" t="n">
        <f aca="false">BS112*100</f>
        <v>0.423875960268379</v>
      </c>
      <c r="BU112" s="25" t="n">
        <f aca="false">BS112/AA112</f>
        <v>0.000163029215487838</v>
      </c>
      <c r="BV112" s="25" t="e">
        <f aca="false">(BP112-BS112)*100</f>
        <v>#VALUE!</v>
      </c>
      <c r="BW112" s="25" t="e">
        <f aca="false">BV112/AA112</f>
        <v>#VALUE!</v>
      </c>
      <c r="BX112" s="10"/>
      <c r="BY112" s="10" t="s">
        <v>87</v>
      </c>
      <c r="BZ112" s="26"/>
      <c r="CA112" s="26"/>
    </row>
    <row r="113" customFormat="false" ht="14.25" hidden="false" customHeight="true" outlineLevel="0" collapsed="false">
      <c r="A113" s="18" t="n">
        <v>112</v>
      </c>
      <c r="B113" s="10" t="n">
        <v>17030</v>
      </c>
      <c r="C113" s="10" t="n">
        <v>13</v>
      </c>
      <c r="D113" s="11" t="n">
        <v>5</v>
      </c>
      <c r="E113" s="11" t="n">
        <v>1</v>
      </c>
      <c r="F113" s="10" t="n">
        <v>900</v>
      </c>
      <c r="G113" s="10" t="n">
        <v>2439.9</v>
      </c>
      <c r="H113" s="10" t="n">
        <v>2459.91</v>
      </c>
      <c r="I113" s="12" t="n">
        <v>936.56</v>
      </c>
      <c r="J113" s="10" t="n">
        <v>2.02</v>
      </c>
      <c r="K113" s="13" t="n">
        <v>7.62</v>
      </c>
      <c r="L113" s="10" t="s">
        <v>64</v>
      </c>
      <c r="M113" s="10" t="n">
        <v>20170626</v>
      </c>
      <c r="N113" s="10" t="n">
        <v>20170626</v>
      </c>
      <c r="O113" s="10" t="n">
        <v>21.460333</v>
      </c>
      <c r="P113" s="10" t="n">
        <v>170505</v>
      </c>
      <c r="Q113" s="24" t="n">
        <f aca="false">DATE(2017,RIGHT(LEFT(P113,4),2),RIGHT(P113,2))</f>
        <v>42860</v>
      </c>
      <c r="R113" s="10" t="n">
        <f aca="false">AVERAGE(2.785, 2.785, 2.786)</f>
        <v>2.78533333333333</v>
      </c>
      <c r="S113" s="10" t="n">
        <v>12.9</v>
      </c>
      <c r="T113" s="10" t="n">
        <f aca="false">AVERAGE(32.5, 32.6, 32.5)</f>
        <v>32.5333333333333</v>
      </c>
      <c r="U113" s="10" t="n">
        <v>36.1</v>
      </c>
      <c r="V113" s="10" t="n">
        <v>21.325667</v>
      </c>
      <c r="W113" s="10" t="n">
        <v>170531</v>
      </c>
      <c r="X113" s="24" t="n">
        <f aca="false">DATE(2017,RIGHT(LEFT(W113,4),2),RIGHT(W113,2))</f>
        <v>42886</v>
      </c>
      <c r="Y113" s="10" t="n">
        <f aca="false">V113*(32.55/29.53)</f>
        <v>23.5066190602777</v>
      </c>
      <c r="Z113" s="10" t="n">
        <f aca="false">V113*(T113/AI113)</f>
        <v>23.5450803076923</v>
      </c>
      <c r="AA113" s="10" t="n">
        <v>26</v>
      </c>
      <c r="AB113" s="10" t="n">
        <f aca="false">IF(X113="NA","NA",DATEDIF(Q113,X113,"d"))</f>
        <v>26</v>
      </c>
      <c r="AC113" s="10" t="n">
        <f aca="false">1.8682*O113 - 2.7383</f>
        <v>37.3538941106</v>
      </c>
      <c r="AD113" s="10" t="n">
        <f aca="false">1.8682*Z113 - 2.7383</f>
        <v>41.2486190308308</v>
      </c>
      <c r="AE113" s="10" t="n">
        <f aca="false">((AD113-AC113)/AC113)*100</f>
        <v>10.4265566227151</v>
      </c>
      <c r="AF113" s="12" t="n">
        <f aca="false">(AE113/AA113)*60</f>
        <v>24.061284513958</v>
      </c>
      <c r="AG113" s="10" t="n">
        <f aca="false">AVERAGE(2.794, 2.795, 2.794)</f>
        <v>2.79433333333333</v>
      </c>
      <c r="AH113" s="10" t="n">
        <v>17.2</v>
      </c>
      <c r="AI113" s="10" t="n">
        <f aca="false">AVERAGE(29.4, 29.5, 29.5)</f>
        <v>29.4666666666667</v>
      </c>
      <c r="AJ113" s="10" t="n">
        <f aca="false">33.1</f>
        <v>33.1</v>
      </c>
      <c r="AK113" s="10" t="n">
        <f aca="false">((R113 - AG113)/R113)</f>
        <v>-0.00323121110579237</v>
      </c>
      <c r="AL113" s="10" t="n">
        <f aca="false">(V113*(1 +AK113))</f>
        <v>21.2567592679512</v>
      </c>
      <c r="AM113" s="10" t="s">
        <v>65</v>
      </c>
      <c r="AN113" s="10" t="s">
        <v>65</v>
      </c>
      <c r="AO113" s="24" t="str">
        <f aca="false">IF(AN113="NA","NA",DATE(2017,RIGHT(LEFT(AN113,4),2),RIGHT(AN113,2)))</f>
        <v>NA</v>
      </c>
      <c r="AP113" s="10" t="str">
        <f aca="false">IF(AO113="NA","NA",DATEDIF(X113,AO113,"d"))</f>
        <v>NA</v>
      </c>
      <c r="AQ113" s="10" t="s">
        <v>65</v>
      </c>
      <c r="AR113" s="10" t="s">
        <v>65</v>
      </c>
      <c r="AS113" s="10" t="s">
        <v>65</v>
      </c>
      <c r="AT113" s="10" t="s">
        <v>65</v>
      </c>
      <c r="AU113" s="10" t="s">
        <v>65</v>
      </c>
      <c r="AV113" s="10" t="s">
        <v>65</v>
      </c>
      <c r="AW113" s="10" t="n">
        <v>34.559</v>
      </c>
      <c r="AX113" s="10" t="s">
        <v>66</v>
      </c>
      <c r="AY113" s="21" t="n">
        <f aca="false">1.8651*O113 - 2.6525</f>
        <v>37.3731670783</v>
      </c>
      <c r="AZ113" s="21" t="n">
        <f aca="false">1.8651*V113 - 2.6525</f>
        <v>37.1220015217</v>
      </c>
      <c r="BA113" s="21" t="s">
        <v>65</v>
      </c>
      <c r="BB113" s="21" t="n">
        <f aca="false">1.8651*AL113 - 2.6525</f>
        <v>36.9934817106557</v>
      </c>
      <c r="BC113" s="21" t="s">
        <v>65</v>
      </c>
      <c r="BD113" s="25" t="n">
        <f aca="false">V113 - O113</f>
        <v>-0.134665999999999</v>
      </c>
      <c r="BE113" s="25" t="n">
        <f aca="false">(BD113/O113)*100</f>
        <v>-0.627511232001849</v>
      </c>
      <c r="BF113" s="25" t="n">
        <f aca="false">V113-O113</f>
        <v>-0.134665999999999</v>
      </c>
      <c r="BG113" s="25" t="n">
        <f aca="false">(BF113/O113)*100</f>
        <v>-0.627511232001849</v>
      </c>
      <c r="BH113" s="25" t="n">
        <f aca="false">BG113/AA113</f>
        <v>-0.0241350473846865</v>
      </c>
      <c r="BI113" s="25" t="n">
        <f aca="false">((AZ113 - AY113)/AY113)*100</f>
        <v>-0.672047825312173</v>
      </c>
      <c r="BJ113" s="25" t="n">
        <f aca="false">BI113/AA113</f>
        <v>-0.0258479932812374</v>
      </c>
      <c r="BK113" s="25" t="n">
        <f aca="false">AL113 - O113</f>
        <v>-0.203573732048831</v>
      </c>
      <c r="BL113" s="25" t="n">
        <f aca="false">(BK113/O113)*100</f>
        <v>-0.94860472131924</v>
      </c>
      <c r="BM113" s="25" t="n">
        <f aca="false">BL113/AA113</f>
        <v>-0.0364847969738169</v>
      </c>
      <c r="BN113" s="25" t="n">
        <f aca="false">((BB113 - AY113)/AY113)*100</f>
        <v>-1.01593040495818</v>
      </c>
      <c r="BO113" s="25" t="n">
        <f aca="false">BN113/AA113</f>
        <v>-0.0390742463445454</v>
      </c>
      <c r="BP113" s="25" t="e">
        <f aca="false">((BC113 - AZ113)/AZ113)</f>
        <v>#VALUE!</v>
      </c>
      <c r="BQ113" s="25" t="e">
        <f aca="false">BP113*100</f>
        <v>#VALUE!</v>
      </c>
      <c r="BR113" s="25" t="e">
        <f aca="false">BP113/AA113</f>
        <v>#VALUE!</v>
      </c>
      <c r="BS113" s="25" t="n">
        <f aca="false">((AZ113 - AY113)/AZ113)</f>
        <v>-0.00676594866397975</v>
      </c>
      <c r="BT113" s="25" t="n">
        <f aca="false">BS113*100</f>
        <v>-0.676594866397975</v>
      </c>
      <c r="BU113" s="25" t="n">
        <f aca="false">BS113/AA113</f>
        <v>-0.000260228794768452</v>
      </c>
      <c r="BV113" s="25" t="e">
        <f aca="false">(BP113-BS113)*100</f>
        <v>#VALUE!</v>
      </c>
      <c r="BW113" s="25" t="e">
        <f aca="false">BV113/AA113</f>
        <v>#VALUE!</v>
      </c>
      <c r="BX113" s="10"/>
      <c r="BY113" s="26"/>
      <c r="BZ113" s="10"/>
      <c r="CA113" s="10"/>
    </row>
    <row r="114" customFormat="false" ht="14.25" hidden="false" customHeight="true" outlineLevel="0" collapsed="false">
      <c r="A114" s="18" t="n">
        <v>113</v>
      </c>
      <c r="B114" s="10" t="n">
        <v>17048</v>
      </c>
      <c r="C114" s="10" t="n">
        <v>15</v>
      </c>
      <c r="D114" s="11" t="n">
        <v>5</v>
      </c>
      <c r="E114" s="11" t="n">
        <v>3</v>
      </c>
      <c r="F114" s="10" t="n">
        <v>900</v>
      </c>
      <c r="G114" s="10" t="n">
        <v>2441.67</v>
      </c>
      <c r="H114" s="10" t="n">
        <v>2467.77</v>
      </c>
      <c r="I114" s="12" t="n">
        <v>890.65</v>
      </c>
      <c r="J114" s="10" t="n">
        <v>2.12</v>
      </c>
      <c r="K114" s="13" t="n">
        <v>7.62</v>
      </c>
      <c r="L114" s="10" t="s">
        <v>64</v>
      </c>
      <c r="M114" s="10" t="n">
        <v>20170626</v>
      </c>
      <c r="N114" s="10" t="n">
        <v>20170626</v>
      </c>
      <c r="O114" s="10" t="n">
        <v>29.498333</v>
      </c>
      <c r="P114" s="10" t="n">
        <v>170506</v>
      </c>
      <c r="Q114" s="24" t="n">
        <f aca="false">DATE(2017,RIGHT(LEFT(P114,4),2),RIGHT(P114,2))</f>
        <v>42861</v>
      </c>
      <c r="R114" s="10" t="n">
        <f aca="false">AVERAGE(2.799, 2.798, 2.797)</f>
        <v>2.798</v>
      </c>
      <c r="S114" s="10" t="n">
        <v>13</v>
      </c>
      <c r="T114" s="10" t="n">
        <f aca="false">AVERAGE(32.6, 32.7, 32.7)</f>
        <v>32.6666666666667</v>
      </c>
      <c r="U114" s="10" t="n">
        <v>36.1</v>
      </c>
      <c r="V114" s="10" t="n">
        <v>29.487667</v>
      </c>
      <c r="W114" s="10" t="n">
        <v>170531</v>
      </c>
      <c r="X114" s="24" t="n">
        <f aca="false">DATE(2017,RIGHT(LEFT(W114,4),2),RIGHT(W114,2))</f>
        <v>42886</v>
      </c>
      <c r="Y114" s="10" t="n">
        <f aca="false">V114*(32.55/29.53)</f>
        <v>32.5033376515408</v>
      </c>
      <c r="Z114" s="10" t="n">
        <f aca="false">V114*(T114/AI114)</f>
        <v>32.6899475791855</v>
      </c>
      <c r="AA114" s="10" t="n">
        <v>25</v>
      </c>
      <c r="AB114" s="10" t="n">
        <f aca="false">IF(X114="NA","NA",DATEDIF(Q114,X114,"d"))</f>
        <v>25</v>
      </c>
      <c r="AC114" s="10" t="n">
        <f aca="false">1.8682*O114 - 2.7383</f>
        <v>52.3704857106</v>
      </c>
      <c r="AD114" s="10" t="n">
        <f aca="false">1.8682*Z114 - 2.7383</f>
        <v>58.3330600674344</v>
      </c>
      <c r="AE114" s="10" t="n">
        <f aca="false">((AD114-AC114)/AC114)*100</f>
        <v>11.3853715044456</v>
      </c>
      <c r="AF114" s="12" t="n">
        <f aca="false">(AE114/AA114)*60</f>
        <v>27.3248916106693</v>
      </c>
      <c r="AG114" s="10" t="n">
        <f aca="false">AVERAGE(2.794, 2.795, 2.794)</f>
        <v>2.79433333333333</v>
      </c>
      <c r="AH114" s="10" t="n">
        <v>17.2</v>
      </c>
      <c r="AI114" s="10" t="n">
        <f aca="false">AVERAGE(29.4, 29.5, 29.5)</f>
        <v>29.4666666666667</v>
      </c>
      <c r="AJ114" s="10" t="n">
        <f aca="false">33.1</f>
        <v>33.1</v>
      </c>
      <c r="AK114" s="10" t="n">
        <f aca="false">((R114 - AG114)/R114)</f>
        <v>0.00131045985227529</v>
      </c>
      <c r="AL114" s="10" t="n">
        <f aca="false">(V114*(1 +AK114))</f>
        <v>29.5263094037408</v>
      </c>
      <c r="AM114" s="10" t="s">
        <v>65</v>
      </c>
      <c r="AN114" s="10" t="s">
        <v>65</v>
      </c>
      <c r="AO114" s="24" t="str">
        <f aca="false">IF(AN114="NA","NA",DATE(2017,RIGHT(LEFT(AN114,4),2),RIGHT(AN114,2)))</f>
        <v>NA</v>
      </c>
      <c r="AP114" s="10" t="str">
        <f aca="false">IF(AO114="NA","NA",DATEDIF(X114,AO114,"d"))</f>
        <v>NA</v>
      </c>
      <c r="AQ114" s="10" t="s">
        <v>65</v>
      </c>
      <c r="AR114" s="10" t="s">
        <v>65</v>
      </c>
      <c r="AS114" s="10" t="s">
        <v>65</v>
      </c>
      <c r="AT114" s="10" t="s">
        <v>65</v>
      </c>
      <c r="AU114" s="10" t="s">
        <v>65</v>
      </c>
      <c r="AV114" s="10" t="s">
        <v>65</v>
      </c>
      <c r="AW114" s="10" t="n">
        <v>49.155</v>
      </c>
      <c r="AX114" s="10" t="s">
        <v>66</v>
      </c>
      <c r="AY114" s="21" t="n">
        <f aca="false">1.8651*O114 - 2.6525</f>
        <v>52.3648408783</v>
      </c>
      <c r="AZ114" s="21" t="n">
        <f aca="false">1.8651*V114 - 2.6525</f>
        <v>52.3449477217</v>
      </c>
      <c r="BA114" s="21" t="s">
        <v>65</v>
      </c>
      <c r="BB114" s="21" t="n">
        <f aca="false">1.8651*AL114 - 2.6525</f>
        <v>52.4170196689169</v>
      </c>
      <c r="BC114" s="21" t="s">
        <v>65</v>
      </c>
      <c r="BD114" s="25" t="n">
        <f aca="false">V114 - O114</f>
        <v>-0.0106660000000005</v>
      </c>
      <c r="BE114" s="25" t="n">
        <f aca="false">(BD114/O114)*100</f>
        <v>-0.0361579754354272</v>
      </c>
      <c r="BF114" s="25" t="n">
        <f aca="false">V114-O114</f>
        <v>-0.0106660000000005</v>
      </c>
      <c r="BG114" s="25" t="n">
        <f aca="false">(BF114/O114)*100</f>
        <v>-0.0361579754354272</v>
      </c>
      <c r="BH114" s="25" t="n">
        <f aca="false">BG114/AA114</f>
        <v>-0.00144631901741709</v>
      </c>
      <c r="BI114" s="25" t="n">
        <f aca="false">((AZ114 - AY114)/AY114)*100</f>
        <v>-0.0379895293604326</v>
      </c>
      <c r="BJ114" s="25" t="n">
        <f aca="false">BI114/AA114</f>
        <v>-0.0015195811744173</v>
      </c>
      <c r="BK114" s="25" t="n">
        <f aca="false">AL114 - O114</f>
        <v>0.0279764037407624</v>
      </c>
      <c r="BL114" s="25" t="n">
        <f aca="false">(BK114/O114)*100</f>
        <v>0.094840626216954</v>
      </c>
      <c r="BM114" s="25" t="n">
        <f aca="false">BL114/AA114</f>
        <v>0.00379362504867816</v>
      </c>
      <c r="BN114" s="25" t="n">
        <f aca="false">((BB114 - AY114)/AY114)*100</f>
        <v>0.0996447038541759</v>
      </c>
      <c r="BO114" s="25" t="n">
        <f aca="false">BN114/AA114</f>
        <v>0.00398578815416703</v>
      </c>
      <c r="BP114" s="25" t="e">
        <f aca="false">((BC114 - AZ114)/AZ114)</f>
        <v>#VALUE!</v>
      </c>
      <c r="BQ114" s="25" t="e">
        <f aca="false">BP114*100</f>
        <v>#VALUE!</v>
      </c>
      <c r="BR114" s="25" t="e">
        <f aca="false">BP114/AA114</f>
        <v>#VALUE!</v>
      </c>
      <c r="BS114" s="25" t="n">
        <f aca="false">((AZ114 - AY114)/AZ114)</f>
        <v>-0.000380039668885918</v>
      </c>
      <c r="BT114" s="25" t="n">
        <f aca="false">BS114*100</f>
        <v>-0.0380039668885918</v>
      </c>
      <c r="BU114" s="25" t="n">
        <f aca="false">BS114/AA114</f>
        <v>-1.52015867554367E-005</v>
      </c>
      <c r="BV114" s="25" t="e">
        <f aca="false">(BP114-BS114)*100</f>
        <v>#VALUE!</v>
      </c>
      <c r="BW114" s="25" t="e">
        <f aca="false">BV114/AA114</f>
        <v>#VALUE!</v>
      </c>
      <c r="BX114" s="10"/>
      <c r="BY114" s="26"/>
      <c r="BZ114" s="10"/>
      <c r="CA114" s="10"/>
    </row>
    <row r="115" customFormat="false" ht="14.25" hidden="false" customHeight="true" outlineLevel="0" collapsed="false">
      <c r="A115" s="18" t="n">
        <v>114</v>
      </c>
      <c r="B115" s="10" t="n">
        <v>17053</v>
      </c>
      <c r="C115" s="10" t="n">
        <v>10</v>
      </c>
      <c r="D115" s="11" t="n">
        <v>4</v>
      </c>
      <c r="E115" s="11" t="n">
        <v>1</v>
      </c>
      <c r="F115" s="10" t="n">
        <v>2800</v>
      </c>
      <c r="G115" s="10" t="n">
        <v>2587.92</v>
      </c>
      <c r="H115" s="10" t="n">
        <v>2497.79</v>
      </c>
      <c r="I115" s="12" t="n">
        <v>2378.18</v>
      </c>
      <c r="J115" s="10" t="n">
        <v>1.08</v>
      </c>
      <c r="K115" s="13" t="n">
        <v>7.22</v>
      </c>
      <c r="L115" s="10" t="s">
        <v>64</v>
      </c>
      <c r="M115" s="10" t="n">
        <v>20170626</v>
      </c>
      <c r="N115" s="10" t="n">
        <v>20170626</v>
      </c>
      <c r="O115" s="10" t="n">
        <v>15.645333</v>
      </c>
      <c r="P115" s="10" t="n">
        <v>170505</v>
      </c>
      <c r="Q115" s="24" t="n">
        <f aca="false">DATE(2017,RIGHT(LEFT(P115,4),2),RIGHT(P115,2))</f>
        <v>42860</v>
      </c>
      <c r="R115" s="10" t="n">
        <v>2.786</v>
      </c>
      <c r="S115" s="10" t="n">
        <v>12.9</v>
      </c>
      <c r="T115" s="10" t="n">
        <f aca="false">AVERAGE(32.5, 32.6, 32.5)</f>
        <v>32.5333333333333</v>
      </c>
      <c r="U115" s="10" t="n">
        <v>36.1</v>
      </c>
      <c r="V115" s="10" t="n">
        <v>15.498667</v>
      </c>
      <c r="W115" s="10" t="n">
        <v>170531</v>
      </c>
      <c r="X115" s="24" t="n">
        <f aca="false">DATE(2017,RIGHT(LEFT(W115,4),2),RIGHT(W115,2))</f>
        <v>42886</v>
      </c>
      <c r="Y115" s="10" t="n">
        <f aca="false">V115*(32.55/29.53)</f>
        <v>17.0836983017271</v>
      </c>
      <c r="Z115" s="10" t="n">
        <f aca="false">V115*(T115/AI115)</f>
        <v>17.1116504434389</v>
      </c>
      <c r="AA115" s="10" t="n">
        <v>26</v>
      </c>
      <c r="AB115" s="10" t="n">
        <f aca="false">IF(X115="NA","NA",DATEDIF(Q115,X115,"d"))</f>
        <v>26</v>
      </c>
      <c r="AC115" s="10" t="n">
        <f aca="false">1.8682*O115 - 2.7383</f>
        <v>26.4903111106</v>
      </c>
      <c r="AD115" s="10" t="n">
        <f aca="false">1.8682*Z115 - 2.7383</f>
        <v>29.2296853584326</v>
      </c>
      <c r="AE115" s="10" t="n">
        <f aca="false">((AD115-AC115)/AC115)*100</f>
        <v>10.3410421885775</v>
      </c>
      <c r="AF115" s="12" t="n">
        <f aca="false">(AE115/AA115)*60</f>
        <v>23.8639435121019</v>
      </c>
      <c r="AG115" s="10" t="n">
        <f aca="false">AVERAGE(2.794, 2.795, 2.794)</f>
        <v>2.79433333333333</v>
      </c>
      <c r="AH115" s="10" t="n">
        <v>17.2</v>
      </c>
      <c r="AI115" s="10" t="n">
        <f aca="false">AVERAGE(29.4, 29.5, 29.5)</f>
        <v>29.4666666666667</v>
      </c>
      <c r="AJ115" s="10" t="n">
        <f aca="false">33.1</f>
        <v>33.1</v>
      </c>
      <c r="AK115" s="10" t="n">
        <f aca="false">((R115 - AG115)/R115)</f>
        <v>-0.00299114620722676</v>
      </c>
      <c r="AL115" s="10" t="n">
        <f aca="false">(V115*(1 +AK115))</f>
        <v>15.4523082209859</v>
      </c>
      <c r="AM115" s="10" t="s">
        <v>65</v>
      </c>
      <c r="AN115" s="10" t="s">
        <v>65</v>
      </c>
      <c r="AO115" s="24" t="str">
        <f aca="false">IF(AN115="NA","NA",DATE(2017,RIGHT(LEFT(AN115,4),2),RIGHT(AN115,2)))</f>
        <v>NA</v>
      </c>
      <c r="AP115" s="10" t="str">
        <f aca="false">IF(AO115="NA","NA",DATEDIF(X115,AO115,"d"))</f>
        <v>NA</v>
      </c>
      <c r="AQ115" s="10" t="s">
        <v>65</v>
      </c>
      <c r="AR115" s="10" t="s">
        <v>65</v>
      </c>
      <c r="AS115" s="10" t="s">
        <v>65</v>
      </c>
      <c r="AT115" s="10" t="s">
        <v>65</v>
      </c>
      <c r="AU115" s="10" t="s">
        <v>65</v>
      </c>
      <c r="AV115" s="10" t="s">
        <v>65</v>
      </c>
      <c r="AW115" s="10" t="n">
        <v>25.27</v>
      </c>
      <c r="AX115" s="10" t="s">
        <v>66</v>
      </c>
      <c r="AY115" s="21" t="n">
        <f aca="false">1.8651*O115 - 2.6525</f>
        <v>26.5276105783</v>
      </c>
      <c r="AZ115" s="21" t="n">
        <f aca="false">1.8651*V115 - 2.6525</f>
        <v>26.2540638217</v>
      </c>
      <c r="BA115" s="21" t="s">
        <v>65</v>
      </c>
      <c r="BB115" s="21" t="n">
        <f aca="false">1.8651*AL115 - 2.6525</f>
        <v>26.1676000629608</v>
      </c>
      <c r="BC115" s="21" t="s">
        <v>65</v>
      </c>
      <c r="BD115" s="25" t="n">
        <f aca="false">V115 - O115</f>
        <v>-0.146666000000002</v>
      </c>
      <c r="BE115" s="25" t="n">
        <f aca="false">(BD115/O115)*100</f>
        <v>-0.937442494832175</v>
      </c>
      <c r="BF115" s="25" t="n">
        <f aca="false">V115-O115</f>
        <v>-0.146666000000002</v>
      </c>
      <c r="BG115" s="25" t="n">
        <f aca="false">(BF115/O115)*100</f>
        <v>-0.937442494832175</v>
      </c>
      <c r="BH115" s="25" t="n">
        <f aca="false">BG115/AA115</f>
        <v>-0.0360554805704683</v>
      </c>
      <c r="BI115" s="25" t="n">
        <f aca="false">((AZ115 - AY115)/AY115)*100</f>
        <v>-1.03117751895744</v>
      </c>
      <c r="BJ115" s="25" t="n">
        <f aca="false">BI115/AA115</f>
        <v>-0.0396606738060554</v>
      </c>
      <c r="BK115" s="25" t="n">
        <f aca="false">AL115 - O115</f>
        <v>-0.193024779014122</v>
      </c>
      <c r="BL115" s="25" t="n">
        <f aca="false">(BK115/O115)*100</f>
        <v>-1.23375308799194</v>
      </c>
      <c r="BM115" s="25" t="n">
        <f aca="false">BL115/AA115</f>
        <v>-0.0474520418458438</v>
      </c>
      <c r="BN115" s="25" t="n">
        <f aca="false">((BB115 - AY115)/AY115)*100</f>
        <v>-1.35711625544494</v>
      </c>
      <c r="BO115" s="25" t="n">
        <f aca="false">BN115/AA115</f>
        <v>-0.0521967790555746</v>
      </c>
      <c r="BP115" s="25" t="e">
        <f aca="false">((BC115 - AZ115)/AZ115)</f>
        <v>#VALUE!</v>
      </c>
      <c r="BQ115" s="25" t="e">
        <f aca="false">BP115*100</f>
        <v>#VALUE!</v>
      </c>
      <c r="BR115" s="25" t="e">
        <f aca="false">BP115/AA115</f>
        <v>#VALUE!</v>
      </c>
      <c r="BS115" s="25" t="n">
        <f aca="false">((AZ115 - AY115)/AZ115)</f>
        <v>-0.0104192158005615</v>
      </c>
      <c r="BT115" s="25" t="n">
        <f aca="false">BS115*100</f>
        <v>-1.04192158005615</v>
      </c>
      <c r="BU115" s="25" t="n">
        <f aca="false">BS115/AA115</f>
        <v>-0.000400739069252364</v>
      </c>
      <c r="BV115" s="25" t="e">
        <f aca="false">(BP115-BS115)*100</f>
        <v>#VALUE!</v>
      </c>
      <c r="BW115" s="25" t="e">
        <f aca="false">BV115/AA115</f>
        <v>#VALUE!</v>
      </c>
      <c r="BX115" s="10"/>
      <c r="BY115" s="26"/>
      <c r="BZ115" s="10"/>
      <c r="CA115" s="10"/>
    </row>
    <row r="116" customFormat="false" ht="14.25" hidden="false" customHeight="true" outlineLevel="0" collapsed="false">
      <c r="A116" s="18" t="n">
        <v>115</v>
      </c>
      <c r="B116" s="10" t="n">
        <v>17075</v>
      </c>
      <c r="C116" s="10" t="n">
        <v>7</v>
      </c>
      <c r="D116" s="11" t="n">
        <v>3</v>
      </c>
      <c r="E116" s="11" t="n">
        <v>1</v>
      </c>
      <c r="F116" s="10" t="n">
        <v>900</v>
      </c>
      <c r="G116" s="10" t="n">
        <v>2453.26</v>
      </c>
      <c r="H116" s="10" t="n">
        <v>2468.16</v>
      </c>
      <c r="I116" s="12" t="n">
        <v>943.47</v>
      </c>
      <c r="J116" s="10" t="n">
        <v>2.01</v>
      </c>
      <c r="K116" s="13" t="n">
        <v>7.59</v>
      </c>
      <c r="L116" s="10" t="s">
        <v>64</v>
      </c>
      <c r="M116" s="10" t="n">
        <v>20170626</v>
      </c>
      <c r="N116" s="10" t="n">
        <v>20170626</v>
      </c>
      <c r="O116" s="10" t="n">
        <v>39.837333</v>
      </c>
      <c r="P116" s="10" t="n">
        <v>170504</v>
      </c>
      <c r="Q116" s="24" t="n">
        <f aca="false">DATE(2017,RIGHT(LEFT(P116,4),2),RIGHT(P116,2))</f>
        <v>42859</v>
      </c>
      <c r="R116" s="10" t="n">
        <f aca="false">AVERAGE(2.756, 2.755, 2.756)</f>
        <v>2.75566666666667</v>
      </c>
      <c r="S116" s="10" t="n">
        <v>13</v>
      </c>
      <c r="T116" s="10" t="n">
        <f aca="false">AVERAGE(32.4,32.5,32.4)</f>
        <v>32.4333333333333</v>
      </c>
      <c r="U116" s="10" t="n">
        <v>36.1</v>
      </c>
      <c r="V116" s="10" t="n">
        <v>39.813667</v>
      </c>
      <c r="W116" s="10" t="n">
        <v>170531</v>
      </c>
      <c r="X116" s="24" t="n">
        <f aca="false">DATE(2017,RIGHT(LEFT(W116,4),2),RIGHT(W116,2))</f>
        <v>42886</v>
      </c>
      <c r="Y116" s="10" t="n">
        <f aca="false">V116*(32.55/29.53)</f>
        <v>43.8853660971893</v>
      </c>
      <c r="Z116" s="10" t="n">
        <f aca="false">V116*(T116/AI116)</f>
        <v>43.822056550905</v>
      </c>
      <c r="AA116" s="10" t="n">
        <v>27</v>
      </c>
      <c r="AB116" s="10" t="n">
        <f aca="false">IF(X116="NA","NA",DATEDIF(Q116,X116,"d"))</f>
        <v>27</v>
      </c>
      <c r="AC116" s="10" t="n">
        <f aca="false">1.8682*O116 - 2.7383</f>
        <v>71.6858055106</v>
      </c>
      <c r="AD116" s="10" t="n">
        <f aca="false">1.8682*Z116 - 2.7383</f>
        <v>79.1300660484007</v>
      </c>
      <c r="AE116" s="10" t="n">
        <f aca="false">((AD116-AC116)/AC116)*100</f>
        <v>10.3845670489117</v>
      </c>
      <c r="AF116" s="12" t="n">
        <f aca="false">(AE116/AA116)*60</f>
        <v>23.0768156642482</v>
      </c>
      <c r="AG116" s="10" t="n">
        <f aca="false">AVERAGE(2.794, 2.795, 2.794)</f>
        <v>2.79433333333333</v>
      </c>
      <c r="AH116" s="10" t="n">
        <v>17.2</v>
      </c>
      <c r="AI116" s="10" t="n">
        <f aca="false">AVERAGE(29.4, 29.5, 29.5)</f>
        <v>29.4666666666667</v>
      </c>
      <c r="AJ116" s="10" t="n">
        <f aca="false">33.1</f>
        <v>33.1</v>
      </c>
      <c r="AK116" s="10" t="n">
        <f aca="false">((R116 - AG116)/R116)</f>
        <v>-0.0140316922704732</v>
      </c>
      <c r="AL116" s="10" t="n">
        <f aca="false">(V116*(1 +AK116))</f>
        <v>39.2550138764969</v>
      </c>
      <c r="AM116" s="10" t="s">
        <v>65</v>
      </c>
      <c r="AN116" s="10" t="s">
        <v>65</v>
      </c>
      <c r="AO116" s="24" t="str">
        <f aca="false">IF(AN116="NA","NA",DATE(2017,RIGHT(LEFT(AN116,4),2),RIGHT(AN116,2)))</f>
        <v>NA</v>
      </c>
      <c r="AP116" s="10" t="str">
        <f aca="false">IF(AO116="NA","NA",DATEDIF(X116,AO116,"d"))</f>
        <v>NA</v>
      </c>
      <c r="AQ116" s="10" t="s">
        <v>65</v>
      </c>
      <c r="AR116" s="10" t="s">
        <v>65</v>
      </c>
      <c r="AS116" s="10" t="s">
        <v>65</v>
      </c>
      <c r="AT116" s="10" t="s">
        <v>65</v>
      </c>
      <c r="AU116" s="10" t="s">
        <v>65</v>
      </c>
      <c r="AV116" s="10" t="s">
        <v>65</v>
      </c>
      <c r="AW116" s="10" t="n">
        <v>65.044</v>
      </c>
      <c r="AX116" s="10" t="s">
        <v>66</v>
      </c>
      <c r="AY116" s="21" t="n">
        <f aca="false">1.8651*O116 - 2.6525</f>
        <v>71.6481097783</v>
      </c>
      <c r="AZ116" s="21" t="n">
        <f aca="false">1.8651*V116 - 2.6525</f>
        <v>71.6039703217</v>
      </c>
      <c r="BA116" s="21" t="s">
        <v>65</v>
      </c>
      <c r="BB116" s="21" t="n">
        <f aca="false">1.8651*AL116 - 2.6525</f>
        <v>70.5620263810544</v>
      </c>
      <c r="BC116" s="21" t="s">
        <v>65</v>
      </c>
      <c r="BD116" s="25" t="n">
        <f aca="false">V116 - O116</f>
        <v>-0.0236659999999986</v>
      </c>
      <c r="BE116" s="25" t="n">
        <f aca="false">(BD116/O116)*100</f>
        <v>-0.059406587283337</v>
      </c>
      <c r="BF116" s="25" t="n">
        <f aca="false">V116-O116</f>
        <v>-0.0236659999999986</v>
      </c>
      <c r="BG116" s="25" t="n">
        <f aca="false">(BF116/O116)*100</f>
        <v>-0.059406587283337</v>
      </c>
      <c r="BH116" s="25" t="n">
        <f aca="false">BG116/AA116</f>
        <v>-0.00220024397345693</v>
      </c>
      <c r="BI116" s="25" t="n">
        <f aca="false">((AZ116 - AY116)/AY116)*100</f>
        <v>-0.0616058912601786</v>
      </c>
      <c r="BJ116" s="25" t="n">
        <f aca="false">BI116/AA116</f>
        <v>-0.00228169967630291</v>
      </c>
      <c r="BK116" s="25" t="n">
        <f aca="false">AL116 - O116</f>
        <v>-0.58231912350309</v>
      </c>
      <c r="BL116" s="25" t="n">
        <f aca="false">(BK116/O116)*100</f>
        <v>-1.46174223937905</v>
      </c>
      <c r="BM116" s="25" t="n">
        <f aca="false">BL116/AA116</f>
        <v>-0.0541386014584834</v>
      </c>
      <c r="BN116" s="25" t="n">
        <f aca="false">((BB116 - AY116)/AY116)*100</f>
        <v>-1.51585771153806</v>
      </c>
      <c r="BO116" s="25" t="n">
        <f aca="false">BN116/AA116</f>
        <v>-0.0561428782051134</v>
      </c>
      <c r="BP116" s="25" t="e">
        <f aca="false">((BC116 - AZ116)/AZ116)</f>
        <v>#VALUE!</v>
      </c>
      <c r="BQ116" s="25" t="e">
        <f aca="false">BP116*100</f>
        <v>#VALUE!</v>
      </c>
      <c r="BR116" s="25" t="e">
        <f aca="false">BP116/AA116</f>
        <v>#VALUE!</v>
      </c>
      <c r="BS116" s="25" t="n">
        <f aca="false">((AZ116 - AY116)/AZ116)</f>
        <v>-0.000616438675141679</v>
      </c>
      <c r="BT116" s="25" t="n">
        <f aca="false">BS116*100</f>
        <v>-0.0616438675141679</v>
      </c>
      <c r="BU116" s="25" t="n">
        <f aca="false">BS116/AA116</f>
        <v>-2.28310620422844E-005</v>
      </c>
      <c r="BV116" s="25" t="e">
        <f aca="false">(BP116-BS116)*100</f>
        <v>#VALUE!</v>
      </c>
      <c r="BW116" s="25" t="e">
        <f aca="false">BV116/AA116</f>
        <v>#VALUE!</v>
      </c>
      <c r="BX116" s="10"/>
      <c r="BY116" s="26"/>
      <c r="BZ116" s="26"/>
      <c r="CA116" s="26"/>
    </row>
    <row r="117" customFormat="false" ht="14.25" hidden="false" customHeight="true" outlineLevel="0" collapsed="false">
      <c r="A117" s="18" t="n">
        <v>116</v>
      </c>
      <c r="B117" s="10" t="n">
        <v>17095</v>
      </c>
      <c r="C117" s="10" t="n">
        <v>1</v>
      </c>
      <c r="D117" s="11" t="n">
        <v>1</v>
      </c>
      <c r="E117" s="11" t="n">
        <v>1</v>
      </c>
      <c r="F117" s="10" t="n">
        <v>400</v>
      </c>
      <c r="G117" s="10" t="n">
        <v>2404.69</v>
      </c>
      <c r="H117" s="10" t="n">
        <v>2506.24</v>
      </c>
      <c r="I117" s="12" t="n">
        <v>576.45</v>
      </c>
      <c r="J117" s="10" t="n">
        <v>2.97</v>
      </c>
      <c r="K117" s="13" t="n">
        <v>7.83</v>
      </c>
      <c r="L117" s="10" t="s">
        <v>64</v>
      </c>
      <c r="M117" s="10" t="n">
        <v>20170626</v>
      </c>
      <c r="N117" s="10" t="n">
        <v>20170626</v>
      </c>
      <c r="O117" s="10" t="n">
        <v>67.265</v>
      </c>
      <c r="P117" s="10" t="n">
        <v>170506</v>
      </c>
      <c r="Q117" s="24" t="n">
        <f aca="false">DATE(2017,RIGHT(LEFT(P117,4),2),RIGHT(P117,2))</f>
        <v>42861</v>
      </c>
      <c r="R117" s="10" t="n">
        <f aca="false">AVERAGE(2.796, 2.797, 2.798)</f>
        <v>2.797</v>
      </c>
      <c r="S117" s="10" t="n">
        <v>13</v>
      </c>
      <c r="T117" s="10" t="n">
        <f aca="false">AVERAGE(32.6, 32.7, 32.7)</f>
        <v>32.6666666666667</v>
      </c>
      <c r="U117" s="10" t="n">
        <v>36.1</v>
      </c>
      <c r="V117" s="10" t="n">
        <v>65.903333</v>
      </c>
      <c r="W117" s="10" t="n">
        <v>170531</v>
      </c>
      <c r="X117" s="24" t="n">
        <f aca="false">DATE(2017,RIGHT(LEFT(W117,4),2),RIGHT(W117,2))</f>
        <v>42886</v>
      </c>
      <c r="Y117" s="10" t="n">
        <f aca="false">V117*(32.55/29.53)</f>
        <v>72.6431929952591</v>
      </c>
      <c r="Z117" s="10" t="n">
        <f aca="false">V117*(T117/AI117)</f>
        <v>73.060256040724</v>
      </c>
      <c r="AA117" s="10" t="n">
        <v>25</v>
      </c>
      <c r="AB117" s="10" t="n">
        <f aca="false">IF(X117="NA","NA",DATEDIF(Q117,X117,"d"))</f>
        <v>25</v>
      </c>
      <c r="AC117" s="10" t="n">
        <f aca="false">1.8682*O117 - 2.7383</f>
        <v>122.926173</v>
      </c>
      <c r="AD117" s="10" t="n">
        <f aca="false">1.8682*Z117 - 2.7383</f>
        <v>133.752870335281</v>
      </c>
      <c r="AE117" s="10" t="n">
        <f aca="false">((AD117-AC117)/AC117)*100</f>
        <v>8.80747937648765</v>
      </c>
      <c r="AF117" s="12" t="n">
        <f aca="false">(AE117/AA117)*60</f>
        <v>21.1379505035704</v>
      </c>
      <c r="AG117" s="10" t="n">
        <f aca="false">AVERAGE(2.806, 2.806, 2.806)</f>
        <v>2.806</v>
      </c>
      <c r="AH117" s="10" t="n">
        <v>17.2</v>
      </c>
      <c r="AI117" s="10" t="n">
        <f aca="false">AVERAGE(29.4, 29.5, 29.5)</f>
        <v>29.4666666666667</v>
      </c>
      <c r="AJ117" s="10" t="n">
        <f aca="false">33.1</f>
        <v>33.1</v>
      </c>
      <c r="AK117" s="10" t="n">
        <f aca="false">((R117 - AG117)/R117)</f>
        <v>-0.00321773328566301</v>
      </c>
      <c r="AL117" s="10" t="n">
        <f aca="false">(V117*(1 +AK117))</f>
        <v>65.6912736517698</v>
      </c>
      <c r="AM117" s="10" t="s">
        <v>65</v>
      </c>
      <c r="AN117" s="10" t="s">
        <v>65</v>
      </c>
      <c r="AO117" s="24" t="str">
        <f aca="false">IF(AN117="NA","NA",DATE(2017,RIGHT(LEFT(AN117,4),2),RIGHT(AN117,2)))</f>
        <v>NA</v>
      </c>
      <c r="AP117" s="10" t="str">
        <f aca="false">IF(AO117="NA","NA",DATEDIF(X117,AO117,"d"))</f>
        <v>NA</v>
      </c>
      <c r="AQ117" s="10" t="s">
        <v>65</v>
      </c>
      <c r="AR117" s="10" t="s">
        <v>65</v>
      </c>
      <c r="AS117" s="10" t="s">
        <v>65</v>
      </c>
      <c r="AT117" s="10" t="s">
        <v>65</v>
      </c>
      <c r="AU117" s="10" t="s">
        <v>65</v>
      </c>
      <c r="AV117" s="10" t="s">
        <v>65</v>
      </c>
      <c r="AW117" s="10" t="n">
        <v>106.978</v>
      </c>
      <c r="AX117" s="10" t="s">
        <v>66</v>
      </c>
      <c r="AY117" s="21" t="n">
        <f aca="false">1.8651*O117 - 2.6525</f>
        <v>122.8034515</v>
      </c>
      <c r="AZ117" s="21" t="n">
        <f aca="false">1.8651*V117 - 2.6525</f>
        <v>120.2638063783</v>
      </c>
      <c r="BA117" s="21" t="s">
        <v>65</v>
      </c>
      <c r="BB117" s="21" t="n">
        <f aca="false">1.8651*AL117 - 2.6525</f>
        <v>119.868294487916</v>
      </c>
      <c r="BC117" s="21" t="s">
        <v>65</v>
      </c>
      <c r="BD117" s="25" t="n">
        <f aca="false">V117 - O117</f>
        <v>-1.361667</v>
      </c>
      <c r="BE117" s="25" t="n">
        <f aca="false">(BD117/O117)*100</f>
        <v>-2.02433211922991</v>
      </c>
      <c r="BF117" s="25" t="n">
        <f aca="false">V117-O117</f>
        <v>-1.361667</v>
      </c>
      <c r="BG117" s="25" t="n">
        <f aca="false">(BF117/O117)*100</f>
        <v>-2.02433211922991</v>
      </c>
      <c r="BH117" s="25" t="n">
        <f aca="false">BG117/AA117</f>
        <v>-0.0809732847691963</v>
      </c>
      <c r="BI117" s="25" t="n">
        <f aca="false">((AZ117 - AY117)/AY117)*100</f>
        <v>-2.06805679374573</v>
      </c>
      <c r="BJ117" s="25" t="n">
        <f aca="false">BI117/AA117</f>
        <v>-0.0827222717498291</v>
      </c>
      <c r="BK117" s="25" t="n">
        <f aca="false">AL117 - O117</f>
        <v>-1.57372634823022</v>
      </c>
      <c r="BL117" s="25" t="n">
        <f aca="false">(BK117/O117)*100</f>
        <v>-2.33959168695492</v>
      </c>
      <c r="BM117" s="25" t="n">
        <f aca="false">BL117/AA117</f>
        <v>-0.0935836674781966</v>
      </c>
      <c r="BN117" s="25" t="n">
        <f aca="false">((BB117 - AY117)/AY117)*100</f>
        <v>-2.39012582808732</v>
      </c>
      <c r="BO117" s="25" t="n">
        <f aca="false">BN117/AA117</f>
        <v>-0.0956050331234929</v>
      </c>
      <c r="BP117" s="25" t="e">
        <f aca="false">((BC117 - AZ117)/AZ117)</f>
        <v>#VALUE!</v>
      </c>
      <c r="BQ117" s="25" t="e">
        <f aca="false">BP117*100</f>
        <v>#VALUE!</v>
      </c>
      <c r="BR117" s="25" t="e">
        <f aca="false">BP117/AA117</f>
        <v>#VALUE!</v>
      </c>
      <c r="BS117" s="25" t="n">
        <f aca="false">((AZ117 - AY117)/AZ117)</f>
        <v>-0.0211172853926752</v>
      </c>
      <c r="BT117" s="25" t="n">
        <f aca="false">BS117*100</f>
        <v>-2.11172853926752</v>
      </c>
      <c r="BU117" s="25" t="n">
        <f aca="false">BS117/AA117</f>
        <v>-0.000844691415707007</v>
      </c>
      <c r="BV117" s="25" t="e">
        <f aca="false">(BP117-BS117)*100</f>
        <v>#VALUE!</v>
      </c>
      <c r="BW117" s="25" t="e">
        <f aca="false">BV117/AA117</f>
        <v>#VALUE!</v>
      </c>
      <c r="BX117" s="10"/>
      <c r="BY117" s="26"/>
      <c r="BZ117" s="26"/>
      <c r="CA117" s="26"/>
    </row>
    <row r="118" customFormat="false" ht="14.25" hidden="false" customHeight="true" outlineLevel="0" collapsed="false">
      <c r="A118" s="18" t="n">
        <v>117</v>
      </c>
      <c r="B118" s="10" t="n">
        <v>17110</v>
      </c>
      <c r="C118" s="10" t="n">
        <v>11</v>
      </c>
      <c r="D118" s="11" t="n">
        <v>4</v>
      </c>
      <c r="E118" s="11" t="n">
        <v>2</v>
      </c>
      <c r="F118" s="10" t="n">
        <v>2800</v>
      </c>
      <c r="G118" s="10" t="n">
        <v>2601.68</v>
      </c>
      <c r="H118" s="10" t="n">
        <v>2504.96</v>
      </c>
      <c r="I118" s="12" t="n">
        <v>2527.05</v>
      </c>
      <c r="J118" s="10" t="n">
        <v>1.02</v>
      </c>
      <c r="K118" s="13" t="n">
        <v>7.22</v>
      </c>
      <c r="L118" s="10" t="s">
        <v>64</v>
      </c>
      <c r="M118" s="10" t="n">
        <v>20170626</v>
      </c>
      <c r="N118" s="10" t="n">
        <v>20170626</v>
      </c>
      <c r="O118" s="10" t="n">
        <v>49.50175</v>
      </c>
      <c r="P118" s="10" t="n">
        <v>170504</v>
      </c>
      <c r="Q118" s="24" t="n">
        <f aca="false">DATE(2017,RIGHT(LEFT(P118,4),2),RIGHT(P118,2))</f>
        <v>42859</v>
      </c>
      <c r="R118" s="10" t="n">
        <f aca="false">AVERAGE(2.769, 2.772, 2.769)</f>
        <v>2.77</v>
      </c>
      <c r="S118" s="10" t="n">
        <v>13</v>
      </c>
      <c r="T118" s="10" t="n">
        <f aca="false">AVERAGE(32.4,32.5,32.4)</f>
        <v>32.4333333333333</v>
      </c>
      <c r="U118" s="10" t="n">
        <v>36.1</v>
      </c>
      <c r="V118" s="10" t="n">
        <v>48.892333</v>
      </c>
      <c r="W118" s="10" t="n">
        <v>170531</v>
      </c>
      <c r="X118" s="24" t="n">
        <f aca="false">DATE(2017,RIGHT(LEFT(W118,4),2),RIGHT(W118,2))</f>
        <v>42886</v>
      </c>
      <c r="Y118" s="10" t="n">
        <f aca="false">V118*(32.55/29.53)</f>
        <v>53.892497092787</v>
      </c>
      <c r="Z118" s="10" t="n">
        <f aca="false">V118*(T118/AI118)</f>
        <v>53.8147511414027</v>
      </c>
      <c r="AA118" s="10" t="n">
        <v>27</v>
      </c>
      <c r="AB118" s="10" t="n">
        <f aca="false">IF(X118="NA","NA",DATEDIF(Q118,X118,"d"))</f>
        <v>27</v>
      </c>
      <c r="AC118" s="10" t="n">
        <f aca="false">1.8682*O118 - 2.7383</f>
        <v>89.74086935</v>
      </c>
      <c r="AD118" s="10" t="n">
        <f aca="false">1.8682*Z118 - 2.7383</f>
        <v>97.7984180823686</v>
      </c>
      <c r="AE118" s="10" t="n">
        <f aca="false">((AD118-AC118)/AC118)*100</f>
        <v>8.97868361509087</v>
      </c>
      <c r="AF118" s="12" t="n">
        <f aca="false">(AE118/AA118)*60</f>
        <v>19.9526302557575</v>
      </c>
      <c r="AG118" s="10" t="n">
        <f aca="false">AVERAGE(2.806, 2.806, 2.806)</f>
        <v>2.806</v>
      </c>
      <c r="AH118" s="10" t="n">
        <v>17.2</v>
      </c>
      <c r="AI118" s="10" t="n">
        <f aca="false">AVERAGE(29.4, 29.5, 29.5)</f>
        <v>29.4666666666667</v>
      </c>
      <c r="AJ118" s="10" t="n">
        <f aca="false">33.1</f>
        <v>33.1</v>
      </c>
      <c r="AK118" s="10" t="n">
        <f aca="false">((R118 - AG118)/R118)</f>
        <v>-0.0129963898916966</v>
      </c>
      <c r="AL118" s="10" t="n">
        <f aca="false">(V118*(1 +AK118))</f>
        <v>48.2569091776173</v>
      </c>
      <c r="AM118" s="10" t="s">
        <v>65</v>
      </c>
      <c r="AN118" s="10" t="s">
        <v>65</v>
      </c>
      <c r="AO118" s="24" t="str">
        <f aca="false">IF(AN118="NA","NA",DATE(2017,RIGHT(LEFT(AN118,4),2),RIGHT(AN118,2)))</f>
        <v>NA</v>
      </c>
      <c r="AP118" s="10" t="str">
        <f aca="false">IF(AO118="NA","NA",DATEDIF(X118,AO118,"d"))</f>
        <v>NA</v>
      </c>
      <c r="AQ118" s="10" t="s">
        <v>65</v>
      </c>
      <c r="AR118" s="10" t="s">
        <v>65</v>
      </c>
      <c r="AS118" s="10" t="s">
        <v>65</v>
      </c>
      <c r="AT118" s="10" t="s">
        <v>65</v>
      </c>
      <c r="AU118" s="10" t="s">
        <v>65</v>
      </c>
      <c r="AV118" s="10" t="s">
        <v>65</v>
      </c>
      <c r="AW118" s="10" t="n">
        <v>81.184</v>
      </c>
      <c r="AX118" s="10" t="s">
        <v>66</v>
      </c>
      <c r="AY118" s="21" t="n">
        <f aca="false">1.8651*O118 - 2.6525</f>
        <v>89.673213925</v>
      </c>
      <c r="AZ118" s="21" t="n">
        <f aca="false">1.8651*V118 - 2.6525</f>
        <v>88.5365902783</v>
      </c>
      <c r="BA118" s="21" t="s">
        <v>65</v>
      </c>
      <c r="BB118" s="21" t="n">
        <f aca="false">1.8651*AL118 - 2.6525</f>
        <v>87.3514613071741</v>
      </c>
      <c r="BC118" s="21" t="s">
        <v>65</v>
      </c>
      <c r="BD118" s="25" t="n">
        <f aca="false">V118 - O118</f>
        <v>-0.609417000000001</v>
      </c>
      <c r="BE118" s="25" t="n">
        <f aca="false">(BD118/O118)*100</f>
        <v>-1.23110193073982</v>
      </c>
      <c r="BF118" s="25" t="n">
        <f aca="false">V118-O118</f>
        <v>-0.609417000000001</v>
      </c>
      <c r="BG118" s="25" t="n">
        <f aca="false">(BF118/O118)*100</f>
        <v>-1.23110193073982</v>
      </c>
      <c r="BH118" s="25" t="n">
        <f aca="false">BG118/AA118</f>
        <v>-0.0455963678051787</v>
      </c>
      <c r="BI118" s="25" t="n">
        <f aca="false">((AZ118 - AY118)/AY118)*100</f>
        <v>-1.26751746363261</v>
      </c>
      <c r="BJ118" s="25" t="n">
        <f aca="false">BI118/AA118</f>
        <v>-0.0469450912456521</v>
      </c>
      <c r="BK118" s="25" t="n">
        <f aca="false">AL118 - O118</f>
        <v>-1.24484082238266</v>
      </c>
      <c r="BL118" s="25" t="n">
        <f aca="false">(BK118/O118)*100</f>
        <v>-2.51474103922117</v>
      </c>
      <c r="BM118" s="25" t="n">
        <f aca="false">BL118/AA118</f>
        <v>-0.0931385570081913</v>
      </c>
      <c r="BN118" s="25" t="n">
        <f aca="false">((BB118 - AY118)/AY118)*100</f>
        <v>-2.58912613499919</v>
      </c>
      <c r="BO118" s="25" t="n">
        <f aca="false">BN118/AA118</f>
        <v>-0.0958935605555256</v>
      </c>
      <c r="BP118" s="25" t="e">
        <f aca="false">((BC118 - AZ118)/AZ118)</f>
        <v>#VALUE!</v>
      </c>
      <c r="BQ118" s="25" t="e">
        <f aca="false">BP118*100</f>
        <v>#VALUE!</v>
      </c>
      <c r="BR118" s="25" t="e">
        <f aca="false">BP118/AA118</f>
        <v>#VALUE!</v>
      </c>
      <c r="BS118" s="25" t="n">
        <f aca="false">((AZ118 - AY118)/AZ118)</f>
        <v>-0.0128378972256241</v>
      </c>
      <c r="BT118" s="25" t="n">
        <f aca="false">BS118*100</f>
        <v>-1.28378972256241</v>
      </c>
      <c r="BU118" s="25" t="n">
        <f aca="false">BS118/AA118</f>
        <v>-0.000475477675023114</v>
      </c>
      <c r="BV118" s="25" t="e">
        <f aca="false">(BP118-BS118)*100</f>
        <v>#VALUE!</v>
      </c>
      <c r="BW118" s="25" t="e">
        <f aca="false">BV118/AA118</f>
        <v>#VALUE!</v>
      </c>
      <c r="BX118" s="10"/>
      <c r="BY118" s="10" t="s">
        <v>88</v>
      </c>
      <c r="BZ118" s="26"/>
      <c r="CA118" s="26"/>
    </row>
    <row r="119" customFormat="false" ht="14.25" hidden="false" customHeight="true" outlineLevel="0" collapsed="false">
      <c r="A119" s="18" t="n">
        <v>118</v>
      </c>
      <c r="B119" s="10" t="n">
        <v>17114</v>
      </c>
      <c r="C119" s="10" t="n">
        <v>17</v>
      </c>
      <c r="D119" s="11" t="n">
        <v>6</v>
      </c>
      <c r="E119" s="11" t="n">
        <v>2</v>
      </c>
      <c r="F119" s="10" t="n">
        <v>2800</v>
      </c>
      <c r="G119" s="10" t="n">
        <v>2608.91</v>
      </c>
      <c r="H119" s="10" t="n">
        <v>2522.06</v>
      </c>
      <c r="I119" s="12" t="n">
        <v>2346.38</v>
      </c>
      <c r="J119" s="10" t="n">
        <v>1.21</v>
      </c>
      <c r="K119" s="13" t="n">
        <v>7.23</v>
      </c>
      <c r="L119" s="10" t="s">
        <v>64</v>
      </c>
      <c r="M119" s="10" t="n">
        <v>20170626</v>
      </c>
      <c r="N119" s="10" t="n">
        <v>20170626</v>
      </c>
      <c r="O119" s="10" t="n">
        <v>30.066333</v>
      </c>
      <c r="P119" s="10" t="n">
        <v>170504</v>
      </c>
      <c r="Q119" s="24" t="n">
        <f aca="false">DATE(2017,RIGHT(LEFT(P119,4),2),RIGHT(P119,2))</f>
        <v>42859</v>
      </c>
      <c r="R119" s="10" t="n">
        <f aca="false">AVERAGE(2.756, 2.755, 2.756)</f>
        <v>2.75566666666667</v>
      </c>
      <c r="S119" s="10" t="n">
        <v>13</v>
      </c>
      <c r="T119" s="10" t="n">
        <f aca="false">AVERAGE(32.4,32.5,32.4)</f>
        <v>32.4333333333333</v>
      </c>
      <c r="U119" s="10" t="n">
        <v>36.1</v>
      </c>
      <c r="V119" s="10" t="n">
        <v>29.999667</v>
      </c>
      <c r="W119" s="10" t="n">
        <v>170531</v>
      </c>
      <c r="X119" s="24" t="n">
        <f aca="false">DATE(2017,RIGHT(LEFT(W119,4),2),RIGHT(W119,2))</f>
        <v>42886</v>
      </c>
      <c r="Y119" s="10" t="n">
        <f aca="false">V119*(32.55/29.53)</f>
        <v>33.0676993176431</v>
      </c>
      <c r="Z119" s="10" t="n">
        <f aca="false">V119*(T119/AI119)</f>
        <v>33.0199954649321</v>
      </c>
      <c r="AA119" s="10" t="n">
        <v>27</v>
      </c>
      <c r="AB119" s="10" t="n">
        <f aca="false">IF(X119="NA","NA",DATEDIF(Q119,X119,"d"))</f>
        <v>27</v>
      </c>
      <c r="AC119" s="10" t="n">
        <f aca="false">1.8682*O119 - 2.7383</f>
        <v>53.4316233106</v>
      </c>
      <c r="AD119" s="10" t="n">
        <f aca="false">1.8682*Z119 - 2.7383</f>
        <v>58.9496555275862</v>
      </c>
      <c r="AE119" s="10" t="n">
        <f aca="false">((AD119-AC119)/AC119)*100</f>
        <v>10.3272778835666</v>
      </c>
      <c r="AF119" s="12" t="n">
        <f aca="false">(AE119/AA119)*60</f>
        <v>22.9495064079257</v>
      </c>
      <c r="AG119" s="10" t="n">
        <f aca="false">AVERAGE(2.806, 2.806, 2.806)</f>
        <v>2.806</v>
      </c>
      <c r="AH119" s="10" t="n">
        <v>17.2</v>
      </c>
      <c r="AI119" s="10" t="n">
        <f aca="false">AVERAGE(29.4, 29.5, 29.5)</f>
        <v>29.4666666666667</v>
      </c>
      <c r="AJ119" s="10" t="n">
        <f aca="false">33.1</f>
        <v>33.1</v>
      </c>
      <c r="AK119" s="10" t="n">
        <f aca="false">((R119 - AG119)/R119)</f>
        <v>-0.0182653925244949</v>
      </c>
      <c r="AL119" s="10" t="n">
        <f aca="false">(V119*(1 +AK119))</f>
        <v>29.4517113066409</v>
      </c>
      <c r="AM119" s="10" t="s">
        <v>65</v>
      </c>
      <c r="AN119" s="10" t="s">
        <v>65</v>
      </c>
      <c r="AO119" s="24" t="str">
        <f aca="false">IF(AN119="NA","NA",DATE(2017,RIGHT(LEFT(AN119,4),2),RIGHT(AN119,2)))</f>
        <v>NA</v>
      </c>
      <c r="AP119" s="10" t="str">
        <f aca="false">IF(AO119="NA","NA",DATEDIF(X119,AO119,"d"))</f>
        <v>NA</v>
      </c>
      <c r="AQ119" s="10" t="s">
        <v>65</v>
      </c>
      <c r="AR119" s="10" t="s">
        <v>65</v>
      </c>
      <c r="AS119" s="10" t="s">
        <v>65</v>
      </c>
      <c r="AT119" s="10" t="s">
        <v>65</v>
      </c>
      <c r="AU119" s="10" t="s">
        <v>65</v>
      </c>
      <c r="AV119" s="10" t="s">
        <v>65</v>
      </c>
      <c r="AW119" s="10" t="n">
        <v>49.779</v>
      </c>
      <c r="AX119" s="10" t="s">
        <v>66</v>
      </c>
      <c r="AY119" s="21" t="n">
        <f aca="false">1.8651*O119 - 2.6525</f>
        <v>53.4242176783</v>
      </c>
      <c r="AZ119" s="21" t="n">
        <f aca="false">1.8651*V119 - 2.6525</f>
        <v>53.2998789217</v>
      </c>
      <c r="BA119" s="21" t="s">
        <v>65</v>
      </c>
      <c r="BB119" s="21" t="n">
        <f aca="false">1.8651*AL119 - 2.6525</f>
        <v>52.2778867580159</v>
      </c>
      <c r="BC119" s="21" t="s">
        <v>65</v>
      </c>
      <c r="BD119" s="25" t="n">
        <f aca="false">V119 - O119</f>
        <v>-0.0666660000000014</v>
      </c>
      <c r="BE119" s="25" t="n">
        <f aca="false">(BD119/O119)*100</f>
        <v>-0.221729733386514</v>
      </c>
      <c r="BF119" s="25" t="n">
        <f aca="false">V119-O119</f>
        <v>-0.0666660000000014</v>
      </c>
      <c r="BG119" s="25" t="n">
        <f aca="false">(BF119/O119)*100</f>
        <v>-0.221729733386514</v>
      </c>
      <c r="BH119" s="25" t="n">
        <f aca="false">BG119/AA119</f>
        <v>-0.00821221234764866</v>
      </c>
      <c r="BI119" s="25" t="n">
        <f aca="false">((AZ119 - AY119)/AY119)*100</f>
        <v>-0.232738563152607</v>
      </c>
      <c r="BJ119" s="25" t="n">
        <f aca="false">BI119/AA119</f>
        <v>-0.00861994678342991</v>
      </c>
      <c r="BK119" s="25" t="n">
        <f aca="false">AL119 - O119</f>
        <v>-0.614621693359137</v>
      </c>
      <c r="BL119" s="25" t="n">
        <f aca="false">(BK119/O119)*100</f>
        <v>-2.04421900522134</v>
      </c>
      <c r="BM119" s="25" t="n">
        <f aca="false">BL119/AA119</f>
        <v>-0.0757118150081979</v>
      </c>
      <c r="BN119" s="25" t="n">
        <f aca="false">((BB119 - AY119)/AY119)*100</f>
        <v>-2.14571400406252</v>
      </c>
      <c r="BO119" s="25" t="n">
        <f aca="false">BN119/AA119</f>
        <v>-0.0794708890393527</v>
      </c>
      <c r="BP119" s="25" t="e">
        <f aca="false">((BC119 - AZ119)/AZ119)</f>
        <v>#VALUE!</v>
      </c>
      <c r="BQ119" s="25" t="e">
        <f aca="false">BP119*100</f>
        <v>#VALUE!</v>
      </c>
      <c r="BR119" s="25" t="e">
        <f aca="false">BP119/AA119</f>
        <v>#VALUE!</v>
      </c>
      <c r="BS119" s="25" t="n">
        <f aca="false">((AZ119 - AY119)/AZ119)</f>
        <v>-0.00233281499161858</v>
      </c>
      <c r="BT119" s="25" t="n">
        <f aca="false">BS119*100</f>
        <v>-0.233281499161858</v>
      </c>
      <c r="BU119" s="25" t="n">
        <f aca="false">BS119/AA119</f>
        <v>-8.64005552451324E-005</v>
      </c>
      <c r="BV119" s="25" t="e">
        <f aca="false">(BP119-BS119)*100</f>
        <v>#VALUE!</v>
      </c>
      <c r="BW119" s="25" t="e">
        <f aca="false">BV119/AA119</f>
        <v>#VALUE!</v>
      </c>
      <c r="BX119" s="10"/>
      <c r="BY119" s="10" t="s">
        <v>88</v>
      </c>
      <c r="BZ119" s="26"/>
      <c r="CA119" s="26"/>
    </row>
    <row r="120" customFormat="false" ht="14.25" hidden="false" customHeight="true" outlineLevel="0" collapsed="false">
      <c r="A120" s="18" t="n">
        <v>119</v>
      </c>
      <c r="B120" s="10" t="n">
        <v>17116</v>
      </c>
      <c r="C120" s="10" t="n">
        <v>8</v>
      </c>
      <c r="D120" s="11" t="n">
        <v>3</v>
      </c>
      <c r="E120" s="11" t="n">
        <v>2</v>
      </c>
      <c r="F120" s="10" t="n">
        <v>900</v>
      </c>
      <c r="G120" s="10" t="n">
        <v>2449.19</v>
      </c>
      <c r="H120" s="10" t="n">
        <v>2464.79</v>
      </c>
      <c r="I120" s="12" t="n">
        <v>904.6</v>
      </c>
      <c r="J120" s="10" t="n">
        <v>2.08</v>
      </c>
      <c r="K120" s="13" t="n">
        <v>7.59</v>
      </c>
      <c r="L120" s="10" t="s">
        <v>64</v>
      </c>
      <c r="M120" s="10" t="n">
        <v>20170626</v>
      </c>
      <c r="N120" s="10" t="n">
        <v>20170626</v>
      </c>
      <c r="O120" s="10" t="n">
        <v>43.82075</v>
      </c>
      <c r="P120" s="10" t="n">
        <v>170504</v>
      </c>
      <c r="Q120" s="24" t="n">
        <f aca="false">DATE(2017,RIGHT(LEFT(P120,4),2),RIGHT(P120,2))</f>
        <v>42859</v>
      </c>
      <c r="R120" s="10" t="n">
        <f aca="false">AVERAGE(2.769, 2.772, 2.769)</f>
        <v>2.77</v>
      </c>
      <c r="S120" s="10" t="n">
        <v>13</v>
      </c>
      <c r="T120" s="10" t="n">
        <f aca="false">AVERAGE(32.4,32.5,32.4)</f>
        <v>32.4333333333333</v>
      </c>
      <c r="U120" s="10" t="n">
        <v>36.1</v>
      </c>
      <c r="V120" s="10" t="n">
        <v>43.855</v>
      </c>
      <c r="W120" s="10" t="n">
        <v>170601</v>
      </c>
      <c r="X120" s="24" t="n">
        <f aca="false">DATE(2017,RIGHT(LEFT(W120,4),2),RIGHT(W120,2))</f>
        <v>42887</v>
      </c>
      <c r="Y120" s="10" t="n">
        <f aca="false">V120*(32.55/29.53)</f>
        <v>48.3400016931934</v>
      </c>
      <c r="Z120" s="10" t="n">
        <f aca="false">V120*(T120/AI120)</f>
        <v>48.0528322072072</v>
      </c>
      <c r="AA120" s="10" t="n">
        <v>28</v>
      </c>
      <c r="AB120" s="10" t="n">
        <f aca="false">IF(X120="NA","NA",DATEDIF(Q120,X120,"d"))</f>
        <v>28</v>
      </c>
      <c r="AC120" s="10" t="n">
        <f aca="false">1.8682*O120 - 2.7383</f>
        <v>79.12762515</v>
      </c>
      <c r="AD120" s="10" t="n">
        <f aca="false">1.8682*Z120 - 2.7383</f>
        <v>87.0340011295045</v>
      </c>
      <c r="AE120" s="10" t="n">
        <f aca="false">((AD120-AC120)/AC120)*100</f>
        <v>9.99192881691648</v>
      </c>
      <c r="AF120" s="12" t="n">
        <f aca="false">(AE120/AA120)*60</f>
        <v>21.4112760362496</v>
      </c>
      <c r="AG120" s="10" t="n">
        <f aca="false">AVERAGE(2.8, 2.8, 2.798)</f>
        <v>2.79933333333333</v>
      </c>
      <c r="AH120" s="10" t="n">
        <v>17</v>
      </c>
      <c r="AI120" s="10" t="n">
        <f aca="false">AVERAGE(29.6, 29.6, 29.6)</f>
        <v>29.6</v>
      </c>
      <c r="AJ120" s="10" t="n">
        <v>33.1</v>
      </c>
      <c r="AK120" s="10" t="n">
        <f aca="false">((R120 - AG120)/R120)</f>
        <v>-0.010589651022864</v>
      </c>
      <c r="AL120" s="10" t="n">
        <f aca="false">(V120*(1 +AK120))</f>
        <v>43.3905908543923</v>
      </c>
      <c r="AM120" s="10" t="s">
        <v>65</v>
      </c>
      <c r="AN120" s="10" t="s">
        <v>65</v>
      </c>
      <c r="AO120" s="24" t="str">
        <f aca="false">IF(AN120="NA","NA",DATE(2017,RIGHT(LEFT(AN120,4),2),RIGHT(AN120,2)))</f>
        <v>NA</v>
      </c>
      <c r="AP120" s="10" t="str">
        <f aca="false">IF(AO120="NA","NA",DATEDIF(X120,AO120,"d"))</f>
        <v>NA</v>
      </c>
      <c r="AQ120" s="10" t="s">
        <v>65</v>
      </c>
      <c r="AR120" s="10" t="s">
        <v>65</v>
      </c>
      <c r="AS120" s="10" t="s">
        <v>65</v>
      </c>
      <c r="AT120" s="10" t="s">
        <v>65</v>
      </c>
      <c r="AU120" s="10" t="s">
        <v>65</v>
      </c>
      <c r="AV120" s="10" t="s">
        <v>65</v>
      </c>
      <c r="AW120" s="10" t="n">
        <v>72.33</v>
      </c>
      <c r="AX120" s="10" t="s">
        <v>66</v>
      </c>
      <c r="AY120" s="21" t="n">
        <f aca="false">1.8651*O120 - 2.6525</f>
        <v>79.077580825</v>
      </c>
      <c r="AZ120" s="21" t="n">
        <f aca="false">1.8651*V120 - 2.6525</f>
        <v>79.1414605</v>
      </c>
      <c r="BA120" s="21" t="s">
        <v>65</v>
      </c>
      <c r="BB120" s="21" t="n">
        <f aca="false">1.8651*AL120 - 2.6525</f>
        <v>78.2752910025271</v>
      </c>
      <c r="BC120" s="21" t="s">
        <v>65</v>
      </c>
      <c r="BD120" s="25" t="n">
        <f aca="false">V120 - O120</f>
        <v>0.0342500000000001</v>
      </c>
      <c r="BE120" s="25" t="n">
        <f aca="false">(BD120/O120)*100</f>
        <v>0.0781593195004652</v>
      </c>
      <c r="BF120" s="25" t="n">
        <f aca="false">V120-O120</f>
        <v>0.0342500000000001</v>
      </c>
      <c r="BG120" s="25" t="n">
        <f aca="false">(BF120/O120)*100</f>
        <v>0.0781593195004652</v>
      </c>
      <c r="BH120" s="25" t="n">
        <f aca="false">BG120/AA120</f>
        <v>0.00279140426787376</v>
      </c>
      <c r="BI120" s="25" t="n">
        <f aca="false">((AZ120 - AY120)/AY120)*100</f>
        <v>0.0807810182526657</v>
      </c>
      <c r="BJ120" s="25" t="n">
        <f aca="false">BI120/AA120</f>
        <v>0.00288503636616663</v>
      </c>
      <c r="BK120" s="25" t="n">
        <f aca="false">AL120 - O120</f>
        <v>-0.430159145607703</v>
      </c>
      <c r="BL120" s="25" t="n">
        <f aca="false">(BK120/O120)*100</f>
        <v>-0.981633462703636</v>
      </c>
      <c r="BM120" s="25" t="n">
        <f aca="false">BL120/AA120</f>
        <v>-0.0350583379537013</v>
      </c>
      <c r="BN120" s="25" t="n">
        <f aca="false">((BB120 - AY120)/AY120)*100</f>
        <v>-1.01456040271188</v>
      </c>
      <c r="BO120" s="25" t="n">
        <f aca="false">BN120/AA120</f>
        <v>-0.0362343000968527</v>
      </c>
      <c r="BP120" s="25" t="e">
        <f aca="false">((BC120 - AZ120)/AZ120)</f>
        <v>#VALUE!</v>
      </c>
      <c r="BQ120" s="25" t="e">
        <f aca="false">BP120*100</f>
        <v>#VALUE!</v>
      </c>
      <c r="BR120" s="25" t="e">
        <f aca="false">BP120/AA120</f>
        <v>#VALUE!</v>
      </c>
      <c r="BS120" s="25" t="n">
        <f aca="false">((AZ120 - AY120)/AZ120)</f>
        <v>0.0008071581519526</v>
      </c>
      <c r="BT120" s="25" t="n">
        <f aca="false">BS120*100</f>
        <v>0.08071581519526</v>
      </c>
      <c r="BU120" s="25" t="n">
        <f aca="false">BS120/AA120</f>
        <v>2.882707685545E-005</v>
      </c>
      <c r="BV120" s="25" t="e">
        <f aca="false">(BP120-BS120)*100</f>
        <v>#VALUE!</v>
      </c>
      <c r="BW120" s="25" t="e">
        <f aca="false">BV120/AA120</f>
        <v>#VALUE!</v>
      </c>
      <c r="BX120" s="10"/>
      <c r="BY120" s="26"/>
      <c r="BZ120" s="26"/>
      <c r="CA120" s="26"/>
    </row>
    <row r="121" customFormat="false" ht="14.25" hidden="false" customHeight="true" outlineLevel="0" collapsed="false">
      <c r="A121" s="18" t="n">
        <v>120</v>
      </c>
      <c r="B121" s="10" t="n">
        <v>17151</v>
      </c>
      <c r="C121" s="10" t="n">
        <v>14</v>
      </c>
      <c r="D121" s="11" t="n">
        <v>5</v>
      </c>
      <c r="E121" s="11" t="n">
        <v>2</v>
      </c>
      <c r="F121" s="10" t="n">
        <v>900</v>
      </c>
      <c r="G121" s="10" t="n">
        <v>2441</v>
      </c>
      <c r="H121" s="10" t="n">
        <v>2468.42</v>
      </c>
      <c r="I121" s="12" t="n">
        <v>865.45</v>
      </c>
      <c r="J121" s="10" t="n">
        <v>2.15</v>
      </c>
      <c r="K121" s="13" t="n">
        <v>7.62</v>
      </c>
      <c r="L121" s="10" t="s">
        <v>64</v>
      </c>
      <c r="M121" s="10" t="n">
        <v>20170626</v>
      </c>
      <c r="N121" s="10" t="n">
        <v>20170626</v>
      </c>
      <c r="O121" s="10" t="n">
        <v>24.454</v>
      </c>
      <c r="P121" s="10" t="n">
        <v>170504</v>
      </c>
      <c r="Q121" s="24" t="n">
        <f aca="false">DATE(2017,RIGHT(LEFT(P121,4),2),RIGHT(P121,2))</f>
        <v>42859</v>
      </c>
      <c r="R121" s="10" t="n">
        <f aca="false">AVERAGE(2.785)</f>
        <v>2.785</v>
      </c>
      <c r="S121" s="10" t="n">
        <v>12.9</v>
      </c>
      <c r="T121" s="10" t="n">
        <f aca="false">AVERAGE(32.4,32.5,32.4)</f>
        <v>32.4333333333333</v>
      </c>
      <c r="U121" s="10" t="n">
        <v>36.1</v>
      </c>
      <c r="V121" s="10" t="n">
        <v>24.493333</v>
      </c>
      <c r="W121" s="10" t="n">
        <v>170601</v>
      </c>
      <c r="X121" s="24" t="n">
        <f aca="false">DATE(2017,RIGHT(LEFT(W121,4),2),RIGHT(W121,2))</f>
        <v>42887</v>
      </c>
      <c r="Y121" s="10" t="n">
        <f aca="false">V121*(32.55/29.53)</f>
        <v>26.9982387114799</v>
      </c>
      <c r="Z121" s="10" t="n">
        <f aca="false">V121*(T121/AI121)</f>
        <v>26.8378524876126</v>
      </c>
      <c r="AA121" s="10" t="n">
        <v>28</v>
      </c>
      <c r="AB121" s="10" t="n">
        <f aca="false">IF(X121="NA","NA",DATEDIF(Q121,X121,"d"))</f>
        <v>28</v>
      </c>
      <c r="AC121" s="10" t="n">
        <f aca="false">1.8682*O121 - 2.7383</f>
        <v>42.9466628</v>
      </c>
      <c r="AD121" s="10" t="n">
        <f aca="false">1.8682*Z121 - 2.7383</f>
        <v>47.4001760173579</v>
      </c>
      <c r="AE121" s="10" t="n">
        <f aca="false">((AD121-AC121)/AC121)*100</f>
        <v>10.3698702693097</v>
      </c>
      <c r="AF121" s="12" t="n">
        <f aca="false">(AE121/AA121)*60</f>
        <v>22.2211505770922</v>
      </c>
      <c r="AG121" s="10" t="n">
        <f aca="false">AVERAGE(2.803, 2.807, 2.809)</f>
        <v>2.80633333333333</v>
      </c>
      <c r="AH121" s="10" t="n">
        <v>17</v>
      </c>
      <c r="AI121" s="10" t="n">
        <f aca="false">AVERAGE(29.6, 29.6, 29.6)</f>
        <v>29.6</v>
      </c>
      <c r="AJ121" s="10" t="n">
        <v>33.1</v>
      </c>
      <c r="AK121" s="10" t="n">
        <f aca="false">((R121 - AG121)/R121)</f>
        <v>-0.00766008378216632</v>
      </c>
      <c r="AL121" s="10" t="n">
        <f aca="false">(V121*(1 +AK121))</f>
        <v>24.3057120171155</v>
      </c>
      <c r="AM121" s="10" t="s">
        <v>65</v>
      </c>
      <c r="AN121" s="10" t="s">
        <v>65</v>
      </c>
      <c r="AO121" s="24" t="str">
        <f aca="false">IF(AN121="NA","NA",DATE(2017,RIGHT(LEFT(AN121,4),2),RIGHT(AN121,2)))</f>
        <v>NA</v>
      </c>
      <c r="AP121" s="10" t="str">
        <f aca="false">IF(AO121="NA","NA",DATEDIF(X121,AO121,"d"))</f>
        <v>NA</v>
      </c>
      <c r="AQ121" s="10" t="s">
        <v>65</v>
      </c>
      <c r="AR121" s="10" t="s">
        <v>65</v>
      </c>
      <c r="AS121" s="10" t="s">
        <v>65</v>
      </c>
      <c r="AT121" s="10" t="s">
        <v>65</v>
      </c>
      <c r="AU121" s="10" t="s">
        <v>65</v>
      </c>
      <c r="AV121" s="10" t="s">
        <v>65</v>
      </c>
      <c r="AW121" s="10" t="n">
        <v>40.56</v>
      </c>
      <c r="AX121" s="10" t="s">
        <v>66</v>
      </c>
      <c r="AY121" s="21" t="n">
        <f aca="false">1.8651*O121 - 2.6525</f>
        <v>42.9566554</v>
      </c>
      <c r="AZ121" s="21" t="n">
        <f aca="false">1.8651*V121 - 2.6525</f>
        <v>43.0300153783</v>
      </c>
      <c r="BA121" s="21" t="s">
        <v>65</v>
      </c>
      <c r="BB121" s="21" t="n">
        <f aca="false">1.8651*AL121 - 2.6525</f>
        <v>42.6800834831221</v>
      </c>
      <c r="BC121" s="21" t="s">
        <v>65</v>
      </c>
      <c r="BD121" s="25" t="n">
        <f aca="false">V121 - O121</f>
        <v>0.0393329999999992</v>
      </c>
      <c r="BE121" s="25" t="n">
        <f aca="false">(BD121/O121)*100</f>
        <v>0.160844851558024</v>
      </c>
      <c r="BF121" s="25" t="n">
        <f aca="false">V121-O121</f>
        <v>0.0393329999999992</v>
      </c>
      <c r="BG121" s="25" t="n">
        <f aca="false">(BF121/O121)*100</f>
        <v>0.160844851558024</v>
      </c>
      <c r="BH121" s="25" t="n">
        <f aca="false">BG121/AA121</f>
        <v>0.00574445898421514</v>
      </c>
      <c r="BI121" s="25" t="n">
        <f aca="false">((AZ121 - AY121)/AY121)*100</f>
        <v>0.170776746040592</v>
      </c>
      <c r="BJ121" s="25" t="n">
        <f aca="false">BI121/AA121</f>
        <v>0.00609916950144972</v>
      </c>
      <c r="BK121" s="25" t="n">
        <f aca="false">AL121 - O121</f>
        <v>-0.148287982884501</v>
      </c>
      <c r="BL121" s="25" t="n">
        <f aca="false">(BK121/O121)*100</f>
        <v>-0.606395611697476</v>
      </c>
      <c r="BM121" s="25" t="n">
        <f aca="false">BL121/AA121</f>
        <v>-0.0216569861320527</v>
      </c>
      <c r="BN121" s="25" t="n">
        <f aca="false">((BB121 - AY121)/AY121)*100</f>
        <v>-0.643839503570579</v>
      </c>
      <c r="BO121" s="25" t="n">
        <f aca="false">BN121/AA121</f>
        <v>-0.0229942679846635</v>
      </c>
      <c r="BP121" s="25" t="e">
        <f aca="false">((BC121 - AZ121)/AZ121)</f>
        <v>#VALUE!</v>
      </c>
      <c r="BQ121" s="25" t="e">
        <f aca="false">BP121*100</f>
        <v>#VALUE!</v>
      </c>
      <c r="BR121" s="25" t="e">
        <f aca="false">BP121/AA121</f>
        <v>#VALUE!</v>
      </c>
      <c r="BS121" s="25" t="n">
        <f aca="false">((AZ121 - AY121)/AZ121)</f>
        <v>0.00170485596286786</v>
      </c>
      <c r="BT121" s="25" t="n">
        <f aca="false">BS121*100</f>
        <v>0.170485596286786</v>
      </c>
      <c r="BU121" s="25" t="n">
        <f aca="false">BS121/AA121</f>
        <v>6.08877129595663E-005</v>
      </c>
      <c r="BV121" s="25" t="e">
        <f aca="false">(BP121-BS121)*100</f>
        <v>#VALUE!</v>
      </c>
      <c r="BW121" s="25" t="e">
        <f aca="false">BV121/AA121</f>
        <v>#VALUE!</v>
      </c>
      <c r="BX121" s="10"/>
      <c r="BY121" s="26"/>
      <c r="BZ121" s="26"/>
      <c r="CA121" s="26"/>
    </row>
    <row r="122" customFormat="false" ht="14.25" hidden="false" customHeight="true" outlineLevel="0" collapsed="false">
      <c r="A122" s="18" t="n">
        <v>121</v>
      </c>
      <c r="B122" s="10" t="n">
        <v>17157</v>
      </c>
      <c r="C122" s="10" t="n">
        <v>6</v>
      </c>
      <c r="D122" s="11" t="n">
        <v>2</v>
      </c>
      <c r="E122" s="11" t="n">
        <v>3</v>
      </c>
      <c r="F122" s="10" t="n">
        <v>400</v>
      </c>
      <c r="G122" s="10" t="n">
        <v>2348.8</v>
      </c>
      <c r="H122" s="10" t="n">
        <v>2454.04</v>
      </c>
      <c r="I122" s="12" t="n">
        <v>519.42</v>
      </c>
      <c r="J122" s="10" t="n">
        <v>3.1</v>
      </c>
      <c r="K122" s="13" t="n">
        <v>7.83</v>
      </c>
      <c r="L122" s="10" t="s">
        <v>64</v>
      </c>
      <c r="M122" s="10" t="n">
        <v>20170626</v>
      </c>
      <c r="N122" s="10" t="n">
        <v>20170626</v>
      </c>
      <c r="O122" s="10" t="n">
        <v>23.871</v>
      </c>
      <c r="P122" s="10" t="n">
        <v>170505</v>
      </c>
      <c r="Q122" s="24" t="n">
        <f aca="false">DATE(2017,RIGHT(LEFT(P122,4),2),RIGHT(P122,2))</f>
        <v>42860</v>
      </c>
      <c r="R122" s="10" t="n">
        <v>2.786</v>
      </c>
      <c r="S122" s="10" t="n">
        <v>12.9</v>
      </c>
      <c r="T122" s="10" t="n">
        <f aca="false">AVERAGE(32.5, 32.6, 32.5)</f>
        <v>32.5333333333333</v>
      </c>
      <c r="U122" s="10" t="n">
        <v>36.1</v>
      </c>
      <c r="V122" s="10" t="n">
        <v>23.857333</v>
      </c>
      <c r="W122" s="10" t="n">
        <v>170601</v>
      </c>
      <c r="X122" s="24" t="n">
        <f aca="false">DATE(2017,RIGHT(LEFT(W122,4),2),RIGHT(W122,2))</f>
        <v>42887</v>
      </c>
      <c r="Y122" s="10" t="n">
        <f aca="false">V122*(32.55/29.53)</f>
        <v>26.2971957043684</v>
      </c>
      <c r="Z122" s="10" t="n">
        <f aca="false">V122*(T122/AI122)</f>
        <v>26.2215732072072</v>
      </c>
      <c r="AA122" s="10" t="n">
        <v>27</v>
      </c>
      <c r="AB122" s="10" t="n">
        <f aca="false">IF(X122="NA","NA",DATEDIF(Q122,X122,"d"))</f>
        <v>27</v>
      </c>
      <c r="AC122" s="10" t="n">
        <f aca="false">1.8682*O122 - 2.7383</f>
        <v>41.8575022</v>
      </c>
      <c r="AD122" s="10" t="n">
        <f aca="false">1.8682*Z122 - 2.7383</f>
        <v>46.2488430657045</v>
      </c>
      <c r="AE122" s="10" t="n">
        <f aca="false">((AD122-AC122)/AC122)*100</f>
        <v>10.4911679744342</v>
      </c>
      <c r="AF122" s="12" t="n">
        <f aca="false">(AE122/AA122)*60</f>
        <v>23.3137066098538</v>
      </c>
      <c r="AG122" s="10" t="n">
        <f aca="false">AVERAGE(2.8, 2.8, 2.798)</f>
        <v>2.79933333333333</v>
      </c>
      <c r="AH122" s="10" t="n">
        <v>17</v>
      </c>
      <c r="AI122" s="10" t="n">
        <f aca="false">AVERAGE(29.6, 29.6, 29.6)</f>
        <v>29.6</v>
      </c>
      <c r="AJ122" s="10" t="n">
        <v>33.1</v>
      </c>
      <c r="AK122" s="10" t="n">
        <f aca="false">((R122 - AG122)/R122)</f>
        <v>-0.00478583393156253</v>
      </c>
      <c r="AL122" s="10" t="n">
        <f aca="false">(V122*(1 +AK122))</f>
        <v>23.743155766212</v>
      </c>
      <c r="AM122" s="10" t="s">
        <v>65</v>
      </c>
      <c r="AN122" s="10" t="s">
        <v>65</v>
      </c>
      <c r="AO122" s="24" t="str">
        <f aca="false">IF(AN122="NA","NA",DATE(2017,RIGHT(LEFT(AN122,4),2),RIGHT(AN122,2)))</f>
        <v>NA</v>
      </c>
      <c r="AP122" s="10" t="str">
        <f aca="false">IF(AO122="NA","NA",DATEDIF(X122,AO122,"d"))</f>
        <v>NA</v>
      </c>
      <c r="AQ122" s="10" t="s">
        <v>65</v>
      </c>
      <c r="AR122" s="10" t="s">
        <v>65</v>
      </c>
      <c r="AS122" s="10" t="s">
        <v>65</v>
      </c>
      <c r="AT122" s="10" t="s">
        <v>65</v>
      </c>
      <c r="AU122" s="10" t="s">
        <v>65</v>
      </c>
      <c r="AV122" s="10" t="s">
        <v>65</v>
      </c>
      <c r="AW122" s="10" t="n">
        <v>39.87</v>
      </c>
      <c r="AX122" s="10" t="s">
        <v>66</v>
      </c>
      <c r="AY122" s="21" t="n">
        <f aca="false">1.8651*O122 - 2.6525</f>
        <v>41.8693021</v>
      </c>
      <c r="AZ122" s="21" t="n">
        <f aca="false">1.8651*V122 - 2.6525</f>
        <v>41.8438117783</v>
      </c>
      <c r="BA122" s="21" t="s">
        <v>65</v>
      </c>
      <c r="BB122" s="21" t="n">
        <f aca="false">1.8651*AL122 - 2.6525</f>
        <v>41.630859819562</v>
      </c>
      <c r="BC122" s="21" t="s">
        <v>65</v>
      </c>
      <c r="BD122" s="25" t="n">
        <f aca="false">V122 - O122</f>
        <v>-0.0136669999999981</v>
      </c>
      <c r="BE122" s="25" t="n">
        <f aca="false">(BD122/O122)*100</f>
        <v>-0.0572535712789498</v>
      </c>
      <c r="BF122" s="25" t="n">
        <f aca="false">V122-O122</f>
        <v>-0.0136669999999981</v>
      </c>
      <c r="BG122" s="25" t="n">
        <f aca="false">(BF122/O122)*100</f>
        <v>-0.0572535712789498</v>
      </c>
      <c r="BH122" s="25" t="n">
        <f aca="false">BG122/AA122</f>
        <v>-0.0021205026399611</v>
      </c>
      <c r="BI122" s="25" t="n">
        <f aca="false">((AZ122 - AY122)/AY122)*100</f>
        <v>-0.0608806940204644</v>
      </c>
      <c r="BJ122" s="25" t="n">
        <f aca="false">BI122/AA122</f>
        <v>-0.00225484051927646</v>
      </c>
      <c r="BK122" s="25" t="n">
        <f aca="false">AL122 - O122</f>
        <v>-0.127844233787982</v>
      </c>
      <c r="BL122" s="25" t="n">
        <f aca="false">(BK122/O122)*100</f>
        <v>-0.535562958351064</v>
      </c>
      <c r="BM122" s="25" t="n">
        <f aca="false">BL122/AA122</f>
        <v>-0.0198356651241135</v>
      </c>
      <c r="BN122" s="25" t="n">
        <f aca="false">((BB122 - AY122)/AY122)*100</f>
        <v>-0.569491891382554</v>
      </c>
      <c r="BO122" s="25" t="n">
        <f aca="false">BN122/AA122</f>
        <v>-0.0210922922734279</v>
      </c>
      <c r="BP122" s="25" t="e">
        <f aca="false">((BC122 - AZ122)/AZ122)</f>
        <v>#VALUE!</v>
      </c>
      <c r="BQ122" s="25" t="e">
        <f aca="false">BP122*100</f>
        <v>#VALUE!</v>
      </c>
      <c r="BR122" s="25" t="e">
        <f aca="false">BP122/AA122</f>
        <v>#VALUE!</v>
      </c>
      <c r="BS122" s="25" t="n">
        <f aca="false">((AZ122 - AY122)/AZ122)</f>
        <v>-0.000609177811884338</v>
      </c>
      <c r="BT122" s="25" t="n">
        <f aca="false">BS122*100</f>
        <v>-0.0609177811884338</v>
      </c>
      <c r="BU122" s="25" t="n">
        <f aca="false">BS122/AA122</f>
        <v>-2.25621411809014E-005</v>
      </c>
      <c r="BV122" s="25" t="e">
        <f aca="false">(BP122-BS122)*100</f>
        <v>#VALUE!</v>
      </c>
      <c r="BW122" s="25" t="e">
        <f aca="false">BV122/AA122</f>
        <v>#VALUE!</v>
      </c>
      <c r="BX122" s="10"/>
      <c r="BY122" s="26"/>
      <c r="BZ122" s="26"/>
      <c r="CA122" s="26"/>
    </row>
    <row r="123" customFormat="false" ht="14.25" hidden="false" customHeight="true" outlineLevel="0" collapsed="false">
      <c r="A123" s="18" t="n">
        <v>122</v>
      </c>
      <c r="B123" s="10" t="n">
        <v>17163</v>
      </c>
      <c r="C123" s="10" t="n">
        <v>4</v>
      </c>
      <c r="D123" s="11" t="n">
        <v>2</v>
      </c>
      <c r="E123" s="11" t="n">
        <v>1</v>
      </c>
      <c r="F123" s="10" t="n">
        <v>400</v>
      </c>
      <c r="G123" s="10" t="n">
        <v>2359.13</v>
      </c>
      <c r="H123" s="10" t="n">
        <v>2470.99</v>
      </c>
      <c r="I123" s="12" t="n">
        <v>545.47</v>
      </c>
      <c r="J123" s="10" t="n">
        <v>2.98</v>
      </c>
      <c r="K123" s="13" t="n">
        <v>7.83</v>
      </c>
      <c r="L123" s="10" t="s">
        <v>64</v>
      </c>
      <c r="M123" s="10" t="n">
        <v>20170626</v>
      </c>
      <c r="N123" s="10" t="n">
        <v>20170626</v>
      </c>
      <c r="O123" s="10" t="n">
        <v>9.2303333</v>
      </c>
      <c r="P123" s="10" t="n">
        <v>170505</v>
      </c>
      <c r="Q123" s="24" t="n">
        <f aca="false">DATE(2017,RIGHT(LEFT(P123,4),2),RIGHT(P123,2))</f>
        <v>42860</v>
      </c>
      <c r="R123" s="10" t="n">
        <v>2.786</v>
      </c>
      <c r="S123" s="10" t="n">
        <v>12.9</v>
      </c>
      <c r="T123" s="10" t="n">
        <f aca="false">AVERAGE(32.5, 32.6, 32.5)</f>
        <v>32.5333333333333</v>
      </c>
      <c r="U123" s="10" t="n">
        <v>36.1</v>
      </c>
      <c r="V123" s="10" t="n">
        <v>9.321</v>
      </c>
      <c r="W123" s="10" t="n">
        <v>170531</v>
      </c>
      <c r="X123" s="24" t="n">
        <f aca="false">DATE(2017,RIGHT(LEFT(W123,4),2),RIGHT(W123,2))</f>
        <v>42886</v>
      </c>
      <c r="Y123" s="10" t="n">
        <f aca="false">V123*(32.55/29.53)</f>
        <v>10.274248222147</v>
      </c>
      <c r="Z123" s="10" t="n">
        <f aca="false">V123*(T123/AI123)</f>
        <v>10.2910588235294</v>
      </c>
      <c r="AA123" s="10" t="n">
        <v>26</v>
      </c>
      <c r="AB123" s="10" t="n">
        <f aca="false">IF(X123="NA","NA",DATEDIF(Q123,X123,"d"))</f>
        <v>26</v>
      </c>
      <c r="AC123" s="10" t="n">
        <f aca="false">1.8682*O123 - 2.7383</f>
        <v>14.50580867106</v>
      </c>
      <c r="AD123" s="10" t="n">
        <f aca="false">1.8682*Z123 - 2.7383</f>
        <v>16.4874560941176</v>
      </c>
      <c r="AE123" s="10" t="n">
        <f aca="false">((AD123-AC123)/AC123)*100</f>
        <v>13.6610613582072</v>
      </c>
      <c r="AF123" s="12" t="n">
        <f aca="false">(AE123/AA123)*60</f>
        <v>31.5255262112473</v>
      </c>
      <c r="AG123" s="10" t="n">
        <f aca="false">AVERAGE(2.794, 2.795, 2.794)</f>
        <v>2.79433333333333</v>
      </c>
      <c r="AH123" s="10" t="n">
        <v>17.2</v>
      </c>
      <c r="AI123" s="10" t="n">
        <f aca="false">AVERAGE(29.4, 29.5, 29.5)</f>
        <v>29.4666666666667</v>
      </c>
      <c r="AJ123" s="10" t="n">
        <f aca="false">33.1</f>
        <v>33.1</v>
      </c>
      <c r="AK123" s="10" t="n">
        <f aca="false">((R123 - AG123)/R123)</f>
        <v>-0.00299114620722676</v>
      </c>
      <c r="AL123" s="10" t="n">
        <f aca="false">(V123*(1 +AK123))</f>
        <v>9.29311952620244</v>
      </c>
      <c r="AM123" s="10" t="s">
        <v>65</v>
      </c>
      <c r="AN123" s="10" t="s">
        <v>65</v>
      </c>
      <c r="AO123" s="24" t="str">
        <f aca="false">IF(AN123="NA","NA",DATE(2017,RIGHT(LEFT(AN123,4),2),RIGHT(AN123,2)))</f>
        <v>NA</v>
      </c>
      <c r="AP123" s="10" t="str">
        <f aca="false">IF(AO123="NA","NA",DATEDIF(X123,AO123,"d"))</f>
        <v>NA</v>
      </c>
      <c r="AQ123" s="10" t="s">
        <v>65</v>
      </c>
      <c r="AR123" s="10" t="s">
        <v>65</v>
      </c>
      <c r="AS123" s="10" t="s">
        <v>65</v>
      </c>
      <c r="AT123" s="10" t="s">
        <v>65</v>
      </c>
      <c r="AU123" s="10" t="s">
        <v>65</v>
      </c>
      <c r="AV123" s="10" t="s">
        <v>65</v>
      </c>
      <c r="AW123" s="10" t="n">
        <v>16.365</v>
      </c>
      <c r="AX123" s="10" t="s">
        <v>66</v>
      </c>
      <c r="AY123" s="21" t="n">
        <f aca="false">1.8651*O123 - 2.6525</f>
        <v>14.56299463783</v>
      </c>
      <c r="AZ123" s="21" t="n">
        <f aca="false">1.8651*V123 - 2.6525</f>
        <v>14.7320971</v>
      </c>
      <c r="BA123" s="21" t="s">
        <v>65</v>
      </c>
      <c r="BB123" s="21" t="n">
        <f aca="false">1.8651*AL123 - 2.6525</f>
        <v>14.6800972283202</v>
      </c>
      <c r="BC123" s="21" t="s">
        <v>65</v>
      </c>
      <c r="BD123" s="25" t="n">
        <f aca="false">V123 - O123</f>
        <v>0.0906666999999999</v>
      </c>
      <c r="BE123" s="25" t="n">
        <f aca="false">(BD123/O123)*100</f>
        <v>0.982268971804083</v>
      </c>
      <c r="BF123" s="25" t="n">
        <f aca="false">V123-O123</f>
        <v>0.0906666999999999</v>
      </c>
      <c r="BG123" s="25" t="n">
        <f aca="false">(BF123/O123)*100</f>
        <v>0.982268971804083</v>
      </c>
      <c r="BH123" s="25" t="n">
        <f aca="false">BG123/AA123</f>
        <v>0.0377795758386186</v>
      </c>
      <c r="BI123" s="25" t="n">
        <f aca="false">((AZ123 - AY123)/AY123)*100</f>
        <v>1.16117918309692</v>
      </c>
      <c r="BJ123" s="25" t="n">
        <f aca="false">BI123/AA123</f>
        <v>0.0446607378114199</v>
      </c>
      <c r="BK123" s="25" t="n">
        <f aca="false">AL123 - O123</f>
        <v>0.062786226202439</v>
      </c>
      <c r="BL123" s="25" t="n">
        <f aca="false">(BK123/O123)*100</f>
        <v>0.680216240971916</v>
      </c>
      <c r="BM123" s="25" t="n">
        <f aca="false">BL123/AA123</f>
        <v>0.0261621631143045</v>
      </c>
      <c r="BN123" s="25" t="n">
        <f aca="false">((BB123 - AY123)/AY123)*100</f>
        <v>0.804110647586003</v>
      </c>
      <c r="BO123" s="25" t="n">
        <f aca="false">BN123/AA123</f>
        <v>0.0309273325994616</v>
      </c>
      <c r="BP123" s="25" t="e">
        <f aca="false">((BC123 - AZ123)/AZ123)</f>
        <v>#VALUE!</v>
      </c>
      <c r="BQ123" s="25" t="e">
        <f aca="false">BP123*100</f>
        <v>#VALUE!</v>
      </c>
      <c r="BR123" s="25" t="e">
        <f aca="false">BP123/AA123</f>
        <v>#VALUE!</v>
      </c>
      <c r="BS123" s="25" t="n">
        <f aca="false">((AZ123 - AY123)/AZ123)</f>
        <v>0.0114785058109617</v>
      </c>
      <c r="BT123" s="25" t="n">
        <f aca="false">BS123*100</f>
        <v>1.14785058109617</v>
      </c>
      <c r="BU123" s="25" t="n">
        <f aca="false">BS123/AA123</f>
        <v>0.000441480992729297</v>
      </c>
      <c r="BV123" s="25" t="e">
        <f aca="false">(BP123-BS123)*100</f>
        <v>#VALUE!</v>
      </c>
      <c r="BW123" s="25" t="e">
        <f aca="false">BV123/AA123</f>
        <v>#VALUE!</v>
      </c>
      <c r="BX123" s="10"/>
      <c r="BY123" s="10" t="s">
        <v>89</v>
      </c>
      <c r="BZ123" s="26"/>
      <c r="CA123" s="26"/>
    </row>
    <row r="124" customFormat="false" ht="14.25" hidden="false" customHeight="true" outlineLevel="0" collapsed="false">
      <c r="A124" s="18" t="n">
        <v>123</v>
      </c>
      <c r="B124" s="10" t="n">
        <v>17179</v>
      </c>
      <c r="C124" s="10" t="n">
        <v>9</v>
      </c>
      <c r="D124" s="11" t="n">
        <v>3</v>
      </c>
      <c r="E124" s="11" t="n">
        <v>3</v>
      </c>
      <c r="F124" s="10" t="n">
        <v>900</v>
      </c>
      <c r="G124" s="10" t="n">
        <v>2442.18</v>
      </c>
      <c r="H124" s="10" t="n">
        <v>2466.7</v>
      </c>
      <c r="I124" s="12" t="n">
        <v>908.54</v>
      </c>
      <c r="J124" s="10" t="n">
        <v>2.07</v>
      </c>
      <c r="K124" s="13" t="n">
        <v>7.59</v>
      </c>
      <c r="L124" s="10" t="s">
        <v>64</v>
      </c>
      <c r="M124" s="10" t="n">
        <v>20170626</v>
      </c>
      <c r="N124" s="10" t="n">
        <v>20170626</v>
      </c>
      <c r="O124" s="10" t="n">
        <v>24.334</v>
      </c>
      <c r="P124" s="10" t="n">
        <v>170505</v>
      </c>
      <c r="Q124" s="24" t="n">
        <f aca="false">DATE(2017,RIGHT(LEFT(P124,4),2),RIGHT(P124,2))</f>
        <v>42860</v>
      </c>
      <c r="R124" s="10" t="n">
        <v>2.786</v>
      </c>
      <c r="S124" s="10" t="n">
        <v>12.9</v>
      </c>
      <c r="T124" s="10" t="n">
        <f aca="false">AVERAGE(32.5, 32.6, 32.5)</f>
        <v>32.5333333333333</v>
      </c>
      <c r="U124" s="10" t="n">
        <v>36.1</v>
      </c>
      <c r="V124" s="10" t="n">
        <v>24.094</v>
      </c>
      <c r="W124" s="10" t="n">
        <v>170531</v>
      </c>
      <c r="X124" s="24" t="n">
        <f aca="false">DATE(2017,RIGHT(LEFT(W124,4),2),RIGHT(W124,2))</f>
        <v>42886</v>
      </c>
      <c r="Y124" s="10" t="n">
        <f aca="false">V124*(32.55/29.53)</f>
        <v>26.5580663731798</v>
      </c>
      <c r="Z124" s="10" t="n">
        <f aca="false">V124*(T124/AI124)</f>
        <v>26.6015203619909</v>
      </c>
      <c r="AA124" s="10" t="n">
        <v>26</v>
      </c>
      <c r="AB124" s="10" t="n">
        <f aca="false">IF(X124="NA","NA",DATEDIF(Q124,X124,"d"))</f>
        <v>26</v>
      </c>
      <c r="AC124" s="10" t="n">
        <f aca="false">1.8682*O124 - 2.7383</f>
        <v>42.7224788</v>
      </c>
      <c r="AD124" s="10" t="n">
        <f aca="false">1.8682*Z124 - 2.7383</f>
        <v>46.9586603402715</v>
      </c>
      <c r="AE124" s="10" t="n">
        <f aca="false">((AD124-AC124)/AC124)*100</f>
        <v>9.9155799458703</v>
      </c>
      <c r="AF124" s="12" t="n">
        <f aca="false">(AE124/AA124)*60</f>
        <v>22.882107567393</v>
      </c>
      <c r="AG124" s="10" t="n">
        <f aca="false">AVERAGE(2.806, 2.806, 2.806)</f>
        <v>2.806</v>
      </c>
      <c r="AH124" s="10" t="n">
        <v>17.2</v>
      </c>
      <c r="AI124" s="10" t="n">
        <f aca="false">AVERAGE(29.4, 29.5, 29.5)</f>
        <v>29.4666666666667</v>
      </c>
      <c r="AJ124" s="10" t="n">
        <f aca="false">33.1</f>
        <v>33.1</v>
      </c>
      <c r="AK124" s="10" t="n">
        <f aca="false">((R124 - AG124)/R124)</f>
        <v>-0.00717875089734371</v>
      </c>
      <c r="AL124" s="10" t="n">
        <f aca="false">(V124*(1 +AK124))</f>
        <v>23.9210351758794</v>
      </c>
      <c r="AM124" s="10" t="s">
        <v>65</v>
      </c>
      <c r="AN124" s="10" t="s">
        <v>65</v>
      </c>
      <c r="AO124" s="24" t="str">
        <f aca="false">IF(AN124="NA","NA",DATE(2017,RIGHT(LEFT(AN124,4),2),RIGHT(AN124,2)))</f>
        <v>NA</v>
      </c>
      <c r="AP124" s="10" t="str">
        <f aca="false">IF(AO124="NA","NA",DATEDIF(X124,AO124,"d"))</f>
        <v>NA</v>
      </c>
      <c r="AQ124" s="10" t="s">
        <v>65</v>
      </c>
      <c r="AR124" s="10" t="s">
        <v>65</v>
      </c>
      <c r="AS124" s="10" t="s">
        <v>65</v>
      </c>
      <c r="AT124" s="10" t="s">
        <v>65</v>
      </c>
      <c r="AU124" s="10" t="s">
        <v>65</v>
      </c>
      <c r="AV124" s="10" t="s">
        <v>65</v>
      </c>
      <c r="AW124" s="10" t="n">
        <v>39.653</v>
      </c>
      <c r="AX124" s="10" t="s">
        <v>66</v>
      </c>
      <c r="AY124" s="21" t="n">
        <f aca="false">1.8651*O124 - 2.6525</f>
        <v>42.7328434</v>
      </c>
      <c r="AZ124" s="21" t="n">
        <f aca="false">1.8651*V124 - 2.6525</f>
        <v>42.2852194</v>
      </c>
      <c r="BA124" s="21" t="s">
        <v>65</v>
      </c>
      <c r="BB124" s="21" t="n">
        <f aca="false">1.8651*AL124 - 2.6525</f>
        <v>41.9626227065327</v>
      </c>
      <c r="BC124" s="21" t="s">
        <v>65</v>
      </c>
      <c r="BD124" s="25" t="n">
        <f aca="false">V124 - O124</f>
        <v>-0.239999999999998</v>
      </c>
      <c r="BE124" s="25" t="n">
        <f aca="false">(BD124/O124)*100</f>
        <v>-0.986274348647976</v>
      </c>
      <c r="BF124" s="25" t="n">
        <f aca="false">V124-O124</f>
        <v>-0.239999999999998</v>
      </c>
      <c r="BG124" s="25" t="n">
        <f aca="false">(BF124/O124)*100</f>
        <v>-0.986274348647976</v>
      </c>
      <c r="BH124" s="25" t="n">
        <f aca="false">BG124/AA124</f>
        <v>-0.0379336287941529</v>
      </c>
      <c r="BI124" s="25" t="n">
        <f aca="false">((AZ124 - AY124)/AY124)*100</f>
        <v>-1.04749406869563</v>
      </c>
      <c r="BJ124" s="25" t="n">
        <f aca="false">BI124/AA124</f>
        <v>-0.0402882334113703</v>
      </c>
      <c r="BK124" s="25" t="n">
        <f aca="false">AL124 - O124</f>
        <v>-0.412964824120596</v>
      </c>
      <c r="BL124" s="25" t="n">
        <f aca="false">(BK124/O124)*100</f>
        <v>-1.69706922051696</v>
      </c>
      <c r="BM124" s="25" t="n">
        <f aca="false">BL124/AA124</f>
        <v>-0.065271893096806</v>
      </c>
      <c r="BN124" s="25" t="n">
        <f aca="false">((BB124 - AY124)/AY124)*100</f>
        <v>-1.80240918269277</v>
      </c>
      <c r="BO124" s="25" t="n">
        <f aca="false">BN124/AA124</f>
        <v>-0.0693234301035682</v>
      </c>
      <c r="BP124" s="25" t="e">
        <f aca="false">((BC124 - AZ124)/AZ124)</f>
        <v>#VALUE!</v>
      </c>
      <c r="BQ124" s="25" t="e">
        <f aca="false">BP124*100</f>
        <v>#VALUE!</v>
      </c>
      <c r="BR124" s="25" t="e">
        <f aca="false">BP124/AA124</f>
        <v>#VALUE!</v>
      </c>
      <c r="BS124" s="25" t="n">
        <f aca="false">((AZ124 - AY124)/AZ124)</f>
        <v>-0.0105858265926365</v>
      </c>
      <c r="BT124" s="25" t="n">
        <f aca="false">BS124*100</f>
        <v>-1.05858265926365</v>
      </c>
      <c r="BU124" s="25" t="n">
        <f aca="false">BS124/AA124</f>
        <v>-0.000407147176639867</v>
      </c>
      <c r="BV124" s="25" t="e">
        <f aca="false">(BP124-BS124)*100</f>
        <v>#VALUE!</v>
      </c>
      <c r="BW124" s="25" t="e">
        <f aca="false">BV124/AA124</f>
        <v>#VALUE!</v>
      </c>
      <c r="BX124" s="10"/>
      <c r="BY124" s="26"/>
      <c r="BZ124" s="26"/>
      <c r="CA124" s="26"/>
    </row>
    <row r="125" customFormat="false" ht="14.25" hidden="false" customHeight="true" outlineLevel="0" collapsed="false">
      <c r="A125" s="18" t="n">
        <v>124</v>
      </c>
      <c r="B125" s="10" t="n">
        <v>17182</v>
      </c>
      <c r="C125" s="10" t="n">
        <v>2</v>
      </c>
      <c r="D125" s="11" t="n">
        <v>1</v>
      </c>
      <c r="E125" s="11" t="n">
        <v>2</v>
      </c>
      <c r="F125" s="10" t="n">
        <v>400</v>
      </c>
      <c r="G125" s="10" t="n">
        <v>2388.7</v>
      </c>
      <c r="H125" s="10" t="n">
        <v>2486.18</v>
      </c>
      <c r="I125" s="12" t="n">
        <v>535.06</v>
      </c>
      <c r="J125" s="12" t="n">
        <v>3.1</v>
      </c>
      <c r="K125" s="13" t="n">
        <v>7.84</v>
      </c>
      <c r="L125" s="10" t="s">
        <v>64</v>
      </c>
      <c r="M125" s="10" t="n">
        <v>20170626</v>
      </c>
      <c r="N125" s="10" t="n">
        <v>20170626</v>
      </c>
      <c r="O125" s="10" t="n">
        <v>16.432667</v>
      </c>
      <c r="P125" s="10" t="n">
        <v>170504</v>
      </c>
      <c r="Q125" s="24" t="n">
        <f aca="false">DATE(2017,RIGHT(LEFT(P125,4),2),RIGHT(P125,2))</f>
        <v>42859</v>
      </c>
      <c r="R125" s="10" t="n">
        <f aca="false">AVERAGE(2.756, 2.755, 2.756)</f>
        <v>2.75566666666667</v>
      </c>
      <c r="S125" s="10" t="n">
        <v>13</v>
      </c>
      <c r="T125" s="10" t="n">
        <f aca="false">AVERAGE(32.4,32.5,32.4)</f>
        <v>32.4333333333333</v>
      </c>
      <c r="U125" s="10" t="n">
        <v>36.1</v>
      </c>
      <c r="V125" s="10" t="n">
        <v>16.331</v>
      </c>
      <c r="W125" s="10" t="n">
        <v>170531</v>
      </c>
      <c r="X125" s="24" t="n">
        <f aca="false">DATE(2017,RIGHT(LEFT(W125,4),2),RIGHT(W125,2))</f>
        <v>42886</v>
      </c>
      <c r="Y125" s="10" t="n">
        <f aca="false">V125*(32.55/29.53)</f>
        <v>18.00115306468</v>
      </c>
      <c r="Z125" s="10" t="n">
        <f aca="false">V125*(T125/AI125)</f>
        <v>17.9751843891403</v>
      </c>
      <c r="AA125" s="10" t="n">
        <v>27</v>
      </c>
      <c r="AB125" s="10" t="n">
        <f aca="false">IF(X125="NA","NA",DATEDIF(Q125,X125,"d"))</f>
        <v>27</v>
      </c>
      <c r="AC125" s="10" t="n">
        <f aca="false">1.8682*O125 - 2.7383</f>
        <v>27.9612084894</v>
      </c>
      <c r="AD125" s="10" t="n">
        <f aca="false">1.8682*Z125 - 2.7383</f>
        <v>30.8429394757919</v>
      </c>
      <c r="AE125" s="10" t="n">
        <f aca="false">((AD125-AC125)/AC125)*100</f>
        <v>10.3061746686818</v>
      </c>
      <c r="AF125" s="12" t="n">
        <f aca="false">(AE125/AA125)*60</f>
        <v>22.9026103748485</v>
      </c>
      <c r="AG125" s="10" t="n">
        <f aca="false">AVERAGE(2.806, 2.806, 2.806)</f>
        <v>2.806</v>
      </c>
      <c r="AH125" s="10" t="n">
        <v>17.2</v>
      </c>
      <c r="AI125" s="10" t="n">
        <f aca="false">AVERAGE(29.4, 29.5, 29.5)</f>
        <v>29.4666666666667</v>
      </c>
      <c r="AJ125" s="10" t="n">
        <f aca="false">33.1</f>
        <v>33.1</v>
      </c>
      <c r="AK125" s="10" t="n">
        <f aca="false">((R125 - AG125)/R125)</f>
        <v>-0.0182653925244949</v>
      </c>
      <c r="AL125" s="10" t="n">
        <f aca="false">(V125*(1 +AK125))</f>
        <v>16.0327078746825</v>
      </c>
      <c r="AM125" s="10" t="s">
        <v>65</v>
      </c>
      <c r="AN125" s="10" t="s">
        <v>65</v>
      </c>
      <c r="AO125" s="24" t="str">
        <f aca="false">IF(AN125="NA","NA",DATE(2017,RIGHT(LEFT(AN125,4),2),RIGHT(AN125,2)))</f>
        <v>NA</v>
      </c>
      <c r="AP125" s="10" t="str">
        <f aca="false">IF(AO125="NA","NA",DATEDIF(X125,AO125,"d"))</f>
        <v>NA</v>
      </c>
      <c r="AQ125" s="10" t="s">
        <v>65</v>
      </c>
      <c r="AR125" s="10" t="s">
        <v>65</v>
      </c>
      <c r="AS125" s="10" t="s">
        <v>65</v>
      </c>
      <c r="AT125" s="10" t="s">
        <v>65</v>
      </c>
      <c r="AU125" s="10" t="s">
        <v>65</v>
      </c>
      <c r="AV125" s="10" t="s">
        <v>65</v>
      </c>
      <c r="AW125" s="10" t="n">
        <v>27.95</v>
      </c>
      <c r="AX125" s="10" t="s">
        <v>66</v>
      </c>
      <c r="AY125" s="21" t="n">
        <f aca="false">1.8651*O125 - 2.6525</f>
        <v>27.9960672217</v>
      </c>
      <c r="AZ125" s="21" t="n">
        <f aca="false">1.8651*V125 - 2.6525</f>
        <v>27.8064481</v>
      </c>
      <c r="BA125" s="21" t="s">
        <v>65</v>
      </c>
      <c r="BB125" s="21" t="n">
        <f aca="false">1.8651*AL125 - 2.6525</f>
        <v>27.2501034570703</v>
      </c>
      <c r="BC125" s="21" t="s">
        <v>65</v>
      </c>
      <c r="BD125" s="25" t="n">
        <f aca="false">V125 - O125</f>
        <v>-0.101666999999999</v>
      </c>
      <c r="BE125" s="25" t="n">
        <f aca="false">(BD125/O125)*100</f>
        <v>-0.618688372374363</v>
      </c>
      <c r="BF125" s="25" t="n">
        <f aca="false">V125-O125</f>
        <v>-0.101666999999999</v>
      </c>
      <c r="BG125" s="25" t="n">
        <f aca="false">(BF125/O125)*100</f>
        <v>-0.618688372374363</v>
      </c>
      <c r="BH125" s="25" t="n">
        <f aca="false">BG125/AA125</f>
        <v>-0.0229143841620134</v>
      </c>
      <c r="BI125" s="25" t="n">
        <f aca="false">((AZ125 - AY125)/AY125)*100</f>
        <v>-0.677306280908721</v>
      </c>
      <c r="BJ125" s="25" t="n">
        <f aca="false">BI125/AA125</f>
        <v>-0.0250854178114341</v>
      </c>
      <c r="BK125" s="25" t="n">
        <f aca="false">AL125 - O125</f>
        <v>-0.399959125317526</v>
      </c>
      <c r="BL125" s="25" t="n">
        <f aca="false">(BK125/O125)*100</f>
        <v>-2.4339270388521</v>
      </c>
      <c r="BM125" s="25" t="n">
        <f aca="false">BL125/AA125</f>
        <v>-0.0901454458834111</v>
      </c>
      <c r="BN125" s="25" t="n">
        <f aca="false">((BB125 - AY125)/AY125)*100</f>
        <v>-2.66453055253246</v>
      </c>
      <c r="BO125" s="25" t="n">
        <f aca="false">BN125/AA125</f>
        <v>-0.0986863167604614</v>
      </c>
      <c r="BP125" s="25" t="e">
        <f aca="false">((BC125 - AZ125)/AZ125)</f>
        <v>#VALUE!</v>
      </c>
      <c r="BQ125" s="25" t="e">
        <f aca="false">BP125*100</f>
        <v>#VALUE!</v>
      </c>
      <c r="BR125" s="25" t="e">
        <f aca="false">BP125/AA125</f>
        <v>#VALUE!</v>
      </c>
      <c r="BS125" s="25" t="n">
        <f aca="false">((AZ125 - AY125)/AZ125)</f>
        <v>-0.00681925001776842</v>
      </c>
      <c r="BT125" s="25" t="n">
        <f aca="false">BS125*100</f>
        <v>-0.681925001776842</v>
      </c>
      <c r="BU125" s="25" t="n">
        <f aca="false">BS125/AA125</f>
        <v>-0.000252564815472904</v>
      </c>
      <c r="BV125" s="25" t="e">
        <f aca="false">(BP125-BS125)*100</f>
        <v>#VALUE!</v>
      </c>
      <c r="BW125" s="25" t="e">
        <f aca="false">BV125/AA125</f>
        <v>#VALUE!</v>
      </c>
      <c r="BX125" s="10"/>
      <c r="BY125" s="26"/>
      <c r="BZ125" s="26"/>
      <c r="CA125" s="26"/>
    </row>
    <row r="126" customFormat="false" ht="14.25" hidden="false" customHeight="true" outlineLevel="0" collapsed="false">
      <c r="A126" s="18" t="n">
        <v>125</v>
      </c>
      <c r="B126" s="10" t="n">
        <v>17190</v>
      </c>
      <c r="C126" s="10" t="n">
        <v>16</v>
      </c>
      <c r="D126" s="11" t="n">
        <v>6</v>
      </c>
      <c r="E126" s="11" t="n">
        <v>1</v>
      </c>
      <c r="F126" s="10" t="n">
        <v>2800</v>
      </c>
      <c r="G126" s="10" t="n">
        <v>2616.63</v>
      </c>
      <c r="H126" s="10" t="n">
        <v>2523.13</v>
      </c>
      <c r="I126" s="12" t="n">
        <v>2423.47</v>
      </c>
      <c r="J126" s="10" t="n">
        <v>1.17</v>
      </c>
      <c r="K126" s="13" t="n">
        <v>7.24</v>
      </c>
      <c r="L126" s="10" t="s">
        <v>64</v>
      </c>
      <c r="M126" s="10" t="n">
        <v>20170626</v>
      </c>
      <c r="N126" s="10" t="n">
        <v>20170626</v>
      </c>
      <c r="O126" s="10" t="n">
        <v>23.606</v>
      </c>
      <c r="P126" s="10" t="n">
        <v>170505</v>
      </c>
      <c r="Q126" s="24" t="n">
        <f aca="false">DATE(2017,RIGHT(LEFT(P126,4),2),RIGHT(P126,2))</f>
        <v>42860</v>
      </c>
      <c r="R126" s="10" t="n">
        <v>2.786</v>
      </c>
      <c r="S126" s="10" t="n">
        <v>12.9</v>
      </c>
      <c r="T126" s="10" t="n">
        <f aca="false">AVERAGE(32.5, 32.6, 32.5)</f>
        <v>32.5333333333333</v>
      </c>
      <c r="U126" s="10" t="n">
        <v>36.1</v>
      </c>
      <c r="V126" s="10" t="n">
        <v>23.730667</v>
      </c>
      <c r="W126" s="10" t="n">
        <v>170531</v>
      </c>
      <c r="X126" s="24" t="n">
        <f aca="false">DATE(2017,RIGHT(LEFT(W126,4),2),RIGHT(W126,2))</f>
        <v>42886</v>
      </c>
      <c r="Y126" s="10" t="n">
        <f aca="false">V126*(32.55/29.53)</f>
        <v>26.1575757145276</v>
      </c>
      <c r="Z126" s="10" t="n">
        <f aca="false">V126*(T126/AI126)</f>
        <v>26.2003744253394</v>
      </c>
      <c r="AA126" s="10" t="n">
        <v>26</v>
      </c>
      <c r="AB126" s="10" t="n">
        <f aca="false">IF(X126="NA","NA",DATEDIF(Q126,X126,"d"))</f>
        <v>26</v>
      </c>
      <c r="AC126" s="10" t="n">
        <f aca="false">1.8682*O126 - 2.7383</f>
        <v>41.3624292</v>
      </c>
      <c r="AD126" s="10" t="n">
        <f aca="false">1.8682*Z126 - 2.7383</f>
        <v>46.209239501419</v>
      </c>
      <c r="AE126" s="10" t="n">
        <f aca="false">((AD126-AC126)/AC126)*100</f>
        <v>11.7179053434777</v>
      </c>
      <c r="AF126" s="12" t="n">
        <f aca="false">(AE126/AA126)*60</f>
        <v>27.0413200234102</v>
      </c>
      <c r="AG126" s="10" t="n">
        <f aca="false">AVERAGE(2.794, 2.795, 2.794)</f>
        <v>2.79433333333333</v>
      </c>
      <c r="AH126" s="10" t="n">
        <v>17.2</v>
      </c>
      <c r="AI126" s="10" t="n">
        <f aca="false">AVERAGE(29.4, 29.5, 29.5)</f>
        <v>29.4666666666667</v>
      </c>
      <c r="AJ126" s="10" t="n">
        <f aca="false">33.1</f>
        <v>33.1</v>
      </c>
      <c r="AK126" s="10" t="n">
        <f aca="false">((R126 - AG126)/R126)</f>
        <v>-0.00299114620722676</v>
      </c>
      <c r="AL126" s="10" t="n">
        <f aca="false">(V126*(1 +AK126))</f>
        <v>23.659685105408</v>
      </c>
      <c r="AM126" s="10" t="s">
        <v>65</v>
      </c>
      <c r="AN126" s="10" t="s">
        <v>65</v>
      </c>
      <c r="AO126" s="24" t="str">
        <f aca="false">IF(AN126="NA","NA",DATE(2017,RIGHT(LEFT(AN126,4),2),RIGHT(AN126,2)))</f>
        <v>NA</v>
      </c>
      <c r="AP126" s="10" t="str">
        <f aca="false">IF(AO126="NA","NA",DATEDIF(X126,AO126,"d"))</f>
        <v>NA</v>
      </c>
      <c r="AQ126" s="10" t="s">
        <v>65</v>
      </c>
      <c r="AR126" s="10" t="s">
        <v>65</v>
      </c>
      <c r="AS126" s="10" t="s">
        <v>65</v>
      </c>
      <c r="AT126" s="10" t="s">
        <v>65</v>
      </c>
      <c r="AU126" s="10" t="s">
        <v>65</v>
      </c>
      <c r="AV126" s="10" t="s">
        <v>65</v>
      </c>
      <c r="AW126" s="10" t="n">
        <v>39.737</v>
      </c>
      <c r="AX126" s="10" t="s">
        <v>66</v>
      </c>
      <c r="AY126" s="21" t="n">
        <f aca="false">1.8651*O126 - 2.6525</f>
        <v>41.3750506</v>
      </c>
      <c r="AZ126" s="21" t="n">
        <f aca="false">1.8651*V126 - 2.6525</f>
        <v>41.6075670217</v>
      </c>
      <c r="BA126" s="21" t="s">
        <v>65</v>
      </c>
      <c r="BB126" s="21" t="n">
        <f aca="false">1.8651*AL126 - 2.6525</f>
        <v>41.4751786900964</v>
      </c>
      <c r="BC126" s="21" t="s">
        <v>65</v>
      </c>
      <c r="BD126" s="25" t="n">
        <f aca="false">V126 - O126</f>
        <v>0.124666999999999</v>
      </c>
      <c r="BE126" s="25" t="n">
        <f aca="false">(BD126/O126)*100</f>
        <v>0.528115733288142</v>
      </c>
      <c r="BF126" s="25" t="n">
        <f aca="false">V126-O126</f>
        <v>0.124666999999999</v>
      </c>
      <c r="BG126" s="25" t="n">
        <f aca="false">(BF126/O126)*100</f>
        <v>0.528115733288142</v>
      </c>
      <c r="BH126" s="25" t="n">
        <f aca="false">BG126/AA126</f>
        <v>0.0203121435880055</v>
      </c>
      <c r="BI126" s="25" t="n">
        <f aca="false">((AZ126 - AY126)/AY126)*100</f>
        <v>0.561972537382221</v>
      </c>
      <c r="BJ126" s="25" t="n">
        <f aca="false">BI126/AA126</f>
        <v>0.0216143283608547</v>
      </c>
      <c r="BK126" s="25" t="n">
        <f aca="false">AL126 - O126</f>
        <v>0.0536851054079897</v>
      </c>
      <c r="BL126" s="25" t="n">
        <f aca="false">(BK126/O126)*100</f>
        <v>0.227421441192873</v>
      </c>
      <c r="BM126" s="25" t="n">
        <f aca="false">BL126/AA126</f>
        <v>0.0087469785074182</v>
      </c>
      <c r="BN126" s="25" t="n">
        <f aca="false">((BB126 - AY126)/AY126)*100</f>
        <v>0.242001130257066</v>
      </c>
      <c r="BO126" s="25" t="n">
        <f aca="false">BN126/AA126</f>
        <v>0.00930773577911794</v>
      </c>
      <c r="BP126" s="25" t="e">
        <f aca="false">((BC126 - AZ126)/AZ126)</f>
        <v>#VALUE!</v>
      </c>
      <c r="BQ126" s="25" t="e">
        <f aca="false">BP126*100</f>
        <v>#VALUE!</v>
      </c>
      <c r="BR126" s="25" t="e">
        <f aca="false">BP126/AA126</f>
        <v>#VALUE!</v>
      </c>
      <c r="BS126" s="25" t="n">
        <f aca="false">((AZ126 - AY126)/AZ126)</f>
        <v>0.00558832054704692</v>
      </c>
      <c r="BT126" s="25" t="n">
        <f aca="false">BS126*100</f>
        <v>0.558832054704692</v>
      </c>
      <c r="BU126" s="25" t="n">
        <f aca="false">BS126/AA126</f>
        <v>0.000214935405655651</v>
      </c>
      <c r="BV126" s="25" t="e">
        <f aca="false">(BP126-BS126)*100</f>
        <v>#VALUE!</v>
      </c>
      <c r="BW126" s="25" t="e">
        <f aca="false">BV126/AA126</f>
        <v>#VALUE!</v>
      </c>
      <c r="BX126" s="10"/>
      <c r="BY126" s="10" t="s">
        <v>90</v>
      </c>
      <c r="BZ126" s="26"/>
      <c r="CA126" s="26"/>
    </row>
    <row r="127" customFormat="false" ht="14.25" hidden="false" customHeight="true" outlineLevel="0" collapsed="false">
      <c r="A127" s="18" t="n">
        <v>126</v>
      </c>
      <c r="B127" s="10" t="n">
        <v>17222</v>
      </c>
      <c r="C127" s="10" t="n">
        <v>18</v>
      </c>
      <c r="D127" s="11" t="n">
        <v>6</v>
      </c>
      <c r="E127" s="11" t="n">
        <v>3</v>
      </c>
      <c r="F127" s="10" t="n">
        <v>2800</v>
      </c>
      <c r="G127" s="10" t="n">
        <v>2622.52</v>
      </c>
      <c r="H127" s="10" t="n">
        <v>2522.02</v>
      </c>
      <c r="I127" s="12" t="n">
        <v>2555.7</v>
      </c>
      <c r="J127" s="10" t="n">
        <v>1.13</v>
      </c>
      <c r="K127" s="13" t="n">
        <v>7.23</v>
      </c>
      <c r="L127" s="10" t="s">
        <v>64</v>
      </c>
      <c r="M127" s="10" t="n">
        <v>20170626</v>
      </c>
      <c r="N127" s="10" t="n">
        <v>20170626</v>
      </c>
      <c r="O127" s="10" t="n">
        <v>30.423333</v>
      </c>
      <c r="P127" s="10" t="n">
        <v>170505</v>
      </c>
      <c r="Q127" s="24" t="n">
        <f aca="false">DATE(2017,RIGHT(LEFT(P127,4),2),RIGHT(P127,2))</f>
        <v>42860</v>
      </c>
      <c r="R127" s="10" t="n">
        <v>2.786</v>
      </c>
      <c r="S127" s="10" t="n">
        <v>12.9</v>
      </c>
      <c r="T127" s="10" t="n">
        <f aca="false">AVERAGE(32.5, 32.6, 32.5)</f>
        <v>32.5333333333333</v>
      </c>
      <c r="U127" s="10" t="n">
        <v>36.1</v>
      </c>
      <c r="V127" s="10" t="n">
        <v>30.009333</v>
      </c>
      <c r="W127" s="10" t="n">
        <v>170531</v>
      </c>
      <c r="X127" s="24" t="n">
        <f aca="false">DATE(2017,RIGHT(LEFT(W127,4),2),RIGHT(W127,2))</f>
        <v>42886</v>
      </c>
      <c r="Y127" s="10" t="n">
        <f aca="false">V127*(32.55/29.53)</f>
        <v>33.0783538486285</v>
      </c>
      <c r="Z127" s="10" t="n">
        <f aca="false">V127*(T127/AI127)</f>
        <v>33.1324762533937</v>
      </c>
      <c r="AA127" s="10" t="n">
        <v>26</v>
      </c>
      <c r="AB127" s="10" t="n">
        <f aca="false">IF(X127="NA","NA",DATEDIF(Q127,X127,"d"))</f>
        <v>26</v>
      </c>
      <c r="AC127" s="10" t="n">
        <f aca="false">1.8682*O127 - 2.7383</f>
        <v>54.0985707106</v>
      </c>
      <c r="AD127" s="10" t="n">
        <f aca="false">1.8682*Z127 - 2.7383</f>
        <v>59.15979213659</v>
      </c>
      <c r="AE127" s="10" t="n">
        <f aca="false">((AD127-AC127)/AC127)*100</f>
        <v>9.3555547947191</v>
      </c>
      <c r="AF127" s="12" t="n">
        <f aca="false">(AE127/AA127)*60</f>
        <v>21.5897418339672</v>
      </c>
      <c r="AG127" s="10" t="n">
        <f aca="false">AVERAGE(2.8)</f>
        <v>2.8</v>
      </c>
      <c r="AH127" s="10" t="n">
        <v>17.2</v>
      </c>
      <c r="AI127" s="10" t="n">
        <f aca="false">AVERAGE(29.4, 29.5, 29.5)</f>
        <v>29.4666666666667</v>
      </c>
      <c r="AJ127" s="10" t="n">
        <f aca="false">33.1</f>
        <v>33.1</v>
      </c>
      <c r="AK127" s="10" t="n">
        <f aca="false">((R127 - AG127)/R127)</f>
        <v>-0.00502512562814063</v>
      </c>
      <c r="AL127" s="10" t="n">
        <f aca="false">(V127*(1 +AK127))</f>
        <v>29.8585323316583</v>
      </c>
      <c r="AM127" s="10" t="s">
        <v>65</v>
      </c>
      <c r="AN127" s="10" t="s">
        <v>65</v>
      </c>
      <c r="AO127" s="24" t="str">
        <f aca="false">IF(AN127="NA","NA",DATE(2017,RIGHT(LEFT(AN127,4),2),RIGHT(AN127,2)))</f>
        <v>NA</v>
      </c>
      <c r="AP127" s="10" t="str">
        <f aca="false">IF(AO127="NA","NA",DATEDIF(X127,AO127,"d"))</f>
        <v>NA</v>
      </c>
      <c r="AQ127" s="10" t="s">
        <v>65</v>
      </c>
      <c r="AR127" s="10" t="s">
        <v>65</v>
      </c>
      <c r="AS127" s="10" t="s">
        <v>65</v>
      </c>
      <c r="AT127" s="10" t="s">
        <v>65</v>
      </c>
      <c r="AU127" s="10" t="s">
        <v>65</v>
      </c>
      <c r="AV127" s="10" t="s">
        <v>65</v>
      </c>
      <c r="AW127" s="10" t="n">
        <v>49.194</v>
      </c>
      <c r="AX127" s="10" t="s">
        <v>66</v>
      </c>
      <c r="AY127" s="21" t="n">
        <f aca="false">1.8651*O127 - 2.6525</f>
        <v>54.0900583783</v>
      </c>
      <c r="AZ127" s="21" t="n">
        <f aca="false">1.8651*V127 - 2.6525</f>
        <v>53.3179069783</v>
      </c>
      <c r="BA127" s="21" t="s">
        <v>65</v>
      </c>
      <c r="BB127" s="21" t="n">
        <f aca="false">1.8651*AL127 - 2.6525</f>
        <v>53.0366486517759</v>
      </c>
      <c r="BC127" s="21" t="s">
        <v>65</v>
      </c>
      <c r="BD127" s="25" t="n">
        <f aca="false">V127 - O127</f>
        <v>-0.413999999999998</v>
      </c>
      <c r="BE127" s="25" t="n">
        <f aca="false">(BD127/O127)*100</f>
        <v>-1.360797648305</v>
      </c>
      <c r="BF127" s="25" t="n">
        <f aca="false">V127-O127</f>
        <v>-0.413999999999998</v>
      </c>
      <c r="BG127" s="25" t="n">
        <f aca="false">(BF127/O127)*100</f>
        <v>-1.360797648305</v>
      </c>
      <c r="BH127" s="25" t="n">
        <f aca="false">BG127/AA127</f>
        <v>-0.0523383710886537</v>
      </c>
      <c r="BI127" s="25" t="n">
        <f aca="false">((AZ127 - AY127)/AY127)*100</f>
        <v>-1.42752924132501</v>
      </c>
      <c r="BJ127" s="25" t="n">
        <f aca="false">BI127/AA127</f>
        <v>-0.0549049708201925</v>
      </c>
      <c r="BK127" s="25" t="n">
        <f aca="false">AL127 - O127</f>
        <v>-0.564800668341704</v>
      </c>
      <c r="BL127" s="25" t="n">
        <f aca="false">(BK127/O127)*100</f>
        <v>-1.85647203198185</v>
      </c>
      <c r="BM127" s="25" t="n">
        <f aca="false">BL127/AA127</f>
        <v>-0.0714027704608403</v>
      </c>
      <c r="BN127" s="25" t="n">
        <f aca="false">((BB127 - AY127)/AY127)*100</f>
        <v>-1.94751079608137</v>
      </c>
      <c r="BO127" s="25" t="n">
        <f aca="false">BN127/AA127</f>
        <v>-0.074904261387745</v>
      </c>
      <c r="BP127" s="25" t="e">
        <f aca="false">((BC127 - AZ127)/AZ127)</f>
        <v>#VALUE!</v>
      </c>
      <c r="BQ127" s="25" t="e">
        <f aca="false">BP127*100</f>
        <v>#VALUE!</v>
      </c>
      <c r="BR127" s="25" t="e">
        <f aca="false">BP127/AA127</f>
        <v>#VALUE!</v>
      </c>
      <c r="BS127" s="25" t="n">
        <f aca="false">((AZ127 - AY127)/AZ127)</f>
        <v>-0.0144820275918606</v>
      </c>
      <c r="BT127" s="25" t="n">
        <f aca="false">BS127*100</f>
        <v>-1.44820275918606</v>
      </c>
      <c r="BU127" s="25" t="n">
        <f aca="false">BS127/AA127</f>
        <v>-0.000557001061225408</v>
      </c>
      <c r="BV127" s="25" t="e">
        <f aca="false">(BP127-BS127)*100</f>
        <v>#VALUE!</v>
      </c>
      <c r="BW127" s="25" t="e">
        <f aca="false">BV127/AA127</f>
        <v>#VALUE!</v>
      </c>
      <c r="BX127" s="10"/>
      <c r="BY127" s="10"/>
      <c r="BZ127" s="10"/>
      <c r="CA127" s="10"/>
    </row>
    <row r="128" s="27" customFormat="true" ht="14.25" hidden="false" customHeight="true" outlineLevel="0" collapsed="false">
      <c r="A128" s="27" t="n">
        <v>127</v>
      </c>
      <c r="B128" s="28" t="n">
        <v>17001</v>
      </c>
      <c r="C128" s="28" t="n">
        <v>3</v>
      </c>
      <c r="D128" s="29" t="n">
        <v>1</v>
      </c>
      <c r="E128" s="29" t="n">
        <v>3</v>
      </c>
      <c r="F128" s="28" t="n">
        <v>400</v>
      </c>
      <c r="G128" s="28" t="n">
        <v>2377.12</v>
      </c>
      <c r="H128" s="28" t="n">
        <v>2484.38</v>
      </c>
      <c r="I128" s="30" t="n">
        <v>574.36</v>
      </c>
      <c r="J128" s="28" t="n">
        <v>2.93</v>
      </c>
      <c r="K128" s="31" t="n">
        <v>7.84</v>
      </c>
      <c r="L128" s="28" t="s">
        <v>64</v>
      </c>
      <c r="M128" s="28" t="n">
        <v>20170724</v>
      </c>
      <c r="N128" s="28" t="n">
        <v>20170724</v>
      </c>
      <c r="O128" s="28" t="n">
        <v>32.65</v>
      </c>
      <c r="P128" s="28" t="n">
        <v>170505</v>
      </c>
      <c r="Q128" s="32" t="n">
        <f aca="false">DATE(2017,RIGHT(LEFT(P128,4),2),RIGHT(P128,2))</f>
        <v>42860</v>
      </c>
      <c r="R128" s="28" t="n">
        <f aca="false">AVERAGE(2.785, 2.785, 2.786)</f>
        <v>2.78533333333333</v>
      </c>
      <c r="S128" s="28" t="n">
        <v>12.9</v>
      </c>
      <c r="T128" s="28" t="n">
        <f aca="false">AVERAGE(32.5, 32.6, 32.5)</f>
        <v>32.5333333333333</v>
      </c>
      <c r="U128" s="28" t="n">
        <v>36.1</v>
      </c>
      <c r="V128" s="28" t="n">
        <v>32.454667</v>
      </c>
      <c r="W128" s="28" t="n">
        <v>170531</v>
      </c>
      <c r="X128" s="32" t="n">
        <f aca="false">DATE(2017,RIGHT(LEFT(W128,4),2),RIGHT(W128,2))</f>
        <v>42886</v>
      </c>
      <c r="Y128" s="28" t="n">
        <f aca="false">V128*(32.55/29.53)</f>
        <v>35.7737694158483</v>
      </c>
      <c r="Z128" s="28" t="n">
        <f aca="false">V128*(T128/AI128)</f>
        <v>35.8323020271493</v>
      </c>
      <c r="AA128" s="28" t="n">
        <v>27</v>
      </c>
      <c r="AB128" s="28" t="n">
        <f aca="false">IF(X128="NA","NA",DATEDIF(Q128,X128,"d"))</f>
        <v>26</v>
      </c>
      <c r="AC128" s="28" t="n">
        <f aca="false">1.8682*O128 - 2.7383</f>
        <v>58.25843</v>
      </c>
      <c r="AD128" s="28" t="n">
        <f aca="false">1.8682*Z128 - 2.7383</f>
        <v>64.2036066471204</v>
      </c>
      <c r="AE128" s="28" t="n">
        <f aca="false">((AD128-AC128)/AC128)*100</f>
        <v>10.2048349863194</v>
      </c>
      <c r="AF128" s="30" t="n">
        <f aca="false">(AE128/AA128)*60</f>
        <v>22.6774110807097</v>
      </c>
      <c r="AG128" s="28" t="n">
        <f aca="false">AVERAGE(2.794, 2.795, 2.794)</f>
        <v>2.79433333333333</v>
      </c>
      <c r="AH128" s="28" t="n">
        <v>17.2</v>
      </c>
      <c r="AI128" s="28" t="n">
        <f aca="false">AVERAGE(29.4, 29.5, 29.5)</f>
        <v>29.4666666666667</v>
      </c>
      <c r="AJ128" s="28" t="n">
        <f aca="false">33.1</f>
        <v>33.1</v>
      </c>
      <c r="AK128" s="28" t="n">
        <f aca="false">((R128 - AG128)/R128)</f>
        <v>-0.00323121110579237</v>
      </c>
      <c r="AL128" s="28" t="n">
        <f aca="false">(V128*(1 +AK128))</f>
        <v>32.3497991195548</v>
      </c>
      <c r="AM128" s="28" t="n">
        <v>32.322667</v>
      </c>
      <c r="AN128" s="28" t="n">
        <v>170705</v>
      </c>
      <c r="AO128" s="32" t="n">
        <f aca="false">IF(AN128="NA","NA",DATE(2017,RIGHT(LEFT(AN128,4),2),RIGHT(AN128,2)))</f>
        <v>42921</v>
      </c>
      <c r="AP128" s="28" t="n">
        <f aca="false">IF(AO128="NA","NA",DATEDIF(X128,AO128,"d"))</f>
        <v>35</v>
      </c>
      <c r="AQ128" s="28" t="n">
        <f aca="false">AVERAGE(2.79, 2.79, 2.789)</f>
        <v>2.78966666666667</v>
      </c>
      <c r="AR128" s="28" t="n">
        <v>17</v>
      </c>
      <c r="AS128" s="28" t="s">
        <v>65</v>
      </c>
      <c r="AT128" s="28" t="s">
        <v>65</v>
      </c>
      <c r="AU128" s="28" t="n">
        <f aca="false">((R128 - AQ128)/ R128)</f>
        <v>-0.00155576831019625</v>
      </c>
      <c r="AV128" s="28" t="n">
        <f aca="false">(AM128*(1+AU128))</f>
        <v>32.2723804189804</v>
      </c>
      <c r="AW128" s="28" t="n">
        <v>53.827</v>
      </c>
      <c r="AX128" s="28" t="s">
        <v>66</v>
      </c>
      <c r="AY128" s="21" t="n">
        <f aca="false">1.8651*O128 - 2.6525</f>
        <v>58.243015</v>
      </c>
      <c r="AZ128" s="21" t="n">
        <f aca="false">1.8651*V128 - 2.6525</f>
        <v>57.8786994217</v>
      </c>
      <c r="BA128" s="21" t="n">
        <f aca="false">1.8651*AM128 - 2.6525</f>
        <v>57.6325062217</v>
      </c>
      <c r="BB128" s="21" t="n">
        <f aca="false">1.8651*AL128 - 2.6525</f>
        <v>57.6831103378817</v>
      </c>
      <c r="BC128" s="21" t="n">
        <f aca="false">1.8651*AV128 - 2.6525</f>
        <v>57.5387167194403</v>
      </c>
      <c r="BD128" s="25" t="n">
        <f aca="false">V128 - O128</f>
        <v>-0.195332999999998</v>
      </c>
      <c r="BE128" s="25" t="n">
        <f aca="false">(BD128/O128)*100</f>
        <v>-0.598263399693715</v>
      </c>
      <c r="BF128" s="25" t="n">
        <f aca="false">AM128-O128</f>
        <v>-0.327332999999996</v>
      </c>
      <c r="BG128" s="25" t="n">
        <f aca="false">(BF128/O128)*100</f>
        <v>-1.00255130168452</v>
      </c>
      <c r="BH128" s="25" t="n">
        <f aca="false">BG128/AA128</f>
        <v>-0.0371315296920193</v>
      </c>
      <c r="BI128" s="25" t="n">
        <f aca="false">((BA128 - AY128)/AY128)*100</f>
        <v>-1.04820943472793</v>
      </c>
      <c r="BJ128" s="25" t="n">
        <f aca="false">BI128/AA128</f>
        <v>-0.0388225716565899</v>
      </c>
      <c r="BK128" s="25" t="n">
        <f aca="false">(AV128-O128)</f>
        <v>-0.377619581019623</v>
      </c>
      <c r="BL128" s="25" t="n">
        <f aca="false">(BK128/O128)*100</f>
        <v>-1.15656839515964</v>
      </c>
      <c r="BM128" s="25" t="n">
        <f aca="false">BL128/AA128</f>
        <v>-0.0428358664873941</v>
      </c>
      <c r="BN128" s="25" t="n">
        <f aca="false">((BC128 - AY128)/AY128)*100</f>
        <v>-1.2092407657119</v>
      </c>
      <c r="BO128" s="25" t="n">
        <f aca="false">BN128/AA128</f>
        <v>-0.0447866950263667</v>
      </c>
      <c r="BP128" s="25" t="n">
        <f aca="false">((BC128 - AZ128)/AZ128)</f>
        <v>-0.00587405566567097</v>
      </c>
      <c r="BQ128" s="25" t="n">
        <f aca="false">BP128*100</f>
        <v>-0.587405566567097</v>
      </c>
      <c r="BR128" s="25" t="n">
        <f aca="false">BP128/AA128</f>
        <v>-0.000217557617247073</v>
      </c>
      <c r="BS128" s="25" t="n">
        <f aca="false">((AZ128 - AY128)/AZ128)</f>
        <v>-0.00629446725548577</v>
      </c>
      <c r="BT128" s="25" t="n">
        <f aca="false">BS128*100</f>
        <v>-0.629446725548577</v>
      </c>
      <c r="BU128" s="25" t="n">
        <f aca="false">BS128/AA128</f>
        <v>-0.000233128416869843</v>
      </c>
      <c r="BV128" s="25" t="n">
        <f aca="false">(BP128-BS128)*100</f>
        <v>0.0420411589814809</v>
      </c>
      <c r="BW128" s="25" t="n">
        <f aca="false">BV128/AA128</f>
        <v>0.00155707996227707</v>
      </c>
      <c r="BX128" s="28"/>
      <c r="BY128" s="33"/>
      <c r="BZ128" s="33"/>
      <c r="CA128" s="33"/>
    </row>
    <row r="129" s="27" customFormat="true" ht="14.25" hidden="false" customHeight="true" outlineLevel="0" collapsed="false">
      <c r="A129" s="27" t="n">
        <v>128</v>
      </c>
      <c r="B129" s="28" t="n">
        <v>17041</v>
      </c>
      <c r="C129" s="28" t="n">
        <v>18</v>
      </c>
      <c r="D129" s="29" t="n">
        <v>6</v>
      </c>
      <c r="E129" s="29" t="n">
        <v>3</v>
      </c>
      <c r="F129" s="28" t="n">
        <v>2800</v>
      </c>
      <c r="G129" s="28" t="n">
        <v>2622.52</v>
      </c>
      <c r="H129" s="28" t="n">
        <v>2522.02</v>
      </c>
      <c r="I129" s="30" t="n">
        <v>2555.7</v>
      </c>
      <c r="J129" s="28" t="n">
        <v>1.13</v>
      </c>
      <c r="K129" s="31" t="n">
        <v>7.23</v>
      </c>
      <c r="L129" s="28" t="s">
        <v>64</v>
      </c>
      <c r="M129" s="28" t="n">
        <v>20170724</v>
      </c>
      <c r="N129" s="28" t="n">
        <v>20170724</v>
      </c>
      <c r="O129" s="28" t="n">
        <v>43.831667</v>
      </c>
      <c r="P129" s="28" t="n">
        <v>170504</v>
      </c>
      <c r="Q129" s="32" t="n">
        <f aca="false">DATE(2017,RIGHT(LEFT(P129,4),2),RIGHT(P129,2))</f>
        <v>42859</v>
      </c>
      <c r="R129" s="28" t="n">
        <f aca="false">AVERAGE(2.769, 2.772, 2.769)</f>
        <v>2.77</v>
      </c>
      <c r="S129" s="28" t="n">
        <v>13</v>
      </c>
      <c r="T129" s="28" t="n">
        <f aca="false">AVERAGE(32.4,32.5,32.4)</f>
        <v>32.4333333333333</v>
      </c>
      <c r="U129" s="28" t="n">
        <v>36.1</v>
      </c>
      <c r="V129" s="28" t="n">
        <v>43.302667</v>
      </c>
      <c r="W129" s="28" t="n">
        <v>170531</v>
      </c>
      <c r="X129" s="32" t="n">
        <f aca="false">DATE(2017,RIGHT(LEFT(W129,4),2),RIGHT(W129,2))</f>
        <v>42886</v>
      </c>
      <c r="Y129" s="28" t="n">
        <f aca="false">V129*(32.55/29.53)</f>
        <v>47.7311822163901</v>
      </c>
      <c r="Z129" s="28" t="n">
        <f aca="false">V129*(T129/AI129)</f>
        <v>47.6623246504525</v>
      </c>
      <c r="AA129" s="28" t="n">
        <v>27</v>
      </c>
      <c r="AB129" s="28" t="n">
        <f aca="false">IF(X129="NA","NA",DATEDIF(Q129,X129,"d"))</f>
        <v>27</v>
      </c>
      <c r="AC129" s="28" t="n">
        <f aca="false">1.8682*O129 - 2.7383</f>
        <v>79.1480202894</v>
      </c>
      <c r="AD129" s="28" t="n">
        <f aca="false">1.8682*Z129 - 2.7383</f>
        <v>86.3044549119754</v>
      </c>
      <c r="AE129" s="28" t="n">
        <f aca="false">((AD129-AC129)/AC129)*100</f>
        <v>9.04183654424744</v>
      </c>
      <c r="AF129" s="30" t="n">
        <f aca="false">(AE129/AA129)*60</f>
        <v>20.0929700983276</v>
      </c>
      <c r="AG129" s="28" t="n">
        <f aca="false">AVERAGE(2.794, 2.795, 2.794)</f>
        <v>2.79433333333333</v>
      </c>
      <c r="AH129" s="28" t="n">
        <v>17.2</v>
      </c>
      <c r="AI129" s="28" t="n">
        <f aca="false">AVERAGE(29.4, 29.5, 29.5)</f>
        <v>29.4666666666667</v>
      </c>
      <c r="AJ129" s="28" t="n">
        <f aca="false">33.1</f>
        <v>33.1</v>
      </c>
      <c r="AK129" s="28" t="n">
        <f aca="false">((R129 - AG129)/R129)</f>
        <v>-0.00878459687123963</v>
      </c>
      <c r="AL129" s="28" t="n">
        <f aca="false">(V129*(1 +AK129))</f>
        <v>42.9222705269555</v>
      </c>
      <c r="AM129" s="28" t="n">
        <v>42.9505</v>
      </c>
      <c r="AN129" s="28" t="n">
        <v>170705</v>
      </c>
      <c r="AO129" s="32" t="n">
        <f aca="false">IF(AN129="NA","NA",DATE(2017,RIGHT(LEFT(AN129,4),2),RIGHT(AN129,2)))</f>
        <v>42921</v>
      </c>
      <c r="AP129" s="28" t="n">
        <f aca="false">IF(AO129="NA","NA",DATEDIF(X129,AO129,"d"))</f>
        <v>35</v>
      </c>
      <c r="AQ129" s="28" t="n">
        <f aca="false">AVERAGE(2.79, 2.79, 2.789)</f>
        <v>2.78966666666667</v>
      </c>
      <c r="AR129" s="28" t="n">
        <v>17</v>
      </c>
      <c r="AS129" s="28" t="s">
        <v>65</v>
      </c>
      <c r="AT129" s="28" t="s">
        <v>65</v>
      </c>
      <c r="AU129" s="28" t="n">
        <f aca="false">((R129 - AQ129)/ R129)</f>
        <v>-0.00709987966305658</v>
      </c>
      <c r="AV129" s="28" t="n">
        <f aca="false">(AM129*(1+AU129))</f>
        <v>42.6455566185319</v>
      </c>
      <c r="AW129" s="28" t="n">
        <v>69.807</v>
      </c>
      <c r="AX129" s="28" t="s">
        <v>66</v>
      </c>
      <c r="AY129" s="21" t="n">
        <f aca="false">1.8651*O129 - 2.6525</f>
        <v>79.0979421217</v>
      </c>
      <c r="AZ129" s="21" t="n">
        <f aca="false">1.8651*V129 - 2.6525</f>
        <v>78.1113042217</v>
      </c>
      <c r="BA129" s="21" t="n">
        <f aca="false">1.8651*AM129 - 2.6525</f>
        <v>77.45447755</v>
      </c>
      <c r="BB129" s="21" t="n">
        <f aca="false">1.8651*AL129 - 2.6525</f>
        <v>77.4018267598246</v>
      </c>
      <c r="BC129" s="21" t="n">
        <f aca="false">1.8651*AV129 - 2.6525</f>
        <v>76.8857276492238</v>
      </c>
      <c r="BD129" s="25" t="n">
        <f aca="false">V129 - O129</f>
        <v>-0.529000000000004</v>
      </c>
      <c r="BE129" s="25" t="n">
        <f aca="false">(BD129/O129)*100</f>
        <v>-1.20688998663912</v>
      </c>
      <c r="BF129" s="25" t="n">
        <f aca="false">AM129-O129</f>
        <v>-0.881167000000005</v>
      </c>
      <c r="BG129" s="25" t="n">
        <f aca="false">(BF129/O129)*100</f>
        <v>-2.01034334377473</v>
      </c>
      <c r="BH129" s="25" t="n">
        <f aca="false">BG129/AA129</f>
        <v>-0.0744571608805456</v>
      </c>
      <c r="BI129" s="25" t="n">
        <f aca="false">((BA129 - AY129)/AY129)*100</f>
        <v>-2.07775895000072</v>
      </c>
      <c r="BJ129" s="25" t="n">
        <f aca="false">BI129/AA129</f>
        <v>-0.0769540351852117</v>
      </c>
      <c r="BK129" s="25" t="n">
        <f aca="false">(AV129-O129)</f>
        <v>-1.18611038146812</v>
      </c>
      <c r="BL129" s="25" t="n">
        <f aca="false">(BK129/O129)*100</f>
        <v>-2.70605811425817</v>
      </c>
      <c r="BM129" s="25" t="n">
        <f aca="false">BL129/AA129</f>
        <v>-0.100224374602154</v>
      </c>
      <c r="BN129" s="25" t="n">
        <f aca="false">((BC129 - AY129)/AY129)*100</f>
        <v>-2.79680408002585</v>
      </c>
      <c r="BO129" s="25" t="n">
        <f aca="false">BN129/AA129</f>
        <v>-0.103585336297254</v>
      </c>
      <c r="BP129" s="25" t="n">
        <f aca="false">((BC129 - AZ129)/AZ129)</f>
        <v>-0.0156901307011554</v>
      </c>
      <c r="BQ129" s="25" t="n">
        <f aca="false">BP129*100</f>
        <v>-1.56901307011554</v>
      </c>
      <c r="BR129" s="25" t="n">
        <f aca="false">BP129/AA129</f>
        <v>-0.000581115951894645</v>
      </c>
      <c r="BS129" s="25" t="n">
        <f aca="false">((AZ129 - AY129)/AZ129)</f>
        <v>-0.0126311794410662</v>
      </c>
      <c r="BT129" s="25" t="n">
        <f aca="false">BS129*100</f>
        <v>-1.26311794410662</v>
      </c>
      <c r="BU129" s="25" t="n">
        <f aca="false">BS129/AA129</f>
        <v>-0.00046782146078023</v>
      </c>
      <c r="BV129" s="25" t="n">
        <f aca="false">(BP129-BS129)*100</f>
        <v>-0.305895126008921</v>
      </c>
      <c r="BW129" s="25" t="n">
        <f aca="false">BV129/AA129</f>
        <v>-0.0113294491114415</v>
      </c>
      <c r="BX129" s="28"/>
      <c r="BY129" s="33"/>
      <c r="BZ129" s="33"/>
      <c r="CA129" s="33"/>
    </row>
    <row r="130" s="27" customFormat="true" ht="14.25" hidden="false" customHeight="true" outlineLevel="0" collapsed="false">
      <c r="A130" s="27" t="n">
        <v>129</v>
      </c>
      <c r="B130" s="28" t="n">
        <v>17042</v>
      </c>
      <c r="C130" s="28" t="n">
        <v>13</v>
      </c>
      <c r="D130" s="29" t="n">
        <v>5</v>
      </c>
      <c r="E130" s="29" t="n">
        <v>1</v>
      </c>
      <c r="F130" s="28" t="n">
        <v>900</v>
      </c>
      <c r="G130" s="28" t="n">
        <v>2439.9</v>
      </c>
      <c r="H130" s="28" t="n">
        <v>2459.91</v>
      </c>
      <c r="I130" s="30" t="n">
        <v>936.56</v>
      </c>
      <c r="J130" s="28" t="n">
        <v>2.02</v>
      </c>
      <c r="K130" s="31" t="n">
        <v>7.62</v>
      </c>
      <c r="L130" s="28" t="s">
        <v>64</v>
      </c>
      <c r="M130" s="28" t="n">
        <v>20170724</v>
      </c>
      <c r="N130" s="28" t="n">
        <v>20170724</v>
      </c>
      <c r="O130" s="28" t="n">
        <v>22.859</v>
      </c>
      <c r="P130" s="28" t="n">
        <v>170506</v>
      </c>
      <c r="Q130" s="32" t="n">
        <f aca="false">DATE(2017,RIGHT(LEFT(P130,4),2),RIGHT(P130,2))</f>
        <v>42861</v>
      </c>
      <c r="R130" s="28" t="n">
        <f aca="false">AVERAGE(2.799, 2.798, 2.797)</f>
        <v>2.798</v>
      </c>
      <c r="S130" s="28" t="n">
        <v>13</v>
      </c>
      <c r="T130" s="28" t="n">
        <f aca="false">AVERAGE(32.6, 32.7, 32.7)</f>
        <v>32.6666666666667</v>
      </c>
      <c r="U130" s="28" t="n">
        <v>36.1</v>
      </c>
      <c r="V130" s="28" t="n">
        <v>22.948667</v>
      </c>
      <c r="W130" s="28" t="n">
        <v>170531</v>
      </c>
      <c r="X130" s="32" t="n">
        <f aca="false">DATE(2017,RIGHT(LEFT(W130,4),2),RIGHT(W130,2))</f>
        <v>42886</v>
      </c>
      <c r="Y130" s="28" t="n">
        <f aca="false">V130*(32.55/29.53)</f>
        <v>25.2956014510667</v>
      </c>
      <c r="Z130" s="28" t="n">
        <f aca="false">V130*(T130/AI130)</f>
        <v>25.4408299321267</v>
      </c>
      <c r="AA130" s="28" t="n">
        <v>27</v>
      </c>
      <c r="AB130" s="28" t="n">
        <f aca="false">IF(X130="NA","NA",DATEDIF(Q130,X130,"d"))</f>
        <v>25</v>
      </c>
      <c r="AC130" s="28" t="n">
        <f aca="false">1.8682*O130 - 2.7383</f>
        <v>39.9668838</v>
      </c>
      <c r="AD130" s="28" t="n">
        <f aca="false">1.8682*Z130 - 2.7383</f>
        <v>44.7902584791991</v>
      </c>
      <c r="AE130" s="28" t="n">
        <f aca="false">((AD130-AC130)/AC130)*100</f>
        <v>12.068428210055</v>
      </c>
      <c r="AF130" s="30" t="n">
        <f aca="false">(AE130/AA130)*60</f>
        <v>26.8187293556778</v>
      </c>
      <c r="AG130" s="28" t="n">
        <f aca="false">AVERAGE(2.8)</f>
        <v>2.8</v>
      </c>
      <c r="AH130" s="28" t="n">
        <v>17.2</v>
      </c>
      <c r="AI130" s="28" t="n">
        <f aca="false">AVERAGE(29.4, 29.5, 29.5)</f>
        <v>29.4666666666667</v>
      </c>
      <c r="AJ130" s="28" t="n">
        <f aca="false">33.1</f>
        <v>33.1</v>
      </c>
      <c r="AK130" s="28" t="n">
        <f aca="false">((R130 - AG130)/R130)</f>
        <v>-0.000714796283059249</v>
      </c>
      <c r="AL130" s="28" t="n">
        <f aca="false">(V130*(1 +AK130))</f>
        <v>22.9322633781272</v>
      </c>
      <c r="AM130" s="28" t="n">
        <v>22.927</v>
      </c>
      <c r="AN130" s="28" t="n">
        <v>170705</v>
      </c>
      <c r="AO130" s="32" t="n">
        <f aca="false">IF(AN130="NA","NA",DATE(2017,RIGHT(LEFT(AN130,4),2),RIGHT(AN130,2)))</f>
        <v>42921</v>
      </c>
      <c r="AP130" s="28" t="n">
        <f aca="false">IF(AO130="NA","NA",DATEDIF(X130,AO130,"d"))</f>
        <v>35</v>
      </c>
      <c r="AQ130" s="28" t="n">
        <f aca="false">AVERAGE(2.79, 2.79, 2.789)</f>
        <v>2.78966666666667</v>
      </c>
      <c r="AR130" s="28" t="n">
        <v>17</v>
      </c>
      <c r="AS130" s="28" t="s">
        <v>65</v>
      </c>
      <c r="AT130" s="28" t="s">
        <v>65</v>
      </c>
      <c r="AU130" s="28" t="n">
        <f aca="false">((R130 - AQ130)/ R130)</f>
        <v>0.00297831784608052</v>
      </c>
      <c r="AV130" s="28" t="n">
        <f aca="false">(AM130*(1+AU130))</f>
        <v>22.9952838932571</v>
      </c>
      <c r="AW130" s="28" t="n">
        <v>38.212</v>
      </c>
      <c r="AX130" s="28" t="s">
        <v>66</v>
      </c>
      <c r="AY130" s="21" t="n">
        <f aca="false">1.8651*O130 - 2.6525</f>
        <v>39.9818209</v>
      </c>
      <c r="AZ130" s="21" t="n">
        <f aca="false">1.8651*V130 - 2.6525</f>
        <v>40.1490588217</v>
      </c>
      <c r="BA130" s="21" t="n">
        <f aca="false">1.8651*AM130 - 2.6525</f>
        <v>40.1086477</v>
      </c>
      <c r="BB130" s="21" t="n">
        <f aca="false">1.8651*AL130 - 2.6525</f>
        <v>40.1184644265451</v>
      </c>
      <c r="BC130" s="21" t="n">
        <f aca="false">1.8651*AV130 - 2.6525</f>
        <v>40.2360039893138</v>
      </c>
      <c r="BD130" s="25" t="n">
        <f aca="false">V130 - O130</f>
        <v>0.0896669999999986</v>
      </c>
      <c r="BE130" s="25" t="n">
        <f aca="false">(BD130/O130)*100</f>
        <v>0.392261253773125</v>
      </c>
      <c r="BF130" s="25" t="n">
        <f aca="false">AM130-O130</f>
        <v>0.0679999999999978</v>
      </c>
      <c r="BG130" s="25" t="n">
        <f aca="false">(BF130/O130)*100</f>
        <v>0.297475830088796</v>
      </c>
      <c r="BH130" s="25" t="n">
        <f aca="false">BG130/AA130</f>
        <v>0.0110176233366221</v>
      </c>
      <c r="BI130" s="25" t="n">
        <f aca="false">((BA130 - AY130)/AY130)*100</f>
        <v>0.317211165337403</v>
      </c>
      <c r="BJ130" s="25" t="n">
        <f aca="false">BI130/AA130</f>
        <v>0.0117485616791631</v>
      </c>
      <c r="BK130" s="25" t="n">
        <f aca="false">(AV130-O130)</f>
        <v>0.136283893257087</v>
      </c>
      <c r="BL130" s="25" t="n">
        <f aca="false">(BK130/O130)*100</f>
        <v>0.596193592270382</v>
      </c>
      <c r="BM130" s="25" t="n">
        <f aca="false">BL130/AA130</f>
        <v>0.0220812441581623</v>
      </c>
      <c r="BN130" s="25" t="n">
        <f aca="false">((BC130 - AY130)/AY130)*100</f>
        <v>0.635746655835273</v>
      </c>
      <c r="BO130" s="25" t="n">
        <f aca="false">BN130/AA130</f>
        <v>0.0235461724383435</v>
      </c>
      <c r="BP130" s="25" t="n">
        <f aca="false">((BC130 - AZ130)/AZ130)</f>
        <v>0.00216555929741528</v>
      </c>
      <c r="BQ130" s="25" t="n">
        <f aca="false">BP130*100</f>
        <v>0.216555929741528</v>
      </c>
      <c r="BR130" s="25" t="n">
        <f aca="false">BP130/AA130</f>
        <v>8.02058999042698E-005</v>
      </c>
      <c r="BS130" s="25" t="n">
        <f aca="false">((AZ130 - AY130)/AZ130)</f>
        <v>0.00416542570630829</v>
      </c>
      <c r="BT130" s="25" t="n">
        <f aca="false">BS130*100</f>
        <v>0.416542570630829</v>
      </c>
      <c r="BU130" s="25" t="n">
        <f aca="false">BS130/AA130</f>
        <v>0.000154275026159566</v>
      </c>
      <c r="BV130" s="25" t="n">
        <f aca="false">(BP130-BS130)*100</f>
        <v>-0.199986640889301</v>
      </c>
      <c r="BW130" s="25" t="n">
        <f aca="false">BV130/AA130</f>
        <v>-0.00740691262552966</v>
      </c>
      <c r="BX130" s="28"/>
      <c r="BY130" s="33"/>
      <c r="BZ130" s="33"/>
      <c r="CA130" s="33"/>
    </row>
    <row r="131" s="27" customFormat="true" ht="14.25" hidden="false" customHeight="true" outlineLevel="0" collapsed="false">
      <c r="A131" s="27" t="n">
        <v>130</v>
      </c>
      <c r="B131" s="28" t="n">
        <v>17052</v>
      </c>
      <c r="C131" s="28" t="n">
        <v>5</v>
      </c>
      <c r="D131" s="29" t="n">
        <v>2</v>
      </c>
      <c r="E131" s="29" t="n">
        <v>2</v>
      </c>
      <c r="F131" s="28" t="n">
        <v>400</v>
      </c>
      <c r="G131" s="28" t="n">
        <v>2329.53</v>
      </c>
      <c r="H131" s="28" t="n">
        <v>2437.2</v>
      </c>
      <c r="I131" s="30" t="n">
        <v>590.67</v>
      </c>
      <c r="J131" s="28" t="n">
        <v>2.86</v>
      </c>
      <c r="K131" s="31" t="n">
        <v>7.83</v>
      </c>
      <c r="L131" s="28" t="s">
        <v>64</v>
      </c>
      <c r="M131" s="28" t="n">
        <v>20170724</v>
      </c>
      <c r="N131" s="28" t="n">
        <v>20170724</v>
      </c>
      <c r="O131" s="28" t="n">
        <v>37.483667</v>
      </c>
      <c r="P131" s="28" t="n">
        <v>170506</v>
      </c>
      <c r="Q131" s="32" t="n">
        <f aca="false">DATE(2017,RIGHT(LEFT(P131,4),2),RIGHT(P131,2))</f>
        <v>42861</v>
      </c>
      <c r="R131" s="28" t="n">
        <f aca="false">AVERAGE(2.796, 2.797, 2.798)</f>
        <v>2.797</v>
      </c>
      <c r="S131" s="28" t="n">
        <v>13</v>
      </c>
      <c r="T131" s="28" t="n">
        <f aca="false">AVERAGE(32.6, 32.7, 32.7)</f>
        <v>32.6666666666667</v>
      </c>
      <c r="U131" s="28" t="n">
        <v>36.1</v>
      </c>
      <c r="V131" s="28" t="n">
        <v>37.396333</v>
      </c>
      <c r="W131" s="28" t="n">
        <v>170531</v>
      </c>
      <c r="X131" s="32" t="n">
        <f aca="false">DATE(2017,RIGHT(LEFT(W131,4),2),RIGHT(W131,2))</f>
        <v>42886</v>
      </c>
      <c r="Y131" s="28" t="n">
        <f aca="false">V131*(32.55/29.53)</f>
        <v>41.2208140585845</v>
      </c>
      <c r="Z131" s="28" t="n">
        <f aca="false">V131*(T131/AI131)</f>
        <v>41.4574732352941</v>
      </c>
      <c r="AA131" s="28" t="n">
        <v>27</v>
      </c>
      <c r="AB131" s="28" t="n">
        <f aca="false">IF(X131="NA","NA",DATEDIF(Q131,X131,"d"))</f>
        <v>25</v>
      </c>
      <c r="AC131" s="28" t="n">
        <f aca="false">1.8682*O131 - 2.7383</f>
        <v>67.2886866894</v>
      </c>
      <c r="AD131" s="28" t="n">
        <f aca="false">1.8682*Z131 - 2.7383</f>
        <v>74.7125514981765</v>
      </c>
      <c r="AE131" s="28" t="n">
        <f aca="false">((AD131-AC131)/AC131)*100</f>
        <v>11.0328573405579</v>
      </c>
      <c r="AF131" s="30" t="n">
        <f aca="false">(AE131/AA131)*60</f>
        <v>24.5174607567954</v>
      </c>
      <c r="AG131" s="28" t="n">
        <f aca="false">AVERAGE(2.794, 2.795, 2.794)</f>
        <v>2.79433333333333</v>
      </c>
      <c r="AH131" s="28" t="n">
        <v>17.2</v>
      </c>
      <c r="AI131" s="28" t="n">
        <f aca="false">AVERAGE(29.4, 29.5, 29.5)</f>
        <v>29.4666666666667</v>
      </c>
      <c r="AJ131" s="28" t="n">
        <f aca="false">33.1</f>
        <v>33.1</v>
      </c>
      <c r="AK131" s="28" t="n">
        <f aca="false">((R131 - AG131)/R131)</f>
        <v>0.000953402455011217</v>
      </c>
      <c r="AL131" s="28" t="n">
        <f aca="false">(V131*(1 +AK131))</f>
        <v>37.4319867556906</v>
      </c>
      <c r="AM131" s="28" t="n">
        <v>37.012333</v>
      </c>
      <c r="AN131" s="28" t="n">
        <v>170705</v>
      </c>
      <c r="AO131" s="32" t="n">
        <f aca="false">IF(AN131="NA","NA",DATE(2017,RIGHT(LEFT(AN131,4),2),RIGHT(AN131,2)))</f>
        <v>42921</v>
      </c>
      <c r="AP131" s="28" t="n">
        <f aca="false">IF(AO131="NA","NA",DATEDIF(X131,AO131,"d"))</f>
        <v>35</v>
      </c>
      <c r="AQ131" s="28" t="n">
        <f aca="false">AVERAGE(2.79, 2.79, 2.789)</f>
        <v>2.78966666666667</v>
      </c>
      <c r="AR131" s="28" t="n">
        <v>17</v>
      </c>
      <c r="AS131" s="28" t="s">
        <v>65</v>
      </c>
      <c r="AT131" s="28" t="s">
        <v>65</v>
      </c>
      <c r="AU131" s="28" t="n">
        <f aca="false">((R131 - AQ131)/ R131)</f>
        <v>0.00262185675128116</v>
      </c>
      <c r="AV131" s="28" t="n">
        <f aca="false">(AM131*(1+AU131))</f>
        <v>37.1093740351567</v>
      </c>
      <c r="AW131" s="28" t="n">
        <v>60.045</v>
      </c>
      <c r="AX131" s="28" t="s">
        <v>66</v>
      </c>
      <c r="AY131" s="21" t="n">
        <f aca="false">1.8651*O131 - 2.6525</f>
        <v>67.2582873217</v>
      </c>
      <c r="AZ131" s="21" t="n">
        <f aca="false">1.8651*V131 - 2.6525</f>
        <v>67.0954006783</v>
      </c>
      <c r="BA131" s="21" t="n">
        <f aca="false">1.8651*AM131 - 2.6525</f>
        <v>66.3792022783</v>
      </c>
      <c r="BB131" s="21" t="n">
        <f aca="false">1.8651*AL131 - 2.6525</f>
        <v>67.1618984980386</v>
      </c>
      <c r="BC131" s="21" t="n">
        <f aca="false">1.8651*AV131 - 2.6525</f>
        <v>66.5601935129708</v>
      </c>
      <c r="BD131" s="25" t="n">
        <f aca="false">V131 - O131</f>
        <v>-0.0873339999999985</v>
      </c>
      <c r="BE131" s="25" t="n">
        <f aca="false">(BD131/O131)*100</f>
        <v>-0.232992145619046</v>
      </c>
      <c r="BF131" s="25" t="n">
        <f aca="false">AM131-O131</f>
        <v>-0.471333999999999</v>
      </c>
      <c r="BG131" s="25" t="n">
        <f aca="false">(BF131/O131)*100</f>
        <v>-1.25743833974408</v>
      </c>
      <c r="BH131" s="25" t="n">
        <f aca="false">BG131/AA131</f>
        <v>-0.0465717903608918</v>
      </c>
      <c r="BI131" s="25" t="n">
        <f aca="false">((BA131 - AY131)/AY131)*100</f>
        <v>-1.30702858845526</v>
      </c>
      <c r="BJ131" s="25" t="n">
        <f aca="false">BI131/AA131</f>
        <v>-0.0484084662390836</v>
      </c>
      <c r="BK131" s="25" t="n">
        <f aca="false">(AV131-O131)</f>
        <v>-0.374292964843278</v>
      </c>
      <c r="BL131" s="25" t="n">
        <f aca="false">(BK131/O131)*100</f>
        <v>-0.998549487816327</v>
      </c>
      <c r="BM131" s="25" t="n">
        <f aca="false">BL131/AA131</f>
        <v>-0.0369833143635677</v>
      </c>
      <c r="BN131" s="25" t="n">
        <f aca="false">((BC131 - AY131)/AY131)*100</f>
        <v>-1.03792980244974</v>
      </c>
      <c r="BO131" s="25" t="n">
        <f aca="false">BN131/AA131</f>
        <v>-0.0384418445351755</v>
      </c>
      <c r="BP131" s="25" t="n">
        <f aca="false">((BC131 - AZ131)/AZ131)</f>
        <v>-0.00797680854303764</v>
      </c>
      <c r="BQ131" s="25" t="n">
        <f aca="false">BP131*100</f>
        <v>-0.797680854303764</v>
      </c>
      <c r="BR131" s="25" t="n">
        <f aca="false">BP131/AA131</f>
        <v>-0.000295437353445839</v>
      </c>
      <c r="BS131" s="25" t="n">
        <f aca="false">((AZ131 - AY131)/AZ131)</f>
        <v>-0.00242768717010853</v>
      </c>
      <c r="BT131" s="25" t="n">
        <f aca="false">BS131*100</f>
        <v>-0.242768717010853</v>
      </c>
      <c r="BU131" s="25" t="n">
        <f aca="false">BS131/AA131</f>
        <v>-8.99143396336494E-005</v>
      </c>
      <c r="BV131" s="25" t="n">
        <f aca="false">(BP131-BS131)*100</f>
        <v>-0.554912137292911</v>
      </c>
      <c r="BW131" s="25" t="n">
        <f aca="false">BV131/AA131</f>
        <v>-0.0205523013812189</v>
      </c>
      <c r="BX131" s="28"/>
      <c r="BY131" s="28" t="s">
        <v>67</v>
      </c>
      <c r="BZ131" s="33"/>
      <c r="CA131" s="33"/>
    </row>
    <row r="132" s="27" customFormat="true" ht="14.25" hidden="false" customHeight="true" outlineLevel="0" collapsed="false">
      <c r="A132" s="27" t="n">
        <v>131</v>
      </c>
      <c r="B132" s="28" t="n">
        <v>17085</v>
      </c>
      <c r="C132" s="28" t="n">
        <v>16</v>
      </c>
      <c r="D132" s="29" t="n">
        <v>6</v>
      </c>
      <c r="E132" s="29" t="n">
        <v>1</v>
      </c>
      <c r="F132" s="28" t="n">
        <v>2800</v>
      </c>
      <c r="G132" s="28" t="n">
        <v>2616.63</v>
      </c>
      <c r="H132" s="28" t="n">
        <v>2523.13</v>
      </c>
      <c r="I132" s="30" t="n">
        <v>2423.47</v>
      </c>
      <c r="J132" s="28" t="n">
        <v>1.17</v>
      </c>
      <c r="K132" s="31" t="n">
        <v>7.24</v>
      </c>
      <c r="L132" s="28" t="s">
        <v>64</v>
      </c>
      <c r="M132" s="28" t="n">
        <v>20170724</v>
      </c>
      <c r="N132" s="28" t="n">
        <v>20170724</v>
      </c>
      <c r="O132" s="28" t="n">
        <v>48.638</v>
      </c>
      <c r="P132" s="28" t="n">
        <v>170504</v>
      </c>
      <c r="Q132" s="32" t="n">
        <f aca="false">DATE(2017,RIGHT(LEFT(P132,4),2),RIGHT(P132,2))</f>
        <v>42859</v>
      </c>
      <c r="R132" s="28" t="n">
        <f aca="false">AVERAGE(2.769, 2.772, 2.769)</f>
        <v>2.77</v>
      </c>
      <c r="S132" s="28" t="n">
        <v>13</v>
      </c>
      <c r="T132" s="28" t="n">
        <f aca="false">AVERAGE(32.4,32.5,32.4)</f>
        <v>32.4333333333333</v>
      </c>
      <c r="U132" s="28" t="n">
        <v>36.1</v>
      </c>
      <c r="V132" s="28" t="n">
        <v>48.262667</v>
      </c>
      <c r="W132" s="28" t="n">
        <v>170531</v>
      </c>
      <c r="X132" s="32" t="n">
        <f aca="false">DATE(2017,RIGHT(LEFT(W132,4),2),RIGHT(W132,2))</f>
        <v>42886</v>
      </c>
      <c r="Y132" s="28" t="n">
        <f aca="false">V132*(32.55/29.53)</f>
        <v>53.1984358567558</v>
      </c>
      <c r="Z132" s="28" t="n">
        <f aca="false">V132*(T132/AI132)</f>
        <v>53.1216911662896</v>
      </c>
      <c r="AA132" s="28" t="n">
        <v>27</v>
      </c>
      <c r="AB132" s="28" t="n">
        <f aca="false">IF(X132="NA","NA",DATEDIF(Q132,X132,"d"))</f>
        <v>27</v>
      </c>
      <c r="AC132" s="28" t="n">
        <f aca="false">1.8682*O132 - 2.7383</f>
        <v>88.1272116</v>
      </c>
      <c r="AD132" s="28" t="n">
        <f aca="false">1.8682*Z132 - 2.7383</f>
        <v>96.5036434368622</v>
      </c>
      <c r="AE132" s="28" t="n">
        <f aca="false">((AD132-AC132)/AC132)*100</f>
        <v>9.50493234130901</v>
      </c>
      <c r="AF132" s="30" t="n">
        <f aca="false">(AE132/AA132)*60</f>
        <v>21.1220718695756</v>
      </c>
      <c r="AG132" s="28" t="n">
        <f aca="false">AVERAGE(2.806, 2.806, 2.806)</f>
        <v>2.806</v>
      </c>
      <c r="AH132" s="28" t="n">
        <v>17.2</v>
      </c>
      <c r="AI132" s="28" t="n">
        <f aca="false">AVERAGE(29.4, 29.5, 29.5)</f>
        <v>29.4666666666667</v>
      </c>
      <c r="AJ132" s="28" t="n">
        <f aca="false">33.1</f>
        <v>33.1</v>
      </c>
      <c r="AK132" s="28" t="n">
        <f aca="false">((R132 - AG132)/R132)</f>
        <v>-0.0129963898916966</v>
      </c>
      <c r="AL132" s="28" t="n">
        <f aca="false">(V132*(1 +AK132))</f>
        <v>47.6354265624549</v>
      </c>
      <c r="AM132" s="28" t="n">
        <v>47.651667</v>
      </c>
      <c r="AN132" s="28" t="n">
        <v>170705</v>
      </c>
      <c r="AO132" s="32" t="n">
        <f aca="false">IF(AN132="NA","NA",DATE(2017,RIGHT(LEFT(AN132,4),2),RIGHT(AN132,2)))</f>
        <v>42921</v>
      </c>
      <c r="AP132" s="28" t="n">
        <f aca="false">IF(AO132="NA","NA",DATEDIF(X132,AO132,"d"))</f>
        <v>35</v>
      </c>
      <c r="AQ132" s="28" t="s">
        <v>65</v>
      </c>
      <c r="AR132" s="28" t="s">
        <v>65</v>
      </c>
      <c r="AS132" s="28" t="s">
        <v>65</v>
      </c>
      <c r="AT132" s="28" t="s">
        <v>65</v>
      </c>
      <c r="AU132" s="28" t="s">
        <v>65</v>
      </c>
      <c r="AV132" s="28" t="s">
        <v>65</v>
      </c>
      <c r="AW132" s="28" t="n">
        <v>77.076</v>
      </c>
      <c r="AX132" s="28" t="s">
        <v>66</v>
      </c>
      <c r="AY132" s="21" t="n">
        <f aca="false">1.8651*O132 - 2.6525</f>
        <v>88.0622338</v>
      </c>
      <c r="AZ132" s="21" t="n">
        <f aca="false">1.8651*V132 - 2.6525</f>
        <v>87.3622002217</v>
      </c>
      <c r="BA132" s="21" t="n">
        <f aca="false">1.8651*AM132 - 2.6525</f>
        <v>86.2226241217</v>
      </c>
      <c r="BB132" s="21" t="n">
        <f aca="false">1.8651*AL132 - 2.6525</f>
        <v>86.1923340816346</v>
      </c>
      <c r="BC132" s="21" t="s">
        <v>65</v>
      </c>
      <c r="BD132" s="25" t="n">
        <f aca="false">V132 - O132</f>
        <v>-0.375332999999998</v>
      </c>
      <c r="BE132" s="25" t="n">
        <f aca="false">(BD132/O132)*100</f>
        <v>-0.771686746987947</v>
      </c>
      <c r="BF132" s="25" t="n">
        <f aca="false">AM132-O132</f>
        <v>-0.986332999999995</v>
      </c>
      <c r="BG132" s="25" t="n">
        <f aca="false">(BF132/O132)*100</f>
        <v>-2.02790616390476</v>
      </c>
      <c r="BH132" s="25" t="n">
        <f aca="false">BG132/AA132</f>
        <v>-0.0751076357001761</v>
      </c>
      <c r="BI132" s="25" t="n">
        <f aca="false">((BA132 - AY132)/AY132)*100</f>
        <v>-2.0889882063155</v>
      </c>
      <c r="BJ132" s="25" t="n">
        <f aca="false">BI132/AA132</f>
        <v>-0.0773699335672406</v>
      </c>
      <c r="BK132" s="25" t="s">
        <v>65</v>
      </c>
      <c r="BL132" s="25" t="s">
        <v>65</v>
      </c>
      <c r="BM132" s="25" t="s">
        <v>65</v>
      </c>
      <c r="BN132" s="25" t="s">
        <v>65</v>
      </c>
      <c r="BO132" s="25" t="s">
        <v>65</v>
      </c>
      <c r="BP132" s="25" t="e">
        <f aca="false">((BC132 - AZ132)/AZ132)</f>
        <v>#VALUE!</v>
      </c>
      <c r="BQ132" s="25" t="e">
        <f aca="false">BP132*100</f>
        <v>#VALUE!</v>
      </c>
      <c r="BR132" s="25" t="e">
        <f aca="false">BP132/AA132</f>
        <v>#VALUE!</v>
      </c>
      <c r="BS132" s="25" t="n">
        <f aca="false">((AZ132 - AY132)/AZ132)</f>
        <v>-0.00801300306681278</v>
      </c>
      <c r="BT132" s="25" t="n">
        <f aca="false">BS132*100</f>
        <v>-0.801300306681278</v>
      </c>
      <c r="BU132" s="25" t="n">
        <f aca="false">BS132/AA132</f>
        <v>-0.000296777891363436</v>
      </c>
      <c r="BV132" s="25" t="e">
        <f aca="false">(BP132-BS132)*100</f>
        <v>#VALUE!</v>
      </c>
      <c r="BW132" s="25" t="e">
        <f aca="false">BV132/AA132</f>
        <v>#VALUE!</v>
      </c>
      <c r="BX132" s="28"/>
      <c r="BY132" s="33"/>
      <c r="BZ132" s="33"/>
      <c r="CA132" s="33"/>
    </row>
    <row r="133" s="27" customFormat="true" ht="14.25" hidden="false" customHeight="true" outlineLevel="0" collapsed="false">
      <c r="A133" s="27" t="n">
        <v>132</v>
      </c>
      <c r="B133" s="28" t="n">
        <v>17106</v>
      </c>
      <c r="C133" s="28" t="n">
        <v>14</v>
      </c>
      <c r="D133" s="29" t="n">
        <v>5</v>
      </c>
      <c r="E133" s="29" t="n">
        <v>2</v>
      </c>
      <c r="F133" s="28" t="n">
        <v>900</v>
      </c>
      <c r="G133" s="28" t="n">
        <v>2441</v>
      </c>
      <c r="H133" s="28" t="n">
        <v>2468.42</v>
      </c>
      <c r="I133" s="30" t="n">
        <v>865.45</v>
      </c>
      <c r="J133" s="28" t="n">
        <v>2.15</v>
      </c>
      <c r="K133" s="31" t="n">
        <v>7.62</v>
      </c>
      <c r="L133" s="28" t="s">
        <v>64</v>
      </c>
      <c r="M133" s="28" t="n">
        <v>20170724</v>
      </c>
      <c r="N133" s="28" t="n">
        <v>20170724</v>
      </c>
      <c r="O133" s="28" t="n">
        <v>52.506333</v>
      </c>
      <c r="P133" s="28" t="n">
        <v>170506</v>
      </c>
      <c r="Q133" s="32" t="n">
        <f aca="false">DATE(2017,RIGHT(LEFT(P133,4),2),RIGHT(P133,2))</f>
        <v>42861</v>
      </c>
      <c r="R133" s="28" t="n">
        <f aca="false">AVERAGE(2.802, 2.8, 2.8)</f>
        <v>2.80066666666667</v>
      </c>
      <c r="S133" s="28" t="n">
        <v>13</v>
      </c>
      <c r="T133" s="28" t="n">
        <f aca="false">AVERAGE(32.6, 32.7, 32.7)</f>
        <v>32.6666666666667</v>
      </c>
      <c r="U133" s="28" t="n">
        <v>36.1</v>
      </c>
      <c r="V133" s="28" t="n">
        <v>52.161</v>
      </c>
      <c r="W133" s="28" t="n">
        <v>170601</v>
      </c>
      <c r="X133" s="32" t="n">
        <f aca="false">DATE(2017,RIGHT(LEFT(W133,4),2),RIGHT(W133,2))</f>
        <v>42887</v>
      </c>
      <c r="Y133" s="28" t="n">
        <f aca="false">V133*(32.55/29.53)</f>
        <v>57.4954470030477</v>
      </c>
      <c r="Z133" s="28" t="n">
        <f aca="false">V133*(T133/AI133)</f>
        <v>57.8255429864254</v>
      </c>
      <c r="AA133" s="28" t="n">
        <v>27</v>
      </c>
      <c r="AB133" s="28" t="n">
        <f aca="false">IF(X133="NA","NA",DATEDIF(Q133,X133,"d"))</f>
        <v>26</v>
      </c>
      <c r="AC133" s="28" t="n">
        <f aca="false">1.8682*O133 - 2.7383</f>
        <v>95.3540313106</v>
      </c>
      <c r="AD133" s="28" t="n">
        <f aca="false">1.8682*Z133 - 2.7383</f>
        <v>105.29137940724</v>
      </c>
      <c r="AE133" s="28" t="n">
        <f aca="false">((AD133-AC133)/AC133)*100</f>
        <v>10.4215290743928</v>
      </c>
      <c r="AF133" s="30" t="n">
        <f aca="false">(AE133/AA133)*60</f>
        <v>23.1589534986508</v>
      </c>
      <c r="AG133" s="28" t="n">
        <f aca="false">AVERAGE(2.806, 2.806, 2.806)</f>
        <v>2.806</v>
      </c>
      <c r="AH133" s="28" t="n">
        <v>17.2</v>
      </c>
      <c r="AI133" s="28" t="n">
        <f aca="false">AVERAGE(29.4, 29.5, 29.5)</f>
        <v>29.4666666666667</v>
      </c>
      <c r="AJ133" s="28" t="n">
        <f aca="false">33.1</f>
        <v>33.1</v>
      </c>
      <c r="AK133" s="28" t="n">
        <f aca="false">((R133 - AG133)/R133)</f>
        <v>-0.00190430849797646</v>
      </c>
      <c r="AL133" s="28" t="n">
        <f aca="false">(V133*(1 +AK133))</f>
        <v>52.0616693644371</v>
      </c>
      <c r="AM133" s="28" t="n">
        <v>51.866</v>
      </c>
      <c r="AN133" s="28" t="n">
        <v>170707</v>
      </c>
      <c r="AO133" s="32" t="n">
        <f aca="false">IF(AN133="NA","NA",DATE(2017,RIGHT(LEFT(AN133,4),2),RIGHT(AN133,2)))</f>
        <v>42923</v>
      </c>
      <c r="AP133" s="28" t="n">
        <f aca="false">IF(AO133="NA","NA",DATEDIF(X133,AO133,"d"))</f>
        <v>36</v>
      </c>
      <c r="AQ133" s="28" t="n">
        <f aca="false">AVERAGE(2.796, 2.792, 2.791)</f>
        <v>2.793</v>
      </c>
      <c r="AR133" s="28" t="n">
        <v>16.7</v>
      </c>
      <c r="AS133" s="28" t="s">
        <v>65</v>
      </c>
      <c r="AT133" s="28" t="s">
        <v>65</v>
      </c>
      <c r="AU133" s="28" t="n">
        <f aca="false">((R133 - AQ133)/ R133)</f>
        <v>0.00273744346584164</v>
      </c>
      <c r="AV133" s="28" t="n">
        <f aca="false">(AM133*(1+AU133))</f>
        <v>52.0079802427993</v>
      </c>
      <c r="AW133" s="28" t="n">
        <v>86.175</v>
      </c>
      <c r="AX133" s="28" t="s">
        <v>66</v>
      </c>
      <c r="AY133" s="21" t="n">
        <f aca="false">1.8651*O133 - 2.6525</f>
        <v>95.2770616783</v>
      </c>
      <c r="AZ133" s="21" t="n">
        <f aca="false">1.8651*V133 - 2.6525</f>
        <v>94.6329811</v>
      </c>
      <c r="BA133" s="21" t="n">
        <f aca="false">1.8651*AM133 - 2.6525</f>
        <v>94.0827766</v>
      </c>
      <c r="BB133" s="21" t="n">
        <f aca="false">1.8651*AL133 - 2.6525</f>
        <v>94.4477195316116</v>
      </c>
      <c r="BC133" s="21" t="n">
        <f aca="false">1.8651*AV133 - 2.6525</f>
        <v>94.347583950845</v>
      </c>
      <c r="BD133" s="25" t="n">
        <f aca="false">V133 - O133</f>
        <v>-0.345332999999997</v>
      </c>
      <c r="BE133" s="25" t="n">
        <f aca="false">(BD133/O133)*100</f>
        <v>-0.657697805710402</v>
      </c>
      <c r="BF133" s="25" t="n">
        <f aca="false">AM133-O133</f>
        <v>-0.640332999999998</v>
      </c>
      <c r="BG133" s="25" t="n">
        <f aca="false">(BF133/O133)*100</f>
        <v>-1.21953479402189</v>
      </c>
      <c r="BH133" s="25" t="n">
        <f aca="false">BG133/AA133</f>
        <v>-0.0451679553341441</v>
      </c>
      <c r="BI133" s="25" t="n">
        <f aca="false">((BA133 - AY133)/AY133)*100</f>
        <v>-1.25348647120591</v>
      </c>
      <c r="BJ133" s="25" t="n">
        <f aca="false">BI133/AA133</f>
        <v>-0.046425424859478</v>
      </c>
      <c r="BK133" s="25" t="n">
        <f aca="false">(AV133-O133)</f>
        <v>-0.498352757200657</v>
      </c>
      <c r="BL133" s="25" t="n">
        <f aca="false">(BK133/O133)*100</f>
        <v>-0.94912885499099</v>
      </c>
      <c r="BM133" s="25" t="n">
        <f aca="false">BL133/AA133</f>
        <v>-0.0351529205552219</v>
      </c>
      <c r="BN133" s="25" t="n">
        <f aca="false">((BC133 - AY133)/AY133)*100</f>
        <v>-0.97555246885477</v>
      </c>
      <c r="BO133" s="25" t="n">
        <f aca="false">BN133/AA133</f>
        <v>-0.036131572920547</v>
      </c>
      <c r="BP133" s="25" t="n">
        <f aca="false">((BC133 - AZ133)/AZ133)</f>
        <v>-0.00301583175165287</v>
      </c>
      <c r="BQ133" s="25" t="n">
        <f aca="false">BP133*100</f>
        <v>-0.301583175165287</v>
      </c>
      <c r="BR133" s="25" t="n">
        <f aca="false">BP133/AA133</f>
        <v>-0.00011169747228344</v>
      </c>
      <c r="BS133" s="25" t="n">
        <f aca="false">((AZ133 - AY133)/AZ133)</f>
        <v>-0.00680608991509401</v>
      </c>
      <c r="BT133" s="25" t="n">
        <f aca="false">BS133*100</f>
        <v>-0.680608991509401</v>
      </c>
      <c r="BU133" s="25" t="n">
        <f aca="false">BS133/AA133</f>
        <v>-0.000252077404262741</v>
      </c>
      <c r="BV133" s="25" t="n">
        <f aca="false">(BP133-BS133)*100</f>
        <v>0.379025816344114</v>
      </c>
      <c r="BW133" s="25" t="n">
        <f aca="false">BV133/AA133</f>
        <v>0.0140379931979301</v>
      </c>
      <c r="BX133" s="28"/>
      <c r="BY133" s="28" t="s">
        <v>68</v>
      </c>
      <c r="BZ133" s="33"/>
      <c r="CA133" s="33"/>
    </row>
    <row r="134" s="27" customFormat="true" ht="14.25" hidden="false" customHeight="true" outlineLevel="0" collapsed="false">
      <c r="A134" s="27" t="n">
        <v>133</v>
      </c>
      <c r="B134" s="28" t="n">
        <v>17111</v>
      </c>
      <c r="C134" s="28" t="n">
        <v>4</v>
      </c>
      <c r="D134" s="29" t="n">
        <v>2</v>
      </c>
      <c r="E134" s="29" t="n">
        <v>1</v>
      </c>
      <c r="F134" s="28" t="n">
        <v>400</v>
      </c>
      <c r="G134" s="28" t="n">
        <v>2359.13</v>
      </c>
      <c r="H134" s="28" t="n">
        <v>2470.99</v>
      </c>
      <c r="I134" s="30" t="n">
        <v>545.47</v>
      </c>
      <c r="J134" s="28" t="n">
        <v>2.98</v>
      </c>
      <c r="K134" s="31" t="n">
        <v>7.83</v>
      </c>
      <c r="L134" s="28" t="s">
        <v>64</v>
      </c>
      <c r="M134" s="28" t="n">
        <v>20170724</v>
      </c>
      <c r="N134" s="28" t="n">
        <v>20170724</v>
      </c>
      <c r="O134" s="28" t="n">
        <v>18.960333</v>
      </c>
      <c r="P134" s="28" t="n">
        <v>170506</v>
      </c>
      <c r="Q134" s="32" t="n">
        <f aca="false">DATE(2017,RIGHT(LEFT(P134,4),2),RIGHT(P134,2))</f>
        <v>42861</v>
      </c>
      <c r="R134" s="28" t="n">
        <f aca="false">AVERAGE(2.802, 2.8, 2.8)</f>
        <v>2.80066666666667</v>
      </c>
      <c r="S134" s="28" t="n">
        <v>13</v>
      </c>
      <c r="T134" s="28" t="n">
        <f aca="false">AVERAGE(32.6, 32.7, 32.7)</f>
        <v>32.6666666666667</v>
      </c>
      <c r="U134" s="28" t="n">
        <v>36.1</v>
      </c>
      <c r="V134" s="28" t="n">
        <v>19.009</v>
      </c>
      <c r="W134" s="28" t="n">
        <v>170531</v>
      </c>
      <c r="X134" s="32" t="n">
        <f aca="false">DATE(2017,RIGHT(LEFT(W134,4),2),RIGHT(W134,2))</f>
        <v>42886</v>
      </c>
      <c r="Y134" s="28" t="n">
        <f aca="false">V134*(32.55/29.53)</f>
        <v>20.9530291229258</v>
      </c>
      <c r="Z134" s="28" t="n">
        <f aca="false">V134*(T134/AI134)</f>
        <v>21.0733257918552</v>
      </c>
      <c r="AA134" s="28" t="n">
        <v>27</v>
      </c>
      <c r="AB134" s="28" t="n">
        <f aca="false">IF(X134="NA","NA",DATEDIF(Q134,X134,"d"))</f>
        <v>25</v>
      </c>
      <c r="AC134" s="28" t="n">
        <f aca="false">1.8682*O134 - 2.7383</f>
        <v>32.6833941106</v>
      </c>
      <c r="AD134" s="28" t="n">
        <f aca="false">1.8682*Z134 - 2.7383</f>
        <v>36.6308872443439</v>
      </c>
      <c r="AE134" s="28" t="n">
        <f aca="false">((AD134-AC134)/AC134)*100</f>
        <v>12.0779779492474</v>
      </c>
      <c r="AF134" s="30" t="n">
        <f aca="false">(AE134/AA134)*60</f>
        <v>26.8399509983275</v>
      </c>
      <c r="AG134" s="28" t="n">
        <f aca="false">AVERAGE(2.806, 2.806, 2.806)</f>
        <v>2.806</v>
      </c>
      <c r="AH134" s="28" t="n">
        <v>17.2</v>
      </c>
      <c r="AI134" s="28" t="n">
        <f aca="false">AVERAGE(29.4, 29.5, 29.5)</f>
        <v>29.4666666666667</v>
      </c>
      <c r="AJ134" s="28" t="n">
        <f aca="false">33.1</f>
        <v>33.1</v>
      </c>
      <c r="AK134" s="28" t="n">
        <f aca="false">((R134 - AG134)/R134)</f>
        <v>-0.00190430849797646</v>
      </c>
      <c r="AL134" s="28" t="n">
        <f aca="false">(V134*(1 +AK134))</f>
        <v>18.972800999762</v>
      </c>
      <c r="AM134" s="28" t="n">
        <v>19.080667</v>
      </c>
      <c r="AN134" s="28" t="n">
        <v>170705</v>
      </c>
      <c r="AO134" s="32" t="n">
        <f aca="false">IF(AN134="NA","NA",DATE(2017,RIGHT(LEFT(AN134,4),2),RIGHT(AN134,2)))</f>
        <v>42921</v>
      </c>
      <c r="AP134" s="28" t="n">
        <f aca="false">IF(AO134="NA","NA",DATEDIF(X134,AO134,"d"))</f>
        <v>35</v>
      </c>
      <c r="AQ134" s="28" t="n">
        <f aca="false">AVERAGE(2.79, 2.79, 2.789)</f>
        <v>2.78966666666667</v>
      </c>
      <c r="AR134" s="28" t="n">
        <v>17</v>
      </c>
      <c r="AS134" s="28" t="s">
        <v>65</v>
      </c>
      <c r="AT134" s="28" t="s">
        <v>65</v>
      </c>
      <c r="AU134" s="28" t="n">
        <f aca="false">((R134 - AQ134)/ R134)</f>
        <v>0.00392763627707693</v>
      </c>
      <c r="AV134" s="28" t="n">
        <f aca="false">(AM134*(1+AU134))</f>
        <v>19.1556089199</v>
      </c>
      <c r="AW134" s="28" t="n">
        <v>31.784</v>
      </c>
      <c r="AX134" s="28" t="s">
        <v>66</v>
      </c>
      <c r="AY134" s="21" t="n">
        <f aca="false">1.8651*O134 - 2.6525</f>
        <v>32.7104170783</v>
      </c>
      <c r="AZ134" s="21" t="n">
        <f aca="false">1.8651*V134 - 2.6525</f>
        <v>32.8011859</v>
      </c>
      <c r="BA134" s="21" t="n">
        <f aca="false">1.8651*AM134 - 2.6525</f>
        <v>32.9348520217</v>
      </c>
      <c r="BB134" s="21" t="n">
        <f aca="false">1.8651*AL134 - 2.6525</f>
        <v>32.733671144656</v>
      </c>
      <c r="BC134" s="21" t="n">
        <f aca="false">1.8651*AV134 - 2.6525</f>
        <v>33.0746261965055</v>
      </c>
      <c r="BD134" s="25" t="n">
        <f aca="false">V134 - O134</f>
        <v>0.0486670000000018</v>
      </c>
      <c r="BE134" s="25" t="n">
        <f aca="false">(BD134/O134)*100</f>
        <v>0.256677981341371</v>
      </c>
      <c r="BF134" s="25" t="n">
        <f aca="false">AM134-O134</f>
        <v>0.120334</v>
      </c>
      <c r="BG134" s="25" t="n">
        <f aca="false">(BF134/O134)*100</f>
        <v>0.63466184902976</v>
      </c>
      <c r="BH134" s="25" t="n">
        <f aca="false">BG134/AA134</f>
        <v>0.0235059944085096</v>
      </c>
      <c r="BI134" s="25" t="n">
        <f aca="false">((BA134 - AY134)/AY134)*100</f>
        <v>0.686126816612461</v>
      </c>
      <c r="BJ134" s="25" t="n">
        <f aca="false">BI134/AA134</f>
        <v>0.02541210431898</v>
      </c>
      <c r="BK134" s="25" t="n">
        <f aca="false">(AV134-O134)</f>
        <v>0.195275919900023</v>
      </c>
      <c r="BL134" s="25" t="n">
        <f aca="false">(BK134/O134)*100</f>
        <v>1.02991819763937</v>
      </c>
      <c r="BM134" s="25" t="n">
        <f aca="false">BL134/AA134</f>
        <v>0.0381451184310879</v>
      </c>
      <c r="BN134" s="25" t="n">
        <f aca="false">((BC134 - AY134)/AY134)*100</f>
        <v>1.1134346509056</v>
      </c>
      <c r="BO134" s="25" t="n">
        <f aca="false">BN134/AA134</f>
        <v>0.0412383204039113</v>
      </c>
      <c r="BP134" s="25" t="n">
        <f aca="false">((BC134 - AZ134)/AZ134)</f>
        <v>0.0083362930029163</v>
      </c>
      <c r="BQ134" s="25" t="n">
        <f aca="false">BP134*100</f>
        <v>0.833629300291629</v>
      </c>
      <c r="BR134" s="25" t="n">
        <f aca="false">BP134/AA134</f>
        <v>0.000308751592700604</v>
      </c>
      <c r="BS134" s="25" t="n">
        <f aca="false">((AZ134 - AY134)/AZ134)</f>
        <v>0.00276724207401324</v>
      </c>
      <c r="BT134" s="25" t="n">
        <f aca="false">BS134*100</f>
        <v>0.276724207401324</v>
      </c>
      <c r="BU134" s="25" t="n">
        <f aca="false">BS134/AA134</f>
        <v>0.000102490447185676</v>
      </c>
      <c r="BV134" s="25" t="n">
        <f aca="false">(BP134-BS134)*100</f>
        <v>0.556905092890305</v>
      </c>
      <c r="BW134" s="25" t="n">
        <f aca="false">BV134/AA134</f>
        <v>0.0206261145514928</v>
      </c>
      <c r="BX134" s="28"/>
      <c r="BY134" s="33"/>
      <c r="BZ134" s="28"/>
      <c r="CA134" s="28"/>
    </row>
    <row r="135" s="27" customFormat="true" ht="14.25" hidden="false" customHeight="true" outlineLevel="0" collapsed="false">
      <c r="A135" s="27" t="n">
        <v>134</v>
      </c>
      <c r="B135" s="28" t="n">
        <v>17113</v>
      </c>
      <c r="C135" s="28" t="n">
        <v>1</v>
      </c>
      <c r="D135" s="29" t="n">
        <v>1</v>
      </c>
      <c r="E135" s="29" t="n">
        <v>1</v>
      </c>
      <c r="F135" s="28" t="n">
        <v>400</v>
      </c>
      <c r="G135" s="28" t="n">
        <v>2404.69</v>
      </c>
      <c r="H135" s="28" t="n">
        <v>2506.24</v>
      </c>
      <c r="I135" s="30" t="n">
        <v>576.45</v>
      </c>
      <c r="J135" s="28" t="n">
        <v>2.97</v>
      </c>
      <c r="K135" s="31" t="n">
        <v>7.83</v>
      </c>
      <c r="L135" s="28" t="s">
        <v>64</v>
      </c>
      <c r="M135" s="28" t="n">
        <v>20170724</v>
      </c>
      <c r="N135" s="28" t="n">
        <v>20170724</v>
      </c>
      <c r="O135" s="28" t="n">
        <v>31.01</v>
      </c>
      <c r="P135" s="28" t="n">
        <v>170505</v>
      </c>
      <c r="Q135" s="32" t="n">
        <f aca="false">DATE(2017,RIGHT(LEFT(P135,4),2),RIGHT(P135,2))</f>
        <v>42860</v>
      </c>
      <c r="R135" s="28" t="n">
        <f aca="false">AVERAGE(2.785, 2.785, 2.786)</f>
        <v>2.78533333333333</v>
      </c>
      <c r="S135" s="28" t="n">
        <v>12.9</v>
      </c>
      <c r="T135" s="28" t="n">
        <f aca="false">AVERAGE(32.5, 32.6, 32.5)</f>
        <v>32.5333333333333</v>
      </c>
      <c r="U135" s="28" t="n">
        <v>36.1</v>
      </c>
      <c r="V135" s="28" t="n">
        <v>31.092333</v>
      </c>
      <c r="W135" s="28" t="n">
        <v>170601</v>
      </c>
      <c r="X135" s="32" t="n">
        <f aca="false">DATE(2017,RIGHT(LEFT(W135,4),2),RIGHT(W135,2))</f>
        <v>42887</v>
      </c>
      <c r="Y135" s="28" t="n">
        <f aca="false">V135*(32.55/29.53)</f>
        <v>34.2721110447003</v>
      </c>
      <c r="Z135" s="28" t="n">
        <f aca="false">V135*(T135/AI135)</f>
        <v>34.1735551891892</v>
      </c>
      <c r="AA135" s="28" t="n">
        <v>27</v>
      </c>
      <c r="AB135" s="28" t="n">
        <f aca="false">IF(X135="NA","NA",DATEDIF(Q135,X135,"d"))</f>
        <v>27</v>
      </c>
      <c r="AC135" s="28" t="n">
        <f aca="false">1.8682*O135 - 2.7383</f>
        <v>55.194582</v>
      </c>
      <c r="AD135" s="28" t="n">
        <f aca="false">1.8682*Z135 - 2.7383</f>
        <v>61.1047358044432</v>
      </c>
      <c r="AE135" s="28" t="n">
        <f aca="false">((AD135-AC135)/AC135)*100</f>
        <v>10.707851369258</v>
      </c>
      <c r="AF135" s="30" t="n">
        <f aca="false">(AE135/AA135)*60</f>
        <v>23.7952252650178</v>
      </c>
      <c r="AG135" s="28" t="n">
        <f aca="false">AVERAGE(2.8, 2.8, 2.798)</f>
        <v>2.79933333333333</v>
      </c>
      <c r="AH135" s="28" t="n">
        <v>17</v>
      </c>
      <c r="AI135" s="28" t="n">
        <f aca="false">AVERAGE(29.6, 29.6, 29.6)</f>
        <v>29.6</v>
      </c>
      <c r="AJ135" s="28" t="n">
        <v>33.1</v>
      </c>
      <c r="AK135" s="28" t="n">
        <f aca="false">((R135 - AG135)/R135)</f>
        <v>-0.00502632838678786</v>
      </c>
      <c r="AL135" s="28" t="n">
        <f aca="false">(V135*(1 +AK135))</f>
        <v>30.9360527240306</v>
      </c>
      <c r="AM135" s="28" t="s">
        <v>65</v>
      </c>
      <c r="AN135" s="28" t="s">
        <v>65</v>
      </c>
      <c r="AO135" s="32" t="str">
        <f aca="false">IF(AN135="NA","NA",DATE(2017,RIGHT(LEFT(AN135,4),2),RIGHT(AN135,2)))</f>
        <v>NA</v>
      </c>
      <c r="AP135" s="28" t="str">
        <f aca="false">IF(AO135="NA","NA",DATEDIF(X135,AO135,"d"))</f>
        <v>NA</v>
      </c>
      <c r="AQ135" s="28" t="n">
        <f aca="false">AVERAGE(2.804, 2.803, 2.803)</f>
        <v>2.80333333333333</v>
      </c>
      <c r="AR135" s="28" t="n">
        <v>16.8</v>
      </c>
      <c r="AS135" s="28" t="s">
        <v>65</v>
      </c>
      <c r="AT135" s="28" t="s">
        <v>65</v>
      </c>
      <c r="AU135" s="28" t="n">
        <f aca="false">((R135 - AQ135)/ R135)</f>
        <v>-0.00646242221158442</v>
      </c>
      <c r="AV135" s="28" t="s">
        <v>65</v>
      </c>
      <c r="AW135" s="28" t="n">
        <v>51.089</v>
      </c>
      <c r="AX135" s="28" t="s">
        <v>66</v>
      </c>
      <c r="AY135" s="21" t="n">
        <f aca="false">1.8651*O135 - 2.6525</f>
        <v>55.184251</v>
      </c>
      <c r="AZ135" s="21" t="n">
        <f aca="false">1.8651*V135 - 2.6525</f>
        <v>55.3378102783</v>
      </c>
      <c r="BA135" s="21" t="s">
        <v>65</v>
      </c>
      <c r="BB135" s="21" t="n">
        <f aca="false">1.8651*AL135 - 2.6525</f>
        <v>55.0463319355896</v>
      </c>
      <c r="BC135" s="21" t="s">
        <v>65</v>
      </c>
      <c r="BD135" s="25" t="n">
        <f aca="false">V135 - O135</f>
        <v>0.0823329999999984</v>
      </c>
      <c r="BE135" s="25" t="s">
        <v>65</v>
      </c>
      <c r="BF135" s="25" t="n">
        <f aca="false">V135-O135</f>
        <v>0.0823329999999984</v>
      </c>
      <c r="BG135" s="25" t="n">
        <f aca="false">(BF135/O135)*100</f>
        <v>0.265504675910991</v>
      </c>
      <c r="BH135" s="25" t="n">
        <f aca="false">BG135/AA135</f>
        <v>0.0098335065152219</v>
      </c>
      <c r="BI135" s="25" t="n">
        <f aca="false">((AZ135 - AY135)/AY135)*100</f>
        <v>0.278266490017223</v>
      </c>
      <c r="BJ135" s="25" t="n">
        <f aca="false">BI135/AA135</f>
        <v>0.0103061662969342</v>
      </c>
      <c r="BK135" s="25" t="s">
        <v>65</v>
      </c>
      <c r="BL135" s="25" t="s">
        <v>65</v>
      </c>
      <c r="BM135" s="25" t="s">
        <v>65</v>
      </c>
      <c r="BN135" s="25" t="s">
        <v>65</v>
      </c>
      <c r="BO135" s="25" t="s">
        <v>65</v>
      </c>
      <c r="BP135" s="25" t="e">
        <f aca="false">((BC135 - AZ135)/AZ135)</f>
        <v>#VALUE!</v>
      </c>
      <c r="BQ135" s="25" t="e">
        <f aca="false">BP135*100</f>
        <v>#VALUE!</v>
      </c>
      <c r="BR135" s="25" t="e">
        <f aca="false">BP135/AA135</f>
        <v>#VALUE!</v>
      </c>
      <c r="BS135" s="25" t="n">
        <f aca="false">((AZ135 - AY135)/AZ135)</f>
        <v>0.00277494316323193</v>
      </c>
      <c r="BT135" s="25" t="n">
        <f aca="false">BS135*100</f>
        <v>0.277494316323193</v>
      </c>
      <c r="BU135" s="25" t="n">
        <f aca="false">BS135/AA135</f>
        <v>0.000102775672712294</v>
      </c>
      <c r="BV135" s="25" t="e">
        <f aca="false">(BP135-BS135)*100</f>
        <v>#VALUE!</v>
      </c>
      <c r="BW135" s="25" t="e">
        <f aca="false">BV135/AA135</f>
        <v>#VALUE!</v>
      </c>
      <c r="BX135" s="28"/>
      <c r="BY135" s="28" t="s">
        <v>91</v>
      </c>
      <c r="BZ135" s="33"/>
      <c r="CA135" s="33"/>
    </row>
    <row r="136" s="27" customFormat="true" ht="14.25" hidden="false" customHeight="true" outlineLevel="0" collapsed="false">
      <c r="A136" s="27" t="n">
        <v>135</v>
      </c>
      <c r="B136" s="28" t="n">
        <v>17120</v>
      </c>
      <c r="C136" s="28" t="n">
        <v>7</v>
      </c>
      <c r="D136" s="29" t="n">
        <v>3</v>
      </c>
      <c r="E136" s="29" t="n">
        <v>1</v>
      </c>
      <c r="F136" s="28" t="n">
        <v>900</v>
      </c>
      <c r="G136" s="28" t="n">
        <v>2453.26</v>
      </c>
      <c r="H136" s="28" t="n">
        <v>2468.16</v>
      </c>
      <c r="I136" s="30" t="n">
        <v>943.47</v>
      </c>
      <c r="J136" s="28" t="n">
        <v>2.01</v>
      </c>
      <c r="K136" s="31" t="n">
        <v>7.59</v>
      </c>
      <c r="L136" s="28" t="s">
        <v>64</v>
      </c>
      <c r="M136" s="28" t="n">
        <v>20170724</v>
      </c>
      <c r="N136" s="28" t="n">
        <v>20170724</v>
      </c>
      <c r="O136" s="28" t="n">
        <v>22.093333</v>
      </c>
      <c r="P136" s="28" t="n">
        <v>170504</v>
      </c>
      <c r="Q136" s="32" t="n">
        <f aca="false">DATE(2017,RIGHT(LEFT(P136,4),2),RIGHT(P136,2))</f>
        <v>42859</v>
      </c>
      <c r="R136" s="28" t="n">
        <f aca="false">AVERAGE(2.769, 2.772, 2.769)</f>
        <v>2.77</v>
      </c>
      <c r="S136" s="28" t="n">
        <v>13</v>
      </c>
      <c r="T136" s="28" t="n">
        <f aca="false">AVERAGE(32.4,32.5,32.4)</f>
        <v>32.4333333333333</v>
      </c>
      <c r="U136" s="28" t="n">
        <v>36.1</v>
      </c>
      <c r="V136" s="28" t="n">
        <v>21.974333</v>
      </c>
      <c r="W136" s="28" t="n">
        <v>170601</v>
      </c>
      <c r="X136" s="32" t="n">
        <f aca="false">DATE(2017,RIGHT(LEFT(W136,4),2),RIGHT(W136,2))</f>
        <v>42887</v>
      </c>
      <c r="Y136" s="28" t="n">
        <f aca="false">V136*(32.55/29.53)</f>
        <v>24.2216234050119</v>
      </c>
      <c r="Z136" s="28" t="n">
        <f aca="false">V136*(T136/AI136)</f>
        <v>24.0777319921171</v>
      </c>
      <c r="AA136" s="28" t="n">
        <v>27</v>
      </c>
      <c r="AB136" s="28" t="n">
        <f aca="false">IF(X136="NA","NA",DATEDIF(Q136,X136,"d"))</f>
        <v>28</v>
      </c>
      <c r="AC136" s="28" t="n">
        <f aca="false">1.8682*O136 - 2.7383</f>
        <v>38.5364647106</v>
      </c>
      <c r="AD136" s="28" t="n">
        <f aca="false">1.8682*Z136 - 2.7383</f>
        <v>42.2437189076732</v>
      </c>
      <c r="AE136" s="28" t="n">
        <f aca="false">((AD136-AC136)/AC136)*100</f>
        <v>9.62012012496171</v>
      </c>
      <c r="AF136" s="30" t="n">
        <f aca="false">(AE136/AA136)*60</f>
        <v>21.3780447221371</v>
      </c>
      <c r="AG136" s="28" t="n">
        <f aca="false">AVERAGE(2.803, 2.807, 2.809)</f>
        <v>2.80633333333333</v>
      </c>
      <c r="AH136" s="28" t="n">
        <v>17</v>
      </c>
      <c r="AI136" s="28" t="n">
        <f aca="false">AVERAGE(29.6, 29.6, 29.6)</f>
        <v>29.6</v>
      </c>
      <c r="AJ136" s="28" t="n">
        <v>33.1</v>
      </c>
      <c r="AK136" s="28" t="n">
        <f aca="false">((R136 - AG136)/R136)</f>
        <v>-0.0131167268351384</v>
      </c>
      <c r="AL136" s="28" t="n">
        <f aca="false">(V136*(1 +AK136))</f>
        <v>21.6861016766546</v>
      </c>
      <c r="AM136" s="28" t="n">
        <v>21.941</v>
      </c>
      <c r="AN136" s="28" t="n">
        <v>170705</v>
      </c>
      <c r="AO136" s="32" t="n">
        <f aca="false">IF(AN136="NA","NA",DATE(2017,RIGHT(LEFT(AN136,4),2),RIGHT(AN136,2)))</f>
        <v>42921</v>
      </c>
      <c r="AP136" s="28" t="n">
        <f aca="false">IF(AO136="NA","NA",DATEDIF(X136,AO136,"d"))</f>
        <v>34</v>
      </c>
      <c r="AQ136" s="28" t="n">
        <f aca="false">AVERAGE(2.79, 2.79, 2.789)</f>
        <v>2.78966666666667</v>
      </c>
      <c r="AR136" s="28" t="n">
        <v>17</v>
      </c>
      <c r="AS136" s="28" t="s">
        <v>65</v>
      </c>
      <c r="AT136" s="28" t="s">
        <v>65</v>
      </c>
      <c r="AU136" s="28" t="n">
        <f aca="false">((R136 - AQ136)/ R136)</f>
        <v>-0.00709987966305658</v>
      </c>
      <c r="AV136" s="28" t="n">
        <f aca="false">(AM136*(1+AU136))</f>
        <v>21.7852215403129</v>
      </c>
      <c r="AW136" s="28" t="n">
        <v>36.703</v>
      </c>
      <c r="AX136" s="28" t="s">
        <v>66</v>
      </c>
      <c r="AY136" s="21" t="n">
        <f aca="false">1.8651*O136 - 2.6525</f>
        <v>38.5537753783</v>
      </c>
      <c r="AZ136" s="21" t="n">
        <f aca="false">1.8651*V136 - 2.6525</f>
        <v>38.3318284783</v>
      </c>
      <c r="BA136" s="21" t="n">
        <f aca="false">1.8651*AM136 - 2.6525</f>
        <v>38.2696591</v>
      </c>
      <c r="BB136" s="21" t="n">
        <f aca="false">1.8651*AL136 - 2.6525</f>
        <v>37.7942482371286</v>
      </c>
      <c r="BC136" s="21" t="n">
        <f aca="false">1.8651*AV136 - 2.6525</f>
        <v>37.9791166948375</v>
      </c>
      <c r="BD136" s="25" t="n">
        <f aca="false">V136 - O136</f>
        <v>-0.119</v>
      </c>
      <c r="BE136" s="25" t="n">
        <f aca="false">(BD136/O136)*100</f>
        <v>-0.538624027438503</v>
      </c>
      <c r="BF136" s="25" t="n">
        <f aca="false">AM136-O136</f>
        <v>-0.152333000000002</v>
      </c>
      <c r="BG136" s="25" t="n">
        <f aca="false">(BF136/O136)*100</f>
        <v>-0.689497596401603</v>
      </c>
      <c r="BH136" s="25" t="n">
        <f aca="false">BG136/AA136</f>
        <v>-0.0255369480148742</v>
      </c>
      <c r="BI136" s="25" t="n">
        <f aca="false">((BA136 - AY136)/AY136)*100</f>
        <v>-0.736935035576099</v>
      </c>
      <c r="BJ136" s="25" t="n">
        <f aca="false">BI136/AA136</f>
        <v>-0.0272938902065222</v>
      </c>
      <c r="BK136" s="25" t="n">
        <f aca="false">(AV136-O136)</f>
        <v>-0.308111459687126</v>
      </c>
      <c r="BL136" s="25" t="n">
        <f aca="false">(BK136/O136)*100</f>
        <v>-1.39459021274484</v>
      </c>
      <c r="BM136" s="25" t="n">
        <f aca="false">BL136/AA136</f>
        <v>-0.05165148936092</v>
      </c>
      <c r="BN136" s="25" t="n">
        <f aca="false">((BC136 - AY136)/AY136)*100</f>
        <v>-1.49053802856855</v>
      </c>
      <c r="BO136" s="25" t="n">
        <f aca="false">BN136/AA136</f>
        <v>-0.0552051121692055</v>
      </c>
      <c r="BP136" s="25" t="n">
        <f aca="false">((BC136 - AZ136)/AZ136)</f>
        <v>-0.00920153818548277</v>
      </c>
      <c r="BQ136" s="25" t="n">
        <f aca="false">BP136*100</f>
        <v>-0.920153818548277</v>
      </c>
      <c r="BR136" s="25" t="n">
        <f aca="false">BP136/AA136</f>
        <v>-0.000340797710573436</v>
      </c>
      <c r="BS136" s="25" t="n">
        <f aca="false">((AZ136 - AY136)/AZ136)</f>
        <v>-0.00579014643472206</v>
      </c>
      <c r="BT136" s="25" t="n">
        <f aca="false">BS136*100</f>
        <v>-0.579014643472205</v>
      </c>
      <c r="BU136" s="25" t="n">
        <f aca="false">BS136/AA136</f>
        <v>-0.000214449867952669</v>
      </c>
      <c r="BV136" s="25" t="n">
        <f aca="false">(BP136-BS136)*100</f>
        <v>-0.341139175076072</v>
      </c>
      <c r="BW136" s="25" t="n">
        <f aca="false">BV136/AA136</f>
        <v>-0.0126347842620767</v>
      </c>
      <c r="BX136" s="28"/>
      <c r="BY136" s="33"/>
      <c r="BZ136" s="33"/>
      <c r="CA136" s="33"/>
    </row>
    <row r="137" s="27" customFormat="true" ht="14.25" hidden="false" customHeight="true" outlineLevel="0" collapsed="false">
      <c r="A137" s="27" t="n">
        <v>136</v>
      </c>
      <c r="B137" s="28" t="n">
        <v>17129</v>
      </c>
      <c r="C137" s="28" t="n">
        <v>12</v>
      </c>
      <c r="D137" s="29" t="n">
        <v>4</v>
      </c>
      <c r="E137" s="29" t="n">
        <v>3</v>
      </c>
      <c r="F137" s="28" t="n">
        <v>2800</v>
      </c>
      <c r="G137" s="28" t="n">
        <v>2612.89</v>
      </c>
      <c r="H137" s="28" t="n">
        <v>2488.3</v>
      </c>
      <c r="I137" s="30" t="n">
        <v>2516.92</v>
      </c>
      <c r="J137" s="28" t="n">
        <v>1.01</v>
      </c>
      <c r="K137" s="31" t="n">
        <v>7.22</v>
      </c>
      <c r="L137" s="28" t="s">
        <v>64</v>
      </c>
      <c r="M137" s="28" t="n">
        <v>20170724</v>
      </c>
      <c r="N137" s="28" t="n">
        <v>20170724</v>
      </c>
      <c r="O137" s="28" t="n">
        <v>28.079</v>
      </c>
      <c r="P137" s="28" t="n">
        <v>170504</v>
      </c>
      <c r="Q137" s="32" t="n">
        <f aca="false">DATE(2017,RIGHT(LEFT(P137,4),2),RIGHT(P137,2))</f>
        <v>42859</v>
      </c>
      <c r="R137" s="28" t="n">
        <f aca="false">AVERAGE(2.756, 2.755, 2.756)</f>
        <v>2.75566666666667</v>
      </c>
      <c r="S137" s="28" t="n">
        <v>13</v>
      </c>
      <c r="T137" s="28" t="n">
        <f aca="false">AVERAGE(32.4,32.5,32.4)</f>
        <v>32.4333333333333</v>
      </c>
      <c r="U137" s="28" t="n">
        <v>36.1</v>
      </c>
      <c r="V137" s="28" t="n">
        <v>27.553</v>
      </c>
      <c r="W137" s="28" t="n">
        <v>170601</v>
      </c>
      <c r="X137" s="32" t="n">
        <f aca="false">DATE(2017,RIGHT(LEFT(W137,4),2),RIGHT(W137,2))</f>
        <v>42887</v>
      </c>
      <c r="Y137" s="28" t="n">
        <f aca="false">V137*(32.55/29.53)</f>
        <v>30.3708144260074</v>
      </c>
      <c r="Z137" s="28" t="n">
        <f aca="false">V137*(T137/AI137)</f>
        <v>30.190393018018</v>
      </c>
      <c r="AA137" s="28" t="n">
        <v>27</v>
      </c>
      <c r="AB137" s="28" t="n">
        <f aca="false">IF(X137="NA","NA",DATEDIF(Q137,X137,"d"))</f>
        <v>28</v>
      </c>
      <c r="AC137" s="28" t="n">
        <f aca="false">1.8682*O137 - 2.7383</f>
        <v>49.7188878</v>
      </c>
      <c r="AD137" s="28" t="n">
        <f aca="false">1.8682*Z137 - 2.7383</f>
        <v>53.6633922362613</v>
      </c>
      <c r="AE137" s="28" t="n">
        <f aca="false">((AD137-AC137)/AC137)*100</f>
        <v>7.93361358389287</v>
      </c>
      <c r="AF137" s="30" t="n">
        <f aca="false">(AE137/AA137)*60</f>
        <v>17.6302524086508</v>
      </c>
      <c r="AG137" s="28" t="n">
        <f aca="false">AVERAGE(2.8, 2.8, 2.798)</f>
        <v>2.79933333333333</v>
      </c>
      <c r="AH137" s="28" t="n">
        <v>17</v>
      </c>
      <c r="AI137" s="28" t="n">
        <f aca="false">AVERAGE(29.6, 29.6, 29.6)</f>
        <v>29.6</v>
      </c>
      <c r="AJ137" s="28" t="n">
        <v>33.1</v>
      </c>
      <c r="AK137" s="28" t="n">
        <f aca="false">((R137 - AG137)/R137)</f>
        <v>-0.0158461352364824</v>
      </c>
      <c r="AL137" s="28" t="n">
        <f aca="false">(V137*(1 +AK137))</f>
        <v>27.1163914358292</v>
      </c>
      <c r="AM137" s="28" t="n">
        <v>27.111</v>
      </c>
      <c r="AN137" s="28" t="n">
        <v>170705</v>
      </c>
      <c r="AO137" s="32" t="n">
        <f aca="false">IF(AN137="NA","NA",DATE(2017,RIGHT(LEFT(AN137,4),2),RIGHT(AN137,2)))</f>
        <v>42921</v>
      </c>
      <c r="AP137" s="28" t="n">
        <f aca="false">IF(AO137="NA","NA",DATEDIF(X137,AO137,"d"))</f>
        <v>34</v>
      </c>
      <c r="AQ137" s="28" t="n">
        <f aca="false">AVERAGE(2.79, 2.79, 2.789)</f>
        <v>2.78966666666667</v>
      </c>
      <c r="AR137" s="28" t="n">
        <v>17</v>
      </c>
      <c r="AS137" s="28" t="s">
        <v>65</v>
      </c>
      <c r="AT137" s="28" t="s">
        <v>65</v>
      </c>
      <c r="AU137" s="28" t="n">
        <f aca="false">((R137 - AQ137)/ R137)</f>
        <v>-0.0123382121688643</v>
      </c>
      <c r="AV137" s="28" t="n">
        <f aca="false">(AM137*(1+AU137))</f>
        <v>26.7764987298899</v>
      </c>
      <c r="AW137" s="28" t="s">
        <v>65</v>
      </c>
      <c r="AX137" s="28" t="s">
        <v>66</v>
      </c>
      <c r="AY137" s="21" t="n">
        <f aca="false">1.8651*O137 - 2.6525</f>
        <v>49.7176429</v>
      </c>
      <c r="AZ137" s="21" t="n">
        <f aca="false">1.8651*V137 - 2.6525</f>
        <v>48.7366003</v>
      </c>
      <c r="BA137" s="21" t="n">
        <f aca="false">1.8651*AM137 - 2.6525</f>
        <v>47.9122261</v>
      </c>
      <c r="BB137" s="21" t="n">
        <f aca="false">1.8651*AL137 - 2.6525</f>
        <v>47.922281666965</v>
      </c>
      <c r="BC137" s="21" t="n">
        <f aca="false">1.8651*AV137 - 2.6525</f>
        <v>47.2883477811177</v>
      </c>
      <c r="BD137" s="25" t="n">
        <f aca="false">V137 - O137</f>
        <v>-0.526</v>
      </c>
      <c r="BE137" s="25" t="n">
        <f aca="false">(BD137/O137)*100</f>
        <v>-1.87328608568681</v>
      </c>
      <c r="BF137" s="25" t="n">
        <f aca="false">AM137-O137</f>
        <v>-0.968</v>
      </c>
      <c r="BG137" s="25" t="n">
        <f aca="false">(BF137/O137)*100</f>
        <v>-3.4474162185263</v>
      </c>
      <c r="BH137" s="25" t="n">
        <f aca="false">BG137/AA137</f>
        <v>-0.127682082167641</v>
      </c>
      <c r="BI137" s="25" t="n">
        <f aca="false">((BA137 - AY137)/AY137)*100</f>
        <v>-3.6313402942922</v>
      </c>
      <c r="BJ137" s="25" t="n">
        <f aca="false">BI137/AA137</f>
        <v>-0.134494084973785</v>
      </c>
      <c r="BK137" s="25" t="n">
        <f aca="false">(AV137-O137)</f>
        <v>-1.30250127011008</v>
      </c>
      <c r="BL137" s="25" t="n">
        <f aca="false">(BK137/O137)*100</f>
        <v>-4.63870248267416</v>
      </c>
      <c r="BM137" s="25" t="n">
        <f aca="false">BL137/AA137</f>
        <v>-0.171803795654599</v>
      </c>
      <c r="BN137" s="25" t="n">
        <f aca="false">((BC137 - AY137)/AY137)*100</f>
        <v>-4.88618320817922</v>
      </c>
      <c r="BO137" s="25" t="n">
        <f aca="false">BN137/AA137</f>
        <v>-0.180969748451082</v>
      </c>
      <c r="BP137" s="25" t="n">
        <f aca="false">((BC137 - AZ137)/AZ137)</f>
        <v>-0.0297159118602352</v>
      </c>
      <c r="BQ137" s="25" t="n">
        <f aca="false">BP137*100</f>
        <v>-2.97159118602352</v>
      </c>
      <c r="BR137" s="25" t="n">
        <f aca="false">BP137/AA137</f>
        <v>-0.00110058932815686</v>
      </c>
      <c r="BS137" s="25" t="n">
        <f aca="false">((AZ137 - AY137)/AZ137)</f>
        <v>-0.0201294836726639</v>
      </c>
      <c r="BT137" s="25" t="n">
        <f aca="false">BS137*100</f>
        <v>-2.01294836726639</v>
      </c>
      <c r="BU137" s="25" t="n">
        <f aca="false">BS137/AA137</f>
        <v>-0.000745536432320884</v>
      </c>
      <c r="BV137" s="25" t="n">
        <f aca="false">(BP137-BS137)*100</f>
        <v>-0.958642818757135</v>
      </c>
      <c r="BW137" s="25" t="n">
        <f aca="false">BV137/AA137</f>
        <v>-0.0355052895835976</v>
      </c>
      <c r="BX137" s="28"/>
      <c r="BY137" s="33"/>
      <c r="BZ137" s="33"/>
      <c r="CA137" s="33"/>
    </row>
    <row r="138" s="27" customFormat="true" ht="14.25" hidden="false" customHeight="true" outlineLevel="0" collapsed="false">
      <c r="A138" s="27" t="n">
        <v>137</v>
      </c>
      <c r="B138" s="28" t="n">
        <v>17133</v>
      </c>
      <c r="C138" s="28" t="n">
        <v>10</v>
      </c>
      <c r="D138" s="29" t="n">
        <v>4</v>
      </c>
      <c r="E138" s="29" t="n">
        <v>1</v>
      </c>
      <c r="F138" s="28" t="n">
        <v>2800</v>
      </c>
      <c r="G138" s="28" t="n">
        <v>2587.92</v>
      </c>
      <c r="H138" s="28" t="n">
        <v>2497.79</v>
      </c>
      <c r="I138" s="30" t="n">
        <v>2378.18</v>
      </c>
      <c r="J138" s="28" t="n">
        <v>1.08</v>
      </c>
      <c r="K138" s="31" t="n">
        <v>7.23</v>
      </c>
      <c r="L138" s="28" t="s">
        <v>64</v>
      </c>
      <c r="M138" s="28" t="n">
        <v>20170724</v>
      </c>
      <c r="N138" s="28" t="n">
        <v>20170724</v>
      </c>
      <c r="O138" s="28" t="n">
        <v>15.006333</v>
      </c>
      <c r="P138" s="28" t="n">
        <v>170506</v>
      </c>
      <c r="Q138" s="32" t="n">
        <f aca="false">DATE(2017,RIGHT(LEFT(P138,4),2),RIGHT(P138,2))</f>
        <v>42861</v>
      </c>
      <c r="R138" s="28" t="n">
        <f aca="false">AVERAGE(2.796, 2.797, 2.798)</f>
        <v>2.797</v>
      </c>
      <c r="S138" s="28" t="n">
        <v>13</v>
      </c>
      <c r="T138" s="28" t="n">
        <f aca="false">AVERAGE(32.6, 32.7, 32.7)</f>
        <v>32.6666666666667</v>
      </c>
      <c r="U138" s="28" t="n">
        <v>36.1</v>
      </c>
      <c r="V138" s="28" t="n">
        <v>15.008667</v>
      </c>
      <c r="W138" s="28" t="n">
        <v>170601</v>
      </c>
      <c r="X138" s="32" t="n">
        <f aca="false">DATE(2017,RIGHT(LEFT(W138,4),2),RIGHT(W138,2))</f>
        <v>42887</v>
      </c>
      <c r="Y138" s="28" t="n">
        <f aca="false">V138*(32.55/29.53)</f>
        <v>16.5435865509651</v>
      </c>
      <c r="Z138" s="28" t="n">
        <f aca="false">V138*(T138/AI138)</f>
        <v>16.5636189864865</v>
      </c>
      <c r="AA138" s="28" t="n">
        <v>27</v>
      </c>
      <c r="AB138" s="28" t="n">
        <f aca="false">IF(X138="NA","NA",DATEDIF(Q138,X138,"d"))</f>
        <v>26</v>
      </c>
      <c r="AC138" s="28" t="n">
        <f aca="false">1.8682*O138 - 2.7383</f>
        <v>25.2965313106</v>
      </c>
      <c r="AD138" s="28" t="n">
        <f aca="false">1.8682*Z138 - 2.7383</f>
        <v>28.2058529905541</v>
      </c>
      <c r="AE138" s="28" t="n">
        <f aca="false">((AD138-AC138)/AC138)*100</f>
        <v>11.5008719742337</v>
      </c>
      <c r="AF138" s="30" t="n">
        <f aca="false">(AE138/AA138)*60</f>
        <v>25.557493276075</v>
      </c>
      <c r="AG138" s="28" t="n">
        <f aca="false">AVERAGE(2.8, 2.8, 2.798)</f>
        <v>2.79933333333333</v>
      </c>
      <c r="AH138" s="28" t="n">
        <v>17</v>
      </c>
      <c r="AI138" s="28" t="n">
        <f aca="false">AVERAGE(29.6, 29.6, 29.6)</f>
        <v>29.6</v>
      </c>
      <c r="AJ138" s="28" t="n">
        <v>33.1</v>
      </c>
      <c r="AK138" s="28" t="n">
        <f aca="false">((R138 - AG138)/R138)</f>
        <v>-0.000834227148134815</v>
      </c>
      <c r="AL138" s="28" t="n">
        <f aca="false">(V138*(1 +AK138))</f>
        <v>14.9961463625313</v>
      </c>
      <c r="AM138" s="28" t="n">
        <v>14.856</v>
      </c>
      <c r="AN138" s="28" t="n">
        <v>170705</v>
      </c>
      <c r="AO138" s="32" t="n">
        <f aca="false">IF(AN138="NA","NA",DATE(2017,RIGHT(LEFT(AN138,4),2),RIGHT(AN138,2)))</f>
        <v>42921</v>
      </c>
      <c r="AP138" s="28" t="n">
        <f aca="false">IF(AO138="NA","NA",DATEDIF(X138,AO138,"d"))</f>
        <v>34</v>
      </c>
      <c r="AQ138" s="28" t="n">
        <f aca="false">AVERAGE(2.79, 2.79, 2.789)</f>
        <v>2.78966666666667</v>
      </c>
      <c r="AR138" s="28" t="n">
        <v>17</v>
      </c>
      <c r="AS138" s="28" t="s">
        <v>65</v>
      </c>
      <c r="AT138" s="28" t="s">
        <v>65</v>
      </c>
      <c r="AU138" s="28" t="n">
        <f aca="false">((R138 - AQ138)/ R138)</f>
        <v>0.00262185675128116</v>
      </c>
      <c r="AV138" s="28" t="n">
        <f aca="false">(AM138*(1+AU138))</f>
        <v>14.894950303897</v>
      </c>
      <c r="AW138" s="28" t="n">
        <v>25.014</v>
      </c>
      <c r="AX138" s="28" t="s">
        <v>66</v>
      </c>
      <c r="AY138" s="21" t="n">
        <f aca="false">1.8651*O138 - 2.6525</f>
        <v>25.3358116783</v>
      </c>
      <c r="AZ138" s="21" t="n">
        <f aca="false">1.8651*V138 - 2.6525</f>
        <v>25.3401648217</v>
      </c>
      <c r="BA138" s="21" t="n">
        <f aca="false">1.8651*AM138 - 2.6525</f>
        <v>25.0554256</v>
      </c>
      <c r="BB138" s="21" t="n">
        <f aca="false">1.8651*AL138 - 2.6525</f>
        <v>25.3168125807571</v>
      </c>
      <c r="BC138" s="21" t="n">
        <f aca="false">1.8651*AV138 - 2.6525</f>
        <v>25.1280718117984</v>
      </c>
      <c r="BD138" s="25" t="n">
        <f aca="false">V138 - O138</f>
        <v>0.00233400000000117</v>
      </c>
      <c r="BE138" s="25" t="n">
        <f aca="false">(BD138/O138)*100</f>
        <v>0.0155534333404515</v>
      </c>
      <c r="BF138" s="25" t="n">
        <f aca="false">AM138-O138</f>
        <v>-0.150333</v>
      </c>
      <c r="BG138" s="25" t="n">
        <f aca="false">(BF138/O138)*100</f>
        <v>-1.00179704128917</v>
      </c>
      <c r="BH138" s="25" t="n">
        <f aca="false">BG138/AA138</f>
        <v>-0.037103594121821</v>
      </c>
      <c r="BI138" s="25" t="n">
        <f aca="false">((BA138 - AY138)/AY138)*100</f>
        <v>-1.10667888544558</v>
      </c>
      <c r="BJ138" s="25" t="n">
        <f aca="false">BI138/AA138</f>
        <v>-0.0409881068683548</v>
      </c>
      <c r="BK138" s="25" t="n">
        <f aca="false">(AV138-O138)</f>
        <v>-0.111382696102966</v>
      </c>
      <c r="BL138" s="25" t="n">
        <f aca="false">(BK138/O138)*100</f>
        <v>-0.742237934497164</v>
      </c>
      <c r="BM138" s="25" t="n">
        <f aca="false">BL138/AA138</f>
        <v>-0.0274902938702653</v>
      </c>
      <c r="BN138" s="25" t="n">
        <f aca="false">((BC138 - AY138)/AY138)*100</f>
        <v>-0.819945574033344</v>
      </c>
      <c r="BO138" s="25" t="n">
        <f aca="false">BN138/AA138</f>
        <v>-0.0303683545938275</v>
      </c>
      <c r="BP138" s="25" t="n">
        <f aca="false">((BC138 - AZ138)/AZ138)</f>
        <v>-0.00836983545268885</v>
      </c>
      <c r="BQ138" s="25" t="n">
        <f aca="false">BP138*100</f>
        <v>-0.836983545268885</v>
      </c>
      <c r="BR138" s="25" t="n">
        <f aca="false">BP138/AA138</f>
        <v>-0.000309993905655142</v>
      </c>
      <c r="BS138" s="25" t="n">
        <f aca="false">((AZ138 - AY138)/AZ138)</f>
        <v>0.000171788282776743</v>
      </c>
      <c r="BT138" s="25" t="n">
        <f aca="false">BS138*100</f>
        <v>0.0171788282776743</v>
      </c>
      <c r="BU138" s="25" t="n">
        <f aca="false">BS138/AA138</f>
        <v>6.36252899173123E-006</v>
      </c>
      <c r="BV138" s="25" t="n">
        <f aca="false">(BP138-BS138)*100</f>
        <v>-0.854162373546559</v>
      </c>
      <c r="BW138" s="25" t="n">
        <f aca="false">BV138/AA138</f>
        <v>-0.0316356434646874</v>
      </c>
      <c r="BX138" s="28"/>
      <c r="BY138" s="33"/>
      <c r="BZ138" s="28"/>
      <c r="CA138" s="28"/>
    </row>
    <row r="139" s="27" customFormat="true" ht="14.25" hidden="false" customHeight="true" outlineLevel="0" collapsed="false">
      <c r="A139" s="27" t="n">
        <v>138</v>
      </c>
      <c r="B139" s="28" t="n">
        <v>17143</v>
      </c>
      <c r="C139" s="28" t="n">
        <v>2</v>
      </c>
      <c r="D139" s="29" t="n">
        <v>1</v>
      </c>
      <c r="E139" s="29" t="n">
        <v>2</v>
      </c>
      <c r="F139" s="28" t="n">
        <v>400</v>
      </c>
      <c r="G139" s="28" t="n">
        <v>2388.7</v>
      </c>
      <c r="H139" s="28" t="n">
        <v>2486.18</v>
      </c>
      <c r="I139" s="30" t="n">
        <v>535.06</v>
      </c>
      <c r="J139" s="30" t="n">
        <v>3.1</v>
      </c>
      <c r="K139" s="31" t="n">
        <v>7.84</v>
      </c>
      <c r="L139" s="28" t="s">
        <v>64</v>
      </c>
      <c r="M139" s="28" t="n">
        <v>20170724</v>
      </c>
      <c r="N139" s="28" t="n">
        <v>20170724</v>
      </c>
      <c r="O139" s="28" t="n">
        <v>24.005</v>
      </c>
      <c r="P139" s="28" t="n">
        <v>170505</v>
      </c>
      <c r="Q139" s="32" t="n">
        <f aca="false">DATE(2017,RIGHT(LEFT(P139,4),2),RIGHT(P139,2))</f>
        <v>42860</v>
      </c>
      <c r="R139" s="28" t="n">
        <v>2.786</v>
      </c>
      <c r="S139" s="28" t="n">
        <v>12.9</v>
      </c>
      <c r="T139" s="28" t="n">
        <f aca="false">AVERAGE(32.5, 32.6, 32.5)</f>
        <v>32.5333333333333</v>
      </c>
      <c r="U139" s="28" t="n">
        <v>36.1</v>
      </c>
      <c r="V139" s="28" t="n">
        <v>24.064</v>
      </c>
      <c r="W139" s="28" t="n">
        <v>170601</v>
      </c>
      <c r="X139" s="32" t="n">
        <f aca="false">DATE(2017,RIGHT(LEFT(W139,4),2),RIGHT(W139,2))</f>
        <v>42887</v>
      </c>
      <c r="Y139" s="28" t="n">
        <f aca="false">V139*(32.55/29.53)</f>
        <v>26.5249983068066</v>
      </c>
      <c r="Z139" s="28" t="n">
        <f aca="false">V139*(T139/AI139)</f>
        <v>26.4487207207207</v>
      </c>
      <c r="AA139" s="28" t="n">
        <v>27</v>
      </c>
      <c r="AB139" s="28" t="n">
        <f aca="false">IF(X139="NA","NA",DATEDIF(Q139,X139,"d"))</f>
        <v>27</v>
      </c>
      <c r="AC139" s="28" t="n">
        <f aca="false">1.8682*O139 - 2.7383</f>
        <v>42.107841</v>
      </c>
      <c r="AD139" s="28" t="n">
        <f aca="false">1.8682*Z139 - 2.7383</f>
        <v>46.6732000504504</v>
      </c>
      <c r="AE139" s="28" t="n">
        <f aca="false">((AD139-AC139)/AC139)*100</f>
        <v>10.8420639530068</v>
      </c>
      <c r="AF139" s="30" t="n">
        <f aca="false">(AE139/AA139)*60</f>
        <v>24.0934754511263</v>
      </c>
      <c r="AG139" s="28" t="n">
        <f aca="false">AVERAGE(2.803, 2.807, 2.809)</f>
        <v>2.80633333333333</v>
      </c>
      <c r="AH139" s="28" t="n">
        <v>17</v>
      </c>
      <c r="AI139" s="28" t="n">
        <f aca="false">AVERAGE(29.6, 29.6, 29.6)</f>
        <v>29.6</v>
      </c>
      <c r="AJ139" s="28" t="n">
        <v>33.1</v>
      </c>
      <c r="AK139" s="28" t="n">
        <f aca="false">((R139 - AG139)/R139)</f>
        <v>-0.00729839674563292</v>
      </c>
      <c r="AL139" s="28" t="n">
        <f aca="false">(V139*(1 +AK139))</f>
        <v>23.8883713807131</v>
      </c>
      <c r="AM139" s="28" t="n">
        <v>24.049</v>
      </c>
      <c r="AN139" s="28" t="n">
        <v>170705</v>
      </c>
      <c r="AO139" s="32" t="n">
        <f aca="false">IF(AN139="NA","NA",DATE(2017,RIGHT(LEFT(AN139,4),2),RIGHT(AN139,2)))</f>
        <v>42921</v>
      </c>
      <c r="AP139" s="28" t="n">
        <f aca="false">IF(AO139="NA","NA",DATEDIF(X139,AO139,"d"))</f>
        <v>34</v>
      </c>
      <c r="AQ139" s="28" t="n">
        <f aca="false">AVERAGE(2.79, 2.79, 2.789)</f>
        <v>2.78966666666667</v>
      </c>
      <c r="AR139" s="28" t="n">
        <v>17</v>
      </c>
      <c r="AS139" s="28" t="s">
        <v>65</v>
      </c>
      <c r="AT139" s="28" t="s">
        <v>65</v>
      </c>
      <c r="AU139" s="28" t="n">
        <f aca="false">((R139 - AQ139)/ R139)</f>
        <v>-0.00131610433117972</v>
      </c>
      <c r="AV139" s="28" t="n">
        <f aca="false">(AM139*(1+AU139))</f>
        <v>24.0173490069395</v>
      </c>
      <c r="AW139" s="28" t="n">
        <v>39.959</v>
      </c>
      <c r="AX139" s="28" t="s">
        <v>66</v>
      </c>
      <c r="AY139" s="21" t="n">
        <f aca="false">1.8651*O139 - 2.6525</f>
        <v>42.1192255</v>
      </c>
      <c r="AZ139" s="21" t="n">
        <f aca="false">1.8651*V139 - 2.6525</f>
        <v>42.2292664</v>
      </c>
      <c r="BA139" s="21" t="n">
        <f aca="false">1.8651*AM139 - 2.6525</f>
        <v>42.2012899</v>
      </c>
      <c r="BB139" s="21" t="n">
        <f aca="false">1.8651*AL139 - 2.6525</f>
        <v>41.901701462168</v>
      </c>
      <c r="BC139" s="21" t="n">
        <f aca="false">1.8651*AV139 - 2.6525</f>
        <v>42.1422576328428</v>
      </c>
      <c r="BD139" s="25" t="n">
        <f aca="false">V139 - O139</f>
        <v>0.0590000000000011</v>
      </c>
      <c r="BE139" s="25" t="n">
        <f aca="false">(BD139/O139)*100</f>
        <v>0.245782128723187</v>
      </c>
      <c r="BF139" s="25" t="n">
        <f aca="false">AM139-O139</f>
        <v>0.0440000000000005</v>
      </c>
      <c r="BG139" s="25" t="n">
        <f aca="false">(BF139/O139)*100</f>
        <v>0.183295146844409</v>
      </c>
      <c r="BH139" s="25" t="n">
        <f aca="false">BG139/AA139</f>
        <v>0.00678870914238553</v>
      </c>
      <c r="BI139" s="25" t="n">
        <f aca="false">((BA139 - AY139)/AY139)*100</f>
        <v>0.194838340510305</v>
      </c>
      <c r="BJ139" s="25" t="n">
        <f aca="false">BI139/AA139</f>
        <v>0.00721623483371499</v>
      </c>
      <c r="BK139" s="25" t="n">
        <f aca="false">(AV139-O139)</f>
        <v>0.0123490069394592</v>
      </c>
      <c r="BL139" s="25" t="n">
        <f aca="false">(BK139/O139)*100</f>
        <v>0.0514434781897903</v>
      </c>
      <c r="BM139" s="25" t="n">
        <f aca="false">BL139/AA139</f>
        <v>0.00190531400702927</v>
      </c>
      <c r="BN139" s="25" t="n">
        <f aca="false">((BC139 - AY139)/AY139)*100</f>
        <v>0.0546831822507901</v>
      </c>
      <c r="BO139" s="25" t="n">
        <f aca="false">BN139/AA139</f>
        <v>0.00202530304632556</v>
      </c>
      <c r="BP139" s="25" t="n">
        <f aca="false">((BC139 - AZ139)/AZ139)</f>
        <v>-0.002060390212159</v>
      </c>
      <c r="BQ139" s="25" t="n">
        <f aca="false">BP139*100</f>
        <v>-0.2060390212159</v>
      </c>
      <c r="BR139" s="25" t="n">
        <f aca="false">BP139/AA139</f>
        <v>-7.63107485984816E-005</v>
      </c>
      <c r="BS139" s="25" t="n">
        <f aca="false">((AZ139 - AY139)/AZ139)</f>
        <v>0.00260579710188859</v>
      </c>
      <c r="BT139" s="25" t="n">
        <f aca="false">BS139*100</f>
        <v>0.260579710188859</v>
      </c>
      <c r="BU139" s="25" t="n">
        <f aca="false">BS139/AA139</f>
        <v>9.65110037736516E-005</v>
      </c>
      <c r="BV139" s="25" t="n">
        <f aca="false">(BP139-BS139)*100</f>
        <v>-0.46661873140476</v>
      </c>
      <c r="BW139" s="25" t="n">
        <f aca="false">BV139/AA139</f>
        <v>-0.0172821752372133</v>
      </c>
      <c r="BX139" s="28"/>
      <c r="BY139" s="33"/>
      <c r="BZ139" s="33"/>
      <c r="CA139" s="33"/>
    </row>
    <row r="140" s="27" customFormat="true" ht="14.25" hidden="false" customHeight="true" outlineLevel="0" collapsed="false">
      <c r="A140" s="27" t="n">
        <v>139</v>
      </c>
      <c r="B140" s="28" t="n">
        <v>17158</v>
      </c>
      <c r="C140" s="28" t="n">
        <v>9</v>
      </c>
      <c r="D140" s="29" t="n">
        <v>3</v>
      </c>
      <c r="E140" s="29" t="n">
        <v>3</v>
      </c>
      <c r="F140" s="28" t="n">
        <v>900</v>
      </c>
      <c r="G140" s="28" t="n">
        <v>2442.18</v>
      </c>
      <c r="H140" s="28" t="n">
        <v>2466.7</v>
      </c>
      <c r="I140" s="30" t="n">
        <v>908.54</v>
      </c>
      <c r="J140" s="28" t="n">
        <v>2.07</v>
      </c>
      <c r="K140" s="31" t="n">
        <v>7.59</v>
      </c>
      <c r="L140" s="28" t="s">
        <v>64</v>
      </c>
      <c r="M140" s="28" t="n">
        <v>20170724</v>
      </c>
      <c r="N140" s="28" t="n">
        <v>20170724</v>
      </c>
      <c r="O140" s="28" t="n">
        <v>16.266667</v>
      </c>
      <c r="P140" s="28" t="n">
        <v>170505</v>
      </c>
      <c r="Q140" s="32" t="n">
        <f aca="false">DATE(2017,RIGHT(LEFT(P140,4),2),RIGHT(P140,2))</f>
        <v>42860</v>
      </c>
      <c r="R140" s="28" t="n">
        <v>2.786</v>
      </c>
      <c r="S140" s="28" t="n">
        <v>12.9</v>
      </c>
      <c r="T140" s="28" t="n">
        <f aca="false">AVERAGE(32.5, 32.6, 32.5)</f>
        <v>32.5333333333333</v>
      </c>
      <c r="U140" s="28" t="n">
        <v>36.1</v>
      </c>
      <c r="V140" s="28" t="n">
        <v>15.996667</v>
      </c>
      <c r="W140" s="28" t="n">
        <v>170601</v>
      </c>
      <c r="X140" s="32" t="n">
        <f aca="false">DATE(2017,RIGHT(LEFT(W140,4),2),RIGHT(W140,2))</f>
        <v>42887</v>
      </c>
      <c r="Y140" s="28" t="n">
        <f aca="false">V140*(32.55/29.53)</f>
        <v>17.6326282035218</v>
      </c>
      <c r="Z140" s="28" t="n">
        <f aca="false">V140*(T140/AI140)</f>
        <v>17.5819222882883</v>
      </c>
      <c r="AA140" s="28" t="n">
        <v>27</v>
      </c>
      <c r="AB140" s="28" t="n">
        <f aca="false">IF(X140="NA","NA",DATEDIF(Q140,X140,"d"))</f>
        <v>27</v>
      </c>
      <c r="AC140" s="28" t="n">
        <f aca="false">1.8682*O140 - 2.7383</f>
        <v>27.6510872894</v>
      </c>
      <c r="AD140" s="28" t="n">
        <f aca="false">1.8682*Z140 - 2.7383</f>
        <v>30.1082472189802</v>
      </c>
      <c r="AE140" s="28" t="n">
        <f aca="false">((AD140-AC140)/AC140)*100</f>
        <v>8.88630491764467</v>
      </c>
      <c r="AF140" s="30" t="n">
        <f aca="false">(AE140/AA140)*60</f>
        <v>19.7473442614326</v>
      </c>
      <c r="AG140" s="28" t="n">
        <f aca="false">AVERAGE(2.803, 2.807, 2.809)</f>
        <v>2.80633333333333</v>
      </c>
      <c r="AH140" s="28" t="n">
        <v>17</v>
      </c>
      <c r="AI140" s="28" t="n">
        <f aca="false">AVERAGE(29.6, 29.6, 29.6)</f>
        <v>29.6</v>
      </c>
      <c r="AJ140" s="28" t="n">
        <v>33.1</v>
      </c>
      <c r="AK140" s="28" t="n">
        <f aca="false">((R140 - AG140)/R140)</f>
        <v>-0.00729839674563292</v>
      </c>
      <c r="AL140" s="28" t="n">
        <f aca="false">(V140*(1 +AK140))</f>
        <v>15.8799169776262</v>
      </c>
      <c r="AM140" s="28" t="n">
        <v>15.681333</v>
      </c>
      <c r="AN140" s="28" t="n">
        <v>170705</v>
      </c>
      <c r="AO140" s="32" t="n">
        <f aca="false">IF(AN140="NA","NA",DATE(2017,RIGHT(LEFT(AN140,4),2),RIGHT(AN140,2)))</f>
        <v>42921</v>
      </c>
      <c r="AP140" s="28" t="n">
        <f aca="false">IF(AO140="NA","NA",DATEDIF(X140,AO140,"d"))</f>
        <v>34</v>
      </c>
      <c r="AQ140" s="28" t="n">
        <f aca="false">AVERAGE(2.79, 2.79, 2.789)</f>
        <v>2.78966666666667</v>
      </c>
      <c r="AR140" s="28" t="n">
        <v>17</v>
      </c>
      <c r="AS140" s="28" t="s">
        <v>65</v>
      </c>
      <c r="AT140" s="28" t="s">
        <v>65</v>
      </c>
      <c r="AU140" s="28" t="n">
        <f aca="false">((R140 - AQ140)/ R140)</f>
        <v>-0.00131610433117972</v>
      </c>
      <c r="AV140" s="28" t="n">
        <f aca="false">(AM140*(1+AU140))</f>
        <v>15.66069472972</v>
      </c>
      <c r="AW140" s="28" t="n">
        <v>37.207</v>
      </c>
      <c r="AX140" s="28" t="s">
        <v>66</v>
      </c>
      <c r="AY140" s="21" t="n">
        <f aca="false">1.8651*O140 - 2.6525</f>
        <v>27.6864606217</v>
      </c>
      <c r="AZ140" s="21" t="n">
        <f aca="false">1.8651*V140 - 2.6525</f>
        <v>27.1828836217</v>
      </c>
      <c r="BA140" s="21" t="n">
        <f aca="false">1.8651*AM140 - 2.6525</f>
        <v>26.5947541783</v>
      </c>
      <c r="BB140" s="21" t="n">
        <f aca="false">1.8651*AL140 - 2.6525</f>
        <v>26.9651331549707</v>
      </c>
      <c r="BC140" s="21" t="n">
        <f aca="false">1.8651*AV140 - 2.6525</f>
        <v>26.5562617404008</v>
      </c>
      <c r="BD140" s="25" t="n">
        <f aca="false">V140 - O140</f>
        <v>-0.269999999999998</v>
      </c>
      <c r="BE140" s="25" t="n">
        <f aca="false">(BD140/O140)*100</f>
        <v>-1.65983603156072</v>
      </c>
      <c r="BF140" s="25" t="n">
        <f aca="false">AM140-O140</f>
        <v>-0.585333999999998</v>
      </c>
      <c r="BG140" s="25" t="n">
        <f aca="false">(BF140/O140)*100</f>
        <v>-3.59836468036137</v>
      </c>
      <c r="BH140" s="25" t="n">
        <f aca="false">BG140/AA140</f>
        <v>-0.13327276593931</v>
      </c>
      <c r="BI140" s="25" t="n">
        <f aca="false">((BA140 - AY140)/AY140)*100</f>
        <v>-3.94310583182432</v>
      </c>
      <c r="BJ140" s="25" t="n">
        <f aca="false">BI140/AA140</f>
        <v>-0.146040956734234</v>
      </c>
      <c r="BK140" s="25" t="n">
        <f aca="false">(AV140-O140)</f>
        <v>-0.605972270279969</v>
      </c>
      <c r="BL140" s="25" t="n">
        <f aca="false">(BK140/O140)*100</f>
        <v>-3.72523929013835</v>
      </c>
      <c r="BM140" s="25" t="n">
        <f aca="false">BL140/AA140</f>
        <v>-0.137971825560679</v>
      </c>
      <c r="BN140" s="25" t="n">
        <f aca="false">((BC140 - AY140)/AY140)*100</f>
        <v>-4.08213565735934</v>
      </c>
      <c r="BO140" s="25" t="n">
        <f aca="false">BN140/AA140</f>
        <v>-0.151190209531828</v>
      </c>
      <c r="BP140" s="25" t="n">
        <f aca="false">((BC140 - AZ140)/AZ140)</f>
        <v>-0.023052075343432</v>
      </c>
      <c r="BQ140" s="25" t="n">
        <f aca="false">BP140*100</f>
        <v>-2.3052075343432</v>
      </c>
      <c r="BR140" s="25" t="n">
        <f aca="false">BP140/AA140</f>
        <v>-0.00085378056827526</v>
      </c>
      <c r="BS140" s="25" t="n">
        <f aca="false">((AZ140 - AY140)/AZ140)</f>
        <v>-0.0185255180064117</v>
      </c>
      <c r="BT140" s="25" t="n">
        <f aca="false">BS140*100</f>
        <v>-1.85255180064117</v>
      </c>
      <c r="BU140" s="25" t="n">
        <f aca="false">BS140/AA140</f>
        <v>-0.000686130296533766</v>
      </c>
      <c r="BV140" s="25" t="n">
        <f aca="false">(BP140-BS140)*100</f>
        <v>-0.452655733702034</v>
      </c>
      <c r="BW140" s="25" t="n">
        <f aca="false">BV140/AA140</f>
        <v>-0.0167650271741494</v>
      </c>
      <c r="BX140" s="28"/>
      <c r="BY140" s="33"/>
      <c r="BZ140" s="33"/>
      <c r="CA140" s="33"/>
    </row>
    <row r="141" s="27" customFormat="true" ht="14.25" hidden="false" customHeight="true" outlineLevel="0" collapsed="false">
      <c r="A141" s="27" t="n">
        <v>140</v>
      </c>
      <c r="B141" s="28" t="n">
        <v>17166</v>
      </c>
      <c r="C141" s="28" t="n">
        <v>6</v>
      </c>
      <c r="D141" s="29" t="n">
        <v>2</v>
      </c>
      <c r="E141" s="29" t="n">
        <v>3</v>
      </c>
      <c r="F141" s="28" t="n">
        <v>400</v>
      </c>
      <c r="G141" s="28" t="n">
        <v>2348.8</v>
      </c>
      <c r="H141" s="28" t="n">
        <v>2454.04</v>
      </c>
      <c r="I141" s="30" t="n">
        <v>519.42</v>
      </c>
      <c r="J141" s="28" t="n">
        <v>3.1</v>
      </c>
      <c r="K141" s="31" t="n">
        <v>7.83</v>
      </c>
      <c r="L141" s="28" t="s">
        <v>64</v>
      </c>
      <c r="M141" s="28" t="n">
        <v>20170724</v>
      </c>
      <c r="N141" s="28" t="n">
        <v>20170724</v>
      </c>
      <c r="O141" s="28" t="n">
        <v>18.797</v>
      </c>
      <c r="P141" s="28" t="n">
        <v>170506</v>
      </c>
      <c r="Q141" s="32" t="n">
        <f aca="false">DATE(2017,RIGHT(LEFT(P141,4),2),RIGHT(P141,2))</f>
        <v>42861</v>
      </c>
      <c r="R141" s="28" t="n">
        <f aca="false">AVERAGE(2.802, 2.8, 2.8)</f>
        <v>2.80066666666667</v>
      </c>
      <c r="S141" s="28" t="n">
        <v>13</v>
      </c>
      <c r="T141" s="28" t="n">
        <f aca="false">AVERAGE(32.6, 32.7, 32.7)</f>
        <v>32.6666666666667</v>
      </c>
      <c r="U141" s="28" t="n">
        <v>36.1</v>
      </c>
      <c r="V141" s="28" t="n">
        <v>19.007333</v>
      </c>
      <c r="W141" s="28" t="n">
        <v>170531</v>
      </c>
      <c r="X141" s="32" t="n">
        <f aca="false">DATE(2017,RIGHT(LEFT(W141,4),2),RIGHT(W141,2))</f>
        <v>42886</v>
      </c>
      <c r="Y141" s="28" t="n">
        <f aca="false">V141*(32.55/29.53)</f>
        <v>20.9511916407044</v>
      </c>
      <c r="Z141" s="28" t="e">
        <f aca="false">V141*(T141/AI141)</f>
        <v>#VALUE!</v>
      </c>
      <c r="AA141" s="28" t="n">
        <v>60</v>
      </c>
      <c r="AB141" s="28" t="n">
        <f aca="false">IF(X141="NA","NA",DATEDIF(Q141,X141,"d"))</f>
        <v>25</v>
      </c>
      <c r="AC141" s="28" t="n">
        <f aca="false">1.8682*O141 - 2.7383</f>
        <v>32.3782554</v>
      </c>
      <c r="AD141" s="28" t="e">
        <f aca="false">1.8682*Z141 - 2.7383</f>
        <v>#VALUE!</v>
      </c>
      <c r="AE141" s="28" t="e">
        <f aca="false">((AD141-AC141)/AC141)*100</f>
        <v>#VALUE!</v>
      </c>
      <c r="AF141" s="30"/>
      <c r="AG141" s="28" t="s">
        <v>65</v>
      </c>
      <c r="AH141" s="28" t="s">
        <v>65</v>
      </c>
      <c r="AI141" s="28" t="s">
        <v>65</v>
      </c>
      <c r="AJ141" s="28" t="s">
        <v>65</v>
      </c>
      <c r="AK141" s="28" t="s">
        <v>65</v>
      </c>
      <c r="AL141" s="28" t="s">
        <v>65</v>
      </c>
      <c r="AM141" s="28" t="n">
        <v>19.110333</v>
      </c>
      <c r="AN141" s="28" t="n">
        <v>170705</v>
      </c>
      <c r="AO141" s="32" t="n">
        <f aca="false">IF(AN141="NA","NA",DATE(2017,RIGHT(LEFT(AN141,4),2),RIGHT(AN141,2)))</f>
        <v>42921</v>
      </c>
      <c r="AP141" s="28" t="n">
        <f aca="false">IF(AO141="NA","NA",DATEDIF(X141,AO141,"d"))</f>
        <v>35</v>
      </c>
      <c r="AQ141" s="28" t="n">
        <f aca="false">AVERAGE(2.79, 2.79, 2.789)</f>
        <v>2.78966666666667</v>
      </c>
      <c r="AR141" s="28" t="n">
        <v>17</v>
      </c>
      <c r="AS141" s="28" t="s">
        <v>65</v>
      </c>
      <c r="AT141" s="28" t="s">
        <v>65</v>
      </c>
      <c r="AU141" s="28" t="n">
        <f aca="false">((R141 - AQ141)/ R141)</f>
        <v>0.00392763627707693</v>
      </c>
      <c r="AV141" s="28" t="n">
        <f aca="false">(AM141*(1+AU141))</f>
        <v>19.1853914371578</v>
      </c>
      <c r="AW141" s="28" t="n">
        <v>30.697</v>
      </c>
      <c r="AX141" s="28" t="s">
        <v>66</v>
      </c>
      <c r="AY141" s="21" t="n">
        <f aca="false">1.8651*O141 - 2.6525</f>
        <v>32.4057847</v>
      </c>
      <c r="AZ141" s="21" t="n">
        <f aca="false">1.8651*V141 - 2.6525</f>
        <v>32.7980767783</v>
      </c>
      <c r="BA141" s="21" t="n">
        <f aca="false">1.8651*AM141 - 2.6525</f>
        <v>32.9901820783</v>
      </c>
      <c r="BB141" s="21" t="s">
        <v>65</v>
      </c>
      <c r="BC141" s="21" t="n">
        <f aca="false">1.8651*AV141 - 2.6525</f>
        <v>33.130173569443</v>
      </c>
      <c r="BD141" s="25" t="n">
        <f aca="false">V141 - O141</f>
        <v>0.210332999999999</v>
      </c>
      <c r="BE141" s="25" t="n">
        <f aca="false">(BD141/O141)*100</f>
        <v>1.11897111241155</v>
      </c>
      <c r="BF141" s="25" t="n">
        <f aca="false">AM141-O141</f>
        <v>0.313333</v>
      </c>
      <c r="BG141" s="25" t="n">
        <f aca="false">(BF141/O141)*100</f>
        <v>1.66693089322764</v>
      </c>
      <c r="BH141" s="25" t="n">
        <f aca="false">BG141/AA141</f>
        <v>0.027782181553794</v>
      </c>
      <c r="BI141" s="25" t="n">
        <f aca="false">((BA141 - AY141)/AY141)*100</f>
        <v>1.80337363748515</v>
      </c>
      <c r="BJ141" s="25" t="n">
        <f aca="false">BI141/AA141</f>
        <v>0.0300562272914192</v>
      </c>
      <c r="BK141" s="25" t="n">
        <f aca="false">(AV141-O141)</f>
        <v>0.388391437157818</v>
      </c>
      <c r="BL141" s="25" t="n">
        <f aca="false">(BK141/O141)*100</f>
        <v>2.06624161918294</v>
      </c>
      <c r="BM141" s="25" t="n">
        <f aca="false">BL141/AA141</f>
        <v>0.0344373603197157</v>
      </c>
      <c r="BN141" s="25" t="n">
        <f aca="false">((BC141 - AY141)/AY141)*100</f>
        <v>2.23536901250549</v>
      </c>
      <c r="BO141" s="25" t="n">
        <f aca="false">BN141/AA141</f>
        <v>0.0372561502084249</v>
      </c>
      <c r="BP141" s="25" t="n">
        <f aca="false">((BC141 - AZ141)/AZ141)</f>
        <v>0.0101254958755011</v>
      </c>
      <c r="BQ141" s="25" t="n">
        <f aca="false">BP141*100</f>
        <v>1.01254958755011</v>
      </c>
      <c r="BR141" s="25" t="n">
        <f aca="false">BP141/AA141</f>
        <v>0.000168758264591685</v>
      </c>
      <c r="BS141" s="25" t="n">
        <f aca="false">((AZ141 - AY141)/AZ141)</f>
        <v>0.0119608256591299</v>
      </c>
      <c r="BT141" s="25" t="n">
        <f aca="false">BS141*100</f>
        <v>1.19608256591299</v>
      </c>
      <c r="BU141" s="25" t="n">
        <f aca="false">BS141/AA141</f>
        <v>0.000199347094318831</v>
      </c>
      <c r="BV141" s="25" t="n">
        <f aca="false">(BP141-BS141)*100</f>
        <v>-0.18353297836288</v>
      </c>
      <c r="BW141" s="25" t="n">
        <f aca="false">BV141/AA141</f>
        <v>-0.00305888297271466</v>
      </c>
      <c r="BX141" s="28"/>
      <c r="BY141" s="33"/>
      <c r="BZ141" s="33"/>
      <c r="CA141" s="33"/>
    </row>
    <row r="142" s="27" customFormat="true" ht="14.25" hidden="false" customHeight="true" outlineLevel="0" collapsed="false">
      <c r="A142" s="27" t="n">
        <v>141</v>
      </c>
      <c r="B142" s="28" t="n">
        <v>17170</v>
      </c>
      <c r="C142" s="28" t="n">
        <v>11</v>
      </c>
      <c r="D142" s="29" t="n">
        <v>4</v>
      </c>
      <c r="E142" s="29" t="n">
        <v>2</v>
      </c>
      <c r="F142" s="28" t="n">
        <v>2800</v>
      </c>
      <c r="G142" s="28" t="n">
        <v>2601.68</v>
      </c>
      <c r="H142" s="28" t="n">
        <v>2504.96</v>
      </c>
      <c r="I142" s="30" t="n">
        <v>2527.05</v>
      </c>
      <c r="J142" s="28" t="n">
        <v>1.02</v>
      </c>
      <c r="K142" s="31" t="n">
        <v>7.22</v>
      </c>
      <c r="L142" s="28" t="s">
        <v>64</v>
      </c>
      <c r="M142" s="28" t="n">
        <v>20170724</v>
      </c>
      <c r="N142" s="28" t="n">
        <v>20170724</v>
      </c>
      <c r="O142" s="28" t="n">
        <v>19.293</v>
      </c>
      <c r="P142" s="28" t="n">
        <v>170506</v>
      </c>
      <c r="Q142" s="32" t="n">
        <f aca="false">DATE(2017,RIGHT(LEFT(P142,4),2),RIGHT(P142,2))</f>
        <v>42861</v>
      </c>
      <c r="R142" s="28" t="n">
        <f aca="false">AVERAGE(2.796, 2.797, 2.798)</f>
        <v>2.797</v>
      </c>
      <c r="S142" s="28" t="n">
        <v>13</v>
      </c>
      <c r="T142" s="28" t="n">
        <f aca="false">AVERAGE(32.6, 32.7, 32.7)</f>
        <v>32.6666666666667</v>
      </c>
      <c r="U142" s="28" t="n">
        <v>36.1</v>
      </c>
      <c r="V142" s="28" t="n">
        <v>19.333667</v>
      </c>
      <c r="W142" s="28" t="n">
        <v>170531</v>
      </c>
      <c r="X142" s="32" t="n">
        <f aca="false">DATE(2017,RIGHT(LEFT(W142,4),2),RIGHT(W142,2))</f>
        <v>42886</v>
      </c>
      <c r="Y142" s="28" t="n">
        <f aca="false">V142*(32.55/29.53)</f>
        <v>21.3108994530985</v>
      </c>
      <c r="Z142" s="28" t="n">
        <f aca="false">V142*(T142/AI142)</f>
        <v>21.4332507466063</v>
      </c>
      <c r="AA142" s="28" t="n">
        <v>27</v>
      </c>
      <c r="AB142" s="28" t="n">
        <f aca="false">IF(X142="NA","NA",DATEDIF(Q142,X142,"d"))</f>
        <v>25</v>
      </c>
      <c r="AC142" s="28" t="n">
        <f aca="false">1.8682*O142 - 2.7383</f>
        <v>33.3048826</v>
      </c>
      <c r="AD142" s="28" t="n">
        <f aca="false">1.8682*Z142 - 2.7383</f>
        <v>37.30329904481</v>
      </c>
      <c r="AE142" s="28" t="n">
        <f aca="false">((AD142-AC142)/AC142)*100</f>
        <v>12.005496289634</v>
      </c>
      <c r="AF142" s="30" t="n">
        <f aca="false">(AE142/AA142)*60</f>
        <v>26.6788806436311</v>
      </c>
      <c r="AG142" s="28" t="n">
        <f aca="false">AVERAGE(2.794, 2.795, 2.794)</f>
        <v>2.79433333333333</v>
      </c>
      <c r="AH142" s="28" t="n">
        <v>17.2</v>
      </c>
      <c r="AI142" s="28" t="n">
        <f aca="false">AVERAGE(29.4, 29.5, 29.5)</f>
        <v>29.4666666666667</v>
      </c>
      <c r="AJ142" s="28" t="n">
        <f aca="false">33.1</f>
        <v>33.1</v>
      </c>
      <c r="AK142" s="28" t="n">
        <f aca="false">((R142 - AG142)/R142)</f>
        <v>0.000953402455011217</v>
      </c>
      <c r="AL142" s="28" t="n">
        <f aca="false">(V142*(1 +AK142))</f>
        <v>19.3520997655822</v>
      </c>
      <c r="AM142" s="28" t="n">
        <v>19.161667</v>
      </c>
      <c r="AN142" s="28" t="n">
        <v>170705</v>
      </c>
      <c r="AO142" s="32" t="n">
        <f aca="false">IF(AN142="NA","NA",DATE(2017,RIGHT(LEFT(AN142,4),2),RIGHT(AN142,2)))</f>
        <v>42921</v>
      </c>
      <c r="AP142" s="28" t="n">
        <f aca="false">IF(AO142="NA","NA",DATEDIF(X142,AO142,"d"))</f>
        <v>35</v>
      </c>
      <c r="AQ142" s="28" t="n">
        <f aca="false">AVERAGE(2.79, 2.79, 2.789)</f>
        <v>2.78966666666667</v>
      </c>
      <c r="AR142" s="28" t="n">
        <v>17</v>
      </c>
      <c r="AS142" s="28" t="s">
        <v>65</v>
      </c>
      <c r="AT142" s="28" t="s">
        <v>65</v>
      </c>
      <c r="AU142" s="28" t="n">
        <f aca="false">((R142 - AQ142)/ R142)</f>
        <v>0.00262185675128116</v>
      </c>
      <c r="AV142" s="28" t="n">
        <f aca="false">(AM142*(1+AU142))</f>
        <v>19.2119061459898</v>
      </c>
      <c r="AW142" s="28" t="n">
        <v>32.195</v>
      </c>
      <c r="AX142" s="28" t="s">
        <v>66</v>
      </c>
      <c r="AY142" s="21" t="n">
        <f aca="false">1.8651*O142 - 2.6525</f>
        <v>33.3308743</v>
      </c>
      <c r="AZ142" s="21" t="n">
        <f aca="false">1.8651*V142 - 2.6525</f>
        <v>33.4067223217</v>
      </c>
      <c r="BA142" s="21" t="n">
        <f aca="false">1.8651*AM142 - 2.6525</f>
        <v>33.0859251217</v>
      </c>
      <c r="BB142" s="21" t="n">
        <f aca="false">1.8651*AL142 - 2.6525</f>
        <v>33.4411012727873</v>
      </c>
      <c r="BC142" s="21" t="n">
        <f aca="false">1.8651*AV142 - 2.6525</f>
        <v>33.1796261528855</v>
      </c>
      <c r="BD142" s="25" t="n">
        <f aca="false">V142 - O142</f>
        <v>0.0406669999999991</v>
      </c>
      <c r="BE142" s="25" t="n">
        <f aca="false">(BD142/O142)*100</f>
        <v>0.210786295547603</v>
      </c>
      <c r="BF142" s="25" t="n">
        <f aca="false">AM142-O142</f>
        <v>-0.131332999999998</v>
      </c>
      <c r="BG142" s="25" t="n">
        <f aca="false">(BF142/O142)*100</f>
        <v>-0.680728761727041</v>
      </c>
      <c r="BH142" s="25" t="n">
        <f aca="false">BG142/AA142</f>
        <v>-0.0252121763602608</v>
      </c>
      <c r="BI142" s="25" t="n">
        <f aca="false">((BA142 - AY142)/AY142)*100</f>
        <v>-0.734901749336963</v>
      </c>
      <c r="BJ142" s="25" t="n">
        <f aca="false">BI142/AA142</f>
        <v>-0.0272185833087764</v>
      </c>
      <c r="BK142" s="25" t="n">
        <f aca="false">(AV142-O142)</f>
        <v>-0.0810938540102448</v>
      </c>
      <c r="BL142" s="25" t="n">
        <f aca="false">(BK142/O142)*100</f>
        <v>-0.420327859898641</v>
      </c>
      <c r="BM142" s="25" t="n">
        <f aca="false">BL142/AA142</f>
        <v>-0.0155676985147645</v>
      </c>
      <c r="BN142" s="25" t="n">
        <f aca="false">((BC142 - AY142)/AY142)*100</f>
        <v>-0.45377791699426</v>
      </c>
      <c r="BO142" s="25" t="n">
        <f aca="false">BN142/AA142</f>
        <v>-0.0168065895183059</v>
      </c>
      <c r="BP142" s="25" t="n">
        <f aca="false">((BC142 - AZ142)/AZ142)</f>
        <v>-0.0067979182940374</v>
      </c>
      <c r="BQ142" s="25" t="n">
        <f aca="false">BP142*100</f>
        <v>-0.67979182940374</v>
      </c>
      <c r="BR142" s="25" t="n">
        <f aca="false">BP142/AA142</f>
        <v>-0.000251774751631015</v>
      </c>
      <c r="BS142" s="25" t="n">
        <f aca="false">((AZ142 - AY142)/AZ142)</f>
        <v>0.00227044188800074</v>
      </c>
      <c r="BT142" s="25" t="n">
        <f aca="false">BS142*100</f>
        <v>0.227044188800074</v>
      </c>
      <c r="BU142" s="25" t="n">
        <f aca="false">BS142/AA142</f>
        <v>8.40904402963237E-005</v>
      </c>
      <c r="BV142" s="25" t="n">
        <f aca="false">(BP142-BS142)*100</f>
        <v>-0.906836018203814</v>
      </c>
      <c r="BW142" s="25" t="n">
        <f aca="false">BV142/AA142</f>
        <v>-0.0335865191927339</v>
      </c>
      <c r="BX142" s="28"/>
      <c r="BY142" s="33"/>
      <c r="BZ142" s="33"/>
      <c r="CA142" s="33"/>
    </row>
    <row r="143" s="27" customFormat="true" ht="14.25" hidden="false" customHeight="true" outlineLevel="0" collapsed="false">
      <c r="A143" s="27" t="n">
        <v>142</v>
      </c>
      <c r="B143" s="28" t="n">
        <v>17206</v>
      </c>
      <c r="C143" s="28" t="n">
        <v>8</v>
      </c>
      <c r="D143" s="29" t="n">
        <v>3</v>
      </c>
      <c r="E143" s="29" t="n">
        <v>2</v>
      </c>
      <c r="F143" s="28" t="n">
        <v>900</v>
      </c>
      <c r="G143" s="28" t="n">
        <v>2449.19</v>
      </c>
      <c r="H143" s="28" t="n">
        <v>2464.79</v>
      </c>
      <c r="I143" s="30" t="n">
        <v>904.6</v>
      </c>
      <c r="J143" s="28" t="n">
        <v>2.08</v>
      </c>
      <c r="K143" s="31" t="n">
        <v>7.59</v>
      </c>
      <c r="L143" s="28" t="s">
        <v>64</v>
      </c>
      <c r="M143" s="28" t="n">
        <v>20170724</v>
      </c>
      <c r="N143" s="28" t="n">
        <v>20170724</v>
      </c>
      <c r="O143" s="28" t="n">
        <v>13.779667</v>
      </c>
      <c r="P143" s="28" t="n">
        <v>170505</v>
      </c>
      <c r="Q143" s="32" t="n">
        <f aca="false">DATE(2017,RIGHT(LEFT(P143,4),2),RIGHT(P143,2))</f>
        <v>42860</v>
      </c>
      <c r="R143" s="28" t="n">
        <v>2.786</v>
      </c>
      <c r="S143" s="28" t="n">
        <v>12.9</v>
      </c>
      <c r="T143" s="28" t="n">
        <f aca="false">AVERAGE(32.5, 32.6, 32.5)</f>
        <v>32.5333333333333</v>
      </c>
      <c r="U143" s="28" t="n">
        <v>36.1</v>
      </c>
      <c r="V143" s="28" t="n">
        <v>13.937</v>
      </c>
      <c r="W143" s="28" t="n">
        <v>170601</v>
      </c>
      <c r="X143" s="32" t="n">
        <f aca="false">DATE(2017,RIGHT(LEFT(W143,4),2),RIGHT(W143,2))</f>
        <v>42887</v>
      </c>
      <c r="Y143" s="28" t="n">
        <f aca="false">V143*(32.55/29.53)</f>
        <v>15.3623213681002</v>
      </c>
      <c r="Z143" s="28" t="n">
        <f aca="false">V143*(T143/AI143)</f>
        <v>15.3181441441441</v>
      </c>
      <c r="AA143" s="28" t="n">
        <v>27</v>
      </c>
      <c r="AB143" s="28" t="n">
        <f aca="false">IF(X143="NA","NA",DATEDIF(Q143,X143,"d"))</f>
        <v>27</v>
      </c>
      <c r="AC143" s="28" t="n">
        <f aca="false">1.8682*O143 - 2.7383</f>
        <v>23.0048738894</v>
      </c>
      <c r="AD143" s="28" t="n">
        <f aca="false">1.8682*Z143 - 2.7383</f>
        <v>25.8790568900901</v>
      </c>
      <c r="AE143" s="28" t="n">
        <f aca="false">((AD143-AC143)/AC143)*100</f>
        <v>12.4938002899221</v>
      </c>
      <c r="AF143" s="30" t="n">
        <f aca="false">(AE143/AA143)*60</f>
        <v>27.7640006442714</v>
      </c>
      <c r="AG143" s="28" t="n">
        <f aca="false">AVERAGE(2.8, 2.8, 2.798)</f>
        <v>2.79933333333333</v>
      </c>
      <c r="AH143" s="28" t="n">
        <v>17</v>
      </c>
      <c r="AI143" s="28" t="n">
        <f aca="false">AVERAGE(29.6, 29.6, 29.6)</f>
        <v>29.6</v>
      </c>
      <c r="AJ143" s="28" t="n">
        <v>33.1</v>
      </c>
      <c r="AK143" s="28" t="n">
        <f aca="false">((R143 - AG143)/R143)</f>
        <v>-0.00478583393156253</v>
      </c>
      <c r="AL143" s="28" t="n">
        <f aca="false">(V143*(1 +AK143))</f>
        <v>13.8702998324958</v>
      </c>
      <c r="AM143" s="28" t="n">
        <v>13.938333</v>
      </c>
      <c r="AN143" s="28" t="n">
        <v>170705</v>
      </c>
      <c r="AO143" s="32" t="n">
        <f aca="false">IF(AN143="NA","NA",DATE(2017,RIGHT(LEFT(AN143,4),2),RIGHT(AN143,2)))</f>
        <v>42921</v>
      </c>
      <c r="AP143" s="28" t="n">
        <f aca="false">IF(AO143="NA","NA",DATEDIF(X143,AO143,"d"))</f>
        <v>34</v>
      </c>
      <c r="AQ143" s="28" t="n">
        <f aca="false">AVERAGE(2.79, 2.79, 2.789)</f>
        <v>2.78966666666667</v>
      </c>
      <c r="AR143" s="28" t="n">
        <v>17</v>
      </c>
      <c r="AS143" s="28" t="s">
        <v>65</v>
      </c>
      <c r="AT143" s="28" t="s">
        <v>65</v>
      </c>
      <c r="AU143" s="28" t="n">
        <f aca="false">((R143 - AQ143)/ R143)</f>
        <v>-0.00131610433117972</v>
      </c>
      <c r="AV143" s="28" t="n">
        <f aca="false">(AM143*(1+AU143))</f>
        <v>13.9199886995693</v>
      </c>
      <c r="AW143" s="28" t="n">
        <v>23.726</v>
      </c>
      <c r="AX143" s="28" t="s">
        <v>66</v>
      </c>
      <c r="AY143" s="21" t="n">
        <f aca="false">1.8651*O143 - 2.6525</f>
        <v>23.0479569217</v>
      </c>
      <c r="AZ143" s="21" t="n">
        <f aca="false">1.8651*V143 - 2.6525</f>
        <v>23.3413987</v>
      </c>
      <c r="BA143" s="21" t="n">
        <f aca="false">1.8651*AM143 - 2.6525</f>
        <v>23.3438848783</v>
      </c>
      <c r="BB143" s="21" t="n">
        <f aca="false">1.8651*AL143 - 2.6525</f>
        <v>23.2169962175879</v>
      </c>
      <c r="BC143" s="21" t="n">
        <f aca="false">1.8651*AV143 - 2.6525</f>
        <v>23.3096709235667</v>
      </c>
      <c r="BD143" s="25" t="n">
        <f aca="false">V143 - O143</f>
        <v>0.157333</v>
      </c>
      <c r="BE143" s="25" t="n">
        <f aca="false">(BD143/O143)*100</f>
        <v>1.14177650301709</v>
      </c>
      <c r="BF143" s="25" t="n">
        <f aca="false">AM143-O143</f>
        <v>0.158666</v>
      </c>
      <c r="BG143" s="25" t="n">
        <f aca="false">(BF143/O143)*100</f>
        <v>1.15145017655362</v>
      </c>
      <c r="BH143" s="25" t="n">
        <f aca="false">BG143/AA143</f>
        <v>0.0426463028353191</v>
      </c>
      <c r="BI143" s="25" t="n">
        <f aca="false">((BA143 - AY143)/AY143)*100</f>
        <v>1.28396611294157</v>
      </c>
      <c r="BJ143" s="25" t="n">
        <f aca="false">BI143/AA143</f>
        <v>0.0475543004793176</v>
      </c>
      <c r="BK143" s="25" t="n">
        <f aca="false">(AV143-O143)</f>
        <v>0.140321699569276</v>
      </c>
      <c r="BL143" s="25" t="n">
        <f aca="false">(BK143/O143)*100</f>
        <v>1.01832431487115</v>
      </c>
      <c r="BM143" s="25" t="n">
        <f aca="false">BL143/AA143</f>
        <v>0.037715715365598</v>
      </c>
      <c r="BN143" s="25" t="n">
        <f aca="false">((BC143 - AY143)/AY143)*100</f>
        <v>1.13551931199702</v>
      </c>
      <c r="BO143" s="25" t="n">
        <f aca="false">BN143/AA143</f>
        <v>0.0420562708147045</v>
      </c>
      <c r="BP143" s="25" t="n">
        <f aca="false">((BC143 - AZ143)/AZ143)</f>
        <v>-0.00135929199621369</v>
      </c>
      <c r="BQ143" s="25" t="n">
        <f aca="false">BP143*100</f>
        <v>-0.135929199621369</v>
      </c>
      <c r="BR143" s="25" t="n">
        <f aca="false">BP143/AA143</f>
        <v>-5.03441480079144E-005</v>
      </c>
      <c r="BS143" s="25" t="n">
        <f aca="false">((AZ143 - AY143)/AZ143)</f>
        <v>0.0125717306863877</v>
      </c>
      <c r="BT143" s="25" t="n">
        <f aca="false">BS143*100</f>
        <v>1.25717306863877</v>
      </c>
      <c r="BU143" s="25" t="n">
        <f aca="false">BS143/AA143</f>
        <v>0.000465619655051396</v>
      </c>
      <c r="BV143" s="25" t="n">
        <f aca="false">(BP143-BS143)*100</f>
        <v>-1.39310226826014</v>
      </c>
      <c r="BW143" s="25" t="n">
        <f aca="false">BV143/AA143</f>
        <v>-0.0515963803059311</v>
      </c>
      <c r="BX143" s="28"/>
      <c r="BY143" s="33"/>
      <c r="BZ143" s="33"/>
      <c r="CA143" s="33"/>
    </row>
    <row r="144" s="27" customFormat="true" ht="14.25" hidden="false" customHeight="true" outlineLevel="0" collapsed="false">
      <c r="A144" s="27" t="n">
        <v>143</v>
      </c>
      <c r="B144" s="28" t="n">
        <v>17210</v>
      </c>
      <c r="C144" s="28" t="n">
        <v>17</v>
      </c>
      <c r="D144" s="29" t="n">
        <v>6</v>
      </c>
      <c r="E144" s="29" t="n">
        <v>2</v>
      </c>
      <c r="F144" s="28" t="n">
        <v>2800</v>
      </c>
      <c r="G144" s="28" t="n">
        <v>2608.91</v>
      </c>
      <c r="H144" s="28" t="n">
        <v>2522.06</v>
      </c>
      <c r="I144" s="30" t="n">
        <v>2346.38</v>
      </c>
      <c r="J144" s="28" t="n">
        <v>1.21</v>
      </c>
      <c r="K144" s="31" t="n">
        <v>7.23</v>
      </c>
      <c r="L144" s="28" t="s">
        <v>64</v>
      </c>
      <c r="M144" s="28" t="n">
        <v>20170724</v>
      </c>
      <c r="N144" s="28" t="n">
        <v>20170724</v>
      </c>
      <c r="O144" s="28" t="n">
        <v>54.544333</v>
      </c>
      <c r="P144" s="28" t="n">
        <v>170505</v>
      </c>
      <c r="Q144" s="32" t="n">
        <f aca="false">DATE(2017,RIGHT(LEFT(P144,4),2),RIGHT(P144,2))</f>
        <v>42860</v>
      </c>
      <c r="R144" s="28" t="n">
        <v>2.786</v>
      </c>
      <c r="S144" s="28" t="n">
        <v>12.9</v>
      </c>
      <c r="T144" s="28" t="n">
        <f aca="false">AVERAGE(32.5, 32.6, 32.5)</f>
        <v>32.5333333333333</v>
      </c>
      <c r="U144" s="28" t="n">
        <v>36.1</v>
      </c>
      <c r="V144" s="28" t="n">
        <v>54.290667</v>
      </c>
      <c r="W144" s="28" t="n">
        <v>170531</v>
      </c>
      <c r="X144" s="32" t="n">
        <f aca="false">DATE(2017,RIGHT(LEFT(W144,4),2),RIGHT(W144,2))</f>
        <v>42886</v>
      </c>
      <c r="Y144" s="28" t="n">
        <f aca="false">V144*(32.55/29.53)</f>
        <v>59.8429126600068</v>
      </c>
      <c r="Z144" s="28" t="n">
        <f aca="false">V144*(T144/AI144)</f>
        <v>59.9408269140271</v>
      </c>
      <c r="AA144" s="28" t="n">
        <v>27</v>
      </c>
      <c r="AB144" s="28" t="n">
        <f aca="false">IF(X144="NA","NA",DATEDIF(Q144,X144,"d"))</f>
        <v>26</v>
      </c>
      <c r="AC144" s="28" t="n">
        <f aca="false">1.8682*O144 - 2.7383</f>
        <v>99.1614229106</v>
      </c>
      <c r="AD144" s="28" t="n">
        <f aca="false">1.8682*Z144 - 2.7383</f>
        <v>109.243152840786</v>
      </c>
      <c r="AE144" s="28" t="n">
        <f aca="false">((AD144-AC144)/AC144)*100</f>
        <v>10.1669879619162</v>
      </c>
      <c r="AF144" s="30" t="n">
        <f aca="false">(AE144/AA144)*60</f>
        <v>22.593306582036</v>
      </c>
      <c r="AG144" s="28" t="n">
        <f aca="false">AVERAGE(2.806, 2.806, 2.806)</f>
        <v>2.806</v>
      </c>
      <c r="AH144" s="28" t="n">
        <v>17.2</v>
      </c>
      <c r="AI144" s="28" t="n">
        <f aca="false">AVERAGE(29.4, 29.5, 29.5)</f>
        <v>29.4666666666667</v>
      </c>
      <c r="AJ144" s="28" t="n">
        <f aca="false">33.1</f>
        <v>33.1</v>
      </c>
      <c r="AK144" s="28" t="n">
        <f aca="false">((R144 - AG144)/R144)</f>
        <v>-0.00717875089734371</v>
      </c>
      <c r="AL144" s="28" t="n">
        <f aca="false">(V144*(1 +AK144))</f>
        <v>53.9009278255564</v>
      </c>
      <c r="AM144" s="28" t="n">
        <v>53.347</v>
      </c>
      <c r="AN144" s="28" t="n">
        <v>170705</v>
      </c>
      <c r="AO144" s="32" t="n">
        <f aca="false">IF(AN144="NA","NA",DATE(2017,RIGHT(LEFT(AN144,4),2),RIGHT(AN144,2)))</f>
        <v>42921</v>
      </c>
      <c r="AP144" s="28" t="n">
        <f aca="false">IF(AO144="NA","NA",DATEDIF(X144,AO144,"d"))</f>
        <v>35</v>
      </c>
      <c r="AQ144" s="28" t="s">
        <v>65</v>
      </c>
      <c r="AR144" s="28" t="s">
        <v>65</v>
      </c>
      <c r="AS144" s="28" t="s">
        <v>65</v>
      </c>
      <c r="AT144" s="28" t="s">
        <v>65</v>
      </c>
      <c r="AU144" s="28" t="s">
        <v>65</v>
      </c>
      <c r="AV144" s="28" t="s">
        <v>65</v>
      </c>
      <c r="AW144" s="28" t="n">
        <v>87.459</v>
      </c>
      <c r="AX144" s="28" t="s">
        <v>66</v>
      </c>
      <c r="AY144" s="21" t="n">
        <f aca="false">1.8651*O144 - 2.6525</f>
        <v>99.0781354783</v>
      </c>
      <c r="AZ144" s="21" t="n">
        <f aca="false">1.8651*V144 - 2.6525</f>
        <v>98.6050230217</v>
      </c>
      <c r="BA144" s="21" t="n">
        <f aca="false">1.8651*AM144 - 2.6525</f>
        <v>96.8449897</v>
      </c>
      <c r="BB144" s="21" t="n">
        <f aca="false">1.8651*AL144 - 2.6525</f>
        <v>97.8781204874452</v>
      </c>
      <c r="BC144" s="21" t="e">
        <f aca="false">1.8651*AV144 - 2.6525</f>
        <v>#VALUE!</v>
      </c>
      <c r="BD144" s="25" t="n">
        <f aca="false">V144 - O144</f>
        <v>-0.253666000000003</v>
      </c>
      <c r="BE144" s="25" t="n">
        <f aca="false">(BD144/O144)*100</f>
        <v>-0.465063895822143</v>
      </c>
      <c r="BF144" s="25" t="n">
        <f aca="false">AM144-O144</f>
        <v>-1.197333</v>
      </c>
      <c r="BG144" s="25" t="n">
        <f aca="false">(BF144/O144)*100</f>
        <v>-2.19515563605847</v>
      </c>
      <c r="BH144" s="25" t="n">
        <f aca="false">BG144/AA144</f>
        <v>-0.0813020605947582</v>
      </c>
      <c r="BI144" s="25" t="n">
        <f aca="false">((BA144 - AY144)/AY144)*100</f>
        <v>-2.25392390310888</v>
      </c>
      <c r="BJ144" s="25" t="n">
        <f aca="false">BI144/AA144</f>
        <v>-0.0834786630781065</v>
      </c>
      <c r="BK144" s="25" t="s">
        <v>65</v>
      </c>
      <c r="BL144" s="25" t="s">
        <v>65</v>
      </c>
      <c r="BM144" s="25" t="s">
        <v>65</v>
      </c>
      <c r="BN144" s="25" t="s">
        <v>65</v>
      </c>
      <c r="BO144" s="25" t="s">
        <v>65</v>
      </c>
      <c r="BP144" s="25" t="e">
        <f aca="false">((BC144 - AZ144)/AZ144)</f>
        <v>#VALUE!</v>
      </c>
      <c r="BQ144" s="25" t="e">
        <f aca="false">BP144*100</f>
        <v>#VALUE!</v>
      </c>
      <c r="BR144" s="25" t="e">
        <f aca="false">BP144/AA144</f>
        <v>#VALUE!</v>
      </c>
      <c r="BS144" s="25" t="n">
        <f aca="false">((AZ144 - AY144)/AZ144)</f>
        <v>-0.00479805634745289</v>
      </c>
      <c r="BT144" s="25" t="n">
        <f aca="false">BS144*100</f>
        <v>-0.479805634745289</v>
      </c>
      <c r="BU144" s="25" t="n">
        <f aca="false">BS144/AA144</f>
        <v>-0.000177705790646403</v>
      </c>
      <c r="BV144" s="25" t="e">
        <f aca="false">(BP144-BS144)*100</f>
        <v>#VALUE!</v>
      </c>
      <c r="BW144" s="25" t="e">
        <f aca="false">BV144/AA144</f>
        <v>#VALUE!</v>
      </c>
      <c r="BX144" s="28"/>
      <c r="BY144" s="33"/>
      <c r="BZ144" s="33"/>
      <c r="CA144" s="33"/>
    </row>
    <row r="145" s="27" customFormat="true" ht="14.25" hidden="false" customHeight="true" outlineLevel="0" collapsed="false">
      <c r="A145" s="27" t="n">
        <v>144</v>
      </c>
      <c r="B145" s="28" t="n">
        <v>17218</v>
      </c>
      <c r="C145" s="28" t="n">
        <v>15</v>
      </c>
      <c r="D145" s="29" t="n">
        <v>5</v>
      </c>
      <c r="E145" s="29" t="n">
        <v>3</v>
      </c>
      <c r="F145" s="28" t="n">
        <v>900</v>
      </c>
      <c r="G145" s="28" t="n">
        <v>2441.67</v>
      </c>
      <c r="H145" s="28" t="n">
        <v>2467.77</v>
      </c>
      <c r="I145" s="30" t="n">
        <v>890.65</v>
      </c>
      <c r="J145" s="28" t="n">
        <v>2.12</v>
      </c>
      <c r="K145" s="31" t="n">
        <v>7.62</v>
      </c>
      <c r="L145" s="28" t="s">
        <v>64</v>
      </c>
      <c r="M145" s="28" t="n">
        <v>20170724</v>
      </c>
      <c r="N145" s="28" t="n">
        <v>20170724</v>
      </c>
      <c r="O145" s="28" t="n">
        <v>12.933</v>
      </c>
      <c r="P145" s="28" t="n">
        <v>170505</v>
      </c>
      <c r="Q145" s="32" t="n">
        <f aca="false">DATE(2017,RIGHT(LEFT(P145,4),2),RIGHT(P145,2))</f>
        <v>42860</v>
      </c>
      <c r="R145" s="28" t="n">
        <v>2.786</v>
      </c>
      <c r="S145" s="28" t="n">
        <v>12.9</v>
      </c>
      <c r="T145" s="28" t="n">
        <f aca="false">AVERAGE(32.5, 32.6, 32.5)</f>
        <v>32.5333333333333</v>
      </c>
      <c r="U145" s="28" t="n">
        <v>36.1</v>
      </c>
      <c r="V145" s="28" t="n">
        <v>12.590333</v>
      </c>
      <c r="W145" s="28" t="n">
        <v>170531</v>
      </c>
      <c r="X145" s="32" t="n">
        <f aca="false">DATE(2017,RIGHT(LEFT(W145,4),2),RIGHT(W145,2))</f>
        <v>42886</v>
      </c>
      <c r="Y145" s="28" t="n">
        <f aca="false">V145*(32.55/29.53)</f>
        <v>13.8779322434812</v>
      </c>
      <c r="Z145" s="28" t="n">
        <f aca="false">V145*(T145/AI145)</f>
        <v>13.9006391493213</v>
      </c>
      <c r="AA145" s="28" t="n">
        <v>27</v>
      </c>
      <c r="AB145" s="28" t="n">
        <f aca="false">IF(X145="NA","NA",DATEDIF(Q145,X145,"d"))</f>
        <v>26</v>
      </c>
      <c r="AC145" s="28" t="n">
        <f aca="false">1.8682*O145 - 2.7383</f>
        <v>21.4231306</v>
      </c>
      <c r="AD145" s="28" t="n">
        <f aca="false">1.8682*Z145 - 2.7383</f>
        <v>23.230874058762</v>
      </c>
      <c r="AE145" s="28" t="n">
        <f aca="false">((AD145-AC145)/AC145)*100</f>
        <v>8.43827866484643</v>
      </c>
      <c r="AF145" s="30" t="n">
        <f aca="false">(AE145/AA145)*60</f>
        <v>18.7517303663254</v>
      </c>
      <c r="AG145" s="28" t="n">
        <f aca="false">AVERAGE(2.794, 2.795, 2.794)</f>
        <v>2.79433333333333</v>
      </c>
      <c r="AH145" s="28" t="n">
        <v>17.2</v>
      </c>
      <c r="AI145" s="28" t="n">
        <f aca="false">AVERAGE(29.4, 29.5, 29.5)</f>
        <v>29.4666666666667</v>
      </c>
      <c r="AJ145" s="28" t="n">
        <f aca="false">33.1</f>
        <v>33.1</v>
      </c>
      <c r="AK145" s="28" t="n">
        <f aca="false">((R145 - AG145)/R145)</f>
        <v>-0.00299114620722676</v>
      </c>
      <c r="AL145" s="28" t="n">
        <f aca="false">(V145*(1 +AK145))</f>
        <v>12.5526734731993</v>
      </c>
      <c r="AM145" s="28" t="n">
        <v>12.478333</v>
      </c>
      <c r="AN145" s="28" t="n">
        <v>170705</v>
      </c>
      <c r="AO145" s="32" t="n">
        <f aca="false">IF(AN145="NA","NA",DATE(2017,RIGHT(LEFT(AN145,4),2),RIGHT(AN145,2)))</f>
        <v>42921</v>
      </c>
      <c r="AP145" s="28" t="n">
        <f aca="false">IF(AO145="NA","NA",DATEDIF(X145,AO145,"d"))</f>
        <v>35</v>
      </c>
      <c r="AQ145" s="28" t="n">
        <f aca="false">AVERAGE(2.79, 2.79, 2.789)</f>
        <v>2.78966666666667</v>
      </c>
      <c r="AR145" s="28" t="n">
        <v>17</v>
      </c>
      <c r="AS145" s="28" t="s">
        <v>65</v>
      </c>
      <c r="AT145" s="28" t="s">
        <v>65</v>
      </c>
      <c r="AU145" s="28" t="n">
        <f aca="false">((R145 - AQ145)/ R145)</f>
        <v>-0.00131610433117972</v>
      </c>
      <c r="AV145" s="28" t="n">
        <f aca="false">(AM145*(1+AU145))</f>
        <v>12.4619102118928</v>
      </c>
      <c r="AW145" s="28" t="n">
        <v>21.621</v>
      </c>
      <c r="AX145" s="28" t="s">
        <v>66</v>
      </c>
      <c r="AY145" s="21" t="n">
        <f aca="false">1.8651*O145 - 2.6525</f>
        <v>21.4688383</v>
      </c>
      <c r="AZ145" s="21" t="n">
        <f aca="false">1.8651*V145 - 2.6525</f>
        <v>20.8297300783</v>
      </c>
      <c r="BA145" s="21" t="n">
        <f aca="false">1.8651*AM145 - 2.6525</f>
        <v>20.6208388783</v>
      </c>
      <c r="BB145" s="21" t="n">
        <f aca="false">1.8651*AL145 - 2.6525</f>
        <v>20.7594912948641</v>
      </c>
      <c r="BC145" s="21" t="n">
        <f aca="false">1.8651*AV145 - 2.6525</f>
        <v>20.5902087362013</v>
      </c>
      <c r="BD145" s="25" t="n">
        <f aca="false">V145 - O145</f>
        <v>-0.342667</v>
      </c>
      <c r="BE145" s="25" t="n">
        <f aca="false">(BD145/O145)*100</f>
        <v>-2.6495554009124</v>
      </c>
      <c r="BF145" s="25" t="n">
        <f aca="false">AM145-O145</f>
        <v>-0.454667000000001</v>
      </c>
      <c r="BG145" s="25" t="n">
        <f aca="false">(BF145/O145)*100</f>
        <v>-3.51555710198717</v>
      </c>
      <c r="BH145" s="25" t="n">
        <f aca="false">BG145/AA145</f>
        <v>-0.130205818592117</v>
      </c>
      <c r="BI145" s="25" t="n">
        <f aca="false">((BA145 - AY145)/AY145)*100</f>
        <v>-3.94990828031901</v>
      </c>
      <c r="BJ145" s="25" t="n">
        <f aca="false">BI145/AA145</f>
        <v>-0.146292899271074</v>
      </c>
      <c r="BK145" s="25" t="n">
        <f aca="false">(AV145-O145)</f>
        <v>-0.471089788107204</v>
      </c>
      <c r="BL145" s="25" t="n">
        <f aca="false">(BK145/O145)*100</f>
        <v>-3.64254069517671</v>
      </c>
      <c r="BM145" s="25" t="n">
        <f aca="false">BL145/AA145</f>
        <v>-0.134908914636174</v>
      </c>
      <c r="BN145" s="25" t="n">
        <f aca="false">((BC145 - AY145)/AY145)*100</f>
        <v>-4.0925808444826</v>
      </c>
      <c r="BO145" s="25" t="n">
        <f aca="false">BN145/AA145</f>
        <v>-0.15157706831417</v>
      </c>
      <c r="BP145" s="25" t="n">
        <f aca="false">((BC145 - AZ145)/AZ145)</f>
        <v>-0.011499013246853</v>
      </c>
      <c r="BQ145" s="25" t="n">
        <f aca="false">BP145*100</f>
        <v>-1.1499013246853</v>
      </c>
      <c r="BR145" s="25" t="n">
        <f aca="false">BP145/AA145</f>
        <v>-0.000425889379513074</v>
      </c>
      <c r="BS145" s="25" t="n">
        <f aca="false">((AZ145 - AY145)/AZ145)</f>
        <v>-0.0306825013717201</v>
      </c>
      <c r="BT145" s="25" t="n">
        <f aca="false">BS145*100</f>
        <v>-3.06825013717201</v>
      </c>
      <c r="BU145" s="25" t="n">
        <f aca="false">BS145/AA145</f>
        <v>-0.00113638893969334</v>
      </c>
      <c r="BV145" s="25" t="n">
        <f aca="false">(BP145-BS145)*100</f>
        <v>1.91834881248671</v>
      </c>
      <c r="BW145" s="25" t="n">
        <f aca="false">BV145/AA145</f>
        <v>0.0710499560180263</v>
      </c>
      <c r="BX145" s="28"/>
      <c r="BY145" s="28"/>
      <c r="BZ145" s="33"/>
      <c r="CA145" s="33"/>
    </row>
    <row r="146" customFormat="false" ht="14.25" hidden="false" customHeight="true" outlineLevel="0" collapsed="false">
      <c r="A146" s="18" t="n">
        <v>145</v>
      </c>
      <c r="B146" s="10" t="n">
        <v>17007</v>
      </c>
      <c r="C146" s="10" t="n">
        <v>2</v>
      </c>
      <c r="D146" s="11" t="n">
        <v>1</v>
      </c>
      <c r="E146" s="11" t="n">
        <v>2</v>
      </c>
      <c r="F146" s="10" t="n">
        <v>400</v>
      </c>
      <c r="G146" s="10" t="n">
        <v>2388.7</v>
      </c>
      <c r="H146" s="10" t="n">
        <v>2486.18</v>
      </c>
      <c r="I146" s="12" t="n">
        <v>535.06</v>
      </c>
      <c r="J146" s="12" t="n">
        <v>3.1</v>
      </c>
      <c r="K146" s="13" t="n">
        <v>7.84</v>
      </c>
      <c r="L146" s="10" t="s">
        <v>64</v>
      </c>
      <c r="M146" s="10" t="n">
        <v>20170822</v>
      </c>
      <c r="N146" s="10" t="n">
        <v>20170822</v>
      </c>
      <c r="O146" s="10" t="n">
        <v>9.963</v>
      </c>
      <c r="P146" s="10" t="n">
        <v>170506</v>
      </c>
      <c r="Q146" s="24" t="n">
        <f aca="false">DATE(2017,RIGHT(LEFT(P146,4),2),RIGHT(P146,2))</f>
        <v>42861</v>
      </c>
      <c r="R146" s="10" t="n">
        <f aca="false">AVERAGE(2.802, 2.8, 2.8)</f>
        <v>2.80066666666667</v>
      </c>
      <c r="S146" s="10" t="n">
        <v>13</v>
      </c>
      <c r="T146" s="10" t="n">
        <f aca="false">AVERAGE(32.6, 32.7, 32.7)</f>
        <v>32.6666666666667</v>
      </c>
      <c r="U146" s="10" t="n">
        <v>36.1</v>
      </c>
      <c r="V146" s="10" t="n">
        <v>9.9593333</v>
      </c>
      <c r="W146" s="10" t="n">
        <v>170601</v>
      </c>
      <c r="X146" s="24" t="n">
        <f aca="false">DATE(2017,RIGHT(LEFT(W146,4),2),RIGHT(W146,2))</f>
        <v>42887</v>
      </c>
      <c r="Y146" s="10" t="n">
        <f aca="false">V146*(32.55/29.53)</f>
        <v>10.977863153234</v>
      </c>
      <c r="Z146" s="10" t="n">
        <f aca="false">V146*(T146/AI146)</f>
        <v>10.9911561193694</v>
      </c>
      <c r="AA146" s="16" t="n">
        <v>27</v>
      </c>
      <c r="AB146" s="10" t="n">
        <f aca="false">IF(X146="NA","NA",DATEDIF(Q146,X146,"d"))</f>
        <v>26</v>
      </c>
      <c r="AC146" s="10" t="n">
        <f aca="false">1.8682*O146 - 2.7383</f>
        <v>15.8745766</v>
      </c>
      <c r="AD146" s="10" t="n">
        <f aca="false">1.8682*Z146 - 2.7383</f>
        <v>17.7953778622059</v>
      </c>
      <c r="AE146" s="10" t="n">
        <f aca="false">((AD146-AC146)/AC146)*100</f>
        <v>12.0998582236572</v>
      </c>
      <c r="AF146" s="12" t="n">
        <f aca="false">(AE146/AA146)*60</f>
        <v>26.8885738303493</v>
      </c>
      <c r="AG146" s="10" t="n">
        <f aca="false">AVERAGE(2.8, 2.8, 2.798)</f>
        <v>2.79933333333333</v>
      </c>
      <c r="AH146" s="10" t="n">
        <v>17</v>
      </c>
      <c r="AI146" s="10" t="n">
        <f aca="false">AVERAGE(29.6, 29.6, 29.6)</f>
        <v>29.6</v>
      </c>
      <c r="AJ146" s="10" t="n">
        <v>33.1</v>
      </c>
      <c r="AK146" s="10" t="n">
        <f aca="false">((R146 - AG146)/R146)</f>
        <v>0.000476077124494274</v>
      </c>
      <c r="AL146" s="10" t="n">
        <f aca="false">(V146*(1 +AK146))</f>
        <v>9.96407471075935</v>
      </c>
      <c r="AM146" s="10" t="n">
        <v>9.9856667</v>
      </c>
      <c r="AN146" s="10" t="n">
        <v>170705</v>
      </c>
      <c r="AO146" s="24" t="n">
        <f aca="false">IF(AN146="NA","NA",DATE(2017,RIGHT(LEFT(AN146,4),2),RIGHT(AN146,2)))</f>
        <v>42921</v>
      </c>
      <c r="AP146" s="10" t="n">
        <f aca="false">IF(AO146="NA","NA",DATEDIF(X146,AO146,"d"))</f>
        <v>34</v>
      </c>
      <c r="AQ146" s="10" t="n">
        <f aca="false">AVERAGE(2.79, 2.79, 2.789)</f>
        <v>2.78966666666667</v>
      </c>
      <c r="AR146" s="10" t="n">
        <v>17</v>
      </c>
      <c r="AS146" s="10" t="s">
        <v>65</v>
      </c>
      <c r="AT146" s="10" t="s">
        <v>65</v>
      </c>
      <c r="AU146" s="10" t="n">
        <f aca="false">((R146 - AQ146)/ R146)</f>
        <v>0.00392763627707693</v>
      </c>
      <c r="AV146" s="10" t="n">
        <f aca="false">(AM146*(1+AU146))</f>
        <v>10.0248867667817</v>
      </c>
      <c r="AW146" s="10" t="n">
        <v>17.054</v>
      </c>
      <c r="AX146" s="10" t="s">
        <v>66</v>
      </c>
      <c r="AY146" s="21" t="n">
        <f aca="false">1.8651*O146 - 2.6525</f>
        <v>15.9294913</v>
      </c>
      <c r="AZ146" s="21" t="n">
        <f aca="false">1.8651*V146 - 2.6525</f>
        <v>15.92265253783</v>
      </c>
      <c r="BA146" s="21" t="n">
        <f aca="false">1.8651*AM146 - 2.6525</f>
        <v>15.97176696217</v>
      </c>
      <c r="BB146" s="21" t="n">
        <f aca="false">1.8651*AL146 - 2.6525</f>
        <v>15.9314957430373</v>
      </c>
      <c r="BC146" s="21" t="n">
        <f aca="false">1.8651*AV146 - 2.6525</f>
        <v>16.0449163087246</v>
      </c>
      <c r="BD146" s="25" t="n">
        <f aca="false">V146 - O146</f>
        <v>-0.00366669999999836</v>
      </c>
      <c r="BE146" s="25" t="n">
        <f aca="false">(BD146/O146)*100</f>
        <v>-0.0368031717354046</v>
      </c>
      <c r="BF146" s="25" t="n">
        <f aca="false">AM146-O146</f>
        <v>0.0226667000000003</v>
      </c>
      <c r="BG146" s="25" t="n">
        <f aca="false">(BF146/O146)*100</f>
        <v>0.227508782495235</v>
      </c>
      <c r="BH146" s="25" t="n">
        <f aca="false">BG146/AA146</f>
        <v>0.00842625120352722</v>
      </c>
      <c r="BI146" s="25" t="n">
        <f aca="false">((BA146 - AY146)/AY146)*100</f>
        <v>0.265392418212369</v>
      </c>
      <c r="BJ146" s="25" t="n">
        <f aca="false">BI146/AA146</f>
        <v>0.00982934882268033</v>
      </c>
      <c r="BK146" s="25" t="n">
        <f aca="false">(AV146-O146)</f>
        <v>0.0618867667817185</v>
      </c>
      <c r="BL146" s="25" t="n">
        <f aca="false">(BK146/O146)*100</f>
        <v>0.621165981950401</v>
      </c>
      <c r="BM146" s="25" t="n">
        <f aca="false">BL146/AA146</f>
        <v>0.0230061474796445</v>
      </c>
      <c r="BN146" s="25" t="n">
        <f aca="false">((BC146 - AY146)/AY146)*100</f>
        <v>0.724599464921909</v>
      </c>
      <c r="BO146" s="25" t="n">
        <f aca="false">BN146/AA146</f>
        <v>0.02683701721933</v>
      </c>
      <c r="BP146" s="25" t="n">
        <f aca="false">((BC146 - AZ146)/AZ146)</f>
        <v>0.00767860572251381</v>
      </c>
      <c r="BQ146" s="25" t="n">
        <f aca="false">BP146*100</f>
        <v>0.767860572251381</v>
      </c>
      <c r="BR146" s="25" t="n">
        <f aca="false">BP146/AA146</f>
        <v>0.000284392804537548</v>
      </c>
      <c r="BS146" s="25" t="n">
        <f aca="false">((AZ146 - AY146)/AZ146)</f>
        <v>-0.000429498926372374</v>
      </c>
      <c r="BT146" s="25" t="n">
        <f aca="false">BS146*100</f>
        <v>-0.0429498926372374</v>
      </c>
      <c r="BU146" s="25" t="n">
        <f aca="false">BS146/AA146</f>
        <v>-1.59073676434213E-005</v>
      </c>
      <c r="BV146" s="25" t="n">
        <f aca="false">(BP146-BS146)*100</f>
        <v>0.810810464888618</v>
      </c>
      <c r="BW146" s="25" t="n">
        <f aca="false">BV146/AA146</f>
        <v>0.030030017218097</v>
      </c>
      <c r="BX146" s="10"/>
      <c r="BY146" s="26"/>
      <c r="BZ146" s="26"/>
      <c r="CA146" s="26"/>
    </row>
    <row r="147" customFormat="false" ht="14.25" hidden="false" customHeight="true" outlineLevel="0" collapsed="false">
      <c r="A147" s="18" t="n">
        <v>146</v>
      </c>
      <c r="B147" s="10" t="n">
        <v>17012</v>
      </c>
      <c r="C147" s="10" t="n">
        <v>7</v>
      </c>
      <c r="D147" s="11" t="n">
        <v>3</v>
      </c>
      <c r="E147" s="11" t="n">
        <v>1</v>
      </c>
      <c r="F147" s="10" t="n">
        <v>900</v>
      </c>
      <c r="G147" s="10" t="n">
        <v>2453.26</v>
      </c>
      <c r="H147" s="10" t="n">
        <v>2468.16</v>
      </c>
      <c r="I147" s="12" t="n">
        <v>943.47</v>
      </c>
      <c r="J147" s="10" t="n">
        <v>2.01</v>
      </c>
      <c r="K147" s="13" t="n">
        <v>7.59</v>
      </c>
      <c r="L147" s="10" t="s">
        <v>64</v>
      </c>
      <c r="M147" s="10" t="n">
        <v>20170822</v>
      </c>
      <c r="N147" s="10" t="n">
        <v>20170822</v>
      </c>
      <c r="O147" s="10" t="n">
        <v>28.959333</v>
      </c>
      <c r="P147" s="10" t="n">
        <v>170505</v>
      </c>
      <c r="Q147" s="24" t="n">
        <f aca="false">DATE(2017,RIGHT(LEFT(P147,4),2),RIGHT(P147,2))</f>
        <v>42860</v>
      </c>
      <c r="R147" s="10" t="n">
        <v>2.786</v>
      </c>
      <c r="S147" s="10" t="n">
        <v>12.9</v>
      </c>
      <c r="T147" s="10" t="n">
        <f aca="false">AVERAGE(32.5, 32.6, 32.5)</f>
        <v>32.5333333333333</v>
      </c>
      <c r="U147" s="10" t="n">
        <v>36.1</v>
      </c>
      <c r="V147" s="10" t="n">
        <v>28.862</v>
      </c>
      <c r="W147" s="10" t="n">
        <v>170531</v>
      </c>
      <c r="X147" s="24" t="n">
        <f aca="false">DATE(2017,RIGHT(LEFT(W147,4),2),RIGHT(W147,2))</f>
        <v>42886</v>
      </c>
      <c r="Y147" s="10" t="n">
        <f aca="false">V147*(32.55/29.53)</f>
        <v>31.8136843887572</v>
      </c>
      <c r="Z147" s="10" t="n">
        <f aca="false">V147*(T147/AI147)</f>
        <v>31.8657375565611</v>
      </c>
      <c r="AA147" s="16" t="n">
        <v>27</v>
      </c>
      <c r="AB147" s="10" t="n">
        <f aca="false">IF(X147="NA","NA",DATEDIF(Q147,X147,"d"))</f>
        <v>26</v>
      </c>
      <c r="AC147" s="10" t="n">
        <f aca="false">1.8682*O147 - 2.7383</f>
        <v>51.3635259106</v>
      </c>
      <c r="AD147" s="10" t="n">
        <f aca="false">1.8682*Z147 - 2.7383</f>
        <v>56.7932709031674</v>
      </c>
      <c r="AE147" s="10" t="n">
        <f aca="false">((AD147-AC147)/AC147)*100</f>
        <v>10.5712076737451</v>
      </c>
      <c r="AF147" s="12" t="n">
        <f aca="false">(AE147/AA147)*60</f>
        <v>23.4915726083225</v>
      </c>
      <c r="AG147" s="10" t="n">
        <f aca="false">AVERAGE(2.794, 2.795, 2.794)</f>
        <v>2.79433333333333</v>
      </c>
      <c r="AH147" s="10" t="n">
        <v>17.2</v>
      </c>
      <c r="AI147" s="10" t="n">
        <f aca="false">AVERAGE(29.4, 29.5, 29.5)</f>
        <v>29.4666666666667</v>
      </c>
      <c r="AJ147" s="10" t="n">
        <f aca="false">33.1</f>
        <v>33.1</v>
      </c>
      <c r="AK147" s="10" t="n">
        <f aca="false">((R147 - AG147)/R147)</f>
        <v>-0.00299114620722676</v>
      </c>
      <c r="AL147" s="10" t="n">
        <f aca="false">(V147*(1 +AK147))</f>
        <v>28.775669538167</v>
      </c>
      <c r="AM147" s="10" t="n">
        <v>28.842667</v>
      </c>
      <c r="AN147" s="10" t="n">
        <v>170705</v>
      </c>
      <c r="AO147" s="24" t="n">
        <f aca="false">IF(AN147="NA","NA",DATE(2017,RIGHT(LEFT(AN147,4),2),RIGHT(AN147,2)))</f>
        <v>42921</v>
      </c>
      <c r="AP147" s="10" t="n">
        <f aca="false">IF(AO147="NA","NA",DATEDIF(X147,AO147,"d"))</f>
        <v>35</v>
      </c>
      <c r="AQ147" s="10" t="n">
        <f aca="false">AVERAGE(2.79, 2.79, 2.789)</f>
        <v>2.78966666666667</v>
      </c>
      <c r="AR147" s="10" t="n">
        <v>17</v>
      </c>
      <c r="AS147" s="10" t="s">
        <v>65</v>
      </c>
      <c r="AT147" s="10" t="s">
        <v>65</v>
      </c>
      <c r="AU147" s="10" t="n">
        <f aca="false">((R147 - AQ147)/ R147)</f>
        <v>-0.00131610433117972</v>
      </c>
      <c r="AV147" s="10" t="n">
        <f aca="false">(AM147*(1+AU147))</f>
        <v>28.8047070410385</v>
      </c>
      <c r="AW147" s="10" t="n">
        <v>47.354</v>
      </c>
      <c r="AX147" s="10" t="s">
        <v>66</v>
      </c>
      <c r="AY147" s="21" t="n">
        <f aca="false">1.8651*O147 - 2.6525</f>
        <v>51.3595519783</v>
      </c>
      <c r="AZ147" s="21" t="n">
        <f aca="false">1.8651*V147 - 2.6525</f>
        <v>51.1780162</v>
      </c>
      <c r="BA147" s="21" t="n">
        <f aca="false">1.8651*AM147 - 2.6525</f>
        <v>51.1419582217</v>
      </c>
      <c r="BB147" s="21" t="n">
        <f aca="false">1.8651*AL147 - 2.6525</f>
        <v>51.0170012556353</v>
      </c>
      <c r="BC147" s="21" t="n">
        <f aca="false">1.8651*AV147 - 2.6525</f>
        <v>51.071159102241</v>
      </c>
      <c r="BD147" s="25" t="n">
        <f aca="false">V147 - O147</f>
        <v>-0.0973330000000026</v>
      </c>
      <c r="BE147" s="25" t="n">
        <f aca="false">(BD147/O147)*100</f>
        <v>-0.336102354291111</v>
      </c>
      <c r="BF147" s="25" t="n">
        <f aca="false">AM147-O147</f>
        <v>-0.116666000000002</v>
      </c>
      <c r="BG147" s="25" t="n">
        <f aca="false">(BF147/O147)*100</f>
        <v>-0.402861488557082</v>
      </c>
      <c r="BH147" s="25" t="n">
        <f aca="false">BG147/AA147</f>
        <v>-0.0149207958724845</v>
      </c>
      <c r="BI147" s="25" t="n">
        <f aca="false">((BA147 - AY147)/AY147)*100</f>
        <v>-0.423667552029944</v>
      </c>
      <c r="BJ147" s="25" t="n">
        <f aca="false">BI147/AA147</f>
        <v>-0.0156913908159238</v>
      </c>
      <c r="BK147" s="25" t="n">
        <f aca="false">(AV147-O147)</f>
        <v>-0.154625958961475</v>
      </c>
      <c r="BL147" s="25" t="n">
        <f aca="false">(BK147/O147)*100</f>
        <v>-0.533941713925092</v>
      </c>
      <c r="BM147" s="25" t="n">
        <f aca="false">BL147/AA147</f>
        <v>-0.0197756190342627</v>
      </c>
      <c r="BN147" s="25" t="n">
        <f aca="false">((BC147 - AY147)/AY147)*100</f>
        <v>-0.561517507358512</v>
      </c>
      <c r="BO147" s="25" t="n">
        <f aca="false">BN147/AA147</f>
        <v>-0.0207969447169819</v>
      </c>
      <c r="BP147" s="25" t="n">
        <f aca="false">((BC147 - AZ147)/AZ147)</f>
        <v>-0.00208794919563621</v>
      </c>
      <c r="BQ147" s="25" t="n">
        <f aca="false">BP147*100</f>
        <v>-0.208794919563621</v>
      </c>
      <c r="BR147" s="25" t="n">
        <f aca="false">BP147/AA147</f>
        <v>-7.73314516902299E-005</v>
      </c>
      <c r="BS147" s="25" t="n">
        <f aca="false">((AZ147 - AY147)/AZ147)</f>
        <v>-0.00354714371089676</v>
      </c>
      <c r="BT147" s="25" t="n">
        <f aca="false">BS147*100</f>
        <v>-0.354714371089676</v>
      </c>
      <c r="BU147" s="25" t="n">
        <f aca="false">BS147/AA147</f>
        <v>-0.000131375692996176</v>
      </c>
      <c r="BV147" s="25" t="n">
        <f aca="false">(BP147-BS147)*100</f>
        <v>0.145919451526055</v>
      </c>
      <c r="BW147" s="25" t="n">
        <f aca="false">BV147/AA147</f>
        <v>0.00540442413059463</v>
      </c>
      <c r="BX147" s="10"/>
      <c r="BY147" s="26"/>
      <c r="BZ147" s="26"/>
      <c r="CA147" s="26"/>
    </row>
    <row r="148" customFormat="false" ht="14.25" hidden="false" customHeight="true" outlineLevel="0" collapsed="false">
      <c r="A148" s="18" t="n">
        <v>147</v>
      </c>
      <c r="B148" s="10" t="n">
        <v>17019</v>
      </c>
      <c r="C148" s="10" t="n">
        <v>12</v>
      </c>
      <c r="D148" s="11" t="n">
        <v>4</v>
      </c>
      <c r="E148" s="11" t="n">
        <v>3</v>
      </c>
      <c r="F148" s="10" t="n">
        <v>2800</v>
      </c>
      <c r="G148" s="10" t="n">
        <v>2612.89</v>
      </c>
      <c r="H148" s="10" t="n">
        <v>2488.3</v>
      </c>
      <c r="I148" s="12" t="n">
        <v>2516.92</v>
      </c>
      <c r="J148" s="10" t="n">
        <v>1.01</v>
      </c>
      <c r="K148" s="13" t="n">
        <v>7.22</v>
      </c>
      <c r="L148" s="10" t="s">
        <v>64</v>
      </c>
      <c r="M148" s="10" t="n">
        <v>20170822</v>
      </c>
      <c r="N148" s="10" t="n">
        <v>20170822</v>
      </c>
      <c r="O148" s="10" t="n">
        <v>28.341667</v>
      </c>
      <c r="P148" s="10" t="n">
        <v>170506</v>
      </c>
      <c r="Q148" s="24" t="n">
        <f aca="false">DATE(2017,RIGHT(LEFT(P148,4),2),RIGHT(P148,2))</f>
        <v>42861</v>
      </c>
      <c r="R148" s="10" t="n">
        <f aca="false">AVERAGE(2.799, 2.799, 2.798)</f>
        <v>2.79866666666667</v>
      </c>
      <c r="S148" s="10" t="n">
        <v>13</v>
      </c>
      <c r="T148" s="10" t="n">
        <f aca="false">AVERAGE(32.6, 32.7, 32.7)</f>
        <v>32.6666666666667</v>
      </c>
      <c r="U148" s="10" t="n">
        <v>36.1</v>
      </c>
      <c r="V148" s="10" t="n">
        <v>28.336</v>
      </c>
      <c r="W148" s="10" t="n">
        <v>170531</v>
      </c>
      <c r="X148" s="24" t="n">
        <f aca="false">DATE(2017,RIGHT(LEFT(W148,4),2),RIGHT(W148,2))</f>
        <v>42886</v>
      </c>
      <c r="Y148" s="10" t="n">
        <f aca="false">V148*(32.55/29.53)</f>
        <v>31.2338909583474</v>
      </c>
      <c r="Z148" s="10" t="n">
        <f aca="false">V148*(T148/AI148)</f>
        <v>31.4132126696833</v>
      </c>
      <c r="AA148" s="16" t="n">
        <v>27</v>
      </c>
      <c r="AB148" s="10" t="n">
        <f aca="false">IF(X148="NA","NA",DATEDIF(Q148,X148,"d"))</f>
        <v>25</v>
      </c>
      <c r="AC148" s="10" t="n">
        <f aca="false">1.8682*O148 - 2.7383</f>
        <v>50.2096022894</v>
      </c>
      <c r="AD148" s="10" t="n">
        <f aca="false">1.8682*Z148 - 2.7383</f>
        <v>55.9478639095023</v>
      </c>
      <c r="AE148" s="10" t="n">
        <f aca="false">((AD148-AC148)/AC148)*100</f>
        <v>11.4286139671608</v>
      </c>
      <c r="AF148" s="12" t="n">
        <f aca="false">(AE148/AA148)*60</f>
        <v>25.396919927024</v>
      </c>
      <c r="AG148" s="10" t="n">
        <f aca="false">AVERAGE(2.806, 2.806, 2.806)</f>
        <v>2.806</v>
      </c>
      <c r="AH148" s="10" t="n">
        <v>17.2</v>
      </c>
      <c r="AI148" s="10" t="n">
        <f aca="false">AVERAGE(29.4, 29.5, 29.5)</f>
        <v>29.4666666666667</v>
      </c>
      <c r="AJ148" s="10" t="n">
        <f aca="false">33.1</f>
        <v>33.1</v>
      </c>
      <c r="AK148" s="10" t="n">
        <f aca="false">((R148 - AG148)/R148)</f>
        <v>-0.0026202953787515</v>
      </c>
      <c r="AL148" s="10" t="n">
        <f aca="false">(V148*(1 +AK148))</f>
        <v>28.2617513101477</v>
      </c>
      <c r="AM148" s="10" t="n">
        <v>27.701333</v>
      </c>
      <c r="AN148" s="10" t="n">
        <v>170707</v>
      </c>
      <c r="AO148" s="24" t="n">
        <f aca="false">IF(AN148="NA","NA",DATE(2017,RIGHT(LEFT(AN148,4),2),RIGHT(AN148,2)))</f>
        <v>42923</v>
      </c>
      <c r="AP148" s="10" t="n">
        <f aca="false">IF(AO148="NA","NA",DATEDIF(X148,AO148,"d"))</f>
        <v>37</v>
      </c>
      <c r="AQ148" s="10" t="n">
        <f aca="false">AVERAGE(2.796, 2.792, 2.791)</f>
        <v>2.793</v>
      </c>
      <c r="AR148" s="10" t="n">
        <v>16.7</v>
      </c>
      <c r="AS148" s="10" t="s">
        <v>65</v>
      </c>
      <c r="AT148" s="10" t="s">
        <v>65</v>
      </c>
      <c r="AU148" s="10" t="n">
        <f aca="false">((R148 - AQ148)/ R148)</f>
        <v>0.002024773701763</v>
      </c>
      <c r="AV148" s="10" t="n">
        <f aca="false">(AM148*(1+AU148))</f>
        <v>27.7574219305622</v>
      </c>
      <c r="AW148" s="10" t="n">
        <v>44.99</v>
      </c>
      <c r="AX148" s="10" t="s">
        <v>66</v>
      </c>
      <c r="AY148" s="21" t="n">
        <f aca="false">1.8651*O148 - 2.6525</f>
        <v>50.2075431217</v>
      </c>
      <c r="AZ148" s="21" t="n">
        <f aca="false">1.8651*V148 - 2.6525</f>
        <v>50.1969736</v>
      </c>
      <c r="BA148" s="21" t="n">
        <f aca="false">1.8651*AM148 - 2.6525</f>
        <v>49.0132561783</v>
      </c>
      <c r="BB148" s="21" t="n">
        <f aca="false">1.8651*AL148 - 2.6525</f>
        <v>50.0584923685565</v>
      </c>
      <c r="BC148" s="21" t="n">
        <f aca="false">1.8651*AV148 - 2.6525</f>
        <v>49.1178676426915</v>
      </c>
      <c r="BD148" s="25" t="n">
        <f aca="false">V148 - O148</f>
        <v>-0.00566700000000253</v>
      </c>
      <c r="BE148" s="25" t="n">
        <f aca="false">(BD148/O148)*100</f>
        <v>-0.0199952952661625</v>
      </c>
      <c r="BF148" s="25" t="n">
        <f aca="false">AM148-O148</f>
        <v>-0.640334000000003</v>
      </c>
      <c r="BG148" s="25" t="n">
        <f aca="false">(BF148/O148)*100</f>
        <v>-2.25933781523861</v>
      </c>
      <c r="BH148" s="25" t="n">
        <f aca="false">BG148/AA148</f>
        <v>-0.0836791783421708</v>
      </c>
      <c r="BI148" s="25" t="n">
        <f aca="false">((BA148 - AY148)/AY148)*100</f>
        <v>-2.37870022937614</v>
      </c>
      <c r="BJ148" s="25" t="n">
        <f aca="false">BI148/AA148</f>
        <v>-0.0881000084954126</v>
      </c>
      <c r="BK148" s="25" t="n">
        <f aca="false">(AV148-O148)</f>
        <v>-0.584245069437827</v>
      </c>
      <c r="BL148" s="25" t="n">
        <f aca="false">(BK148/O148)*100</f>
        <v>-2.06143509285402</v>
      </c>
      <c r="BM148" s="25" t="n">
        <f aca="false">BL148/AA148</f>
        <v>-0.0763494478834822</v>
      </c>
      <c r="BN148" s="25" t="n">
        <f aca="false">((BC148 - AY148)/AY148)*100</f>
        <v>-2.17034216625017</v>
      </c>
      <c r="BO148" s="25" t="n">
        <f aca="false">BN148/AA148</f>
        <v>-0.0803830431944507</v>
      </c>
      <c r="BP148" s="25" t="n">
        <f aca="false">((BC148 - AZ148)/AZ148)</f>
        <v>-0.0214974306201696</v>
      </c>
      <c r="BQ148" s="25" t="n">
        <f aca="false">BP148*100</f>
        <v>-2.14974306201696</v>
      </c>
      <c r="BR148" s="25" t="n">
        <f aca="false">BP148/AA148</f>
        <v>-0.000796201134080356</v>
      </c>
      <c r="BS148" s="25" t="n">
        <f aca="false">((AZ148 - AY148)/AZ148)</f>
        <v>-0.000210560935092034</v>
      </c>
      <c r="BT148" s="25" t="n">
        <f aca="false">BS148*100</f>
        <v>-0.0210560935092034</v>
      </c>
      <c r="BU148" s="25" t="n">
        <f aca="false">BS148/AA148</f>
        <v>-7.79855315155681E-006</v>
      </c>
      <c r="BV148" s="25" t="n">
        <f aca="false">(BP148-BS148)*100</f>
        <v>-2.12868696850776</v>
      </c>
      <c r="BW148" s="25" t="n">
        <f aca="false">BV148/AA148</f>
        <v>-0.0788402580928799</v>
      </c>
      <c r="BX148" s="10"/>
      <c r="BY148" s="26"/>
      <c r="BZ148" s="26"/>
      <c r="CA148" s="26"/>
    </row>
    <row r="149" customFormat="false" ht="14.25" hidden="false" customHeight="true" outlineLevel="0" collapsed="false">
      <c r="A149" s="18" t="n">
        <v>148</v>
      </c>
      <c r="B149" s="10" t="n">
        <v>17027</v>
      </c>
      <c r="C149" s="10" t="n">
        <v>8</v>
      </c>
      <c r="D149" s="11" t="n">
        <v>3</v>
      </c>
      <c r="E149" s="11" t="n">
        <v>2</v>
      </c>
      <c r="F149" s="10" t="n">
        <v>900</v>
      </c>
      <c r="G149" s="10" t="n">
        <v>2449.19</v>
      </c>
      <c r="H149" s="10" t="n">
        <v>2464.79</v>
      </c>
      <c r="I149" s="12" t="n">
        <v>904.6</v>
      </c>
      <c r="J149" s="10" t="n">
        <v>2.08</v>
      </c>
      <c r="K149" s="13" t="n">
        <v>7.59</v>
      </c>
      <c r="L149" s="10" t="s">
        <v>64</v>
      </c>
      <c r="M149" s="10" t="n">
        <v>20170822</v>
      </c>
      <c r="N149" s="10" t="n">
        <v>20170822</v>
      </c>
      <c r="O149" s="10" t="n">
        <v>13.175</v>
      </c>
      <c r="P149" s="10" t="n">
        <v>170505</v>
      </c>
      <c r="Q149" s="24" t="n">
        <f aca="false">DATE(2017,RIGHT(LEFT(P149,4),2),RIGHT(P149,2))</f>
        <v>42860</v>
      </c>
      <c r="R149" s="10" t="n">
        <f aca="false">AVERAGE(2.785, 2.785, 2.786)</f>
        <v>2.78533333333333</v>
      </c>
      <c r="S149" s="10" t="n">
        <v>12.9</v>
      </c>
      <c r="T149" s="10" t="n">
        <f aca="false">AVERAGE(32.5, 32.6, 32.5)</f>
        <v>32.5333333333333</v>
      </c>
      <c r="U149" s="10" t="n">
        <v>36.1</v>
      </c>
      <c r="V149" s="10" t="n">
        <v>13.116</v>
      </c>
      <c r="W149" s="10" t="n">
        <v>170601</v>
      </c>
      <c r="X149" s="24" t="n">
        <f aca="false">DATE(2017,RIGHT(LEFT(W149,4),2),RIGHT(W149,2))</f>
        <v>42887</v>
      </c>
      <c r="Y149" s="10" t="n">
        <f aca="false">V149*(32.55/29.53)</f>
        <v>14.4573586183542</v>
      </c>
      <c r="Z149" s="10" t="n">
        <f aca="false">V149*(T149/AI149)</f>
        <v>14.4157837837838</v>
      </c>
      <c r="AA149" s="16" t="n">
        <v>27</v>
      </c>
      <c r="AB149" s="10" t="n">
        <f aca="false">IF(X149="NA","NA",DATEDIF(Q149,X149,"d"))</f>
        <v>27</v>
      </c>
      <c r="AC149" s="10" t="n">
        <f aca="false">1.8682*O149 - 2.7383</f>
        <v>21.875235</v>
      </c>
      <c r="AD149" s="10" t="n">
        <f aca="false">1.8682*Z149 - 2.7383</f>
        <v>24.1932672648649</v>
      </c>
      <c r="AE149" s="10" t="n">
        <f aca="false">((AD149-AC149)/AC149)*100</f>
        <v>10.5966050872818</v>
      </c>
      <c r="AF149" s="12" t="n">
        <f aca="false">(AE149/AA149)*60</f>
        <v>23.5480113050707</v>
      </c>
      <c r="AG149" s="10" t="n">
        <f aca="false">AVERAGE(2.803, 2.807, 2.809)</f>
        <v>2.80633333333333</v>
      </c>
      <c r="AH149" s="10" t="n">
        <v>17</v>
      </c>
      <c r="AI149" s="10" t="n">
        <f aca="false">AVERAGE(29.6, 29.6, 29.6)</f>
        <v>29.6</v>
      </c>
      <c r="AJ149" s="10" t="n">
        <v>33.1</v>
      </c>
      <c r="AK149" s="10" t="n">
        <f aca="false">((R149 - AG149)/R149)</f>
        <v>-0.00753949258018187</v>
      </c>
      <c r="AL149" s="10" t="n">
        <f aca="false">(V149*(1 +AK149))</f>
        <v>13.0171120153183</v>
      </c>
      <c r="AM149" s="10" t="n">
        <v>13.052667</v>
      </c>
      <c r="AN149" s="10" t="n">
        <v>170705</v>
      </c>
      <c r="AO149" s="24" t="n">
        <f aca="false">IF(AN149="NA","NA",DATE(2017,RIGHT(LEFT(AN149,4),2),RIGHT(AN149,2)))</f>
        <v>42921</v>
      </c>
      <c r="AP149" s="10" t="n">
        <f aca="false">IF(AO149="NA","NA",DATEDIF(X149,AO149,"d"))</f>
        <v>34</v>
      </c>
      <c r="AQ149" s="10" t="n">
        <f aca="false">AVERAGE(2.79, 2.79, 2.789)</f>
        <v>2.78966666666667</v>
      </c>
      <c r="AR149" s="10" t="n">
        <v>17</v>
      </c>
      <c r="AS149" s="10" t="s">
        <v>65</v>
      </c>
      <c r="AT149" s="10" t="s">
        <v>65</v>
      </c>
      <c r="AU149" s="10" t="n">
        <f aca="false">((R149 - AQ149)/ R149)</f>
        <v>-0.00155576831019625</v>
      </c>
      <c r="AV149" s="10" t="n">
        <f aca="false">(AM149*(1+AU149))</f>
        <v>13.0323600743179</v>
      </c>
      <c r="AW149" s="10" t="n">
        <v>22.123</v>
      </c>
      <c r="AX149" s="10" t="s">
        <v>66</v>
      </c>
      <c r="AY149" s="21" t="n">
        <f aca="false">1.8651*O149 - 2.6525</f>
        <v>21.9201925</v>
      </c>
      <c r="AZ149" s="21" t="n">
        <f aca="false">1.8651*V149 - 2.6525</f>
        <v>21.8101516</v>
      </c>
      <c r="BA149" s="21" t="n">
        <f aca="false">1.8651*AM149 - 2.6525</f>
        <v>21.6920292217</v>
      </c>
      <c r="BB149" s="21" t="n">
        <f aca="false">1.8651*AL149 - 2.6525</f>
        <v>21.6257156197702</v>
      </c>
      <c r="BC149" s="21" t="n">
        <f aca="false">1.8651*AV149 - 2.6525</f>
        <v>21.6541547746102</v>
      </c>
      <c r="BD149" s="25" t="n">
        <f aca="false">V149 - O149</f>
        <v>-0.0590000000000011</v>
      </c>
      <c r="BE149" s="25" t="n">
        <f aca="false">(BD149/O149)*100</f>
        <v>-0.447817836812152</v>
      </c>
      <c r="BF149" s="25" t="n">
        <f aca="false">AM149-O149</f>
        <v>-0.122333000000001</v>
      </c>
      <c r="BG149" s="25" t="n">
        <f aca="false">(BF149/O149)*100</f>
        <v>-0.928523719165094</v>
      </c>
      <c r="BH149" s="25" t="n">
        <f aca="false">BG149/AA149</f>
        <v>-0.034389767376485</v>
      </c>
      <c r="BI149" s="25" t="n">
        <f aca="false">((BA149 - AY149)/AY149)*100</f>
        <v>-1.04088172720199</v>
      </c>
      <c r="BJ149" s="25" t="n">
        <f aca="false">BI149/AA149</f>
        <v>-0.0385511750815553</v>
      </c>
      <c r="BK149" s="25" t="n">
        <f aca="false">(AV149-O149)</f>
        <v>-0.142639925682145</v>
      </c>
      <c r="BL149" s="25" t="n">
        <f aca="false">(BK149/O149)*100</f>
        <v>-1.08265598240717</v>
      </c>
      <c r="BM149" s="25" t="n">
        <f aca="false">BL149/AA149</f>
        <v>-0.0400983697187842</v>
      </c>
      <c r="BN149" s="25" t="n">
        <f aca="false">((BC149 - AY149)/AY149)*100</f>
        <v>-1.21366509618822</v>
      </c>
      <c r="BO149" s="25" t="n">
        <f aca="false">BN149/AA149</f>
        <v>-0.0449505591180823</v>
      </c>
      <c r="BP149" s="25" t="n">
        <f aca="false">((BC149 - AZ149)/AZ149)</f>
        <v>-0.00715248698178529</v>
      </c>
      <c r="BQ149" s="25" t="n">
        <f aca="false">BP149*100</f>
        <v>-0.715248698178529</v>
      </c>
      <c r="BR149" s="25" t="n">
        <f aca="false">BP149/AA149</f>
        <v>-0.000264906925251307</v>
      </c>
      <c r="BS149" s="25" t="n">
        <f aca="false">((AZ149 - AY149)/AZ149)</f>
        <v>-0.00504539821722307</v>
      </c>
      <c r="BT149" s="25" t="n">
        <f aca="false">BS149*100</f>
        <v>-0.504539821722307</v>
      </c>
      <c r="BU149" s="25" t="n">
        <f aca="false">BS149/AA149</f>
        <v>-0.000186866600637891</v>
      </c>
      <c r="BV149" s="25" t="n">
        <f aca="false">(BP149-BS149)*100</f>
        <v>-0.210708876456222</v>
      </c>
      <c r="BW149" s="25" t="n">
        <f aca="false">BV149/AA149</f>
        <v>-0.00780403246134157</v>
      </c>
      <c r="BX149" s="10"/>
      <c r="BY149" s="26"/>
      <c r="BZ149" s="10"/>
      <c r="CA149" s="10"/>
    </row>
    <row r="150" customFormat="false" ht="14.25" hidden="false" customHeight="true" outlineLevel="0" collapsed="false">
      <c r="A150" s="18" t="n">
        <v>149</v>
      </c>
      <c r="B150" s="10" t="n">
        <v>17029</v>
      </c>
      <c r="C150" s="10" t="n">
        <v>13</v>
      </c>
      <c r="D150" s="11" t="n">
        <v>5</v>
      </c>
      <c r="E150" s="11" t="n">
        <v>1</v>
      </c>
      <c r="F150" s="10" t="n">
        <v>900</v>
      </c>
      <c r="G150" s="10" t="n">
        <v>2439.9</v>
      </c>
      <c r="H150" s="10" t="n">
        <v>2459.91</v>
      </c>
      <c r="I150" s="12" t="n">
        <v>936.56</v>
      </c>
      <c r="J150" s="10" t="n">
        <v>2.02</v>
      </c>
      <c r="K150" s="13" t="n">
        <v>7.62</v>
      </c>
      <c r="L150" s="10" t="s">
        <v>64</v>
      </c>
      <c r="M150" s="10" t="n">
        <v>20170822</v>
      </c>
      <c r="N150" s="10" t="n">
        <v>20170822</v>
      </c>
      <c r="O150" s="10" t="n">
        <v>31.363667</v>
      </c>
      <c r="P150" s="10" t="n">
        <v>170505</v>
      </c>
      <c r="Q150" s="24" t="n">
        <f aca="false">DATE(2017,RIGHT(LEFT(P150,4),2),RIGHT(P150,2))</f>
        <v>42860</v>
      </c>
      <c r="R150" s="10" t="n">
        <v>2.786</v>
      </c>
      <c r="S150" s="10" t="n">
        <v>12.9</v>
      </c>
      <c r="T150" s="10" t="n">
        <f aca="false">AVERAGE(32.5, 32.6, 32.5)</f>
        <v>32.5333333333333</v>
      </c>
      <c r="U150" s="10" t="n">
        <v>36.1</v>
      </c>
      <c r="V150" s="10" t="n">
        <v>31.358667</v>
      </c>
      <c r="W150" s="10" t="n">
        <v>170601</v>
      </c>
      <c r="X150" s="24" t="n">
        <f aca="false">DATE(2017,RIGHT(LEFT(W150,4),2),RIGHT(W150,2))</f>
        <v>42887</v>
      </c>
      <c r="Y150" s="10" t="n">
        <f aca="false">V150*(32.55/29.53)</f>
        <v>34.5656827243481</v>
      </c>
      <c r="Z150" s="10" t="n">
        <f aca="false">V150*(T150/AI150)</f>
        <v>34.4662826486486</v>
      </c>
      <c r="AA150" s="16" t="n">
        <v>27</v>
      </c>
      <c r="AB150" s="10" t="n">
        <f aca="false">IF(X150="NA","NA",DATEDIF(Q150,X150,"d"))</f>
        <v>27</v>
      </c>
      <c r="AC150" s="10" t="n">
        <f aca="false">1.8682*O150 - 2.7383</f>
        <v>55.8553026894</v>
      </c>
      <c r="AD150" s="10" t="n">
        <f aca="false">1.8682*Z150 - 2.7383</f>
        <v>61.6516092442054</v>
      </c>
      <c r="AE150" s="10" t="n">
        <f aca="false">((AD150-AC150)/AC150)*100</f>
        <v>10.3773612812332</v>
      </c>
      <c r="AF150" s="12" t="n">
        <f aca="false">(AE150/AA150)*60</f>
        <v>23.0608028471848</v>
      </c>
      <c r="AG150" s="10" t="n">
        <f aca="false">AVERAGE(2.8, 2.8, 2.798)</f>
        <v>2.79933333333333</v>
      </c>
      <c r="AH150" s="10" t="n">
        <v>17</v>
      </c>
      <c r="AI150" s="10" t="n">
        <f aca="false">AVERAGE(29.6, 29.6, 29.6)</f>
        <v>29.6</v>
      </c>
      <c r="AJ150" s="10" t="n">
        <v>33.1</v>
      </c>
      <c r="AK150" s="10" t="n">
        <f aca="false">((R150 - AG150)/R150)</f>
        <v>-0.00478583393156253</v>
      </c>
      <c r="AL150" s="10" t="n">
        <f aca="false">(V150*(1 +AK150))</f>
        <v>31.2085896274228</v>
      </c>
      <c r="AM150" s="10" t="n">
        <v>31.288</v>
      </c>
      <c r="AN150" s="10" t="n">
        <v>170707</v>
      </c>
      <c r="AO150" s="24" t="n">
        <f aca="false">IF(AN150="NA","NA",DATE(2017,RIGHT(LEFT(AN150,4),2),RIGHT(AN150,2)))</f>
        <v>42923</v>
      </c>
      <c r="AP150" s="10" t="n">
        <f aca="false">IF(AO150="NA","NA",DATEDIF(X150,AO150,"d"))</f>
        <v>36</v>
      </c>
      <c r="AQ150" s="10" t="n">
        <f aca="false">AVERAGE(2.796, 2.792, 2.791)</f>
        <v>2.793</v>
      </c>
      <c r="AR150" s="10" t="n">
        <v>16.7</v>
      </c>
      <c r="AS150" s="10" t="s">
        <v>65</v>
      </c>
      <c r="AT150" s="10" t="s">
        <v>65</v>
      </c>
      <c r="AU150" s="10" t="n">
        <f aca="false">((R150 - AQ150)/ R150)</f>
        <v>-0.00251256281407023</v>
      </c>
      <c r="AV150" s="10" t="n">
        <f aca="false">(AM150*(1+AU150))</f>
        <v>31.2093869346734</v>
      </c>
      <c r="AW150" s="10" t="n">
        <v>51.566</v>
      </c>
      <c r="AX150" s="10" t="s">
        <v>66</v>
      </c>
      <c r="AY150" s="21" t="n">
        <f aca="false">1.8651*O150 - 2.6525</f>
        <v>55.8438753217</v>
      </c>
      <c r="AZ150" s="21" t="n">
        <f aca="false">1.8651*V150 - 2.6525</f>
        <v>55.8345498217</v>
      </c>
      <c r="BA150" s="21" t="n">
        <f aca="false">1.8651*AM150 - 2.6525</f>
        <v>55.7027488</v>
      </c>
      <c r="BB150" s="21" t="n">
        <f aca="false">1.8651*AL150 - 2.6525</f>
        <v>55.5546405141063</v>
      </c>
      <c r="BC150" s="21" t="n">
        <f aca="false">1.8651*AV150 - 2.6525</f>
        <v>55.5561275718593</v>
      </c>
      <c r="BD150" s="25" t="n">
        <f aca="false">V150 - O150</f>
        <v>-0.00499999999999901</v>
      </c>
      <c r="BE150" s="25" t="n">
        <f aca="false">(BD150/O150)*100</f>
        <v>-0.0159420134131605</v>
      </c>
      <c r="BF150" s="25" t="n">
        <f aca="false">AM150-O150</f>
        <v>-0.0756669999999993</v>
      </c>
      <c r="BG150" s="25" t="n">
        <f aca="false">(BF150/O150)*100</f>
        <v>-0.241256865786769</v>
      </c>
      <c r="BH150" s="25" t="n">
        <f aca="false">BG150/AA150</f>
        <v>-0.00893543947358405</v>
      </c>
      <c r="BI150" s="25" t="n">
        <f aca="false">((BA150 - AY150)/AY150)*100</f>
        <v>-0.252716203678585</v>
      </c>
      <c r="BJ150" s="25" t="n">
        <f aca="false">BI150/AA150</f>
        <v>-0.00935985939550313</v>
      </c>
      <c r="BK150" s="25" t="n">
        <f aca="false">(AV150-O150)</f>
        <v>-0.154280065326628</v>
      </c>
      <c r="BL150" s="25" t="n">
        <f aca="false">(BK150/O150)*100</f>
        <v>-0.491906974164174</v>
      </c>
      <c r="BM150" s="25" t="n">
        <f aca="false">BL150/AA150</f>
        <v>-0.0182187768208953</v>
      </c>
      <c r="BN150" s="25" t="n">
        <f aca="false">((BC150 - AY150)/AY150)*100</f>
        <v>-0.515271814828504</v>
      </c>
      <c r="BO150" s="25" t="n">
        <f aca="false">BN150/AA150</f>
        <v>-0.0190841412899446</v>
      </c>
      <c r="BP150" s="25" t="n">
        <f aca="false">((BC150 - AZ150)/AZ150)</f>
        <v>-0.00498655851493011</v>
      </c>
      <c r="BQ150" s="25" t="n">
        <f aca="false">BP150*100</f>
        <v>-0.498655851493011</v>
      </c>
      <c r="BR150" s="25" t="n">
        <f aca="false">BP150/AA150</f>
        <v>-0.000184687352404819</v>
      </c>
      <c r="BS150" s="25" t="n">
        <f aca="false">((AZ150 - AY150)/AZ150)</f>
        <v>-0.000167020241584869</v>
      </c>
      <c r="BT150" s="25" t="n">
        <f aca="false">BS150*100</f>
        <v>-0.0167020241584869</v>
      </c>
      <c r="BU150" s="25" t="n">
        <f aca="false">BS150/AA150</f>
        <v>-6.18593487351368E-006</v>
      </c>
      <c r="BV150" s="25" t="n">
        <f aca="false">(BP150-BS150)*100</f>
        <v>-0.481953827334524</v>
      </c>
      <c r="BW150" s="25" t="n">
        <f aca="false">BV150/AA150</f>
        <v>-0.0178501417531305</v>
      </c>
      <c r="BX150" s="10"/>
      <c r="BY150" s="26"/>
      <c r="BZ150" s="10"/>
      <c r="CA150" s="10"/>
    </row>
    <row r="151" customFormat="false" ht="14.25" hidden="false" customHeight="true" outlineLevel="0" collapsed="false">
      <c r="A151" s="18" t="n">
        <v>150</v>
      </c>
      <c r="B151" s="10" t="n">
        <v>17079</v>
      </c>
      <c r="C151" s="10" t="n">
        <v>6</v>
      </c>
      <c r="D151" s="11" t="n">
        <v>2</v>
      </c>
      <c r="E151" s="11" t="n">
        <v>3</v>
      </c>
      <c r="F151" s="10" t="n">
        <v>400</v>
      </c>
      <c r="G151" s="10" t="n">
        <v>2348.8</v>
      </c>
      <c r="H151" s="10" t="n">
        <v>2454.04</v>
      </c>
      <c r="I151" s="12" t="n">
        <v>519.42</v>
      </c>
      <c r="J151" s="10" t="n">
        <v>3.1</v>
      </c>
      <c r="K151" s="13" t="n">
        <v>7.83</v>
      </c>
      <c r="L151" s="10" t="s">
        <v>64</v>
      </c>
      <c r="M151" s="10" t="n">
        <v>20170822</v>
      </c>
      <c r="N151" s="10" t="n">
        <v>20170822</v>
      </c>
      <c r="O151" s="10" t="n">
        <v>37.399667</v>
      </c>
      <c r="P151" s="10" t="n">
        <v>170506</v>
      </c>
      <c r="Q151" s="24" t="n">
        <f aca="false">DATE(2017,RIGHT(LEFT(P151,4),2),RIGHT(P151,2))</f>
        <v>42861</v>
      </c>
      <c r="R151" s="10" t="n">
        <f aca="false">AVERAGE(2.796, 2.797, 2.798)</f>
        <v>2.797</v>
      </c>
      <c r="S151" s="10" t="n">
        <v>13</v>
      </c>
      <c r="T151" s="10" t="n">
        <f aca="false">AVERAGE(32.6, 32.7, 32.7)</f>
        <v>32.6666666666667</v>
      </c>
      <c r="U151" s="10" t="n">
        <v>36.1</v>
      </c>
      <c r="V151" s="10" t="n">
        <v>37.421</v>
      </c>
      <c r="W151" s="10" t="n">
        <v>170601</v>
      </c>
      <c r="X151" s="24" t="n">
        <f aca="false">DATE(2017,RIGHT(LEFT(W151,4),2),RIGHT(W151,2))</f>
        <v>42887</v>
      </c>
      <c r="Y151" s="10" t="n">
        <f aca="false">V151*(32.55/29.53)</f>
        <v>41.2480037250254</v>
      </c>
      <c r="Z151" s="10" t="n">
        <f aca="false">V151*(T151/AI151)</f>
        <v>41.2979504504505</v>
      </c>
      <c r="AA151" s="10" t="n">
        <v>26</v>
      </c>
      <c r="AB151" s="10" t="n">
        <f aca="false">IF(X151="NA","NA",DATEDIF(Q151,X151,"d"))</f>
        <v>26</v>
      </c>
      <c r="AC151" s="10" t="n">
        <f aca="false">1.8682*O151 - 2.7383</f>
        <v>67.1317578894</v>
      </c>
      <c r="AD151" s="10" t="n">
        <f aca="false">1.8682*Z151 - 2.7383</f>
        <v>74.4145310315315</v>
      </c>
      <c r="AE151" s="10" t="n">
        <f aca="false">((AD151-AC151)/AC151)*100</f>
        <v>10.8484767434959</v>
      </c>
      <c r="AF151" s="12" t="n">
        <f aca="false">(AE151/AA151)*60</f>
        <v>25.0349463311444</v>
      </c>
      <c r="AG151" s="10" t="n">
        <f aca="false">AVERAGE(2.803, 2.807, 2.809)</f>
        <v>2.80633333333333</v>
      </c>
      <c r="AH151" s="10" t="n">
        <v>17</v>
      </c>
      <c r="AI151" s="10" t="n">
        <f aca="false">AVERAGE(29.6, 29.6, 29.6)</f>
        <v>29.6</v>
      </c>
      <c r="AJ151" s="10" t="n">
        <v>33.1</v>
      </c>
      <c r="AK151" s="10" t="n">
        <f aca="false">((R151 - AG151)/R151)</f>
        <v>-0.00333690859253958</v>
      </c>
      <c r="AL151" s="10" t="n">
        <f aca="false">(V151*(1 +AK151))</f>
        <v>37.2961295435586</v>
      </c>
      <c r="AM151" s="10" t="s">
        <v>65</v>
      </c>
      <c r="AN151" s="10" t="s">
        <v>65</v>
      </c>
      <c r="AO151" s="24" t="str">
        <f aca="false">IF(AN151="NA","NA",DATE(2017,RIGHT(LEFT(AN151,4),2),RIGHT(AN151,2)))</f>
        <v>NA</v>
      </c>
      <c r="AP151" s="10" t="str">
        <f aca="false">IF(AO151="NA","NA",DATEDIF(X151,AO151,"d"))</f>
        <v>NA</v>
      </c>
      <c r="AQ151" s="10" t="n">
        <f aca="false">AVERAGE(2.79, 2.79, 2.789)</f>
        <v>2.78966666666667</v>
      </c>
      <c r="AR151" s="10" t="n">
        <v>17</v>
      </c>
      <c r="AS151" s="10" t="s">
        <v>65</v>
      </c>
      <c r="AT151" s="10" t="s">
        <v>65</v>
      </c>
      <c r="AU151" s="10" t="n">
        <f aca="false">((R151 - AQ151)/ R151)</f>
        <v>0.00262185675128116</v>
      </c>
      <c r="AV151" s="10" t="s">
        <v>65</v>
      </c>
      <c r="AW151" s="10" t="n">
        <v>61.797</v>
      </c>
      <c r="AX151" s="10" t="s">
        <v>66</v>
      </c>
      <c r="AY151" s="21" t="n">
        <f aca="false">1.8651*O151 - 2.6525</f>
        <v>67.1016189217</v>
      </c>
      <c r="AZ151" s="21" t="n">
        <f aca="false">1.8651*V151 - 2.6525</f>
        <v>67.1414071</v>
      </c>
      <c r="BA151" s="21" t="s">
        <v>65</v>
      </c>
      <c r="BB151" s="21" t="n">
        <f aca="false">1.8651*AL151 - 2.6525</f>
        <v>66.9085112116911</v>
      </c>
      <c r="BC151" s="21" t="s">
        <v>65</v>
      </c>
      <c r="BD151" s="25" t="n">
        <f aca="false">V151 - O151</f>
        <v>0.0213329999999985</v>
      </c>
      <c r="BE151" s="25" t="s">
        <v>65</v>
      </c>
      <c r="BF151" s="25" t="n">
        <f aca="false">V151-O151</f>
        <v>0.0213329999999985</v>
      </c>
      <c r="BG151" s="25" t="n">
        <f aca="false">(BF151/O151)*100</f>
        <v>0.0570406148268606</v>
      </c>
      <c r="BH151" s="25" t="n">
        <f aca="false">BG151/AA151</f>
        <v>0.0021938698010331</v>
      </c>
      <c r="BI151" s="25" t="n">
        <f aca="false">((AZ151 - AY151)/AY151)*100</f>
        <v>0.0592954073826871</v>
      </c>
      <c r="BJ151" s="25" t="n">
        <f aca="false">BI151/AA151</f>
        <v>0.00228059259164181</v>
      </c>
      <c r="BK151" s="25" t="s">
        <v>65</v>
      </c>
      <c r="BL151" s="25" t="s">
        <v>65</v>
      </c>
      <c r="BM151" s="25" t="s">
        <v>65</v>
      </c>
      <c r="BN151" s="25" t="s">
        <v>65</v>
      </c>
      <c r="BO151" s="25" t="s">
        <v>65</v>
      </c>
      <c r="BP151" s="25" t="e">
        <f aca="false">((BC151 - AZ151)/AZ151)</f>
        <v>#VALUE!</v>
      </c>
      <c r="BQ151" s="25" t="e">
        <f aca="false">BP151*100</f>
        <v>#VALUE!</v>
      </c>
      <c r="BR151" s="25" t="e">
        <f aca="false">BP151/AA151</f>
        <v>#VALUE!</v>
      </c>
      <c r="BS151" s="25" t="n">
        <f aca="false">((AZ151 - AY151)/AZ151)</f>
        <v>0.000592602687649069</v>
      </c>
      <c r="BT151" s="25" t="n">
        <f aca="false">BS151*100</f>
        <v>0.0592602687649069</v>
      </c>
      <c r="BU151" s="25" t="n">
        <f aca="false">BS151/AA151</f>
        <v>2.27924110634257E-005</v>
      </c>
      <c r="BV151" s="25" t="e">
        <f aca="false">(BP151-BS151)*100</f>
        <v>#VALUE!</v>
      </c>
      <c r="BW151" s="25" t="e">
        <f aca="false">BV151/AA151</f>
        <v>#VALUE!</v>
      </c>
      <c r="BX151" s="10"/>
      <c r="BY151" s="26"/>
      <c r="BZ151" s="26"/>
      <c r="CA151" s="26"/>
    </row>
    <row r="152" customFormat="false" ht="14.25" hidden="false" customHeight="true" outlineLevel="0" collapsed="false">
      <c r="A152" s="18" t="n">
        <v>151</v>
      </c>
      <c r="B152" s="10" t="n">
        <v>17082</v>
      </c>
      <c r="C152" s="10" t="n">
        <v>9</v>
      </c>
      <c r="D152" s="11" t="n">
        <v>3</v>
      </c>
      <c r="E152" s="11" t="n">
        <v>3</v>
      </c>
      <c r="F152" s="10" t="n">
        <v>900</v>
      </c>
      <c r="G152" s="10" t="n">
        <v>2442.18</v>
      </c>
      <c r="H152" s="10" t="n">
        <v>2466.7</v>
      </c>
      <c r="I152" s="12" t="n">
        <v>908.54</v>
      </c>
      <c r="J152" s="10" t="n">
        <v>2.07</v>
      </c>
      <c r="K152" s="13" t="n">
        <v>7.59</v>
      </c>
      <c r="L152" s="10" t="s">
        <v>64</v>
      </c>
      <c r="M152" s="10" t="n">
        <v>20170822</v>
      </c>
      <c r="N152" s="10" t="n">
        <v>20170822</v>
      </c>
      <c r="O152" s="10" t="n">
        <v>33.672667</v>
      </c>
      <c r="P152" s="10" t="n">
        <v>170505</v>
      </c>
      <c r="Q152" s="24" t="n">
        <f aca="false">DATE(2017,RIGHT(LEFT(P152,4),2),RIGHT(P152,2))</f>
        <v>42860</v>
      </c>
      <c r="R152" s="10" t="n">
        <v>2.785</v>
      </c>
      <c r="S152" s="10" t="n">
        <v>12.9</v>
      </c>
      <c r="T152" s="10" t="n">
        <f aca="false">AVERAGE(32.5, 32.6, 32.5)</f>
        <v>32.5333333333333</v>
      </c>
      <c r="U152" s="10" t="n">
        <v>36.1</v>
      </c>
      <c r="V152" s="10" t="n">
        <v>33.838</v>
      </c>
      <c r="W152" s="10" t="n">
        <v>170531</v>
      </c>
      <c r="X152" s="24" t="n">
        <f aca="false">DATE(2017,RIGHT(LEFT(W152,4),2),RIGHT(W152,2))</f>
        <v>42886</v>
      </c>
      <c r="Y152" s="10" t="n">
        <f aca="false">V152*(32.55/29.53)</f>
        <v>37.2985743311886</v>
      </c>
      <c r="Z152" s="10" t="n">
        <f aca="false">V152*(T152/AI152)</f>
        <v>37.3596018099547</v>
      </c>
      <c r="AA152" s="16" t="n">
        <v>27</v>
      </c>
      <c r="AB152" s="10" t="n">
        <f aca="false">IF(X152="NA","NA",DATEDIF(Q152,X152,"d"))</f>
        <v>26</v>
      </c>
      <c r="AC152" s="10" t="n">
        <f aca="false">1.8682*O152 - 2.7383</f>
        <v>60.1689764894</v>
      </c>
      <c r="AD152" s="10" t="n">
        <f aca="false">1.8682*Z152 - 2.7383</f>
        <v>67.0569081013575</v>
      </c>
      <c r="AE152" s="10" t="n">
        <f aca="false">((AD152-AC152)/AC152)*100</f>
        <v>11.4476463018628</v>
      </c>
      <c r="AF152" s="12" t="n">
        <f aca="false">(AE152/AA152)*60</f>
        <v>25.4392140041395</v>
      </c>
      <c r="AG152" s="10" t="n">
        <f aca="false">AVERAGE(2.806, 2.806, 2.806)</f>
        <v>2.806</v>
      </c>
      <c r="AH152" s="10" t="n">
        <v>17.2</v>
      </c>
      <c r="AI152" s="10" t="n">
        <f aca="false">AVERAGE(29.4, 29.5, 29.5)</f>
        <v>29.4666666666667</v>
      </c>
      <c r="AJ152" s="10" t="n">
        <f aca="false">33.1</f>
        <v>33.1</v>
      </c>
      <c r="AK152" s="10" t="n">
        <f aca="false">((R152 - AG152)/R152)</f>
        <v>-0.00754039497306983</v>
      </c>
      <c r="AL152" s="10" t="n">
        <f aca="false">(V152*(1 +AK152))</f>
        <v>33.5828481149013</v>
      </c>
      <c r="AM152" s="10" t="n">
        <v>33.885</v>
      </c>
      <c r="AN152" s="10" t="n">
        <v>170705</v>
      </c>
      <c r="AO152" s="24" t="n">
        <f aca="false">IF(AN152="NA","NA",DATE(2017,RIGHT(LEFT(AN152,4),2),RIGHT(AN152,2)))</f>
        <v>42921</v>
      </c>
      <c r="AP152" s="10" t="n">
        <f aca="false">IF(AO152="NA","NA",DATEDIF(X152,AO152,"d"))</f>
        <v>35</v>
      </c>
      <c r="AQ152" s="10" t="n">
        <f aca="false">AVERAGE(2.79, 2.79, 2.789)</f>
        <v>2.78966666666667</v>
      </c>
      <c r="AR152" s="10" t="n">
        <v>17</v>
      </c>
      <c r="AS152" s="10" t="s">
        <v>65</v>
      </c>
      <c r="AT152" s="10" t="s">
        <v>65</v>
      </c>
      <c r="AU152" s="10" t="n">
        <f aca="false">((R152 - AQ152)/ R152)</f>
        <v>-0.00167564332734887</v>
      </c>
      <c r="AV152" s="10" t="n">
        <f aca="false">(AM152*(1+AU152))</f>
        <v>33.8282208258528</v>
      </c>
      <c r="AW152" s="10" t="n">
        <v>55.286</v>
      </c>
      <c r="AX152" s="10" t="s">
        <v>66</v>
      </c>
      <c r="AY152" s="21" t="n">
        <f aca="false">1.8651*O152 - 2.6525</f>
        <v>60.1503912217</v>
      </c>
      <c r="AZ152" s="21" t="n">
        <f aca="false">1.8651*V152 - 2.6525</f>
        <v>60.4587538</v>
      </c>
      <c r="BA152" s="21" t="n">
        <f aca="false">1.8651*AM152 - 2.6525</f>
        <v>60.5464135</v>
      </c>
      <c r="BB152" s="21" t="n">
        <f aca="false">1.8651*AL152 - 2.6525</f>
        <v>59.9828700191024</v>
      </c>
      <c r="BC152" s="21" t="n">
        <f aca="false">1.8651*AV152 - 2.6525</f>
        <v>60.440514662298</v>
      </c>
      <c r="BD152" s="25" t="n">
        <f aca="false">V152 - O152</f>
        <v>0.165333000000004</v>
      </c>
      <c r="BE152" s="25" t="n">
        <f aca="false">(BD152/O152)*100</f>
        <v>0.49100060889149</v>
      </c>
      <c r="BF152" s="25" t="n">
        <f aca="false">AM152-O152</f>
        <v>0.212333000000001</v>
      </c>
      <c r="BG152" s="25" t="n">
        <f aca="false">(BF152/O152)*100</f>
        <v>0.630579692425316</v>
      </c>
      <c r="BH152" s="25" t="n">
        <f aca="false">BG152/AA152</f>
        <v>0.0233548034231599</v>
      </c>
      <c r="BI152" s="25" t="n">
        <f aca="false">((BA152 - AY152)/AY152)*100</f>
        <v>0.658386870403495</v>
      </c>
      <c r="BJ152" s="25" t="n">
        <f aca="false">BI152/AA152</f>
        <v>0.0243846989038331</v>
      </c>
      <c r="BK152" s="25" t="n">
        <f aca="false">(AV152-O152)</f>
        <v>0.155553825852785</v>
      </c>
      <c r="BL152" s="25" t="n">
        <f aca="false">(BK152/O152)*100</f>
        <v>0.461958733036456</v>
      </c>
      <c r="BM152" s="25" t="n">
        <f aca="false">BL152/AA152</f>
        <v>0.0171095827050539</v>
      </c>
      <c r="BN152" s="25" t="n">
        <f aca="false">((BC152 - AY152)/AY152)*100</f>
        <v>0.482330097453085</v>
      </c>
      <c r="BO152" s="25" t="n">
        <f aca="false">BN152/AA152</f>
        <v>0.0178640776834476</v>
      </c>
      <c r="BP152" s="25" t="n">
        <f aca="false">((BC152 - AZ152)/AZ152)</f>
        <v>-0.000301679021739419</v>
      </c>
      <c r="BQ152" s="25" t="n">
        <f aca="false">BP152*100</f>
        <v>-0.0301679021739419</v>
      </c>
      <c r="BR152" s="25" t="n">
        <f aca="false">BP152/AA152</f>
        <v>-1.117329710146E-005</v>
      </c>
      <c r="BS152" s="25" t="n">
        <f aca="false">((AZ152 - AY152)/AZ152)</f>
        <v>0.00510037933166935</v>
      </c>
      <c r="BT152" s="25" t="n">
        <f aca="false">BS152*100</f>
        <v>0.510037933166935</v>
      </c>
      <c r="BU152" s="25" t="n">
        <f aca="false">BS152/AA152</f>
        <v>0.000188902938209976</v>
      </c>
      <c r="BV152" s="25" t="n">
        <f aca="false">(BP152-BS152)*100</f>
        <v>-0.540205835340877</v>
      </c>
      <c r="BW152" s="25" t="n">
        <f aca="false">BV152/AA152</f>
        <v>-0.0200076235311436</v>
      </c>
      <c r="BX152" s="10"/>
      <c r="BY152" s="26"/>
      <c r="BZ152" s="26"/>
      <c r="CA152" s="26"/>
    </row>
    <row r="153" customFormat="false" ht="14.25" hidden="false" customHeight="true" outlineLevel="0" collapsed="false">
      <c r="A153" s="18" t="n">
        <v>152</v>
      </c>
      <c r="B153" s="10" t="n">
        <v>17094</v>
      </c>
      <c r="C153" s="10" t="n">
        <v>17</v>
      </c>
      <c r="D153" s="11" t="n">
        <v>6</v>
      </c>
      <c r="E153" s="11" t="n">
        <v>2</v>
      </c>
      <c r="F153" s="10" t="n">
        <v>2800</v>
      </c>
      <c r="G153" s="10" t="n">
        <v>2608.91</v>
      </c>
      <c r="H153" s="10" t="n">
        <v>2522.06</v>
      </c>
      <c r="I153" s="12" t="n">
        <v>2346.38</v>
      </c>
      <c r="J153" s="10" t="n">
        <v>1.21</v>
      </c>
      <c r="K153" s="13" t="n">
        <v>7.23</v>
      </c>
      <c r="L153" s="10" t="s">
        <v>64</v>
      </c>
      <c r="M153" s="10" t="n">
        <v>20170822</v>
      </c>
      <c r="N153" s="10" t="n">
        <v>20170822</v>
      </c>
      <c r="O153" s="10" t="n">
        <v>63.729</v>
      </c>
      <c r="P153" s="10" t="n">
        <v>170505</v>
      </c>
      <c r="Q153" s="24" t="n">
        <f aca="false">DATE(2017,RIGHT(LEFT(P153,4),2),RIGHT(P153,2))</f>
        <v>42860</v>
      </c>
      <c r="R153" s="10" t="n">
        <v>2.786</v>
      </c>
      <c r="S153" s="10" t="n">
        <v>12.9</v>
      </c>
      <c r="T153" s="10" t="n">
        <f aca="false">AVERAGE(32.5, 32.6, 32.5)</f>
        <v>32.5333333333333</v>
      </c>
      <c r="U153" s="10" t="n">
        <v>36.1</v>
      </c>
      <c r="V153" s="10" t="n">
        <v>63.416667</v>
      </c>
      <c r="W153" s="10" t="n">
        <v>170601</v>
      </c>
      <c r="X153" s="24" t="n">
        <f aca="false">DATE(2017,RIGHT(LEFT(W153,4),2),RIGHT(W153,2))</f>
        <v>42887</v>
      </c>
      <c r="Y153" s="10" t="n">
        <f aca="false">V153*(32.55/29.53)</f>
        <v>69.9022184507281</v>
      </c>
      <c r="Z153" s="10" t="n">
        <f aca="false">V153*(T153/AI153)</f>
        <v>69.7012015675675</v>
      </c>
      <c r="AA153" s="16" t="n">
        <v>27</v>
      </c>
      <c r="AB153" s="10" t="n">
        <f aca="false">IF(X153="NA","NA",DATEDIF(Q153,X153,"d"))</f>
        <v>27</v>
      </c>
      <c r="AC153" s="10" t="n">
        <f aca="false">1.8682*O153 - 2.7383</f>
        <v>116.3202178</v>
      </c>
      <c r="AD153" s="10" t="n">
        <f aca="false">1.8682*Z153 - 2.7383</f>
        <v>127.47748476853</v>
      </c>
      <c r="AE153" s="10" t="n">
        <f aca="false">((AD153-AC153)/AC153)*100</f>
        <v>9.59185529355988</v>
      </c>
      <c r="AF153" s="12" t="n">
        <f aca="false">(AE153/AA153)*60</f>
        <v>21.3152339856886</v>
      </c>
      <c r="AG153" s="10" t="n">
        <f aca="false">AVERAGE(2.8, 2.8, 2.798)</f>
        <v>2.79933333333333</v>
      </c>
      <c r="AH153" s="10" t="n">
        <v>17</v>
      </c>
      <c r="AI153" s="10" t="n">
        <f aca="false">AVERAGE(29.6, 29.6, 29.6)</f>
        <v>29.6</v>
      </c>
      <c r="AJ153" s="10" t="n">
        <v>33.1</v>
      </c>
      <c r="AK153" s="10" t="n">
        <f aca="false">((R153 - AG153)/R153)</f>
        <v>-0.00478583393156253</v>
      </c>
      <c r="AL153" s="10" t="n">
        <f aca="false">(V153*(1 +AK153))</f>
        <v>63.1131653632448</v>
      </c>
      <c r="AM153" s="10" t="n">
        <v>62.738667</v>
      </c>
      <c r="AN153" s="10" t="n">
        <v>170707</v>
      </c>
      <c r="AO153" s="24" t="n">
        <f aca="false">IF(AN153="NA","NA",DATE(2017,RIGHT(LEFT(AN153,4),2),RIGHT(AN153,2)))</f>
        <v>42923</v>
      </c>
      <c r="AP153" s="10" t="n">
        <f aca="false">IF(AO153="NA","NA",DATEDIF(X153,AO153,"d"))</f>
        <v>36</v>
      </c>
      <c r="AQ153" s="10" t="n">
        <f aca="false">AVERAGE(2.812, 2.809, 2.81)</f>
        <v>2.81033333333333</v>
      </c>
      <c r="AR153" s="10" t="n">
        <v>16.8</v>
      </c>
      <c r="AS153" s="10" t="s">
        <v>65</v>
      </c>
      <c r="AT153" s="10" t="s">
        <v>65</v>
      </c>
      <c r="AU153" s="10" t="n">
        <f aca="false">((R153 - AQ153)/ R153)</f>
        <v>-0.00873414692510185</v>
      </c>
      <c r="AV153" s="10" t="n">
        <f aca="false">(AM153*(1+AU153))</f>
        <v>62.190698264537</v>
      </c>
      <c r="AW153" s="10" t="n">
        <v>101.019</v>
      </c>
      <c r="AX153" s="10" t="s">
        <v>66</v>
      </c>
      <c r="AY153" s="21" t="n">
        <f aca="false">1.8651*O153 - 2.6525</f>
        <v>116.2084579</v>
      </c>
      <c r="AZ153" s="21" t="n">
        <f aca="false">1.8651*V153 - 2.6525</f>
        <v>115.6259256217</v>
      </c>
      <c r="BA153" s="21" t="n">
        <f aca="false">1.8651*AM153 - 2.6525</f>
        <v>114.3613878217</v>
      </c>
      <c r="BB153" s="21" t="n">
        <f aca="false">1.8651*AL153 - 2.6525</f>
        <v>115.059864718988</v>
      </c>
      <c r="BC153" s="21" t="n">
        <f aca="false">1.8651*AV153 - 2.6525</f>
        <v>113.339371333188</v>
      </c>
      <c r="BD153" s="25" t="n">
        <f aca="false">V153 - O153</f>
        <v>-0.312333000000002</v>
      </c>
      <c r="BE153" s="25" t="n">
        <f aca="false">(BD153/O153)*100</f>
        <v>-0.49009556089065</v>
      </c>
      <c r="BF153" s="25" t="n">
        <f aca="false">AM153-O153</f>
        <v>-0.990333</v>
      </c>
      <c r="BG153" s="25" t="n">
        <f aca="false">(BF153/O153)*100</f>
        <v>-1.55397542719955</v>
      </c>
      <c r="BH153" s="25" t="n">
        <f aca="false">BG153/AA153</f>
        <v>-0.0575546454518351</v>
      </c>
      <c r="BI153" s="25" t="n">
        <f aca="false">((BA153 - AY153)/AY153)*100</f>
        <v>-1.58944547727279</v>
      </c>
      <c r="BJ153" s="25" t="n">
        <f aca="false">BI153/AA153</f>
        <v>-0.0588683510101034</v>
      </c>
      <c r="BK153" s="25" t="n">
        <f aca="false">(AV153-O153)</f>
        <v>-1.53830173546304</v>
      </c>
      <c r="BL153" s="25" t="n">
        <f aca="false">(BK153/O153)*100</f>
        <v>-2.41381747001058</v>
      </c>
      <c r="BM153" s="25" t="n">
        <f aca="false">BL153/AA153</f>
        <v>-0.089400647037429</v>
      </c>
      <c r="BN153" s="25" t="n">
        <f aca="false">((BC153 - AY153)/AY153)*100</f>
        <v>-2.46891372509309</v>
      </c>
      <c r="BO153" s="25" t="n">
        <f aca="false">BN153/AA153</f>
        <v>-0.091441249077522</v>
      </c>
      <c r="BP153" s="25" t="n">
        <f aca="false">((BC153 - AZ153)/AZ153)</f>
        <v>-0.0197754463475015</v>
      </c>
      <c r="BQ153" s="25" t="n">
        <f aca="false">BP153*100</f>
        <v>-1.97754463475015</v>
      </c>
      <c r="BR153" s="25" t="n">
        <f aca="false">BP153/AA153</f>
        <v>-0.00073242393879635</v>
      </c>
      <c r="BS153" s="25" t="n">
        <f aca="false">((AZ153 - AY153)/AZ153)</f>
        <v>-0.00503807666981116</v>
      </c>
      <c r="BT153" s="25" t="n">
        <f aca="false">BS153*100</f>
        <v>-0.503807666981116</v>
      </c>
      <c r="BU153" s="25" t="n">
        <f aca="false">BS153/AA153</f>
        <v>-0.000186595432215228</v>
      </c>
      <c r="BV153" s="25" t="n">
        <f aca="false">(BP153-BS153)*100</f>
        <v>-1.47373696776903</v>
      </c>
      <c r="BW153" s="25" t="n">
        <f aca="false">BV153/AA153</f>
        <v>-0.0545828506581122</v>
      </c>
      <c r="BX153" s="10"/>
      <c r="BY153" s="26"/>
      <c r="BZ153" s="26"/>
      <c r="CA153" s="26"/>
    </row>
    <row r="154" customFormat="false" ht="14.25" hidden="false" customHeight="true" outlineLevel="0" collapsed="false">
      <c r="A154" s="18" t="n">
        <v>153</v>
      </c>
      <c r="B154" s="10" t="n">
        <v>17099</v>
      </c>
      <c r="C154" s="10" t="n">
        <v>3</v>
      </c>
      <c r="D154" s="11" t="n">
        <v>1</v>
      </c>
      <c r="E154" s="11" t="n">
        <v>3</v>
      </c>
      <c r="F154" s="10" t="n">
        <v>400</v>
      </c>
      <c r="G154" s="10" t="n">
        <v>2377.12</v>
      </c>
      <c r="H154" s="10" t="n">
        <v>2484.38</v>
      </c>
      <c r="I154" s="12" t="n">
        <v>574.36</v>
      </c>
      <c r="J154" s="10" t="n">
        <v>2.93</v>
      </c>
      <c r="K154" s="13" t="n">
        <v>7.84</v>
      </c>
      <c r="L154" s="10" t="s">
        <v>64</v>
      </c>
      <c r="M154" s="10" t="n">
        <v>20170822</v>
      </c>
      <c r="N154" s="10" t="n">
        <v>20170822</v>
      </c>
      <c r="O154" s="10" t="n">
        <v>52.578667</v>
      </c>
      <c r="P154" s="10" t="n">
        <v>170506</v>
      </c>
      <c r="Q154" s="24" t="n">
        <f aca="false">DATE(2017,RIGHT(LEFT(P154,4),2),RIGHT(P154,2))</f>
        <v>42861</v>
      </c>
      <c r="R154" s="10" t="n">
        <f aca="false">AVERAGE(2.796, 2.797, 2.798)</f>
        <v>2.797</v>
      </c>
      <c r="S154" s="10" t="n">
        <v>13</v>
      </c>
      <c r="T154" s="10" t="n">
        <f aca="false">AVERAGE(32.6, 32.7, 32.7)</f>
        <v>32.6666666666667</v>
      </c>
      <c r="U154" s="10" t="n">
        <v>36.1</v>
      </c>
      <c r="V154" s="10" t="s">
        <v>65</v>
      </c>
      <c r="W154" s="10" t="s">
        <v>65</v>
      </c>
      <c r="X154" s="24" t="s">
        <v>65</v>
      </c>
      <c r="Y154" s="10" t="e">
        <f aca="false">V154*(32.55/29.53)</f>
        <v>#VALUE!</v>
      </c>
      <c r="Z154" s="10" t="e">
        <f aca="false">V154*(T154/AI154)</f>
        <v>#VALUE!</v>
      </c>
      <c r="AA154" s="10" t="n">
        <v>62</v>
      </c>
      <c r="AB154" s="10" t="str">
        <f aca="false">IF(X154="NA","NA",DATEDIF(Q154,X154,"d"))</f>
        <v>NA</v>
      </c>
      <c r="AC154" s="10" t="n">
        <f aca="false">1.8682*O154 - 2.7383</f>
        <v>95.4891656894</v>
      </c>
      <c r="AD154" s="10" t="e">
        <f aca="false">1.8682*Z154 - 2.7383</f>
        <v>#VALUE!</v>
      </c>
      <c r="AE154" s="10" t="e">
        <f aca="false">((AD154-AC154)/AC154)*100</f>
        <v>#VALUE!</v>
      </c>
      <c r="AF154" s="12"/>
      <c r="AG154" s="10" t="n">
        <f aca="false">AVERAGE(2.8)</f>
        <v>2.8</v>
      </c>
      <c r="AH154" s="10" t="n">
        <v>17.2</v>
      </c>
      <c r="AI154" s="10" t="n">
        <f aca="false">AVERAGE(29.4, 29.5, 29.5)</f>
        <v>29.4666666666667</v>
      </c>
      <c r="AJ154" s="10" t="n">
        <f aca="false">33.1</f>
        <v>33.1</v>
      </c>
      <c r="AK154" s="10" t="n">
        <f aca="false">((R154 - AG154)/R154)</f>
        <v>-0.00107257776188762</v>
      </c>
      <c r="AL154" s="10" t="e">
        <f aca="false">(V154*(1 +AK154))</f>
        <v>#VALUE!</v>
      </c>
      <c r="AM154" s="10" t="n">
        <v>52.182</v>
      </c>
      <c r="AN154" s="10" t="n">
        <v>170707</v>
      </c>
      <c r="AO154" s="24" t="n">
        <f aca="false">IF(AN154="NA","NA",DATE(2017,RIGHT(LEFT(AN154,4),2),RIGHT(AN154,2)))</f>
        <v>42923</v>
      </c>
      <c r="AP154" s="10" t="e">
        <f aca="false">IF(AO154="NA","NA",DATEDIF(X154,AO154,"d"))</f>
        <v>#VALUE!</v>
      </c>
      <c r="AQ154" s="10" t="n">
        <f aca="false">AVERAGE(2.8, 2.801, 2.799)</f>
        <v>2.8</v>
      </c>
      <c r="AR154" s="10" t="n">
        <v>16.8</v>
      </c>
      <c r="AS154" s="10" t="s">
        <v>65</v>
      </c>
      <c r="AT154" s="10" t="s">
        <v>65</v>
      </c>
      <c r="AU154" s="10" t="n">
        <f aca="false">((R154 - AQ154)/ R154)</f>
        <v>-0.00107257776188778</v>
      </c>
      <c r="AV154" s="10" t="n">
        <f aca="false">(AM154*(1+AU154))</f>
        <v>52.1260307472292</v>
      </c>
      <c r="AW154" s="10" t="n">
        <v>85.934</v>
      </c>
      <c r="AX154" s="10" t="s">
        <v>66</v>
      </c>
      <c r="AY154" s="21" t="n">
        <f aca="false">1.8651*O154 - 2.6525</f>
        <v>95.4119718217</v>
      </c>
      <c r="AZ154" s="21" t="e">
        <f aca="false">1.8651*V154 - 2.6525</f>
        <v>#VALUE!</v>
      </c>
      <c r="BA154" s="21" t="n">
        <f aca="false">1.8651*AM154 - 2.6525</f>
        <v>94.6721482</v>
      </c>
      <c r="BB154" s="21" t="s">
        <v>65</v>
      </c>
      <c r="BC154" s="21" t="n">
        <f aca="false">1.8651*AV154 - 2.6525</f>
        <v>94.5677599466571</v>
      </c>
      <c r="BD154" s="25" t="s">
        <v>65</v>
      </c>
      <c r="BE154" s="25" t="s">
        <v>65</v>
      </c>
      <c r="BF154" s="25" t="n">
        <f aca="false">AM154-O154</f>
        <v>-0.396667000000001</v>
      </c>
      <c r="BG154" s="25" t="n">
        <f aca="false">(BF154/O154)*100</f>
        <v>-0.754425744570513</v>
      </c>
      <c r="BH154" s="25" t="n">
        <f aca="false">BG154/AA154</f>
        <v>-0.0121681571704921</v>
      </c>
      <c r="BI154" s="25" t="n">
        <f aca="false">((BA154 - AY154)/AY154)*100</f>
        <v>-0.77539915335001</v>
      </c>
      <c r="BJ154" s="25" t="n">
        <f aca="false">BI154/AA154</f>
        <v>-0.0125064379572582</v>
      </c>
      <c r="BK154" s="25" t="n">
        <f aca="false">(AV154-O154)</f>
        <v>-0.45263625277083</v>
      </c>
      <c r="BL154" s="25" t="n">
        <f aca="false">(BK154/O154)*100</f>
        <v>-0.860874340482672</v>
      </c>
      <c r="BM154" s="25" t="n">
        <f aca="false">BL154/AA154</f>
        <v>-0.013885070007785</v>
      </c>
      <c r="BN154" s="25" t="n">
        <f aca="false">((BC154 - AY154)/AY154)*100</f>
        <v>-0.884807072869743</v>
      </c>
      <c r="BO154" s="25" t="n">
        <f aca="false">BN154/AA154</f>
        <v>-0.0142710818204797</v>
      </c>
      <c r="BP154" s="25" t="e">
        <f aca="false">((BC154 - AZ154)/AZ154)</f>
        <v>#VALUE!</v>
      </c>
      <c r="BQ154" s="25" t="e">
        <f aca="false">BP154*100</f>
        <v>#VALUE!</v>
      </c>
      <c r="BR154" s="25" t="e">
        <f aca="false">BP154/AA154</f>
        <v>#VALUE!</v>
      </c>
      <c r="BS154" s="25" t="e">
        <f aca="false">((AZ154 - AY154)/AZ154)</f>
        <v>#VALUE!</v>
      </c>
      <c r="BT154" s="25" t="e">
        <f aca="false">BS154*100</f>
        <v>#VALUE!</v>
      </c>
      <c r="BU154" s="25" t="e">
        <f aca="false">BS154/AA154</f>
        <v>#VALUE!</v>
      </c>
      <c r="BV154" s="25" t="e">
        <f aca="false">(BP154-BS154)*100</f>
        <v>#VALUE!</v>
      </c>
      <c r="BW154" s="25" t="e">
        <f aca="false">BV154/AA154</f>
        <v>#VALUE!</v>
      </c>
      <c r="BX154" s="10"/>
      <c r="BY154" s="26"/>
      <c r="BZ154" s="10"/>
      <c r="CA154" s="10"/>
    </row>
    <row r="155" customFormat="false" ht="14.25" hidden="false" customHeight="true" outlineLevel="0" collapsed="false">
      <c r="A155" s="18" t="n">
        <v>154</v>
      </c>
      <c r="B155" s="10" t="n">
        <v>17130</v>
      </c>
      <c r="C155" s="10" t="n">
        <v>18</v>
      </c>
      <c r="D155" s="11" t="n">
        <v>6</v>
      </c>
      <c r="E155" s="11" t="n">
        <v>3</v>
      </c>
      <c r="F155" s="10" t="n">
        <v>2800</v>
      </c>
      <c r="G155" s="10" t="n">
        <v>2622.52</v>
      </c>
      <c r="H155" s="10" t="n">
        <v>2522.02</v>
      </c>
      <c r="I155" s="12" t="n">
        <v>2555.7</v>
      </c>
      <c r="J155" s="10" t="n">
        <v>1.13</v>
      </c>
      <c r="K155" s="13" t="n">
        <v>7.23</v>
      </c>
      <c r="L155" s="10" t="s">
        <v>64</v>
      </c>
      <c r="M155" s="10" t="n">
        <v>20170822</v>
      </c>
      <c r="N155" s="10" t="n">
        <v>20170822</v>
      </c>
      <c r="O155" s="10" t="n">
        <v>13.159</v>
      </c>
      <c r="P155" s="10" t="n">
        <v>170506</v>
      </c>
      <c r="Q155" s="24" t="n">
        <f aca="false">DATE(2017,RIGHT(LEFT(P155,4),2),RIGHT(P155,2))</f>
        <v>42861</v>
      </c>
      <c r="R155" s="10" t="n">
        <f aca="false">AVERAGE(2.796, 2.797, 2.798)</f>
        <v>2.797</v>
      </c>
      <c r="S155" s="10" t="n">
        <v>13</v>
      </c>
      <c r="T155" s="10" t="n">
        <f aca="false">AVERAGE(32.6, 32.7, 32.7)</f>
        <v>32.6666666666667</v>
      </c>
      <c r="U155" s="10" t="n">
        <v>36.1</v>
      </c>
      <c r="V155" s="10" t="n">
        <v>13.23333</v>
      </c>
      <c r="W155" s="10" t="n">
        <v>170601</v>
      </c>
      <c r="X155" s="24" t="n">
        <f aca="false">DATE(2017,RIGHT(LEFT(W155,4),2),RIGHT(W155,2))</f>
        <v>42887</v>
      </c>
      <c r="Y155" s="10" t="n">
        <f aca="false">V155*(32.55/29.53)</f>
        <v>14.5866878259397</v>
      </c>
      <c r="Z155" s="10" t="n">
        <f aca="false">V155*(T155/AI155)</f>
        <v>14.6043506756757</v>
      </c>
      <c r="AA155" s="16" t="n">
        <v>27</v>
      </c>
      <c r="AB155" s="10" t="n">
        <f aca="false">IF(X155="NA","NA",DATEDIF(Q155,X155,"d"))</f>
        <v>26</v>
      </c>
      <c r="AC155" s="10" t="n">
        <f aca="false">1.8682*O155 - 2.7383</f>
        <v>21.8453438</v>
      </c>
      <c r="AD155" s="10" t="n">
        <f aca="false">1.8682*Z155 - 2.7383</f>
        <v>24.5455479322973</v>
      </c>
      <c r="AE155" s="10" t="n">
        <f aca="false">((AD155-AC155)/AC155)*100</f>
        <v>12.3605476618651</v>
      </c>
      <c r="AF155" s="12" t="n">
        <f aca="false">(AE155/AA155)*60</f>
        <v>27.4678836930336</v>
      </c>
      <c r="AG155" s="10" t="n">
        <f aca="false">AVERAGE(2.8, 2.8, 2.798)</f>
        <v>2.79933333333333</v>
      </c>
      <c r="AH155" s="10" t="n">
        <v>17</v>
      </c>
      <c r="AI155" s="10" t="n">
        <f aca="false">AVERAGE(29.6, 29.6, 29.6)</f>
        <v>29.6</v>
      </c>
      <c r="AJ155" s="10" t="n">
        <v>33.1</v>
      </c>
      <c r="AK155" s="10" t="n">
        <f aca="false">((R155 - AG155)/R155)</f>
        <v>-0.000834227148134815</v>
      </c>
      <c r="AL155" s="10" t="n">
        <f aca="false">(V155*(1 +AK155))</f>
        <v>13.2222903968538</v>
      </c>
      <c r="AM155" s="10" t="n">
        <v>13.15333</v>
      </c>
      <c r="AN155" s="10" t="n">
        <v>170707</v>
      </c>
      <c r="AO155" s="24" t="n">
        <f aca="false">IF(AN155="NA","NA",DATE(2017,RIGHT(LEFT(AN155,4),2),RIGHT(AN155,2)))</f>
        <v>42923</v>
      </c>
      <c r="AP155" s="10" t="n">
        <f aca="false">IF(AO155="NA","NA",DATEDIF(X155,AO155,"d"))</f>
        <v>36</v>
      </c>
      <c r="AQ155" s="10" t="n">
        <f aca="false">AVERAGE(2.812, 2.809, 2.81)</f>
        <v>2.81033333333333</v>
      </c>
      <c r="AR155" s="10" t="n">
        <v>16.8</v>
      </c>
      <c r="AS155" s="10" t="s">
        <v>65</v>
      </c>
      <c r="AT155" s="10" t="s">
        <v>65</v>
      </c>
      <c r="AU155" s="10" t="n">
        <f aca="false">((R155 - AQ155)/ R155)</f>
        <v>-0.00476701227505672</v>
      </c>
      <c r="AV155" s="10" t="n">
        <f aca="false">(AM155*(1+AU155))</f>
        <v>13.0906279144321</v>
      </c>
      <c r="AW155" s="10" t="n">
        <v>21.806</v>
      </c>
      <c r="AX155" s="10" t="s">
        <v>66</v>
      </c>
      <c r="AY155" s="21" t="n">
        <f aca="false">1.8651*O155 - 2.6525</f>
        <v>21.8903509</v>
      </c>
      <c r="AZ155" s="21" t="n">
        <f aca="false">1.8651*V155 - 2.6525</f>
        <v>22.028983783</v>
      </c>
      <c r="BA155" s="21" t="n">
        <f aca="false">1.8651*AM155 - 2.6525</f>
        <v>21.879775783</v>
      </c>
      <c r="BB155" s="21" t="n">
        <f aca="false">1.8651*AL155 - 2.6525</f>
        <v>22.008393819172</v>
      </c>
      <c r="BC155" s="21" t="n">
        <f aca="false">1.8651*AV155 - 2.6525</f>
        <v>21.7628301232074</v>
      </c>
      <c r="BD155" s="25" t="n">
        <f aca="false">V155 - O155</f>
        <v>0.0743299999999998</v>
      </c>
      <c r="BE155" s="25" t="n">
        <f aca="false">(BD155/O155)*100</f>
        <v>0.564860551713654</v>
      </c>
      <c r="BF155" s="25" t="n">
        <f aca="false">AM155-O155</f>
        <v>-0.00567000000000029</v>
      </c>
      <c r="BG155" s="25" t="n">
        <f aca="false">(BF155/O155)*100</f>
        <v>-0.0430883805760338</v>
      </c>
      <c r="BH155" s="25" t="n">
        <f aca="false">BG155/AA155</f>
        <v>-0.00159586594726051</v>
      </c>
      <c r="BI155" s="25" t="n">
        <f aca="false">((BA155 - AY155)/AY155)*100</f>
        <v>-0.0483094905527618</v>
      </c>
      <c r="BJ155" s="25" t="n">
        <f aca="false">BI155/AA155</f>
        <v>-0.00178924039084303</v>
      </c>
      <c r="BK155" s="25" t="n">
        <f aca="false">(AV155-O155)</f>
        <v>-0.0683720855678729</v>
      </c>
      <c r="BL155" s="25" t="n">
        <f aca="false">(BK155/O155)*100</f>
        <v>-0.519584205242593</v>
      </c>
      <c r="BM155" s="25" t="n">
        <f aca="false">BL155/AA155</f>
        <v>-0.0192438594534294</v>
      </c>
      <c r="BN155" s="25" t="n">
        <f aca="false">((BC155 - AY155)/AY155)*100</f>
        <v>-0.58254331954377</v>
      </c>
      <c r="BO155" s="25" t="n">
        <f aca="false">BN155/AA155</f>
        <v>-0.0215756785016211</v>
      </c>
      <c r="BP155" s="25" t="n">
        <f aca="false">((BC155 - AZ155)/AZ155)</f>
        <v>-0.012081976291527</v>
      </c>
      <c r="BQ155" s="25" t="n">
        <f aca="false">BP155*100</f>
        <v>-1.2081976291527</v>
      </c>
      <c r="BR155" s="25" t="n">
        <f aca="false">BP155/AA155</f>
        <v>-0.00044748060338989</v>
      </c>
      <c r="BS155" s="25" t="n">
        <f aca="false">((AZ155 - AY155)/AZ155)</f>
        <v>0.00629320373402717</v>
      </c>
      <c r="BT155" s="25" t="n">
        <f aca="false">BS155*100</f>
        <v>0.629320373402717</v>
      </c>
      <c r="BU155" s="25" t="n">
        <f aca="false">BS155/AA155</f>
        <v>0.000233081619778784</v>
      </c>
      <c r="BV155" s="25" t="n">
        <f aca="false">(BP155-BS155)*100</f>
        <v>-1.83751800255542</v>
      </c>
      <c r="BW155" s="25" t="n">
        <f aca="false">BV155/AA155</f>
        <v>-0.0680562223168674</v>
      </c>
      <c r="BX155" s="10"/>
      <c r="BY155" s="26"/>
      <c r="BZ155" s="26"/>
      <c r="CA155" s="26"/>
    </row>
    <row r="156" customFormat="false" ht="14.25" hidden="false" customHeight="true" outlineLevel="0" collapsed="false">
      <c r="A156" s="18" t="n">
        <v>155</v>
      </c>
      <c r="B156" s="10" t="n">
        <v>17145</v>
      </c>
      <c r="C156" s="10" t="n">
        <v>16</v>
      </c>
      <c r="D156" s="11" t="n">
        <v>6</v>
      </c>
      <c r="E156" s="11" t="n">
        <v>1</v>
      </c>
      <c r="F156" s="10" t="n">
        <v>2800</v>
      </c>
      <c r="G156" s="10" t="n">
        <v>2616.63</v>
      </c>
      <c r="H156" s="10" t="n">
        <v>2523.13</v>
      </c>
      <c r="I156" s="12" t="n">
        <v>2423.47</v>
      </c>
      <c r="J156" s="10" t="n">
        <v>1.17</v>
      </c>
      <c r="K156" s="13" t="n">
        <v>7.24</v>
      </c>
      <c r="L156" s="10" t="s">
        <v>64</v>
      </c>
      <c r="M156" s="10" t="n">
        <v>20170822</v>
      </c>
      <c r="N156" s="10" t="n">
        <v>20170822</v>
      </c>
      <c r="O156" s="10" t="n">
        <v>21.984</v>
      </c>
      <c r="P156" s="10" t="n">
        <v>170505</v>
      </c>
      <c r="Q156" s="24" t="n">
        <f aca="false">DATE(2017,RIGHT(LEFT(P156,4),2),RIGHT(P156,2))</f>
        <v>42860</v>
      </c>
      <c r="R156" s="10" t="n">
        <v>2.785</v>
      </c>
      <c r="S156" s="10" t="n">
        <v>12.9</v>
      </c>
      <c r="T156" s="10" t="n">
        <f aca="false">AVERAGE(32.5, 32.6, 32.5)</f>
        <v>32.5333333333333</v>
      </c>
      <c r="U156" s="10" t="n">
        <v>36.1</v>
      </c>
      <c r="V156" s="10" t="n">
        <v>22.046667</v>
      </c>
      <c r="W156" s="10" t="n">
        <v>170531</v>
      </c>
      <c r="X156" s="24" t="n">
        <f aca="false">DATE(2017,RIGHT(LEFT(W156,4),2),RIGHT(W156,2))</f>
        <v>42886</v>
      </c>
      <c r="Y156" s="10" t="n">
        <f aca="false">V156*(32.55/29.53)</f>
        <v>24.3013549221131</v>
      </c>
      <c r="Z156" s="10" t="n">
        <f aca="false">V156*(T156/AI156)</f>
        <v>24.3411165067873</v>
      </c>
      <c r="AA156" s="16" t="n">
        <v>27</v>
      </c>
      <c r="AB156" s="10" t="n">
        <f aca="false">IF(X156="NA","NA",DATEDIF(Q156,X156,"d"))</f>
        <v>26</v>
      </c>
      <c r="AC156" s="10" t="n">
        <f aca="false">1.8682*O156 - 2.7383</f>
        <v>38.3322088</v>
      </c>
      <c r="AD156" s="10" t="n">
        <f aca="false">1.8682*Z156 - 2.7383</f>
        <v>42.7357738579801</v>
      </c>
      <c r="AE156" s="10" t="n">
        <f aca="false">((AD156-AC156)/AC156)*100</f>
        <v>11.4878980257983</v>
      </c>
      <c r="AF156" s="12" t="n">
        <f aca="false">(AE156/AA156)*60</f>
        <v>25.5286622795518</v>
      </c>
      <c r="AG156" s="10" t="n">
        <f aca="false">AVERAGE(2.8)</f>
        <v>2.8</v>
      </c>
      <c r="AH156" s="10" t="n">
        <v>17.2</v>
      </c>
      <c r="AI156" s="10" t="n">
        <f aca="false">AVERAGE(29.4, 29.5, 29.5)</f>
        <v>29.4666666666667</v>
      </c>
      <c r="AJ156" s="10" t="n">
        <f aca="false">33.1</f>
        <v>33.1</v>
      </c>
      <c r="AK156" s="10" t="n">
        <f aca="false">((R156 - AG156)/R156)</f>
        <v>-0.00538599640933561</v>
      </c>
      <c r="AL156" s="10" t="n">
        <f aca="false">(V156*(1 +AK156))</f>
        <v>21.9279237307002</v>
      </c>
      <c r="AM156" s="10" t="n">
        <v>21.869</v>
      </c>
      <c r="AN156" s="10" t="n">
        <v>170707</v>
      </c>
      <c r="AO156" s="24" t="n">
        <f aca="false">IF(AN156="NA","NA",DATE(2017,RIGHT(LEFT(AN156,4),2),RIGHT(AN156,2)))</f>
        <v>42923</v>
      </c>
      <c r="AP156" s="10" t="n">
        <f aca="false">IF(AO156="NA","NA",DATEDIF(X156,AO156,"d"))</f>
        <v>37</v>
      </c>
      <c r="AQ156" s="10" t="n">
        <f aca="false">AVERAGE(2.796, 2.792, 2.791)</f>
        <v>2.793</v>
      </c>
      <c r="AR156" s="10" t="n">
        <v>16.7</v>
      </c>
      <c r="AS156" s="10" t="s">
        <v>65</v>
      </c>
      <c r="AT156" s="10" t="s">
        <v>65</v>
      </c>
      <c r="AU156" s="10" t="n">
        <f aca="false">((R156 - AQ156)/ R156)</f>
        <v>-0.00287253141831223</v>
      </c>
      <c r="AV156" s="10" t="n">
        <f aca="false">(AM156*(1+AU156))</f>
        <v>21.8061806104129</v>
      </c>
      <c r="AW156" s="10" t="s">
        <v>65</v>
      </c>
      <c r="AX156" s="10" t="s">
        <v>66</v>
      </c>
      <c r="AY156" s="21" t="n">
        <f aca="false">1.8651*O156 - 2.6525</f>
        <v>38.3498584</v>
      </c>
      <c r="AZ156" s="21" t="n">
        <f aca="false">1.8651*V156 - 2.6525</f>
        <v>38.4667386217</v>
      </c>
      <c r="BA156" s="21" t="n">
        <f aca="false">1.8651*AM156 - 2.6525</f>
        <v>38.1353719</v>
      </c>
      <c r="BB156" s="21" t="n">
        <f aca="false">1.8651*AL156 - 2.6525</f>
        <v>38.2452705501289</v>
      </c>
      <c r="BC156" s="21" t="n">
        <f aca="false">1.8651*AV156 - 2.6525</f>
        <v>38.0182074564811</v>
      </c>
      <c r="BD156" s="25" t="n">
        <f aca="false">V156 - O156</f>
        <v>0.0626669999999976</v>
      </c>
      <c r="BE156" s="25" t="n">
        <f aca="false">(BD156/O156)*100</f>
        <v>0.285057314410469</v>
      </c>
      <c r="BF156" s="25" t="n">
        <f aca="false">AM156-O156</f>
        <v>-0.115000000000002</v>
      </c>
      <c r="BG156" s="25" t="n">
        <f aca="false">(BF156/O156)*100</f>
        <v>-0.52310771470161</v>
      </c>
      <c r="BH156" s="25" t="n">
        <f aca="false">BG156/AA156</f>
        <v>-0.0193743598037633</v>
      </c>
      <c r="BI156" s="25" t="n">
        <f aca="false">((BA156 - AY156)/AY156)*100</f>
        <v>-0.559288896878969</v>
      </c>
      <c r="BJ156" s="25" t="n">
        <f aca="false">BI156/AA156</f>
        <v>-0.02071440358811</v>
      </c>
      <c r="BK156" s="25" t="n">
        <f aca="false">(AV156-O156)</f>
        <v>-0.177819389587071</v>
      </c>
      <c r="BL156" s="25" t="n">
        <f aca="false">(BK156/O156)*100</f>
        <v>-0.808858213187188</v>
      </c>
      <c r="BM156" s="25" t="n">
        <f aca="false">BL156/AA156</f>
        <v>-0.0299577115995255</v>
      </c>
      <c r="BN156" s="25" t="n">
        <f aca="false">((BC156 - AY156)/AY156)*100</f>
        <v>-0.864803567355159</v>
      </c>
      <c r="BO156" s="25" t="n">
        <f aca="false">BN156/AA156</f>
        <v>-0.0320297617538948</v>
      </c>
      <c r="BP156" s="25" t="n">
        <f aca="false">((BC156 - AZ156)/AZ156)</f>
        <v>-0.0116602337835271</v>
      </c>
      <c r="BQ156" s="25" t="n">
        <f aca="false">BP156*100</f>
        <v>-1.16602337835271</v>
      </c>
      <c r="BR156" s="25" t="n">
        <f aca="false">BP156/AA156</f>
        <v>-0.000431860510501004</v>
      </c>
      <c r="BS156" s="25" t="n">
        <f aca="false">((AZ156 - AY156)/AZ156)</f>
        <v>0.003038474949734</v>
      </c>
      <c r="BT156" s="25" t="n">
        <f aca="false">BS156*100</f>
        <v>0.3038474949734</v>
      </c>
      <c r="BU156" s="25" t="n">
        <f aca="false">BS156/AA156</f>
        <v>0.000112536109249407</v>
      </c>
      <c r="BV156" s="25" t="n">
        <f aca="false">(BP156-BS156)*100</f>
        <v>-1.46987087332611</v>
      </c>
      <c r="BW156" s="25" t="n">
        <f aca="false">BV156/AA156</f>
        <v>-0.0544396619750411</v>
      </c>
      <c r="BX156" s="10"/>
      <c r="BY156" s="26"/>
      <c r="BZ156" s="26"/>
      <c r="CA156" s="26"/>
    </row>
    <row r="157" customFormat="false" ht="14.25" hidden="false" customHeight="true" outlineLevel="0" collapsed="false">
      <c r="A157" s="18" t="n">
        <v>156</v>
      </c>
      <c r="B157" s="10" t="n">
        <v>17178</v>
      </c>
      <c r="C157" s="10" t="n">
        <v>11</v>
      </c>
      <c r="D157" s="11" t="n">
        <v>4</v>
      </c>
      <c r="E157" s="11" t="n">
        <v>2</v>
      </c>
      <c r="F157" s="10" t="n">
        <v>2800</v>
      </c>
      <c r="G157" s="10" t="n">
        <v>2601.68</v>
      </c>
      <c r="H157" s="10" t="n">
        <v>2504.96</v>
      </c>
      <c r="I157" s="12" t="n">
        <v>2527.05</v>
      </c>
      <c r="J157" s="10" t="n">
        <v>1.02</v>
      </c>
      <c r="K157" s="13" t="n">
        <v>7.22</v>
      </c>
      <c r="L157" s="10" t="s">
        <v>64</v>
      </c>
      <c r="M157" s="10" t="n">
        <v>20170822</v>
      </c>
      <c r="N157" s="10" t="n">
        <v>20170822</v>
      </c>
      <c r="O157" s="10" t="n">
        <v>45.399</v>
      </c>
      <c r="P157" s="10" t="n">
        <v>170505</v>
      </c>
      <c r="Q157" s="24" t="n">
        <f aca="false">DATE(2017,RIGHT(LEFT(P157,4),2),RIGHT(P157,2))</f>
        <v>42860</v>
      </c>
      <c r="R157" s="10" t="n">
        <v>2.786</v>
      </c>
      <c r="S157" s="10" t="n">
        <v>12.9</v>
      </c>
      <c r="T157" s="10" t="n">
        <f aca="false">AVERAGE(32.5, 32.6, 32.5)</f>
        <v>32.5333333333333</v>
      </c>
      <c r="U157" s="10" t="n">
        <v>36.1</v>
      </c>
      <c r="V157" s="10" t="n">
        <v>44.94475</v>
      </c>
      <c r="W157" s="10" t="n">
        <v>170531</v>
      </c>
      <c r="X157" s="24" t="n">
        <f aca="false">DATE(2017,RIGHT(LEFT(W157,4),2),RIGHT(W157,2))</f>
        <v>42886</v>
      </c>
      <c r="Y157" s="10" t="n">
        <f aca="false">V157*(32.55/29.53)</f>
        <v>49.5411992041991</v>
      </c>
      <c r="Z157" s="10" t="n">
        <f aca="false">V157*(T157/AI157)</f>
        <v>49.622257918552</v>
      </c>
      <c r="AA157" s="16" t="n">
        <v>27</v>
      </c>
      <c r="AB157" s="10" t="n">
        <f aca="false">IF(X157="NA","NA",DATEDIF(Q157,X157,"d"))</f>
        <v>26</v>
      </c>
      <c r="AC157" s="10" t="n">
        <f aca="false">1.8682*O157 - 2.7383</f>
        <v>82.0761118</v>
      </c>
      <c r="AD157" s="10" t="n">
        <f aca="false">1.8682*Z157 - 2.7383</f>
        <v>89.9660022434389</v>
      </c>
      <c r="AE157" s="10" t="n">
        <f aca="false">((AD157-AC157)/AC157)*100</f>
        <v>9.61289499515363</v>
      </c>
      <c r="AF157" s="12" t="n">
        <f aca="false">(AE157/AA157)*60</f>
        <v>21.3619888781192</v>
      </c>
      <c r="AG157" s="10" t="n">
        <f aca="false">AVERAGE(2.8)</f>
        <v>2.8</v>
      </c>
      <c r="AH157" s="10" t="n">
        <v>17.2</v>
      </c>
      <c r="AI157" s="10" t="n">
        <f aca="false">AVERAGE(29.4, 29.5, 29.5)</f>
        <v>29.4666666666667</v>
      </c>
      <c r="AJ157" s="10" t="n">
        <f aca="false">33.1</f>
        <v>33.1</v>
      </c>
      <c r="AK157" s="10" t="n">
        <f aca="false">((R157 - AG157)/R157)</f>
        <v>-0.00502512562814063</v>
      </c>
      <c r="AL157" s="10" t="n">
        <f aca="false">(V157*(1 +AK157))</f>
        <v>44.7188969849246</v>
      </c>
      <c r="AM157" s="10" t="n">
        <v>44.211</v>
      </c>
      <c r="AN157" s="10" t="n">
        <v>170707</v>
      </c>
      <c r="AO157" s="24" t="n">
        <f aca="false">IF(AN157="NA","NA",DATE(2017,RIGHT(LEFT(AN157,4),2),RIGHT(AN157,2)))</f>
        <v>42923</v>
      </c>
      <c r="AP157" s="10" t="n">
        <f aca="false">IF(AO157="NA","NA",DATEDIF(X157,AO157,"d"))</f>
        <v>37</v>
      </c>
      <c r="AQ157" s="10" t="n">
        <f aca="false">AVERAGE(2.796, 2.792, 2.791)</f>
        <v>2.793</v>
      </c>
      <c r="AR157" s="10" t="n">
        <v>16.7</v>
      </c>
      <c r="AS157" s="10" t="s">
        <v>65</v>
      </c>
      <c r="AT157" s="10" t="s">
        <v>65</v>
      </c>
      <c r="AU157" s="10" t="n">
        <f aca="false">((R157 - AQ157)/ R157)</f>
        <v>-0.00251256281407023</v>
      </c>
      <c r="AV157" s="10" t="n">
        <f aca="false">(AM157*(1+AU157))</f>
        <v>44.0999170854271</v>
      </c>
      <c r="AW157" s="10" t="n">
        <v>71.263</v>
      </c>
      <c r="AX157" s="10" t="s">
        <v>66</v>
      </c>
      <c r="AY157" s="21" t="n">
        <f aca="false">1.8651*O157 - 2.6525</f>
        <v>82.0211749</v>
      </c>
      <c r="AZ157" s="21" t="n">
        <f aca="false">1.8651*V157 - 2.6525</f>
        <v>81.173953225</v>
      </c>
      <c r="BA157" s="21" t="n">
        <f aca="false">1.8651*AM157 - 2.6525</f>
        <v>79.8054361</v>
      </c>
      <c r="BB157" s="21" t="n">
        <f aca="false">1.8651*AL157 - 2.6525</f>
        <v>80.7527147665829</v>
      </c>
      <c r="BC157" s="21" t="n">
        <f aca="false">1.8651*AV157 - 2.6525</f>
        <v>79.5982553560302</v>
      </c>
      <c r="BD157" s="25" t="n">
        <f aca="false">V157 - O157</f>
        <v>-0.454250000000002</v>
      </c>
      <c r="BE157" s="25" t="n">
        <f aca="false">(BD157/O157)*100</f>
        <v>-1.00057269983921</v>
      </c>
      <c r="BF157" s="25" t="n">
        <f aca="false">AM157-O157</f>
        <v>-1.188</v>
      </c>
      <c r="BG157" s="25" t="n">
        <f aca="false">(BF157/O157)*100</f>
        <v>-2.61679772682218</v>
      </c>
      <c r="BH157" s="25" t="n">
        <f aca="false">BG157/AA157</f>
        <v>-0.0969184343267475</v>
      </c>
      <c r="BI157" s="25" t="n">
        <f aca="false">((BA157 - AY157)/AY157)*100</f>
        <v>-2.70142289805214</v>
      </c>
      <c r="BJ157" s="25" t="n">
        <f aca="false">BI157/AA157</f>
        <v>-0.100052699927857</v>
      </c>
      <c r="BK157" s="25" t="n">
        <f aca="false">(AV157-O157)</f>
        <v>-1.29908291457286</v>
      </c>
      <c r="BL157" s="25" t="n">
        <f aca="false">(BK157/O157)*100</f>
        <v>-2.86147913956884</v>
      </c>
      <c r="BM157" s="25" t="n">
        <f aca="false">BL157/AA157</f>
        <v>-0.10598070887292</v>
      </c>
      <c r="BN157" s="25" t="n">
        <f aca="false">((BC157 - AY157)/AY157)*100</f>
        <v>-2.95401711439009</v>
      </c>
      <c r="BO157" s="25" t="n">
        <f aca="false">BN157/AA157</f>
        <v>-0.109408041273707</v>
      </c>
      <c r="BP157" s="25" t="n">
        <f aca="false">((BC157 - AZ157)/AZ157)</f>
        <v>-0.0194113728156403</v>
      </c>
      <c r="BQ157" s="25" t="n">
        <f aca="false">BP157*100</f>
        <v>-1.94113728156403</v>
      </c>
      <c r="BR157" s="25" t="n">
        <f aca="false">BP157/AA157</f>
        <v>-0.000718939733912605</v>
      </c>
      <c r="BS157" s="25" t="n">
        <f aca="false">((AZ157 - AY157)/AZ157)</f>
        <v>-0.0104371124152553</v>
      </c>
      <c r="BT157" s="25" t="n">
        <f aca="false">BS157*100</f>
        <v>-1.04371124152553</v>
      </c>
      <c r="BU157" s="25" t="n">
        <f aca="false">BS157/AA157</f>
        <v>-0.000386559719083529</v>
      </c>
      <c r="BV157" s="25" t="n">
        <f aca="false">(BP157-BS157)*100</f>
        <v>-0.897426040038505</v>
      </c>
      <c r="BW157" s="25" t="n">
        <f aca="false">BV157/AA157</f>
        <v>-0.0332380014829076</v>
      </c>
      <c r="BX157" s="10"/>
      <c r="BY157" s="26"/>
      <c r="BZ157" s="26"/>
      <c r="CA157" s="26"/>
    </row>
    <row r="158" customFormat="false" ht="14.25" hidden="false" customHeight="true" outlineLevel="0" collapsed="false">
      <c r="A158" s="18" t="n">
        <v>157</v>
      </c>
      <c r="B158" s="10" t="n">
        <v>17203</v>
      </c>
      <c r="C158" s="10" t="n">
        <v>4</v>
      </c>
      <c r="D158" s="11" t="n">
        <v>2</v>
      </c>
      <c r="E158" s="11" t="n">
        <v>1</v>
      </c>
      <c r="F158" s="10" t="n">
        <v>400</v>
      </c>
      <c r="G158" s="10" t="n">
        <v>2359.13</v>
      </c>
      <c r="H158" s="10" t="n">
        <v>2470.99</v>
      </c>
      <c r="I158" s="12" t="n">
        <v>545.47</v>
      </c>
      <c r="J158" s="10" t="n">
        <v>2.98</v>
      </c>
      <c r="K158" s="13" t="n">
        <v>7.83</v>
      </c>
      <c r="L158" s="10" t="s">
        <v>64</v>
      </c>
      <c r="M158" s="10" t="n">
        <v>20170822</v>
      </c>
      <c r="N158" s="10" t="n">
        <v>20170822</v>
      </c>
      <c r="O158" s="10" t="n">
        <v>10.844667</v>
      </c>
      <c r="P158" s="10" t="n">
        <v>170506</v>
      </c>
      <c r="Q158" s="24" t="n">
        <f aca="false">DATE(2017,RIGHT(LEFT(P158,4),2),RIGHT(P158,2))</f>
        <v>42861</v>
      </c>
      <c r="R158" s="10" t="n">
        <f aca="false">AVERAGE(2.796, 2.797, 2.798)</f>
        <v>2.797</v>
      </c>
      <c r="S158" s="10" t="n">
        <v>13</v>
      </c>
      <c r="T158" s="10" t="n">
        <f aca="false">AVERAGE(32.6, 32.7, 32.7)</f>
        <v>32.6666666666667</v>
      </c>
      <c r="U158" s="10" t="n">
        <v>36.1</v>
      </c>
      <c r="V158" s="10" t="n">
        <v>10.833667</v>
      </c>
      <c r="W158" s="10" t="n">
        <v>170531</v>
      </c>
      <c r="X158" s="24" t="n">
        <f aca="false">DATE(2017,RIGHT(LEFT(W158,4),2),RIGHT(W158,2))</f>
        <v>42886</v>
      </c>
      <c r="Y158" s="10" t="n">
        <f aca="false">V158*(32.55/29.53)</f>
        <v>11.9416139806976</v>
      </c>
      <c r="Z158" s="10" t="n">
        <f aca="false">V158*(T158/AI158)</f>
        <v>12.0101738235294</v>
      </c>
      <c r="AA158" s="16" t="n">
        <v>27</v>
      </c>
      <c r="AB158" s="10" t="n">
        <f aca="false">IF(X158="NA","NA",DATEDIF(Q158,X158,"d"))</f>
        <v>25</v>
      </c>
      <c r="AC158" s="10" t="n">
        <f aca="false">1.8682*O158 - 2.7383</f>
        <v>17.5217068894</v>
      </c>
      <c r="AD158" s="10" t="n">
        <f aca="false">1.8682*Z158 - 2.7383</f>
        <v>19.6991067371176</v>
      </c>
      <c r="AE158" s="10" t="n">
        <f aca="false">((AD158-AC158)/AC158)*100</f>
        <v>12.4268706323064</v>
      </c>
      <c r="AF158" s="12" t="n">
        <f aca="false">(AE158/AA158)*60</f>
        <v>27.6152680717919</v>
      </c>
      <c r="AG158" s="10" t="n">
        <f aca="false">AVERAGE(2.806, 2.806, 2.806)</f>
        <v>2.806</v>
      </c>
      <c r="AH158" s="10" t="n">
        <v>17.2</v>
      </c>
      <c r="AI158" s="10" t="n">
        <f aca="false">AVERAGE(29.4, 29.5, 29.5)</f>
        <v>29.4666666666667</v>
      </c>
      <c r="AJ158" s="10" t="n">
        <f aca="false">33.1</f>
        <v>33.1</v>
      </c>
      <c r="AK158" s="10" t="n">
        <f aca="false">((R158 - AG158)/R158)</f>
        <v>-0.00321773328566301</v>
      </c>
      <c r="AL158" s="10" t="n">
        <f aca="false">(V158*(1 +AK158))</f>
        <v>10.7988071490883</v>
      </c>
      <c r="AM158" s="10" t="n">
        <v>10.869</v>
      </c>
      <c r="AN158" s="10" t="n">
        <v>170705</v>
      </c>
      <c r="AO158" s="24" t="n">
        <f aca="false">IF(AN158="NA","NA",DATE(2017,RIGHT(LEFT(AN158,4),2),RIGHT(AN158,2)))</f>
        <v>42921</v>
      </c>
      <c r="AP158" s="10" t="n">
        <f aca="false">IF(AO158="NA","NA",DATEDIF(X158,AO158,"d"))</f>
        <v>35</v>
      </c>
      <c r="AQ158" s="10" t="n">
        <f aca="false">AVERAGE(2.79, 2.79, 2.789)</f>
        <v>2.78966666666667</v>
      </c>
      <c r="AR158" s="10" t="n">
        <v>17</v>
      </c>
      <c r="AS158" s="10" t="s">
        <v>65</v>
      </c>
      <c r="AT158" s="10" t="s">
        <v>65</v>
      </c>
      <c r="AU158" s="10" t="n">
        <f aca="false">((R158 - AQ158)/ R158)</f>
        <v>0.00262185675128116</v>
      </c>
      <c r="AV158" s="10" t="n">
        <f aca="false">(AM158*(1+AU158))</f>
        <v>10.8974969610297</v>
      </c>
      <c r="AW158" s="10" t="n">
        <v>18.881</v>
      </c>
      <c r="AX158" s="10" t="s">
        <v>66</v>
      </c>
      <c r="AY158" s="21" t="n">
        <f aca="false">1.8651*O158 - 2.6525</f>
        <v>17.5738884217</v>
      </c>
      <c r="AZ158" s="21" t="n">
        <f aca="false">1.8651*V158 - 2.6525</f>
        <v>17.5533723217</v>
      </c>
      <c r="BA158" s="21" t="n">
        <f aca="false">1.8651*AM158 - 2.6525</f>
        <v>17.6192719</v>
      </c>
      <c r="BB158" s="21" t="n">
        <f aca="false">1.8651*AL158 - 2.6525</f>
        <v>17.4883552137646</v>
      </c>
      <c r="BC158" s="21" t="n">
        <f aca="false">1.8651*AV158 - 2.6525</f>
        <v>17.6724215820164</v>
      </c>
      <c r="BD158" s="25" t="n">
        <f aca="false">V158 - O158</f>
        <v>-0.0109999999999992</v>
      </c>
      <c r="BE158" s="25" t="n">
        <f aca="false">(BD158/O158)*100</f>
        <v>-0.101432344580052</v>
      </c>
      <c r="BF158" s="25" t="n">
        <f aca="false">AM158-O158</f>
        <v>0.0243330000000004</v>
      </c>
      <c r="BG158" s="25" t="n">
        <f aca="false">(BF158/O158)*100</f>
        <v>0.22437756733333</v>
      </c>
      <c r="BH158" s="25" t="n">
        <f aca="false">BG158/AA158</f>
        <v>0.0083102802716048</v>
      </c>
      <c r="BI158" s="25" t="n">
        <f aca="false">((BA158 - AY158)/AY158)*100</f>
        <v>0.258243805872606</v>
      </c>
      <c r="BJ158" s="25" t="n">
        <f aca="false">BI158/AA158</f>
        <v>0.00956458540268911</v>
      </c>
      <c r="BK158" s="25" t="n">
        <f aca="false">(AV158-O158)</f>
        <v>0.0528299610296763</v>
      </c>
      <c r="BL158" s="25" t="n">
        <f aca="false">(BK158/O158)*100</f>
        <v>0.487151528301204</v>
      </c>
      <c r="BM158" s="25" t="n">
        <f aca="false">BL158/AA158</f>
        <v>0.0180426491963409</v>
      </c>
      <c r="BN158" s="25" t="n">
        <f aca="false">((BC158 - AY158)/AY158)*100</f>
        <v>0.560679332610205</v>
      </c>
      <c r="BO158" s="25" t="n">
        <f aca="false">BN158/AA158</f>
        <v>0.0207659012077854</v>
      </c>
      <c r="BP158" s="25" t="n">
        <f aca="false">((BC158 - AZ158)/AZ158)</f>
        <v>0.00678213041543451</v>
      </c>
      <c r="BQ158" s="25" t="n">
        <f aca="false">BP158*100</f>
        <v>0.678213041543451</v>
      </c>
      <c r="BR158" s="25" t="n">
        <f aca="false">BP158/AA158</f>
        <v>0.000251190015386463</v>
      </c>
      <c r="BS158" s="25" t="n">
        <f aca="false">((AZ158 - AY158)/AZ158)</f>
        <v>-0.0011687839592302</v>
      </c>
      <c r="BT158" s="25" t="n">
        <f aca="false">BS158*100</f>
        <v>-0.11687839592302</v>
      </c>
      <c r="BU158" s="25" t="n">
        <f aca="false">BS158/AA158</f>
        <v>-4.32882947863035E-005</v>
      </c>
      <c r="BV158" s="25" t="n">
        <f aca="false">(BP158-BS158)*100</f>
        <v>0.795091437466471</v>
      </c>
      <c r="BW158" s="25" t="n">
        <f aca="false">BV158/AA158</f>
        <v>0.0294478310172767</v>
      </c>
      <c r="BX158" s="10"/>
      <c r="BY158" s="26"/>
      <c r="BZ158" s="26"/>
      <c r="CA158" s="26"/>
    </row>
    <row r="159" customFormat="false" ht="14.25" hidden="false" customHeight="true" outlineLevel="0" collapsed="false">
      <c r="A159" s="18" t="n">
        <v>158</v>
      </c>
      <c r="B159" s="10" t="n">
        <v>17204</v>
      </c>
      <c r="C159" s="10" t="n">
        <v>15</v>
      </c>
      <c r="D159" s="11" t="n">
        <v>5</v>
      </c>
      <c r="E159" s="11" t="n">
        <v>3</v>
      </c>
      <c r="F159" s="10" t="n">
        <v>900</v>
      </c>
      <c r="G159" s="10" t="n">
        <v>2441.67</v>
      </c>
      <c r="H159" s="10" t="n">
        <v>2467.77</v>
      </c>
      <c r="I159" s="12" t="n">
        <v>890.65</v>
      </c>
      <c r="J159" s="10" t="n">
        <v>2.12</v>
      </c>
      <c r="K159" s="13" t="n">
        <v>7.62</v>
      </c>
      <c r="L159" s="10" t="s">
        <v>64</v>
      </c>
      <c r="M159" s="10" t="n">
        <v>20170822</v>
      </c>
      <c r="N159" s="10" t="n">
        <v>20170822</v>
      </c>
      <c r="O159" s="10" t="n">
        <v>54.753333</v>
      </c>
      <c r="P159" s="10" t="n">
        <v>170504</v>
      </c>
      <c r="Q159" s="24" t="n">
        <f aca="false">DATE(2017,RIGHT(LEFT(P159,4),2),RIGHT(P159,2))</f>
        <v>42859</v>
      </c>
      <c r="R159" s="10" t="n">
        <f aca="false">AVERAGE(2.769, 2.772, 2.769)</f>
        <v>2.77</v>
      </c>
      <c r="S159" s="10" t="n">
        <v>13</v>
      </c>
      <c r="T159" s="10" t="n">
        <f aca="false">AVERAGE(32.4,32.5,32.4)</f>
        <v>32.4333333333333</v>
      </c>
      <c r="U159" s="10" t="n">
        <v>36.1</v>
      </c>
      <c r="V159" s="10" t="n">
        <v>54.873333</v>
      </c>
      <c r="W159" s="10" t="n">
        <v>170531</v>
      </c>
      <c r="X159" s="24" t="n">
        <f aca="false">DATE(2017,RIGHT(LEFT(W159,4),2),RIGHT(W159,2))</f>
        <v>42886</v>
      </c>
      <c r="Y159" s="10" t="n">
        <f aca="false">V159*(32.55/29.53)</f>
        <v>60.4851672587199</v>
      </c>
      <c r="Z159" s="10" t="n">
        <f aca="false">V159*(T159/AI159)</f>
        <v>60.3979106436652</v>
      </c>
      <c r="AA159" s="16" t="n">
        <v>27</v>
      </c>
      <c r="AB159" s="10" t="n">
        <f aca="false">IF(X159="NA","NA",DATEDIF(Q159,X159,"d"))</f>
        <v>27</v>
      </c>
      <c r="AC159" s="10" t="n">
        <f aca="false">1.8682*O159 - 2.7383</f>
        <v>99.5518767106</v>
      </c>
      <c r="AD159" s="10" t="n">
        <f aca="false">1.8682*Z159 - 2.7383</f>
        <v>110.097076664495</v>
      </c>
      <c r="AE159" s="10" t="n">
        <f aca="false">((AD159-AC159)/AC159)*100</f>
        <v>10.5926681669201</v>
      </c>
      <c r="AF159" s="12" t="n">
        <f aca="false">(AE159/AA159)*60</f>
        <v>23.5392625931558</v>
      </c>
      <c r="AG159" s="10" t="n">
        <f aca="false">AVERAGE(2.806, 2.806, 2.806)</f>
        <v>2.806</v>
      </c>
      <c r="AH159" s="10" t="n">
        <v>17.2</v>
      </c>
      <c r="AI159" s="10" t="n">
        <f aca="false">AVERAGE(29.4, 29.5, 29.5)</f>
        <v>29.4666666666667</v>
      </c>
      <c r="AJ159" s="10" t="n">
        <f aca="false">33.1</f>
        <v>33.1</v>
      </c>
      <c r="AK159" s="10" t="n">
        <f aca="false">((R159 - AG159)/R159)</f>
        <v>-0.0129963898916966</v>
      </c>
      <c r="AL159" s="10" t="n">
        <f aca="false">(V159*(1 +AK159))</f>
        <v>54.1601777696751</v>
      </c>
      <c r="AM159" s="10" t="n">
        <v>54.788333</v>
      </c>
      <c r="AN159" s="10" t="n">
        <v>170707</v>
      </c>
      <c r="AO159" s="24" t="n">
        <f aca="false">IF(AN159="NA","NA",DATE(2017,RIGHT(LEFT(AN159,4),2),RIGHT(AN159,2)))</f>
        <v>42923</v>
      </c>
      <c r="AP159" s="10" t="n">
        <f aca="false">IF(AO159="NA","NA",DATEDIF(X159,AO159,"d"))</f>
        <v>37</v>
      </c>
      <c r="AQ159" s="10" t="n">
        <f aca="false">AVERAGE(2.796, 2.792, 2.791)</f>
        <v>2.793</v>
      </c>
      <c r="AR159" s="10" t="n">
        <v>16.7</v>
      </c>
      <c r="AS159" s="10" t="s">
        <v>65</v>
      </c>
      <c r="AT159" s="10" t="s">
        <v>65</v>
      </c>
      <c r="AU159" s="10" t="n">
        <f aca="false">((R159 - AQ159)/ R159)</f>
        <v>-0.00830324909747281</v>
      </c>
      <c r="AV159" s="10" t="n">
        <f aca="false">(AM159*(1+AU159))</f>
        <v>54.3334118234657</v>
      </c>
      <c r="AW159" s="10" t="n">
        <v>89.908</v>
      </c>
      <c r="AX159" s="10" t="s">
        <v>66</v>
      </c>
      <c r="AY159" s="21" t="n">
        <f aca="false">1.8651*O159 - 2.6525</f>
        <v>99.4679413783</v>
      </c>
      <c r="AZ159" s="21" t="n">
        <f aca="false">1.8651*V159 - 2.6525</f>
        <v>99.6917533783</v>
      </c>
      <c r="BA159" s="21" t="n">
        <f aca="false">1.8651*AM159 - 2.6525</f>
        <v>99.5332198783</v>
      </c>
      <c r="BB159" s="21" t="n">
        <f aca="false">1.8651*AL159 - 2.6525</f>
        <v>98.361647558221</v>
      </c>
      <c r="BC159" s="21" t="n">
        <f aca="false">1.8651*AV159 - 2.6525</f>
        <v>98.6847463919459</v>
      </c>
      <c r="BD159" s="25" t="n">
        <f aca="false">V159 - O159</f>
        <v>0.120000000000005</v>
      </c>
      <c r="BE159" s="25" t="n">
        <f aca="false">(BD159/O159)*100</f>
        <v>0.21916474016295</v>
      </c>
      <c r="BF159" s="25" t="n">
        <f aca="false">AM159-O159</f>
        <v>0.0350000000000037</v>
      </c>
      <c r="BG159" s="25" t="n">
        <f aca="false">(BF159/O159)*100</f>
        <v>0.063923049214198</v>
      </c>
      <c r="BH159" s="25" t="n">
        <f aca="false">BG159/AA159</f>
        <v>0.00236752034126659</v>
      </c>
      <c r="BI159" s="25" t="n">
        <f aca="false">((BA159 - AY159)/AY159)*100</f>
        <v>0.0656276777175227</v>
      </c>
      <c r="BJ159" s="25" t="n">
        <f aca="false">BI159/AA159</f>
        <v>0.00243065473027862</v>
      </c>
      <c r="BK159" s="25" t="n">
        <f aca="false">(AV159-O159)</f>
        <v>-0.419921176534288</v>
      </c>
      <c r="BL159" s="25" t="n">
        <f aca="false">(BK159/O159)*100</f>
        <v>-0.766932629533782</v>
      </c>
      <c r="BM159" s="25" t="n">
        <f aca="false">BL159/AA159</f>
        <v>-0.0284049122049549</v>
      </c>
      <c r="BN159" s="25" t="n">
        <f aca="false">((BC159 - AY159)/AY159)*100</f>
        <v>-0.787384332581519</v>
      </c>
      <c r="BO159" s="25" t="n">
        <f aca="false">BN159/AA159</f>
        <v>-0.0291623826882044</v>
      </c>
      <c r="BP159" s="25" t="n">
        <f aca="false">((BC159 - AZ159)/AZ159)</f>
        <v>-0.0101012064913015</v>
      </c>
      <c r="BQ159" s="25" t="n">
        <f aca="false">BP159*100</f>
        <v>-1.01012064913015</v>
      </c>
      <c r="BR159" s="25" t="n">
        <f aca="false">BP159/AA159</f>
        <v>-0.000374118758937093</v>
      </c>
      <c r="BS159" s="25" t="n">
        <f aca="false">((AZ159 - AY159)/AZ159)</f>
        <v>0.00224504026075969</v>
      </c>
      <c r="BT159" s="25" t="n">
        <f aca="false">BS159*100</f>
        <v>0.224504026075969</v>
      </c>
      <c r="BU159" s="25" t="n">
        <f aca="false">BS159/AA159</f>
        <v>8.31496392873959E-005</v>
      </c>
      <c r="BV159" s="25" t="n">
        <f aca="false">(BP159-BS159)*100</f>
        <v>-1.23462467520612</v>
      </c>
      <c r="BW159" s="25" t="n">
        <f aca="false">BV159/AA159</f>
        <v>-0.0457268398224489</v>
      </c>
      <c r="BX159" s="10"/>
      <c r="BY159" s="26"/>
      <c r="BZ159" s="26"/>
      <c r="CA159" s="26"/>
    </row>
    <row r="160" customFormat="false" ht="14.25" hidden="false" customHeight="true" outlineLevel="0" collapsed="false">
      <c r="A160" s="18" t="n">
        <v>159</v>
      </c>
      <c r="B160" s="10" t="n">
        <v>17208</v>
      </c>
      <c r="C160" s="10" t="n">
        <v>14</v>
      </c>
      <c r="D160" s="11" t="n">
        <v>5</v>
      </c>
      <c r="E160" s="11" t="n">
        <v>2</v>
      </c>
      <c r="F160" s="10" t="n">
        <v>900</v>
      </c>
      <c r="G160" s="10" t="n">
        <v>2441</v>
      </c>
      <c r="H160" s="10" t="n">
        <v>2468.42</v>
      </c>
      <c r="I160" s="12" t="n">
        <v>865.45</v>
      </c>
      <c r="J160" s="10" t="n">
        <v>2.15</v>
      </c>
      <c r="K160" s="13" t="n">
        <v>7.62</v>
      </c>
      <c r="L160" s="10" t="s">
        <v>64</v>
      </c>
      <c r="M160" s="10" t="n">
        <v>20170822</v>
      </c>
      <c r="N160" s="10" t="n">
        <v>20170822</v>
      </c>
      <c r="O160" s="10" t="n">
        <v>21.282</v>
      </c>
      <c r="P160" s="10" t="n">
        <v>170505</v>
      </c>
      <c r="Q160" s="24" t="n">
        <f aca="false">DATE(2017,RIGHT(LEFT(P160,4),2),RIGHT(P160,2))</f>
        <v>42860</v>
      </c>
      <c r="R160" s="10" t="n">
        <v>2.786</v>
      </c>
      <c r="S160" s="10" t="n">
        <v>12.9</v>
      </c>
      <c r="T160" s="10" t="n">
        <f aca="false">AVERAGE(32.5, 32.6, 32.5)</f>
        <v>32.5333333333333</v>
      </c>
      <c r="U160" s="10" t="n">
        <v>36.1</v>
      </c>
      <c r="V160" s="10" t="n">
        <v>21.19925</v>
      </c>
      <c r="W160" s="10" t="n">
        <v>170531</v>
      </c>
      <c r="X160" s="24" t="n">
        <f aca="false">DATE(2017,RIGHT(LEFT(W160,4),2),RIGHT(W160,2))</f>
        <v>42886</v>
      </c>
      <c r="Y160" s="10" t="n">
        <f aca="false">V160*(32.55/29.53)</f>
        <v>23.3672735353877</v>
      </c>
      <c r="Z160" s="10" t="n">
        <f aca="false">V160*(T160/AI160)</f>
        <v>23.4055067873303</v>
      </c>
      <c r="AA160" s="16" t="n">
        <v>27</v>
      </c>
      <c r="AB160" s="10" t="n">
        <f aca="false">IF(X160="NA","NA",DATEDIF(Q160,X160,"d"))</f>
        <v>26</v>
      </c>
      <c r="AC160" s="10" t="n">
        <f aca="false">1.8682*O160 - 2.7383</f>
        <v>37.0207324</v>
      </c>
      <c r="AD160" s="10" t="n">
        <f aca="false">1.8682*Z160 - 2.7383</f>
        <v>40.9878677800905</v>
      </c>
      <c r="AE160" s="10" t="n">
        <f aca="false">((AD160-AC160)/AC160)*100</f>
        <v>10.7159829719914</v>
      </c>
      <c r="AF160" s="12" t="n">
        <f aca="false">(AE160/AA160)*60</f>
        <v>23.8132954933141</v>
      </c>
      <c r="AG160" s="10" t="n">
        <f aca="false">AVERAGE(2.806, 2.806, 2.806)</f>
        <v>2.806</v>
      </c>
      <c r="AH160" s="10" t="n">
        <v>17.2</v>
      </c>
      <c r="AI160" s="10" t="n">
        <f aca="false">AVERAGE(29.4, 29.5, 29.5)</f>
        <v>29.4666666666667</v>
      </c>
      <c r="AJ160" s="10" t="n">
        <f aca="false">33.1</f>
        <v>33.1</v>
      </c>
      <c r="AK160" s="10" t="n">
        <f aca="false">((R160 - AG160)/R160)</f>
        <v>-0.00717875089734371</v>
      </c>
      <c r="AL160" s="10" t="n">
        <f aca="false">(V160*(1 +AK160))</f>
        <v>21.0470658650395</v>
      </c>
      <c r="AM160" s="10" t="n">
        <v>21.149333</v>
      </c>
      <c r="AN160" s="10" t="n">
        <v>170707</v>
      </c>
      <c r="AO160" s="24" t="n">
        <f aca="false">IF(AN160="NA","NA",DATE(2017,RIGHT(LEFT(AN160,4),2),RIGHT(AN160,2)))</f>
        <v>42923</v>
      </c>
      <c r="AP160" s="10" t="n">
        <f aca="false">IF(AO160="NA","NA",DATEDIF(X160,AO160,"d"))</f>
        <v>37</v>
      </c>
      <c r="AQ160" s="10" t="n">
        <f aca="false">AVERAGE(2.796, 2.792, 2.791)</f>
        <v>2.793</v>
      </c>
      <c r="AR160" s="10" t="n">
        <v>16.7</v>
      </c>
      <c r="AS160" s="10" t="s">
        <v>65</v>
      </c>
      <c r="AT160" s="10" t="s">
        <v>65</v>
      </c>
      <c r="AU160" s="10" t="n">
        <f aca="false">((R160 - AQ160)/ R160)</f>
        <v>-0.00251256281407023</v>
      </c>
      <c r="AV160" s="10" t="n">
        <f aca="false">(AM160*(1+AU160))</f>
        <v>21.0961939723618</v>
      </c>
      <c r="AW160" s="10" t="n">
        <v>35.336</v>
      </c>
      <c r="AX160" s="10" t="s">
        <v>66</v>
      </c>
      <c r="AY160" s="21" t="n">
        <f aca="false">1.8651*O160 - 2.6525</f>
        <v>37.0405582</v>
      </c>
      <c r="AZ160" s="21" t="n">
        <f aca="false">1.8651*V160 - 2.6525</f>
        <v>36.886221175</v>
      </c>
      <c r="BA160" s="21" t="n">
        <f aca="false">1.8651*AM160 - 2.6525</f>
        <v>36.7931209783</v>
      </c>
      <c r="BB160" s="21" t="n">
        <f aca="false">1.8651*AL160 - 2.6525</f>
        <v>36.6023825448851</v>
      </c>
      <c r="BC160" s="21" t="n">
        <f aca="false">1.8651*AV160 - 2.6525</f>
        <v>36.694011377852</v>
      </c>
      <c r="BD160" s="25" t="n">
        <f aca="false">V160 - O160</f>
        <v>-0.0827500000000008</v>
      </c>
      <c r="BE160" s="25" t="n">
        <f aca="false">(BD160/O160)*100</f>
        <v>-0.388826238135517</v>
      </c>
      <c r="BF160" s="25" t="n">
        <f aca="false">AM160-O160</f>
        <v>-0.132667000000001</v>
      </c>
      <c r="BG160" s="25" t="n">
        <f aca="false">(BF160/O160)*100</f>
        <v>-0.623376562353169</v>
      </c>
      <c r="BH160" s="25" t="n">
        <f aca="false">BG160/AA160</f>
        <v>-0.0230880208278951</v>
      </c>
      <c r="BI160" s="25" t="n">
        <f aca="false">((BA160 - AY160)/AY160)*100</f>
        <v>-0.668016989279635</v>
      </c>
      <c r="BJ160" s="25" t="n">
        <f aca="false">BI160/AA160</f>
        <v>-0.0247413699733198</v>
      </c>
      <c r="BK160" s="25" t="n">
        <f aca="false">(AV160-O160)</f>
        <v>-0.18580602763819</v>
      </c>
      <c r="BL160" s="25" t="n">
        <f aca="false">(BK160/O160)*100</f>
        <v>-0.873066570990461</v>
      </c>
      <c r="BM160" s="25" t="n">
        <f aca="false">BL160/AA160</f>
        <v>-0.0323357989255726</v>
      </c>
      <c r="BN160" s="25" t="n">
        <f aca="false">((BC160 - AY160)/AY160)*100</f>
        <v>-0.935587472188795</v>
      </c>
      <c r="BO160" s="25" t="n">
        <f aca="false">BN160/AA160</f>
        <v>-0.0346513878588443</v>
      </c>
      <c r="BP160" s="25" t="n">
        <f aca="false">((BC160 - AZ160)/AZ160)</f>
        <v>-0.00521088338748746</v>
      </c>
      <c r="BQ160" s="25" t="n">
        <f aca="false">BP160*100</f>
        <v>-0.521088338748746</v>
      </c>
      <c r="BR160" s="25" t="n">
        <f aca="false">BP160/AA160</f>
        <v>-0.000192995681018054</v>
      </c>
      <c r="BS160" s="25" t="n">
        <f aca="false">((AZ160 - AY160)/AZ160)</f>
        <v>-0.00418413760162039</v>
      </c>
      <c r="BT160" s="25" t="n">
        <f aca="false">BS160*100</f>
        <v>-0.418413760162039</v>
      </c>
      <c r="BU160" s="25" t="n">
        <f aca="false">BS160/AA160</f>
        <v>-0.000154968059319274</v>
      </c>
      <c r="BV160" s="25" t="n">
        <f aca="false">(BP160-BS160)*100</f>
        <v>-0.102674578586707</v>
      </c>
      <c r="BW160" s="25" t="n">
        <f aca="false">BV160/AA160</f>
        <v>-0.00380276216987803</v>
      </c>
      <c r="BX160" s="10"/>
      <c r="BY160" s="26"/>
      <c r="BZ160" s="26"/>
      <c r="CA160" s="26"/>
    </row>
    <row r="161" customFormat="false" ht="14.25" hidden="false" customHeight="true" outlineLevel="0" collapsed="false">
      <c r="A161" s="18" t="n">
        <v>160</v>
      </c>
      <c r="B161" s="10" t="n">
        <v>17211</v>
      </c>
      <c r="C161" s="10" t="n">
        <v>5</v>
      </c>
      <c r="D161" s="11" t="n">
        <v>2</v>
      </c>
      <c r="E161" s="11" t="n">
        <v>2</v>
      </c>
      <c r="F161" s="10" t="n">
        <v>400</v>
      </c>
      <c r="G161" s="10" t="n">
        <v>2329.53</v>
      </c>
      <c r="H161" s="10" t="n">
        <v>2437.2</v>
      </c>
      <c r="I161" s="12" t="n">
        <v>590.67</v>
      </c>
      <c r="J161" s="10" t="n">
        <v>2.86</v>
      </c>
      <c r="K161" s="13" t="n">
        <v>7.83</v>
      </c>
      <c r="L161" s="10" t="s">
        <v>64</v>
      </c>
      <c r="M161" s="10" t="n">
        <v>20170822</v>
      </c>
      <c r="N161" s="10" t="n">
        <v>20170822</v>
      </c>
      <c r="O161" s="10" t="n">
        <v>30.758667</v>
      </c>
      <c r="P161" s="10" t="n">
        <v>170505</v>
      </c>
      <c r="Q161" s="24" t="n">
        <f aca="false">DATE(2017,RIGHT(LEFT(P161,4),2),RIGHT(P161,2))</f>
        <v>42860</v>
      </c>
      <c r="R161" s="10" t="n">
        <v>2.786</v>
      </c>
      <c r="S161" s="10" t="n">
        <v>12.9</v>
      </c>
      <c r="T161" s="10" t="n">
        <f aca="false">AVERAGE(32.5, 32.6, 32.5)</f>
        <v>32.5333333333333</v>
      </c>
      <c r="U161" s="10" t="n">
        <v>36.1</v>
      </c>
      <c r="V161" s="10" t="n">
        <v>30.711333</v>
      </c>
      <c r="W161" s="10" t="n">
        <v>170601</v>
      </c>
      <c r="X161" s="24" t="n">
        <f aca="false">DATE(2017,RIGHT(LEFT(W161,4),2),RIGHT(W161,2))</f>
        <v>42887</v>
      </c>
      <c r="Y161" s="10" t="n">
        <f aca="false">V161*(32.55/29.53)</f>
        <v>33.8521466017609</v>
      </c>
      <c r="Z161" s="10" t="n">
        <f aca="false">V161*(T161/AI161)</f>
        <v>33.7547984324324</v>
      </c>
      <c r="AA161" s="16" t="n">
        <v>27</v>
      </c>
      <c r="AB161" s="10" t="n">
        <f aca="false">IF(X161="NA","NA",DATEDIF(Q161,X161,"d"))</f>
        <v>27</v>
      </c>
      <c r="AC161" s="10" t="n">
        <f aca="false">1.8682*O161 - 2.7383</f>
        <v>54.7250416894</v>
      </c>
      <c r="AD161" s="10" t="n">
        <f aca="false">1.8682*Z161 - 2.7383</f>
        <v>60.3224144314703</v>
      </c>
      <c r="AE161" s="10" t="n">
        <f aca="false">((AD161-AC161)/AC161)*100</f>
        <v>10.2281744687176</v>
      </c>
      <c r="AF161" s="12" t="n">
        <f aca="false">(AE161/AA161)*60</f>
        <v>22.7292765971502</v>
      </c>
      <c r="AG161" s="10" t="n">
        <f aca="false">AVERAGE(2.803, 2.807, 2.809)</f>
        <v>2.80633333333333</v>
      </c>
      <c r="AH161" s="10" t="n">
        <v>17</v>
      </c>
      <c r="AI161" s="10" t="n">
        <f aca="false">AVERAGE(29.6, 29.6, 29.6)</f>
        <v>29.6</v>
      </c>
      <c r="AJ161" s="10" t="n">
        <v>33.1</v>
      </c>
      <c r="AK161" s="10" t="n">
        <f aca="false">((R161 - AG161)/R161)</f>
        <v>-0.00729839674563292</v>
      </c>
      <c r="AL161" s="10" t="n">
        <f aca="false">(V161*(1 +AK161))</f>
        <v>30.4871895071788</v>
      </c>
      <c r="AM161" s="10" t="n">
        <v>30.227333</v>
      </c>
      <c r="AN161" s="10" t="n">
        <v>170705</v>
      </c>
      <c r="AO161" s="24" t="n">
        <f aca="false">IF(AN161="NA","NA",DATE(2017,RIGHT(LEFT(AN161,4),2),RIGHT(AN161,2)))</f>
        <v>42921</v>
      </c>
      <c r="AP161" s="10" t="n">
        <f aca="false">IF(AO161="NA","NA",DATEDIF(X161,AO161,"d"))</f>
        <v>34</v>
      </c>
      <c r="AQ161" s="10" t="n">
        <f aca="false">AVERAGE(2.79, 2.79, 2.789)</f>
        <v>2.78966666666667</v>
      </c>
      <c r="AR161" s="10" t="n">
        <v>17</v>
      </c>
      <c r="AS161" s="10" t="s">
        <v>65</v>
      </c>
      <c r="AT161" s="10" t="s">
        <v>65</v>
      </c>
      <c r="AU161" s="10" t="n">
        <f aca="false">((R161 - AQ161)/ R161)</f>
        <v>-0.00131610433117972</v>
      </c>
      <c r="AV161" s="10" t="n">
        <f aca="false">(AM161*(1+AU161))</f>
        <v>30.1875506761187</v>
      </c>
      <c r="AW161" s="10" t="n">
        <v>50.454</v>
      </c>
      <c r="AX161" s="10" t="s">
        <v>66</v>
      </c>
      <c r="AY161" s="21" t="n">
        <f aca="false">1.8651*O161 - 2.6525</f>
        <v>54.7154898217</v>
      </c>
      <c r="AZ161" s="21" t="n">
        <f aca="false">1.8651*V161 - 2.6525</f>
        <v>54.6272071783</v>
      </c>
      <c r="BA161" s="21" t="n">
        <f aca="false">1.8651*AM161 - 2.6525</f>
        <v>53.7244987783</v>
      </c>
      <c r="BB161" s="21" t="n">
        <f aca="false">1.8651*AL161 - 2.6525</f>
        <v>54.2091571498391</v>
      </c>
      <c r="BC161" s="21" t="n">
        <f aca="false">1.8651*AV161 - 2.6525</f>
        <v>53.650300766029</v>
      </c>
      <c r="BD161" s="25" t="n">
        <f aca="false">V161 - O161</f>
        <v>-0.0473339999999993</v>
      </c>
      <c r="BE161" s="25" t="n">
        <f aca="false">(BD161/O161)*100</f>
        <v>-0.153888333327317</v>
      </c>
      <c r="BF161" s="25" t="n">
        <f aca="false">AM161-O161</f>
        <v>-0.531333999999998</v>
      </c>
      <c r="BG161" s="25" t="n">
        <f aca="false">(BF161/O161)*100</f>
        <v>-1.72742856509353</v>
      </c>
      <c r="BH161" s="25" t="n">
        <f aca="false">BG161/AA161</f>
        <v>-0.0639788357442049</v>
      </c>
      <c r="BI161" s="25" t="n">
        <f aca="false">((BA161 - AY161)/AY161)*100</f>
        <v>-1.81117092550815</v>
      </c>
      <c r="BJ161" s="25" t="n">
        <f aca="false">BI161/AA161</f>
        <v>-0.06708040464845</v>
      </c>
      <c r="BK161" s="25" t="n">
        <f aca="false">(AV161-O161)</f>
        <v>-0.571116323881309</v>
      </c>
      <c r="BL161" s="25" t="n">
        <f aca="false">(BK161/O161)*100</f>
        <v>-1.85676552199518</v>
      </c>
      <c r="BM161" s="25" t="n">
        <f aca="false">BL161/AA161</f>
        <v>-0.0687690934072289</v>
      </c>
      <c r="BN161" s="25" t="n">
        <f aca="false">((BC161 - AY161)/AY161)*100</f>
        <v>-1.94677788527919</v>
      </c>
      <c r="BO161" s="25" t="n">
        <f aca="false">BN161/AA161</f>
        <v>-0.07210288463997</v>
      </c>
      <c r="BP161" s="25" t="n">
        <f aca="false">((BC161 - AZ161)/AZ161)</f>
        <v>-0.0178831476608802</v>
      </c>
      <c r="BQ161" s="25" t="n">
        <f aca="false">BP161*100</f>
        <v>-1.78831476608802</v>
      </c>
      <c r="BR161" s="25" t="n">
        <f aca="false">BP161/AA161</f>
        <v>-0.000662338802254823</v>
      </c>
      <c r="BS161" s="25" t="n">
        <f aca="false">((AZ161 - AY161)/AZ161)</f>
        <v>-0.0016160929317118</v>
      </c>
      <c r="BT161" s="25" t="n">
        <f aca="false">BS161*100</f>
        <v>-0.16160929317118</v>
      </c>
      <c r="BU161" s="25" t="n">
        <f aca="false">BS161/AA161</f>
        <v>-5.98552937671036E-005</v>
      </c>
      <c r="BV161" s="25" t="n">
        <f aca="false">(BP161-BS161)*100</f>
        <v>-1.62670547291684</v>
      </c>
      <c r="BW161" s="25" t="n">
        <f aca="false">BV161/AA161</f>
        <v>-0.0602483508487719</v>
      </c>
      <c r="BX161" s="10"/>
      <c r="BY161" s="26"/>
      <c r="BZ161" s="26"/>
      <c r="CA161" s="26"/>
    </row>
    <row r="162" customFormat="false" ht="14.25" hidden="false" customHeight="true" outlineLevel="0" collapsed="false">
      <c r="A162" s="18" t="n">
        <v>161</v>
      </c>
      <c r="B162" s="10" t="n">
        <v>17213</v>
      </c>
      <c r="C162" s="10" t="n">
        <v>10</v>
      </c>
      <c r="D162" s="11" t="n">
        <v>4</v>
      </c>
      <c r="E162" s="11" t="n">
        <v>1</v>
      </c>
      <c r="F162" s="10" t="n">
        <v>2800</v>
      </c>
      <c r="G162" s="10" t="n">
        <v>2587.92</v>
      </c>
      <c r="H162" s="10" t="n">
        <v>2497.79</v>
      </c>
      <c r="I162" s="12" t="n">
        <v>2378.18</v>
      </c>
      <c r="J162" s="10" t="n">
        <v>1.08</v>
      </c>
      <c r="K162" s="13" t="n">
        <v>7.23</v>
      </c>
      <c r="L162" s="10" t="s">
        <v>64</v>
      </c>
      <c r="M162" s="10" t="n">
        <v>20170822</v>
      </c>
      <c r="N162" s="10" t="n">
        <v>20170822</v>
      </c>
      <c r="O162" s="10" t="n">
        <v>41.262667</v>
      </c>
      <c r="P162" s="10" t="n">
        <v>170505</v>
      </c>
      <c r="Q162" s="24" t="n">
        <f aca="false">DATE(2017,RIGHT(LEFT(P162,4),2),RIGHT(P162,2))</f>
        <v>42860</v>
      </c>
      <c r="R162" s="10" t="n">
        <v>2.785</v>
      </c>
      <c r="S162" s="10" t="n">
        <v>12.9</v>
      </c>
      <c r="T162" s="10" t="n">
        <f aca="false">AVERAGE(32.5, 32.6, 32.5)</f>
        <v>32.5333333333333</v>
      </c>
      <c r="U162" s="10" t="n">
        <v>36.1</v>
      </c>
      <c r="V162" s="10" t="n">
        <v>41.124333</v>
      </c>
      <c r="W162" s="10" t="n">
        <v>170531</v>
      </c>
      <c r="X162" s="24" t="n">
        <f aca="false">DATE(2017,RIGHT(LEFT(W162,4),2),RIGHT(W162,2))</f>
        <v>42886</v>
      </c>
      <c r="Y162" s="10" t="n">
        <f aca="false">V162*(32.55/29.53)</f>
        <v>45.3300724398916</v>
      </c>
      <c r="Z162" s="10" t="n">
        <f aca="false">V162*(T162/AI162)</f>
        <v>45.404240959276</v>
      </c>
      <c r="AA162" s="16" t="n">
        <v>27</v>
      </c>
      <c r="AB162" s="10" t="n">
        <f aca="false">IF(X162="NA","NA",DATEDIF(Q162,X162,"d"))</f>
        <v>26</v>
      </c>
      <c r="AC162" s="10" t="n">
        <f aca="false">1.8682*O162 - 2.7383</f>
        <v>74.3486144894</v>
      </c>
      <c r="AD162" s="10" t="n">
        <f aca="false">1.8682*Z162 - 2.7383</f>
        <v>82.0859029601195</v>
      </c>
      <c r="AE162" s="10" t="n">
        <f aca="false">((AD162-AC162)/AC162)*100</f>
        <v>10.4067688737126</v>
      </c>
      <c r="AF162" s="12" t="n">
        <f aca="false">(AE162/AA162)*60</f>
        <v>23.1261530526946</v>
      </c>
      <c r="AG162" s="10" t="n">
        <f aca="false">AVERAGE(2.806, 2.806, 2.806)</f>
        <v>2.806</v>
      </c>
      <c r="AH162" s="10" t="n">
        <v>17.2</v>
      </c>
      <c r="AI162" s="10" t="n">
        <f aca="false">AVERAGE(29.4, 29.5, 29.5)</f>
        <v>29.4666666666667</v>
      </c>
      <c r="AJ162" s="10" t="n">
        <f aca="false">33.1</f>
        <v>33.1</v>
      </c>
      <c r="AK162" s="10" t="n">
        <f aca="false">((R162 - AG162)/R162)</f>
        <v>-0.00754039497306983</v>
      </c>
      <c r="AL162" s="10" t="n">
        <f aca="false">(V162*(1 +AK162))</f>
        <v>40.814239286176</v>
      </c>
      <c r="AM162" s="10" t="n">
        <v>40.629</v>
      </c>
      <c r="AN162" s="10" t="n">
        <v>170705</v>
      </c>
      <c r="AO162" s="24" t="n">
        <f aca="false">IF(AN162="NA","NA",DATE(2017,RIGHT(LEFT(AN162,4),2),RIGHT(AN162,2)))</f>
        <v>42921</v>
      </c>
      <c r="AP162" s="10" t="n">
        <f aca="false">IF(AO162="NA","NA",DATEDIF(X162,AO162,"d"))</f>
        <v>35</v>
      </c>
      <c r="AQ162" s="10" t="s">
        <v>65</v>
      </c>
      <c r="AR162" s="10" t="s">
        <v>65</v>
      </c>
      <c r="AS162" s="10" t="s">
        <v>65</v>
      </c>
      <c r="AT162" s="10" t="s">
        <v>65</v>
      </c>
      <c r="AU162" s="10" t="s">
        <v>65</v>
      </c>
      <c r="AV162" s="10" t="s">
        <v>65</v>
      </c>
      <c r="AW162" s="10" t="n">
        <v>65.381</v>
      </c>
      <c r="AX162" s="10" t="s">
        <v>66</v>
      </c>
      <c r="AY162" s="21" t="n">
        <f aca="false">1.8651*O162 - 2.6525</f>
        <v>74.3065002217</v>
      </c>
      <c r="AZ162" s="21" t="n">
        <f aca="false">1.8651*V162 - 2.6525</f>
        <v>74.0484934783</v>
      </c>
      <c r="BA162" s="21" t="n">
        <f aca="false">1.8651*AM162 - 2.6525</f>
        <v>73.1246479</v>
      </c>
      <c r="BB162" s="21" t="n">
        <f aca="false">1.8651*AL162 - 2.6525</f>
        <v>73.4701376926468</v>
      </c>
      <c r="BC162" s="21" t="e">
        <f aca="false">1.8651*AV162 - 2.6525</f>
        <v>#VALUE!</v>
      </c>
      <c r="BD162" s="25" t="n">
        <f aca="false">V162 - O162</f>
        <v>-0.138334</v>
      </c>
      <c r="BE162" s="25" t="n">
        <f aca="false">(BD162/O162)*100</f>
        <v>-0.335252202675121</v>
      </c>
      <c r="BF162" s="25" t="n">
        <f aca="false">AM162-O162</f>
        <v>-0.633667000000003</v>
      </c>
      <c r="BG162" s="25" t="n">
        <f aca="false">(BF162/O162)*100</f>
        <v>-1.53569084615884</v>
      </c>
      <c r="BH162" s="25" t="n">
        <f aca="false">BG162/AA162</f>
        <v>-0.0568774387466235</v>
      </c>
      <c r="BI162" s="25" t="n">
        <f aca="false">((BA162 - AY162)/AY162)*100</f>
        <v>-1.59051000676098</v>
      </c>
      <c r="BJ162" s="25" t="n">
        <f aca="false">BI162/AA162</f>
        <v>-0.0589077780281844</v>
      </c>
      <c r="BK162" s="25" t="s">
        <v>65</v>
      </c>
      <c r="BL162" s="25" t="s">
        <v>65</v>
      </c>
      <c r="BM162" s="25" t="s">
        <v>65</v>
      </c>
      <c r="BN162" s="25" t="s">
        <v>65</v>
      </c>
      <c r="BO162" s="25" t="s">
        <v>65</v>
      </c>
      <c r="BP162" s="25" t="e">
        <f aca="false">((BC162 - AZ162)/AZ162)</f>
        <v>#VALUE!</v>
      </c>
      <c r="BQ162" s="25" t="e">
        <f aca="false">BP162*100</f>
        <v>#VALUE!</v>
      </c>
      <c r="BR162" s="25" t="e">
        <f aca="false">BP162/AA162</f>
        <v>#VALUE!</v>
      </c>
      <c r="BS162" s="25" t="n">
        <f aca="false">((AZ162 - AY162)/AZ162)</f>
        <v>-0.00348429429527284</v>
      </c>
      <c r="BT162" s="25" t="n">
        <f aca="false">BS162*100</f>
        <v>-0.348429429527284</v>
      </c>
      <c r="BU162" s="25" t="n">
        <f aca="false">BS162/AA162</f>
        <v>-0.000129047936861957</v>
      </c>
      <c r="BV162" s="25" t="e">
        <f aca="false">(BP162-BS162)*100</f>
        <v>#VALUE!</v>
      </c>
      <c r="BW162" s="25" t="e">
        <f aca="false">BV162/AA162</f>
        <v>#VALUE!</v>
      </c>
      <c r="BX162" s="10"/>
      <c r="BY162" s="26"/>
      <c r="BZ162" s="26"/>
      <c r="CA162" s="26"/>
    </row>
    <row r="163" customFormat="false" ht="14.25" hidden="false" customHeight="true" outlineLevel="0" collapsed="false">
      <c r="A163" s="18" t="n">
        <v>162</v>
      </c>
      <c r="B163" s="10" t="n">
        <v>17005</v>
      </c>
      <c r="C163" s="10" t="n">
        <v>1</v>
      </c>
      <c r="D163" s="11" t="n">
        <v>1</v>
      </c>
      <c r="E163" s="11" t="n">
        <v>1</v>
      </c>
      <c r="F163" s="10" t="n">
        <v>400</v>
      </c>
      <c r="G163" s="10" t="n">
        <v>2404.69</v>
      </c>
      <c r="H163" s="10" t="n">
        <v>2506.24</v>
      </c>
      <c r="I163" s="12" t="n">
        <v>576.45</v>
      </c>
      <c r="J163" s="10" t="n">
        <v>2.97</v>
      </c>
      <c r="K163" s="13" t="n">
        <v>7.83</v>
      </c>
      <c r="L163" s="10" t="s">
        <v>64</v>
      </c>
      <c r="M163" s="10" t="n">
        <v>20170822</v>
      </c>
      <c r="N163" s="10" t="n">
        <v>20170824</v>
      </c>
      <c r="O163" s="10" t="n">
        <v>45.08</v>
      </c>
      <c r="P163" s="10" t="n">
        <v>170505</v>
      </c>
      <c r="Q163" s="24" t="n">
        <f aca="false">DATE(2017,RIGHT(LEFT(P163,4),2),RIGHT(P163,2))</f>
        <v>42860</v>
      </c>
      <c r="R163" s="10" t="n">
        <v>2.786</v>
      </c>
      <c r="S163" s="10" t="n">
        <v>12.9</v>
      </c>
      <c r="T163" s="10" t="n">
        <f aca="false">AVERAGE(32.5, 32.6, 32.5)</f>
        <v>32.5333333333333</v>
      </c>
      <c r="U163" s="10" t="n">
        <v>36.1</v>
      </c>
      <c r="V163" s="10" t="n">
        <v>44.834667</v>
      </c>
      <c r="W163" s="10" t="n">
        <v>170601</v>
      </c>
      <c r="X163" s="24" t="n">
        <f aca="false">DATE(2017,RIGHT(LEFT(W163,4),2),RIGHT(W163,2))</f>
        <v>42887</v>
      </c>
      <c r="Y163" s="10" t="n">
        <f aca="false">V163*(32.55/29.53)</f>
        <v>49.4198581391805</v>
      </c>
      <c r="Z163" s="10" t="n">
        <f aca="false">V163*(T163/AI163)</f>
        <v>49.2777421081081</v>
      </c>
      <c r="AA163" s="16" t="n">
        <v>27</v>
      </c>
      <c r="AB163" s="10" t="n">
        <f aca="false">IF(X163="NA","NA",DATEDIF(Q163,X163,"d"))</f>
        <v>27</v>
      </c>
      <c r="AC163" s="10" t="n">
        <f aca="false">1.8682*O163 - 2.7383</f>
        <v>81.480156</v>
      </c>
      <c r="AD163" s="10" t="n">
        <f aca="false">1.8682*Z163 - 2.7383</f>
        <v>89.3223778063676</v>
      </c>
      <c r="AE163" s="10" t="n">
        <f aca="false">((AD163-AC163)/AC163)*100</f>
        <v>9.62470151182276</v>
      </c>
      <c r="AF163" s="12" t="n">
        <f aca="false">(AE163/AA163)*60</f>
        <v>21.3882255818284</v>
      </c>
      <c r="AG163" s="10" t="n">
        <f aca="false">AVERAGE(2.8, 2.8, 2.798)</f>
        <v>2.79933333333333</v>
      </c>
      <c r="AH163" s="10" t="n">
        <v>17</v>
      </c>
      <c r="AI163" s="10" t="n">
        <f aca="false">AVERAGE(29.6, 29.6, 29.6)</f>
        <v>29.6</v>
      </c>
      <c r="AJ163" s="10" t="n">
        <v>33.1</v>
      </c>
      <c r="AK163" s="10" t="n">
        <f aca="false">((R163 - AG163)/R163)</f>
        <v>-0.00478583393156253</v>
      </c>
      <c r="AL163" s="10" t="n">
        <f aca="false">(V163*(1 +AK163))</f>
        <v>44.6200957293611</v>
      </c>
      <c r="AM163" s="10" t="n">
        <v>44.961667</v>
      </c>
      <c r="AN163" s="10" t="n">
        <v>170707</v>
      </c>
      <c r="AO163" s="24" t="n">
        <f aca="false">IF(AN163="NA","NA",DATE(2017,RIGHT(LEFT(AN163,4),2),RIGHT(AN163,2)))</f>
        <v>42923</v>
      </c>
      <c r="AP163" s="10" t="n">
        <f aca="false">IF(AO163="NA","NA",DATEDIF(X163,AO163,"d"))</f>
        <v>36</v>
      </c>
      <c r="AQ163" s="10" t="n">
        <f aca="false">AVERAGE(2.8, 2.801, 2.799)</f>
        <v>2.8</v>
      </c>
      <c r="AR163" s="10" t="n">
        <v>16.8</v>
      </c>
      <c r="AS163" s="10" t="s">
        <v>65</v>
      </c>
      <c r="AT163" s="10" t="s">
        <v>65</v>
      </c>
      <c r="AU163" s="10" t="n">
        <f aca="false">((R163 - AQ163)/ R163)</f>
        <v>-0.00502512562814079</v>
      </c>
      <c r="AV163" s="10" t="n">
        <f aca="false">(AM163*(1+AU163))</f>
        <v>44.7357289748744</v>
      </c>
      <c r="AW163" s="10" t="n">
        <v>73.613</v>
      </c>
      <c r="AX163" s="10" t="s">
        <v>66</v>
      </c>
      <c r="AY163" s="21" t="n">
        <f aca="false">1.8651*O163 - 2.6525</f>
        <v>81.426208</v>
      </c>
      <c r="AZ163" s="21" t="n">
        <f aca="false">1.8651*V163 - 2.6525</f>
        <v>80.9686374217</v>
      </c>
      <c r="BA163" s="21" t="n">
        <f aca="false">1.8651*AM163 - 2.6525</f>
        <v>81.2055051217</v>
      </c>
      <c r="BB163" s="21" t="n">
        <f aca="false">1.8651*AL163 - 2.6525</f>
        <v>80.5684405448314</v>
      </c>
      <c r="BC163" s="21" t="n">
        <f aca="false">1.8651*AV163 - 2.6525</f>
        <v>80.7841081110382</v>
      </c>
      <c r="BD163" s="25" t="n">
        <f aca="false">V163 - O163</f>
        <v>-0.245332999999995</v>
      </c>
      <c r="BE163" s="25" t="n">
        <f aca="false">(BD163/O163)*100</f>
        <v>-0.544216947648614</v>
      </c>
      <c r="BF163" s="25" t="n">
        <f aca="false">AM163-O163</f>
        <v>-0.118333</v>
      </c>
      <c r="BG163" s="25" t="n">
        <f aca="false">(BF163/O163)*100</f>
        <v>-0.262495563442768</v>
      </c>
      <c r="BH163" s="25" t="n">
        <f aca="false">BG163/AA163</f>
        <v>-0.0097220579052877</v>
      </c>
      <c r="BI163" s="25" t="n">
        <f aca="false">((BA163 - AY163)/AY163)*100</f>
        <v>-0.271046489479147</v>
      </c>
      <c r="BJ163" s="25" t="n">
        <f aca="false">BI163/AA163</f>
        <v>-0.010038758869598</v>
      </c>
      <c r="BK163" s="25" t="n">
        <f aca="false">(AV163-O163)</f>
        <v>-0.344271025125636</v>
      </c>
      <c r="BL163" s="25" t="n">
        <f aca="false">(BK163/O163)*100</f>
        <v>-0.763689053073726</v>
      </c>
      <c r="BM163" s="25" t="n">
        <f aca="false">BL163/AA163</f>
        <v>-0.0282847797434713</v>
      </c>
      <c r="BN163" s="25" t="n">
        <f aca="false">((BC163 - AY163)/AY163)*100</f>
        <v>-0.788566611086474</v>
      </c>
      <c r="BO163" s="25" t="n">
        <f aca="false">BN163/AA163</f>
        <v>-0.0292061707809805</v>
      </c>
      <c r="BP163" s="25" t="n">
        <f aca="false">((BC163 - AZ163)/AZ163)</f>
        <v>-0.00227902205764889</v>
      </c>
      <c r="BQ163" s="25" t="n">
        <f aca="false">BP163*100</f>
        <v>-0.227902205764889</v>
      </c>
      <c r="BR163" s="25" t="n">
        <f aca="false">BP163/AA163</f>
        <v>-8.44082243573664E-005</v>
      </c>
      <c r="BS163" s="25" t="n">
        <f aca="false">((AZ163 - AY163)/AZ163)</f>
        <v>-0.00565120758938895</v>
      </c>
      <c r="BT163" s="25" t="n">
        <f aca="false">BS163*100</f>
        <v>-0.565120758938895</v>
      </c>
      <c r="BU163" s="25" t="n">
        <f aca="false">BS163/AA163</f>
        <v>-0.000209303984792183</v>
      </c>
      <c r="BV163" s="25" t="n">
        <f aca="false">(BP163-BS163)*100</f>
        <v>0.337218553174006</v>
      </c>
      <c r="BW163" s="25" t="n">
        <f aca="false">BV163/AA163</f>
        <v>0.0124895760434817</v>
      </c>
      <c r="BX163" s="10"/>
      <c r="BY163" s="26"/>
      <c r="BZ163" s="10"/>
      <c r="CA163" s="10"/>
    </row>
    <row r="164" customFormat="false" ht="14.25" hidden="false" customHeight="true" outlineLevel="0" collapsed="false">
      <c r="A164" s="18" t="n">
        <v>163</v>
      </c>
      <c r="B164" s="10" t="n">
        <v>17043</v>
      </c>
      <c r="C164" s="10" t="n">
        <v>2</v>
      </c>
      <c r="D164" s="11" t="n">
        <v>1</v>
      </c>
      <c r="E164" s="11" t="n">
        <v>2</v>
      </c>
      <c r="F164" s="10" t="n">
        <v>400</v>
      </c>
      <c r="G164" s="10" t="n">
        <v>2388.7</v>
      </c>
      <c r="H164" s="10" t="n">
        <v>2486.18</v>
      </c>
      <c r="I164" s="12" t="n">
        <v>535.06</v>
      </c>
      <c r="J164" s="12" t="n">
        <v>3.1</v>
      </c>
      <c r="K164" s="13" t="n">
        <v>7.84</v>
      </c>
      <c r="L164" s="10" t="s">
        <v>64</v>
      </c>
      <c r="M164" s="10" t="n">
        <v>20170822</v>
      </c>
      <c r="N164" s="10" t="n">
        <v>20170824</v>
      </c>
      <c r="O164" s="10" t="n">
        <v>27.92</v>
      </c>
      <c r="P164" s="10" t="n">
        <v>170504</v>
      </c>
      <c r="Q164" s="24" t="n">
        <f aca="false">DATE(2017,RIGHT(LEFT(P164,4),2),RIGHT(P164,2))</f>
        <v>42859</v>
      </c>
      <c r="R164" s="10" t="n">
        <f aca="false">AVERAGE(2.785)</f>
        <v>2.785</v>
      </c>
      <c r="S164" s="10" t="n">
        <v>12.9</v>
      </c>
      <c r="T164" s="10" t="n">
        <f aca="false">AVERAGE(32.4,32.5,32.4)</f>
        <v>32.4333333333333</v>
      </c>
      <c r="U164" s="10" t="n">
        <v>36.1</v>
      </c>
      <c r="V164" s="10" t="n">
        <v>27.924667</v>
      </c>
      <c r="W164" s="10" t="n">
        <v>170601</v>
      </c>
      <c r="X164" s="24" t="n">
        <f aca="false">DATE(2017,RIGHT(LEFT(W164,4),2),RIGHT(W164,2))</f>
        <v>42887</v>
      </c>
      <c r="Y164" s="10" t="n">
        <f aca="false">V164*(32.55/29.53)</f>
        <v>30.7804913934981</v>
      </c>
      <c r="Z164" s="10" t="n">
        <f aca="false">V164*(T164/AI164)</f>
        <v>30.5976362511261</v>
      </c>
      <c r="AA164" s="16" t="n">
        <v>27</v>
      </c>
      <c r="AB164" s="10" t="n">
        <f aca="false">IF(X164="NA","NA",DATEDIF(Q164,X164,"d"))</f>
        <v>28</v>
      </c>
      <c r="AC164" s="10" t="n">
        <f aca="false">1.8682*O164 - 2.7383</f>
        <v>49.421844</v>
      </c>
      <c r="AD164" s="10" t="n">
        <f aca="false">1.8682*Z164 - 2.7383</f>
        <v>54.4242040443538</v>
      </c>
      <c r="AE164" s="10" t="n">
        <f aca="false">((AD164-AC164)/AC164)*100</f>
        <v>10.1217592050062</v>
      </c>
      <c r="AF164" s="12" t="n">
        <f aca="false">(AE164/AA164)*60</f>
        <v>22.4927982333472</v>
      </c>
      <c r="AG164" s="10" t="n">
        <f aca="false">AVERAGE(2.803, 2.807, 2.809)</f>
        <v>2.80633333333333</v>
      </c>
      <c r="AH164" s="10" t="n">
        <v>17</v>
      </c>
      <c r="AI164" s="10" t="n">
        <f aca="false">AVERAGE(29.6, 29.6, 29.6)</f>
        <v>29.6</v>
      </c>
      <c r="AJ164" s="10" t="n">
        <v>33.1</v>
      </c>
      <c r="AK164" s="10" t="n">
        <f aca="false">((R164 - AG164)/R164)</f>
        <v>-0.00766008378216632</v>
      </c>
      <c r="AL164" s="10" t="n">
        <f aca="false">(V164*(1 +AK164))</f>
        <v>27.7107617111909</v>
      </c>
      <c r="AM164" s="10" t="n">
        <v>27.676333</v>
      </c>
      <c r="AN164" s="10" t="n">
        <v>170707</v>
      </c>
      <c r="AO164" s="24" t="n">
        <f aca="false">IF(AN164="NA","NA",DATE(2017,RIGHT(LEFT(AN164,4),2),RIGHT(AN164,2)))</f>
        <v>42923</v>
      </c>
      <c r="AP164" s="10" t="n">
        <f aca="false">IF(AO164="NA","NA",DATEDIF(X164,AO164,"d"))</f>
        <v>36</v>
      </c>
      <c r="AQ164" s="10" t="n">
        <f aca="false">AVERAGE(2.812, 2.809, 2.81)</f>
        <v>2.81033333333333</v>
      </c>
      <c r="AR164" s="10" t="n">
        <v>16.8</v>
      </c>
      <c r="AS164" s="10" t="s">
        <v>65</v>
      </c>
      <c r="AT164" s="10" t="s">
        <v>65</v>
      </c>
      <c r="AU164" s="10" t="n">
        <f aca="false">((R164 - AQ164)/ R164)</f>
        <v>-0.00909634949132268</v>
      </c>
      <c r="AV164" s="10" t="n">
        <f aca="false">(AM164*(1+AU164))</f>
        <v>27.4245794023938</v>
      </c>
      <c r="AW164" s="10" t="n">
        <v>45.265</v>
      </c>
      <c r="AX164" s="10" t="s">
        <v>66</v>
      </c>
      <c r="AY164" s="21" t="n">
        <f aca="false">1.8651*O164 - 2.6525</f>
        <v>49.421092</v>
      </c>
      <c r="AZ164" s="21" t="n">
        <f aca="false">1.8651*V164 - 2.6525</f>
        <v>49.4297964217</v>
      </c>
      <c r="BA164" s="21" t="n">
        <f aca="false">1.8651*AM164 - 2.6525</f>
        <v>48.9666286783</v>
      </c>
      <c r="BB164" s="21" t="n">
        <f aca="false">1.8651*AL164 - 2.6525</f>
        <v>49.0308416675422</v>
      </c>
      <c r="BC164" s="21" t="n">
        <f aca="false">1.8651*AV164 - 2.6525</f>
        <v>48.4970830434046</v>
      </c>
      <c r="BD164" s="25" t="n">
        <f aca="false">V164 - O164</f>
        <v>0.00466699999999776</v>
      </c>
      <c r="BE164" s="25" t="n">
        <f aca="false">(BD164/O164)*100</f>
        <v>0.0167156160458372</v>
      </c>
      <c r="BF164" s="25" t="n">
        <f aca="false">AM164-O164</f>
        <v>-0.243667000000002</v>
      </c>
      <c r="BG164" s="25" t="n">
        <f aca="false">(BF164/O164)*100</f>
        <v>-0.87273280802293</v>
      </c>
      <c r="BH164" s="25" t="n">
        <f aca="false">BG164/AA164</f>
        <v>-0.0323234373341826</v>
      </c>
      <c r="BI164" s="25" t="n">
        <f aca="false">((BA164 - AY164)/AY164)*100</f>
        <v>-0.919573613832742</v>
      </c>
      <c r="BJ164" s="25" t="n">
        <f aca="false">BI164/AA164</f>
        <v>-0.0340582819938052</v>
      </c>
      <c r="BK164" s="25" t="n">
        <f aca="false">(AV164-O164)</f>
        <v>-0.495420597606227</v>
      </c>
      <c r="BL164" s="25" t="n">
        <f aca="false">(BK164/O164)*100</f>
        <v>-1.77442907452087</v>
      </c>
      <c r="BM164" s="25" t="n">
        <f aca="false">BL164/AA164</f>
        <v>-0.0657195953526248</v>
      </c>
      <c r="BN164" s="25" t="n">
        <f aca="false">((BC164 - AY164)/AY164)*100</f>
        <v>-1.86966519597619</v>
      </c>
      <c r="BO164" s="25" t="n">
        <f aca="false">BN164/AA164</f>
        <v>-0.0692468591102292</v>
      </c>
      <c r="BP164" s="25" t="n">
        <f aca="false">((BC164 - AZ164)/AZ164)</f>
        <v>-0.0188694561947641</v>
      </c>
      <c r="BQ164" s="25" t="n">
        <f aca="false">BP164*100</f>
        <v>-1.88694561947641</v>
      </c>
      <c r="BR164" s="25" t="n">
        <f aca="false">BP164/AA164</f>
        <v>-0.000698868747954226</v>
      </c>
      <c r="BS164" s="25" t="n">
        <f aca="false">((AZ164 - AY164)/AZ164)</f>
        <v>0.000176096652831478</v>
      </c>
      <c r="BT164" s="25" t="n">
        <f aca="false">BS164*100</f>
        <v>0.0176096652831478</v>
      </c>
      <c r="BU164" s="25" t="n">
        <f aca="false">BS164/AA164</f>
        <v>6.52209825301771E-006</v>
      </c>
      <c r="BV164" s="25" t="n">
        <f aca="false">(BP164-BS164)*100</f>
        <v>-1.90455528475956</v>
      </c>
      <c r="BW164" s="25" t="n">
        <f aca="false">BV164/AA164</f>
        <v>-0.0705390846207243</v>
      </c>
      <c r="BX164" s="10"/>
      <c r="BY164" s="26"/>
      <c r="BZ164" s="26"/>
      <c r="CA164" s="26"/>
    </row>
    <row r="165" customFormat="false" ht="14.25" hidden="false" customHeight="true" outlineLevel="0" collapsed="false">
      <c r="A165" s="18" t="n">
        <v>164</v>
      </c>
      <c r="B165" s="10" t="n">
        <v>17051</v>
      </c>
      <c r="C165" s="10" t="n">
        <v>3</v>
      </c>
      <c r="D165" s="11" t="n">
        <v>1</v>
      </c>
      <c r="E165" s="11" t="n">
        <v>3</v>
      </c>
      <c r="F165" s="10" t="n">
        <v>400</v>
      </c>
      <c r="G165" s="10" t="n">
        <v>2377.12</v>
      </c>
      <c r="H165" s="10" t="n">
        <v>2484.38</v>
      </c>
      <c r="I165" s="12" t="n">
        <v>574.36</v>
      </c>
      <c r="J165" s="10" t="n">
        <v>2.93</v>
      </c>
      <c r="K165" s="13" t="n">
        <v>7.84</v>
      </c>
      <c r="L165" s="10" t="s">
        <v>64</v>
      </c>
      <c r="M165" s="10" t="n">
        <v>20170822</v>
      </c>
      <c r="N165" s="10" t="n">
        <v>20170824</v>
      </c>
      <c r="O165" s="10" t="n">
        <v>24.983333</v>
      </c>
      <c r="P165" s="10" t="n">
        <v>170506</v>
      </c>
      <c r="Q165" s="24" t="n">
        <f aca="false">DATE(2017,RIGHT(LEFT(P165,4),2),RIGHT(P165,2))</f>
        <v>42861</v>
      </c>
      <c r="R165" s="10" t="n">
        <f aca="false">AVERAGE(2.799, 2.798, 2.797)</f>
        <v>2.798</v>
      </c>
      <c r="S165" s="10" t="n">
        <v>13</v>
      </c>
      <c r="T165" s="10" t="n">
        <f aca="false">AVERAGE(32.6, 32.7, 32.7)</f>
        <v>32.6666666666667</v>
      </c>
      <c r="U165" s="10" t="n">
        <v>36.1</v>
      </c>
      <c r="V165" s="10" t="n">
        <v>24.601333</v>
      </c>
      <c r="W165" s="10" t="n">
        <v>170601</v>
      </c>
      <c r="X165" s="24" t="n">
        <f aca="false">DATE(2017,RIGHT(LEFT(W165,4),2),RIGHT(W165,2))</f>
        <v>42887</v>
      </c>
      <c r="Y165" s="10" t="n">
        <f aca="false">V165*(32.55/29.53)</f>
        <v>27.1172837504233</v>
      </c>
      <c r="Z165" s="10" t="n">
        <f aca="false">V165*(T165/AI165)</f>
        <v>27.1501197522523</v>
      </c>
      <c r="AA165" s="16" t="n">
        <v>27</v>
      </c>
      <c r="AB165" s="10" t="n">
        <f aca="false">IF(X165="NA","NA",DATEDIF(Q165,X165,"d"))</f>
        <v>26</v>
      </c>
      <c r="AC165" s="10" t="n">
        <f aca="false">1.8682*O165 - 2.7383</f>
        <v>43.9355627106</v>
      </c>
      <c r="AD165" s="10" t="n">
        <f aca="false">1.8682*Z165 - 2.7383</f>
        <v>47.9835537211577</v>
      </c>
      <c r="AE165" s="10" t="n">
        <f aca="false">((AD165-AC165)/AC165)*100</f>
        <v>9.2134725512029</v>
      </c>
      <c r="AF165" s="12" t="n">
        <f aca="false">(AE165/AA165)*60</f>
        <v>20.4743834471175</v>
      </c>
      <c r="AG165" s="10" t="n">
        <f aca="false">AVERAGE(2.803, 2.807, 2.809)</f>
        <v>2.80633333333333</v>
      </c>
      <c r="AH165" s="10" t="n">
        <v>17</v>
      </c>
      <c r="AI165" s="10" t="n">
        <f aca="false">AVERAGE(29.6, 29.6, 29.6)</f>
        <v>29.6</v>
      </c>
      <c r="AJ165" s="10" t="n">
        <v>33.1</v>
      </c>
      <c r="AK165" s="10" t="n">
        <f aca="false">((R165 - AG165)/R165)</f>
        <v>-0.00297831784608052</v>
      </c>
      <c r="AL165" s="10" t="n">
        <f aca="false">(V165*(1 +AK165))</f>
        <v>24.5280624108887</v>
      </c>
      <c r="AM165" s="10" t="n">
        <v>24.316</v>
      </c>
      <c r="AN165" s="10" t="n">
        <v>170707</v>
      </c>
      <c r="AO165" s="24" t="n">
        <f aca="false">IF(AN165="NA","NA",DATE(2017,RIGHT(LEFT(AN165,4),2),RIGHT(AN165,2)))</f>
        <v>42923</v>
      </c>
      <c r="AP165" s="10" t="n">
        <f aca="false">IF(AO165="NA","NA",DATEDIF(X165,AO165,"d"))</f>
        <v>36</v>
      </c>
      <c r="AQ165" s="10" t="n">
        <f aca="false">AVERAGE(2.796, 2.792, 2.791)</f>
        <v>2.793</v>
      </c>
      <c r="AR165" s="10" t="n">
        <v>16.7</v>
      </c>
      <c r="AS165" s="10" t="s">
        <v>65</v>
      </c>
      <c r="AT165" s="10" t="s">
        <v>65</v>
      </c>
      <c r="AU165" s="10" t="n">
        <f aca="false">((R165 - AQ165)/ R165)</f>
        <v>0.00178699070764844</v>
      </c>
      <c r="AV165" s="10" t="n">
        <f aca="false">(AM165*(1+AU165))</f>
        <v>24.3594524660472</v>
      </c>
      <c r="AW165" s="10" t="n">
        <v>38.272</v>
      </c>
      <c r="AX165" s="10" t="s">
        <v>66</v>
      </c>
      <c r="AY165" s="21" t="n">
        <f aca="false">1.8651*O165 - 2.6525</f>
        <v>43.9439143783</v>
      </c>
      <c r="AZ165" s="21" t="n">
        <f aca="false">1.8651*V165 - 2.6525</f>
        <v>43.2314461783</v>
      </c>
      <c r="BA165" s="21" t="n">
        <f aca="false">1.8651*AM165 - 2.6525</f>
        <v>42.6992716</v>
      </c>
      <c r="BB165" s="21" t="n">
        <f aca="false">1.8651*AL165 - 2.6525</f>
        <v>43.0947892025486</v>
      </c>
      <c r="BC165" s="21" t="n">
        <f aca="false">1.8651*AV165 - 2.6525</f>
        <v>42.7803147944246</v>
      </c>
      <c r="BD165" s="25" t="n">
        <f aca="false">V165 - O165</f>
        <v>-0.381999999999998</v>
      </c>
      <c r="BE165" s="25" t="n">
        <f aca="false">(BD165/O165)*100</f>
        <v>-1.52901936663134</v>
      </c>
      <c r="BF165" s="25" t="n">
        <f aca="false">AM165-O165</f>
        <v>-0.667332999999999</v>
      </c>
      <c r="BG165" s="25" t="n">
        <f aca="false">(BF165/O165)*100</f>
        <v>-2.67111277746648</v>
      </c>
      <c r="BH165" s="25" t="n">
        <f aca="false">BG165/AA165</f>
        <v>-0.0989301028691289</v>
      </c>
      <c r="BI165" s="25" t="n">
        <f aca="false">((BA165 - AY165)/AY165)*100</f>
        <v>-2.83234389996584</v>
      </c>
      <c r="BJ165" s="25" t="n">
        <f aca="false">BI165/AA165</f>
        <v>-0.104901625924661</v>
      </c>
      <c r="BK165" s="25" t="n">
        <f aca="false">(AV165-O165)</f>
        <v>-0.623880533952821</v>
      </c>
      <c r="BL165" s="25" t="n">
        <f aca="false">(BK165/O165)*100</f>
        <v>-2.49718696041405</v>
      </c>
      <c r="BM165" s="25" t="n">
        <f aca="false">BL165/AA165</f>
        <v>-0.0924884059412613</v>
      </c>
      <c r="BN165" s="25" t="n">
        <f aca="false">((BC165 - AY165)/AY165)*100</f>
        <v>-2.64791974119176</v>
      </c>
      <c r="BO165" s="25" t="n">
        <f aca="false">BN165/AA165</f>
        <v>-0.0980711015256207</v>
      </c>
      <c r="BP165" s="25" t="n">
        <f aca="false">((BC165 - AZ165)/AZ165)</f>
        <v>-0.0104352600654351</v>
      </c>
      <c r="BQ165" s="25" t="n">
        <f aca="false">BP165*100</f>
        <v>-1.04352600654351</v>
      </c>
      <c r="BR165" s="25" t="n">
        <f aca="false">BP165/AA165</f>
        <v>-0.000386491113534633</v>
      </c>
      <c r="BS165" s="25" t="n">
        <f aca="false">((AZ165 - AY165)/AZ165)</f>
        <v>-0.0164803230745867</v>
      </c>
      <c r="BT165" s="25" t="n">
        <f aca="false">BS165*100</f>
        <v>-1.64803230745867</v>
      </c>
      <c r="BU165" s="25" t="n">
        <f aca="false">BS165/AA165</f>
        <v>-0.000610382336095803</v>
      </c>
      <c r="BV165" s="25" t="n">
        <f aca="false">(BP165-BS165)*100</f>
        <v>0.604506300915158</v>
      </c>
      <c r="BW165" s="25" t="n">
        <f aca="false">BV165/AA165</f>
        <v>0.022389122256117</v>
      </c>
      <c r="BX165" s="10"/>
      <c r="BY165" s="26"/>
      <c r="BZ165" s="10"/>
      <c r="CA165" s="10"/>
    </row>
    <row r="166" customFormat="false" ht="14.25" hidden="false" customHeight="true" outlineLevel="0" collapsed="false">
      <c r="A166" s="18" t="n">
        <v>165</v>
      </c>
      <c r="B166" s="10" t="n">
        <v>17062</v>
      </c>
      <c r="C166" s="10" t="n">
        <v>4</v>
      </c>
      <c r="D166" s="11" t="n">
        <v>2</v>
      </c>
      <c r="E166" s="11" t="n">
        <v>1</v>
      </c>
      <c r="F166" s="10" t="n">
        <v>400</v>
      </c>
      <c r="G166" s="10" t="n">
        <v>2359.13</v>
      </c>
      <c r="H166" s="10" t="n">
        <v>2470.99</v>
      </c>
      <c r="I166" s="12" t="n">
        <v>545.47</v>
      </c>
      <c r="J166" s="10" t="n">
        <v>2.98</v>
      </c>
      <c r="K166" s="13" t="n">
        <v>7.83</v>
      </c>
      <c r="L166" s="10" t="s">
        <v>64</v>
      </c>
      <c r="M166" s="10" t="n">
        <v>20170822</v>
      </c>
      <c r="N166" s="10" t="n">
        <v>20170824</v>
      </c>
      <c r="O166" s="10" t="n">
        <v>43.581</v>
      </c>
      <c r="P166" s="10" t="n">
        <v>170504</v>
      </c>
      <c r="Q166" s="24" t="n">
        <f aca="false">DATE(2017,RIGHT(LEFT(P166,4),2),RIGHT(P166,2))</f>
        <v>42859</v>
      </c>
      <c r="R166" s="10" t="n">
        <f aca="false">AVERAGE(2.769, 2.772, 2.769)</f>
        <v>2.77</v>
      </c>
      <c r="S166" s="10" t="n">
        <v>13</v>
      </c>
      <c r="T166" s="10" t="n">
        <f aca="false">AVERAGE(32.4,32.5,32.4)</f>
        <v>32.4333333333333</v>
      </c>
      <c r="U166" s="10" t="n">
        <v>36.1</v>
      </c>
      <c r="V166" s="10" t="n">
        <v>43.566</v>
      </c>
      <c r="W166" s="10" t="n">
        <v>170601</v>
      </c>
      <c r="X166" s="24" t="n">
        <f aca="false">DATE(2017,RIGHT(LEFT(W166,4),2),RIGHT(W166,2))</f>
        <v>42887</v>
      </c>
      <c r="Y166" s="10" t="n">
        <f aca="false">V166*(32.55/29.53)</f>
        <v>48.0214459871317</v>
      </c>
      <c r="Z166" s="10" t="n">
        <f aca="false">V166*(T166/AI166)</f>
        <v>47.7361689189189</v>
      </c>
      <c r="AA166" s="16" t="n">
        <v>27</v>
      </c>
      <c r="AB166" s="10" t="n">
        <f aca="false">IF(X166="NA","NA",DATEDIF(Q166,X166,"d"))</f>
        <v>28</v>
      </c>
      <c r="AC166" s="10" t="n">
        <f aca="false">1.8682*O166 - 2.7383</f>
        <v>78.6797242</v>
      </c>
      <c r="AD166" s="10" t="n">
        <f aca="false">1.8682*Z166 - 2.7383</f>
        <v>86.4424107743243</v>
      </c>
      <c r="AE166" s="10" t="n">
        <f aca="false">((AD166-AC166)/AC166)*100</f>
        <v>9.86618427206475</v>
      </c>
      <c r="AF166" s="12" t="n">
        <f aca="false">(AE166/AA166)*60</f>
        <v>21.9248539379217</v>
      </c>
      <c r="AG166" s="10" t="n">
        <f aca="false">AVERAGE(2.803, 2.807, 2.809)</f>
        <v>2.80633333333333</v>
      </c>
      <c r="AH166" s="10" t="n">
        <v>17</v>
      </c>
      <c r="AI166" s="10" t="n">
        <f aca="false">AVERAGE(29.6, 29.6, 29.6)</f>
        <v>29.6</v>
      </c>
      <c r="AJ166" s="10" t="n">
        <v>33.1</v>
      </c>
      <c r="AK166" s="10" t="n">
        <f aca="false">((R166 - AG166)/R166)</f>
        <v>-0.0131167268351384</v>
      </c>
      <c r="AL166" s="10" t="n">
        <f aca="false">(V166*(1 +AK166))</f>
        <v>42.9945566787004</v>
      </c>
      <c r="AM166" s="10" t="n">
        <v>43.372667</v>
      </c>
      <c r="AN166" s="10" t="n">
        <v>170707</v>
      </c>
      <c r="AO166" s="24" t="n">
        <f aca="false">IF(AN166="NA","NA",DATE(2017,RIGHT(LEFT(AN166,4),2),RIGHT(AN166,2)))</f>
        <v>42923</v>
      </c>
      <c r="AP166" s="10" t="n">
        <f aca="false">IF(AO166="NA","NA",DATEDIF(X166,AO166,"d"))</f>
        <v>36</v>
      </c>
      <c r="AQ166" s="10" t="n">
        <f aca="false">AVERAGE(2.812, 2.809, 2.81)</f>
        <v>2.81033333333333</v>
      </c>
      <c r="AR166" s="10" t="n">
        <v>16.8</v>
      </c>
      <c r="AS166" s="10" t="s">
        <v>65</v>
      </c>
      <c r="AT166" s="10" t="s">
        <v>65</v>
      </c>
      <c r="AU166" s="10" t="n">
        <f aca="false">((R166 - AQ166)/ R166)</f>
        <v>-0.0145607701564382</v>
      </c>
      <c r="AV166" s="10" t="n">
        <f aca="false">(AM166*(1+AU166))</f>
        <v>42.7411275647413</v>
      </c>
      <c r="AW166" s="10" t="n">
        <v>68.98</v>
      </c>
      <c r="AX166" s="10" t="s">
        <v>66</v>
      </c>
      <c r="AY166" s="21" t="n">
        <f aca="false">1.8651*O166 - 2.6525</f>
        <v>78.6304231</v>
      </c>
      <c r="AZ166" s="21" t="n">
        <f aca="false">1.8651*V166 - 2.6525</f>
        <v>78.6024466</v>
      </c>
      <c r="BA166" s="21" t="n">
        <f aca="false">1.8651*AM166 - 2.6525</f>
        <v>78.2418612217</v>
      </c>
      <c r="BB166" s="21" t="n">
        <f aca="false">1.8651*AL166 - 2.6525</f>
        <v>77.536647661444</v>
      </c>
      <c r="BC166" s="21" t="n">
        <f aca="false">1.8651*AV166 - 2.6525</f>
        <v>77.0639770209989</v>
      </c>
      <c r="BD166" s="25" t="n">
        <f aca="false">V166 - O166</f>
        <v>-0.0150000000000006</v>
      </c>
      <c r="BE166" s="25" t="n">
        <f aca="false">(BD166/O166)*100</f>
        <v>-0.0344186686858965</v>
      </c>
      <c r="BF166" s="25" t="n">
        <f aca="false">AM166-O166</f>
        <v>-0.208333000000003</v>
      </c>
      <c r="BG166" s="25" t="n">
        <f aca="false">(BF166/O166)*100</f>
        <v>-0.478036300222581</v>
      </c>
      <c r="BH166" s="25" t="n">
        <f aca="false">BG166/AA166</f>
        <v>-0.0177050481563919</v>
      </c>
      <c r="BI166" s="25" t="n">
        <f aca="false">((BA166 - AY166)/AY166)*100</f>
        <v>-0.494162263130452</v>
      </c>
      <c r="BJ166" s="25" t="n">
        <f aca="false">BI166/AA166</f>
        <v>-0.0183023060418686</v>
      </c>
      <c r="BK166" s="25" t="n">
        <f aca="false">(AV166-O166)</f>
        <v>-0.839872435258734</v>
      </c>
      <c r="BL166" s="25" t="n">
        <f aca="false">(BK166/O166)*100</f>
        <v>-1.92715273917242</v>
      </c>
      <c r="BM166" s="25" t="n">
        <f aca="false">BL166/AA166</f>
        <v>-0.0713760273767564</v>
      </c>
      <c r="BN166" s="25" t="n">
        <f aca="false">((BC166 - AY166)/AY166)*100</f>
        <v>-1.99216285153255</v>
      </c>
      <c r="BO166" s="25" t="n">
        <f aca="false">BN166/AA166</f>
        <v>-0.0737838093160203</v>
      </c>
      <c r="BP166" s="25" t="n">
        <f aca="false">((BC166 - AZ166)/AZ166)</f>
        <v>-0.0195727950661662</v>
      </c>
      <c r="BQ166" s="25" t="n">
        <f aca="false">BP166*100</f>
        <v>-1.95727950661662</v>
      </c>
      <c r="BR166" s="25" t="n">
        <f aca="false">BP166/AA166</f>
        <v>-0.000724918335783934</v>
      </c>
      <c r="BS166" s="25" t="n">
        <f aca="false">((AZ166 - AY166)/AZ166)</f>
        <v>-0.000355924035575682</v>
      </c>
      <c r="BT166" s="25" t="n">
        <f aca="false">BS166*100</f>
        <v>-0.0355924035575682</v>
      </c>
      <c r="BU166" s="25" t="n">
        <f aca="false">BS166/AA166</f>
        <v>-1.31823716879882E-005</v>
      </c>
      <c r="BV166" s="25" t="n">
        <f aca="false">(BP166-BS166)*100</f>
        <v>-1.92168710305905</v>
      </c>
      <c r="BW166" s="25" t="n">
        <f aca="false">BV166/AA166</f>
        <v>-0.0711735964095946</v>
      </c>
      <c r="BX166" s="10"/>
      <c r="BY166" s="26"/>
      <c r="BZ166" s="26"/>
      <c r="CA166" s="26"/>
    </row>
    <row r="167" customFormat="false" ht="14.25" hidden="false" customHeight="true" outlineLevel="0" collapsed="false">
      <c r="A167" s="18" t="n">
        <v>166</v>
      </c>
      <c r="B167" s="10" t="n">
        <v>17068</v>
      </c>
      <c r="C167" s="10" t="n">
        <v>5</v>
      </c>
      <c r="D167" s="11" t="n">
        <v>2</v>
      </c>
      <c r="E167" s="11" t="n">
        <v>2</v>
      </c>
      <c r="F167" s="10" t="n">
        <v>400</v>
      </c>
      <c r="G167" s="10" t="n">
        <v>2329.53</v>
      </c>
      <c r="H167" s="10" t="n">
        <v>2437.2</v>
      </c>
      <c r="I167" s="12" t="n">
        <v>590.67</v>
      </c>
      <c r="J167" s="10" t="n">
        <v>2.86</v>
      </c>
      <c r="K167" s="13" t="n">
        <v>7.83</v>
      </c>
      <c r="L167" s="10" t="s">
        <v>64</v>
      </c>
      <c r="M167" s="10" t="n">
        <v>20170822</v>
      </c>
      <c r="N167" s="10" t="n">
        <v>20170824</v>
      </c>
      <c r="O167" s="10" t="n">
        <v>41.882</v>
      </c>
      <c r="P167" s="10" t="n">
        <v>170506</v>
      </c>
      <c r="Q167" s="24" t="n">
        <f aca="false">DATE(2017,RIGHT(LEFT(P167,4),2),RIGHT(P167,2))</f>
        <v>42861</v>
      </c>
      <c r="R167" s="10" t="n">
        <f aca="false">AVERAGE(2.799, 2.798, 2.797)</f>
        <v>2.798</v>
      </c>
      <c r="S167" s="10" t="n">
        <v>13</v>
      </c>
      <c r="T167" s="10" t="n">
        <f aca="false">AVERAGE(32.6, 32.7, 32.7)</f>
        <v>32.6666666666667</v>
      </c>
      <c r="U167" s="10" t="n">
        <v>36.1</v>
      </c>
      <c r="V167" s="10" t="n">
        <v>41.605667</v>
      </c>
      <c r="W167" s="10" t="n">
        <v>170601</v>
      </c>
      <c r="X167" s="24" t="n">
        <f aca="false">DATE(2017,RIGHT(LEFT(W167,4),2),RIGHT(W167,2))</f>
        <v>42887</v>
      </c>
      <c r="Y167" s="10" t="n">
        <f aca="false">V167*(32.55/29.53)</f>
        <v>45.8606319285472</v>
      </c>
      <c r="Z167" s="10" t="n">
        <f aca="false">V167*(T167/AI167)</f>
        <v>45.9161640315315</v>
      </c>
      <c r="AA167" s="16" t="n">
        <v>27</v>
      </c>
      <c r="AB167" s="10" t="n">
        <f aca="false">IF(X167="NA","NA",DATEDIF(Q167,X167,"d"))</f>
        <v>26</v>
      </c>
      <c r="AC167" s="10" t="n">
        <f aca="false">1.8682*O167 - 2.7383</f>
        <v>75.5056524</v>
      </c>
      <c r="AD167" s="10" t="n">
        <f aca="false">1.8682*Z167 - 2.7383</f>
        <v>83.0422776437072</v>
      </c>
      <c r="AE167" s="10" t="n">
        <f aca="false">((AD167-AC167)/AC167)*100</f>
        <v>9.98153781094567</v>
      </c>
      <c r="AF167" s="12" t="n">
        <f aca="false">(AE167/AA167)*60</f>
        <v>22.1811951354348</v>
      </c>
      <c r="AG167" s="10" t="n">
        <f aca="false">AVERAGE(2.803, 2.807, 2.809)</f>
        <v>2.80633333333333</v>
      </c>
      <c r="AH167" s="10" t="n">
        <v>17</v>
      </c>
      <c r="AI167" s="10" t="n">
        <f aca="false">AVERAGE(29.6, 29.6, 29.6)</f>
        <v>29.6</v>
      </c>
      <c r="AJ167" s="10" t="n">
        <v>33.1</v>
      </c>
      <c r="AK167" s="10" t="n">
        <f aca="false">((R167 - AG167)/R167)</f>
        <v>-0.00297831784608052</v>
      </c>
      <c r="AL167" s="10" t="n">
        <f aca="false">(V167*(1 +AK167))</f>
        <v>41.4817520994758</v>
      </c>
      <c r="AM167" s="10" t="n">
        <v>41.289667</v>
      </c>
      <c r="AN167" s="10" t="n">
        <v>170707</v>
      </c>
      <c r="AO167" s="24" t="n">
        <f aca="false">IF(AN167="NA","NA",DATE(2017,RIGHT(LEFT(AN167,4),2),RIGHT(AN167,2)))</f>
        <v>42923</v>
      </c>
      <c r="AP167" s="10" t="n">
        <f aca="false">IF(AO167="NA","NA",DATEDIF(X167,AO167,"d"))</f>
        <v>36</v>
      </c>
      <c r="AQ167" s="10" t="n">
        <f aca="false">AVERAGE(2.8, 2.801, 2.799)</f>
        <v>2.8</v>
      </c>
      <c r="AR167" s="10" t="n">
        <v>16.8</v>
      </c>
      <c r="AS167" s="10" t="s">
        <v>65</v>
      </c>
      <c r="AT167" s="10" t="s">
        <v>65</v>
      </c>
      <c r="AU167" s="10" t="n">
        <f aca="false">((R167 - AQ167)/ R167)</f>
        <v>-0.000714796283059408</v>
      </c>
      <c r="AV167" s="10" t="n">
        <f aca="false">(AM167*(1+AU167))</f>
        <v>41.2601532994996</v>
      </c>
      <c r="AW167" s="10" t="n">
        <v>67.666</v>
      </c>
      <c r="AX167" s="10" t="s">
        <v>66</v>
      </c>
      <c r="AY167" s="21" t="n">
        <f aca="false">1.8651*O167 - 2.6525</f>
        <v>75.4616182</v>
      </c>
      <c r="AZ167" s="21" t="n">
        <f aca="false">1.8651*V167 - 2.6525</f>
        <v>74.9462295217</v>
      </c>
      <c r="BA167" s="21" t="n">
        <f aca="false">1.8651*AM167 - 2.6525</f>
        <v>74.3568579217</v>
      </c>
      <c r="BB167" s="21" t="n">
        <f aca="false">1.8651*AL167 - 2.6525</f>
        <v>74.7151158407323</v>
      </c>
      <c r="BC167" s="21" t="n">
        <f aca="false">1.8651*AV167 - 2.6525</f>
        <v>74.3018119188968</v>
      </c>
      <c r="BD167" s="25" t="n">
        <f aca="false">V167 - O167</f>
        <v>-0.276333000000001</v>
      </c>
      <c r="BE167" s="25" t="n">
        <f aca="false">(BD167/O167)*100</f>
        <v>-0.659789408337713</v>
      </c>
      <c r="BF167" s="25" t="n">
        <f aca="false">AM167-O167</f>
        <v>-0.592332999999996</v>
      </c>
      <c r="BG167" s="25" t="n">
        <f aca="false">(BF167/O167)*100</f>
        <v>-1.41429014851248</v>
      </c>
      <c r="BH167" s="25" t="n">
        <f aca="false">BG167/AA167</f>
        <v>-0.0523811166115733</v>
      </c>
      <c r="BI167" s="25" t="n">
        <f aca="false">((BA167 - AY167)/AY167)*100</f>
        <v>-1.46400289929112</v>
      </c>
      <c r="BJ167" s="25" t="n">
        <f aca="false">BI167/AA167</f>
        <v>-0.0542223296033746</v>
      </c>
      <c r="BK167" s="25" t="n">
        <f aca="false">(AV167-O167)</f>
        <v>-0.621846700500356</v>
      </c>
      <c r="BL167" s="25" t="n">
        <f aca="false">(BK167/O167)*100</f>
        <v>-1.48475884747709</v>
      </c>
      <c r="BM167" s="25" t="n">
        <f aca="false">BL167/AA167</f>
        <v>-0.0549910684250775</v>
      </c>
      <c r="BN167" s="25" t="n">
        <f aca="false">((BC167 - AY167)/AY167)*100</f>
        <v>-1.53694859554869</v>
      </c>
      <c r="BO167" s="25" t="n">
        <f aca="false">BN167/AA167</f>
        <v>-0.0569240220573589</v>
      </c>
      <c r="BP167" s="25" t="n">
        <f aca="false">((BC167 - AZ167)/AZ167)</f>
        <v>-0.0085983992379047</v>
      </c>
      <c r="BQ167" s="25" t="n">
        <f aca="false">BP167*100</f>
        <v>-0.85983992379047</v>
      </c>
      <c r="BR167" s="25" t="n">
        <f aca="false">BP167/AA167</f>
        <v>-0.000318459231033507</v>
      </c>
      <c r="BS167" s="25" t="n">
        <f aca="false">((AZ167 - AY167)/AZ167)</f>
        <v>-0.00687677928014742</v>
      </c>
      <c r="BT167" s="25" t="n">
        <f aca="false">BS167*100</f>
        <v>-0.687677928014741</v>
      </c>
      <c r="BU167" s="25" t="n">
        <f aca="false">BS167/AA167</f>
        <v>-0.000254695528894349</v>
      </c>
      <c r="BV167" s="25" t="n">
        <f aca="false">(BP167-BS167)*100</f>
        <v>-0.172161995775729</v>
      </c>
      <c r="BW167" s="25" t="n">
        <f aca="false">BV167/AA167</f>
        <v>-0.00637637021391587</v>
      </c>
      <c r="BX167" s="10"/>
      <c r="BY167" s="26"/>
      <c r="BZ167" s="26"/>
      <c r="CA167" s="26"/>
    </row>
    <row r="168" customFormat="false" ht="14.25" hidden="false" customHeight="true" outlineLevel="0" collapsed="false">
      <c r="A168" s="18" t="n">
        <v>167</v>
      </c>
      <c r="B168" s="10" t="n">
        <v>17089</v>
      </c>
      <c r="C168" s="10" t="n">
        <v>6</v>
      </c>
      <c r="D168" s="11" t="n">
        <v>2</v>
      </c>
      <c r="E168" s="11" t="n">
        <v>3</v>
      </c>
      <c r="F168" s="10" t="n">
        <v>400</v>
      </c>
      <c r="G168" s="10" t="n">
        <v>2348.8</v>
      </c>
      <c r="H168" s="10" t="n">
        <v>2454.04</v>
      </c>
      <c r="I168" s="12" t="n">
        <v>519.42</v>
      </c>
      <c r="J168" s="10" t="n">
        <v>3.1</v>
      </c>
      <c r="K168" s="13" t="n">
        <v>7.83</v>
      </c>
      <c r="L168" s="10" t="s">
        <v>64</v>
      </c>
      <c r="M168" s="10" t="n">
        <v>20170822</v>
      </c>
      <c r="N168" s="10" t="n">
        <v>20170824</v>
      </c>
      <c r="O168" s="10" t="n">
        <v>15.247</v>
      </c>
      <c r="P168" s="10" t="n">
        <v>170505</v>
      </c>
      <c r="Q168" s="24" t="n">
        <f aca="false">DATE(2017,RIGHT(LEFT(P168,4),2),RIGHT(P168,2))</f>
        <v>42860</v>
      </c>
      <c r="R168" s="10" t="n">
        <v>2.786</v>
      </c>
      <c r="S168" s="10" t="n">
        <v>12.9</v>
      </c>
      <c r="T168" s="10" t="n">
        <f aca="false">AVERAGE(32.5, 32.6, 32.5)</f>
        <v>32.5333333333333</v>
      </c>
      <c r="U168" s="10" t="n">
        <v>36.1</v>
      </c>
      <c r="V168" s="10" t="n">
        <v>15.391667</v>
      </c>
      <c r="W168" s="10" t="n">
        <v>170601</v>
      </c>
      <c r="X168" s="24" t="n">
        <f aca="false">DATE(2017,RIGHT(LEFT(W168,4),2),RIGHT(W168,2))</f>
        <v>42887</v>
      </c>
      <c r="Y168" s="10" t="n">
        <f aca="false">V168*(32.55/29.53)</f>
        <v>16.9657555316627</v>
      </c>
      <c r="Z168" s="10" t="n">
        <f aca="false">V168*(T168/AI168)</f>
        <v>16.9169673333333</v>
      </c>
      <c r="AA168" s="16" t="n">
        <v>27</v>
      </c>
      <c r="AB168" s="10" t="n">
        <f aca="false">IF(X168="NA","NA",DATEDIF(Q168,X168,"d"))</f>
        <v>27</v>
      </c>
      <c r="AC168" s="10" t="n">
        <f aca="false">1.8682*O168 - 2.7383</f>
        <v>25.7461454</v>
      </c>
      <c r="AD168" s="10" t="n">
        <f aca="false">1.8682*Z168 - 2.7383</f>
        <v>28.8659783721333</v>
      </c>
      <c r="AE168" s="10" t="n">
        <f aca="false">((AD168-AC168)/AC168)*100</f>
        <v>12.1176701353257</v>
      </c>
      <c r="AF168" s="12" t="n">
        <f aca="false">(AE168/AA168)*60</f>
        <v>26.9281558562793</v>
      </c>
      <c r="AG168" s="10" t="n">
        <f aca="false">AVERAGE(2.803, 2.807, 2.809)</f>
        <v>2.80633333333333</v>
      </c>
      <c r="AH168" s="10" t="n">
        <v>17</v>
      </c>
      <c r="AI168" s="10" t="n">
        <f aca="false">AVERAGE(29.6, 29.6, 29.6)</f>
        <v>29.6</v>
      </c>
      <c r="AJ168" s="10" t="n">
        <v>33.1</v>
      </c>
      <c r="AK168" s="10" t="n">
        <f aca="false">((R168 - AG168)/R168)</f>
        <v>-0.00729839674563292</v>
      </c>
      <c r="AL168" s="10" t="n">
        <f aca="false">(V168*(1 +AK168))</f>
        <v>15.2793325076573</v>
      </c>
      <c r="AM168" s="10" t="n">
        <v>15.431</v>
      </c>
      <c r="AN168" s="10" t="n">
        <v>170707</v>
      </c>
      <c r="AO168" s="24" t="n">
        <f aca="false">IF(AN168="NA","NA",DATE(2017,RIGHT(LEFT(AN168,4),2),RIGHT(AN168,2)))</f>
        <v>42923</v>
      </c>
      <c r="AP168" s="10" t="n">
        <f aca="false">IF(AO168="NA","NA",DATEDIF(X168,AO168,"d"))</f>
        <v>36</v>
      </c>
      <c r="AQ168" s="10" t="n">
        <f aca="false">AVERAGE(2.812, 2.809, 2.81)</f>
        <v>2.81033333333333</v>
      </c>
      <c r="AR168" s="10" t="n">
        <v>16.8</v>
      </c>
      <c r="AS168" s="10" t="s">
        <v>65</v>
      </c>
      <c r="AT168" s="10" t="s">
        <v>65</v>
      </c>
      <c r="AU168" s="10" t="n">
        <f aca="false">((R168 - AQ168)/ R168)</f>
        <v>-0.00873414692510185</v>
      </c>
      <c r="AV168" s="10" t="n">
        <f aca="false">(AM168*(1+AU168))</f>
        <v>15.2962233787988</v>
      </c>
      <c r="AW168" s="10" t="n">
        <v>25.869</v>
      </c>
      <c r="AX168" s="10" t="s">
        <v>66</v>
      </c>
      <c r="AY168" s="21" t="n">
        <f aca="false">1.8651*O168 - 2.6525</f>
        <v>25.7846797</v>
      </c>
      <c r="AZ168" s="21" t="n">
        <f aca="false">1.8651*V168 - 2.6525</f>
        <v>26.0544981217</v>
      </c>
      <c r="BA168" s="21" t="n">
        <f aca="false">1.8651*AM168 - 2.6525</f>
        <v>26.1278581</v>
      </c>
      <c r="BB168" s="21" t="n">
        <f aca="false">1.8651*AL168 - 2.6525</f>
        <v>25.8449830600317</v>
      </c>
      <c r="BC168" s="21" t="n">
        <f aca="false">1.8651*AV168 - 2.6525</f>
        <v>25.8764862237976</v>
      </c>
      <c r="BD168" s="25" t="n">
        <f aca="false">V168 - O168</f>
        <v>0.144667</v>
      </c>
      <c r="BE168" s="25" t="n">
        <f aca="false">(BD168/O168)*100</f>
        <v>0.948822719223454</v>
      </c>
      <c r="BF168" s="25" t="n">
        <f aca="false">AM168-O168</f>
        <v>0.183999999999999</v>
      </c>
      <c r="BG168" s="25" t="n">
        <f aca="false">(BF168/O168)*100</f>
        <v>1.20679477930084</v>
      </c>
      <c r="BH168" s="25" t="n">
        <f aca="false">BG168/AA168</f>
        <v>0.0446961029370682</v>
      </c>
      <c r="BI168" s="25" t="n">
        <f aca="false">((BA168 - AY168)/AY168)*100</f>
        <v>1.33093916229644</v>
      </c>
      <c r="BJ168" s="25" t="n">
        <f aca="false">BI168/AA168</f>
        <v>0.0492940430480162</v>
      </c>
      <c r="BK168" s="25" t="n">
        <f aca="false">(AV168-O168)</f>
        <v>0.0492233787987519</v>
      </c>
      <c r="BL168" s="25" t="n">
        <f aca="false">(BK168/O168)*100</f>
        <v>0.322839763879792</v>
      </c>
      <c r="BM168" s="25" t="n">
        <f aca="false">BL168/AA168</f>
        <v>0.0119570282918442</v>
      </c>
      <c r="BN168" s="25" t="n">
        <f aca="false">((BC168 - AY168)/AY168)*100</f>
        <v>0.356050665998984</v>
      </c>
      <c r="BO168" s="25" t="n">
        <f aca="false">BN168/AA168</f>
        <v>0.0131870617036661</v>
      </c>
      <c r="BP168" s="25" t="n">
        <f aca="false">((BC168 - AZ168)/AZ168)</f>
        <v>-0.00683229041952593</v>
      </c>
      <c r="BQ168" s="25" t="n">
        <f aca="false">BP168*100</f>
        <v>-0.683229041952593</v>
      </c>
      <c r="BR168" s="25" t="n">
        <f aca="false">BP168/AA168</f>
        <v>-0.000253047793315775</v>
      </c>
      <c r="BS168" s="25" t="n">
        <f aca="false">((AZ168 - AY168)/AZ168)</f>
        <v>0.0103559247405068</v>
      </c>
      <c r="BT168" s="25" t="n">
        <f aca="false">BS168*100</f>
        <v>1.03559247405068</v>
      </c>
      <c r="BU168" s="25" t="n">
        <f aca="false">BS168/AA168</f>
        <v>0.00038355276816692</v>
      </c>
      <c r="BV168" s="25" t="n">
        <f aca="false">(BP168-BS168)*100</f>
        <v>-1.71882151600328</v>
      </c>
      <c r="BW168" s="25" t="n">
        <f aca="false">BV168/AA168</f>
        <v>-0.0636600561482695</v>
      </c>
      <c r="BX168" s="10"/>
      <c r="BY168" s="26"/>
      <c r="BZ168" s="26"/>
      <c r="CA168" s="26"/>
    </row>
    <row r="169" customFormat="false" ht="14.25" hidden="false" customHeight="true" outlineLevel="0" collapsed="false">
      <c r="A169" s="18" t="n">
        <v>168</v>
      </c>
      <c r="B169" s="10" t="n">
        <v>17123</v>
      </c>
      <c r="C169" s="10" t="n">
        <v>11</v>
      </c>
      <c r="D169" s="11" t="n">
        <v>4</v>
      </c>
      <c r="E169" s="11" t="n">
        <v>2</v>
      </c>
      <c r="F169" s="10" t="n">
        <v>2800</v>
      </c>
      <c r="G169" s="10" t="n">
        <v>2601.68</v>
      </c>
      <c r="H169" s="10" t="n">
        <v>2504.96</v>
      </c>
      <c r="I169" s="12" t="n">
        <v>2527.05</v>
      </c>
      <c r="J169" s="10" t="n">
        <v>1.02</v>
      </c>
      <c r="K169" s="13" t="n">
        <v>7.22</v>
      </c>
      <c r="L169" s="10" t="s">
        <v>64</v>
      </c>
      <c r="M169" s="10" t="n">
        <v>20170822</v>
      </c>
      <c r="N169" s="10" t="n">
        <v>20170824</v>
      </c>
      <c r="O169" s="10" t="n">
        <v>36.204</v>
      </c>
      <c r="P169" s="10" t="n">
        <v>170505</v>
      </c>
      <c r="Q169" s="24" t="n">
        <f aca="false">DATE(2017,RIGHT(LEFT(P169,4),2),RIGHT(P169,2))</f>
        <v>42860</v>
      </c>
      <c r="R169" s="10" t="n">
        <f aca="false">AVERAGE(2.785, 2.785, 2.786)</f>
        <v>2.78533333333333</v>
      </c>
      <c r="S169" s="10" t="n">
        <v>12.9</v>
      </c>
      <c r="T169" s="10" t="n">
        <f aca="false">AVERAGE(32.5, 32.6, 32.5)</f>
        <v>32.5333333333333</v>
      </c>
      <c r="U169" s="10" t="n">
        <v>36.1</v>
      </c>
      <c r="V169" s="10" t="n">
        <v>36.244667</v>
      </c>
      <c r="W169" s="10" t="n">
        <v>170601</v>
      </c>
      <c r="X169" s="24" t="n">
        <f aca="false">DATE(2017,RIGHT(LEFT(W169,4),2),RIGHT(W169,2))</f>
        <v>42887</v>
      </c>
      <c r="Y169" s="10" t="n">
        <f aca="false">V169*(32.55/29.53)</f>
        <v>39.95136846766</v>
      </c>
      <c r="Z169" s="10" t="n">
        <f aca="false">V169*(T169/AI169)</f>
        <v>39.8364808468468</v>
      </c>
      <c r="AA169" s="16" t="n">
        <v>27</v>
      </c>
      <c r="AB169" s="10" t="n">
        <f aca="false">IF(X169="NA","NA",DATEDIF(Q169,X169,"d"))</f>
        <v>27</v>
      </c>
      <c r="AC169" s="10" t="n">
        <f aca="false">1.8682*O169 - 2.7383</f>
        <v>64.8980128</v>
      </c>
      <c r="AD169" s="10" t="n">
        <f aca="false">1.8682*Z169 - 2.7383</f>
        <v>71.6842135180793</v>
      </c>
      <c r="AE169" s="10" t="n">
        <f aca="false">((AD169-AC169)/AC169)*100</f>
        <v>10.4567157379575</v>
      </c>
      <c r="AF169" s="12" t="n">
        <f aca="false">(AE169/AA169)*60</f>
        <v>23.2371460843499</v>
      </c>
      <c r="AG169" s="10" t="n">
        <f aca="false">AVERAGE(2.803, 2.807, 2.809)</f>
        <v>2.80633333333333</v>
      </c>
      <c r="AH169" s="10" t="n">
        <v>17</v>
      </c>
      <c r="AI169" s="10" t="n">
        <f aca="false">AVERAGE(29.6, 29.6, 29.6)</f>
        <v>29.6</v>
      </c>
      <c r="AJ169" s="10" t="n">
        <v>33.1</v>
      </c>
      <c r="AK169" s="10" t="n">
        <f aca="false">((R169 - AG169)/R169)</f>
        <v>-0.00753949258018187</v>
      </c>
      <c r="AL169" s="10" t="n">
        <f aca="false">(V169*(1 +AK169))</f>
        <v>35.9714006020823</v>
      </c>
      <c r="AM169" s="10" t="n">
        <v>36.231667</v>
      </c>
      <c r="AN169" s="10" t="n">
        <v>170707</v>
      </c>
      <c r="AO169" s="24" t="n">
        <f aca="false">IF(AN169="NA","NA",DATE(2017,RIGHT(LEFT(AN169,4),2),RIGHT(AN169,2)))</f>
        <v>42923</v>
      </c>
      <c r="AP169" s="10" t="n">
        <f aca="false">IF(AO169="NA","NA",DATEDIF(X169,AO169,"d"))</f>
        <v>36</v>
      </c>
      <c r="AQ169" s="10" t="n">
        <f aca="false">AVERAGE(2.796, 2.792, 2.791)</f>
        <v>2.793</v>
      </c>
      <c r="AR169" s="10" t="n">
        <v>16.7</v>
      </c>
      <c r="AS169" s="10" t="s">
        <v>65</v>
      </c>
      <c r="AT169" s="10" t="s">
        <v>65</v>
      </c>
      <c r="AU169" s="10" t="n">
        <f aca="false">((R169 - AQ169)/ R169)</f>
        <v>-0.00275251316419325</v>
      </c>
      <c r="AV169" s="10" t="n">
        <f aca="false">(AM169*(1+AU169))</f>
        <v>36.1319388596218</v>
      </c>
      <c r="AW169" s="10" t="n">
        <v>59.725</v>
      </c>
      <c r="AX169" s="10" t="s">
        <v>66</v>
      </c>
      <c r="AY169" s="21" t="n">
        <f aca="false">1.8651*O169 - 2.6525</f>
        <v>64.8715804</v>
      </c>
      <c r="AZ169" s="21" t="n">
        <f aca="false">1.8651*V169 - 2.6525</f>
        <v>64.9474284217</v>
      </c>
      <c r="BA169" s="21" t="n">
        <f aca="false">1.8651*AM169 - 2.6525</f>
        <v>64.9231821217</v>
      </c>
      <c r="BB169" s="21" t="n">
        <f aca="false">1.8651*AL169 - 2.6525</f>
        <v>64.4377592629438</v>
      </c>
      <c r="BC169" s="21" t="n">
        <f aca="false">1.8651*AV169 - 2.6525</f>
        <v>64.7371791670807</v>
      </c>
      <c r="BD169" s="25" t="n">
        <f aca="false">V169 - O169</f>
        <v>0.0406669999999991</v>
      </c>
      <c r="BE169" s="25" t="n">
        <f aca="false">(BD169/O169)*100</f>
        <v>0.11232736714175</v>
      </c>
      <c r="BF169" s="25" t="n">
        <f aca="false">AM169-O169</f>
        <v>0.027667000000001</v>
      </c>
      <c r="BG169" s="25" t="n">
        <f aca="false">(BF169/O169)*100</f>
        <v>0.0764197326262319</v>
      </c>
      <c r="BH169" s="25" t="n">
        <f aca="false">BG169/AA169</f>
        <v>0.00283036046763822</v>
      </c>
      <c r="BI169" s="25" t="n">
        <f aca="false">((BA169 - AY169)/AY169)*100</f>
        <v>0.0795444189609963</v>
      </c>
      <c r="BJ169" s="25" t="n">
        <f aca="false">BI169/AA169</f>
        <v>0.00294608959114801</v>
      </c>
      <c r="BK169" s="25" t="n">
        <f aca="false">(AV169-O169)</f>
        <v>-0.0720611403781675</v>
      </c>
      <c r="BL169" s="25" t="n">
        <f aca="false">(BK169/O169)*100</f>
        <v>-0.199041930113157</v>
      </c>
      <c r="BM169" s="25" t="n">
        <f aca="false">BL169/AA169</f>
        <v>-0.00737192333752434</v>
      </c>
      <c r="BN169" s="25" t="n">
        <f aca="false">((BC169 - AY169)/AY169)*100</f>
        <v>-0.207180451116798</v>
      </c>
      <c r="BO169" s="25" t="n">
        <f aca="false">BN169/AA169</f>
        <v>-0.00767335004136289</v>
      </c>
      <c r="BP169" s="25" t="n">
        <f aca="false">((BC169 - AZ169)/AZ169)</f>
        <v>-0.00323722216150233</v>
      </c>
      <c r="BQ169" s="25" t="n">
        <f aca="false">BP169*100</f>
        <v>-0.323722216150233</v>
      </c>
      <c r="BR169" s="25" t="n">
        <f aca="false">BP169/AA169</f>
        <v>-0.000119897117092679</v>
      </c>
      <c r="BS169" s="25" t="n">
        <f aca="false">((AZ169 - AY169)/AZ169)</f>
        <v>0.00116783718067358</v>
      </c>
      <c r="BT169" s="25" t="n">
        <f aca="false">BS169*100</f>
        <v>0.116783718067358</v>
      </c>
      <c r="BU169" s="25" t="n">
        <f aca="false">BS169/AA169</f>
        <v>4.32532289138362E-005</v>
      </c>
      <c r="BV169" s="25" t="n">
        <f aca="false">(BP169-BS169)*100</f>
        <v>-0.44050593421759</v>
      </c>
      <c r="BW169" s="25" t="n">
        <f aca="false">BV169/AA169</f>
        <v>-0.0163150346006515</v>
      </c>
      <c r="BX169" s="10"/>
      <c r="BY169" s="26"/>
      <c r="BZ169" s="26"/>
      <c r="CA169" s="26"/>
    </row>
    <row r="170" customFormat="false" ht="14.25" hidden="false" customHeight="true" outlineLevel="0" collapsed="false">
      <c r="A170" s="18" t="n">
        <v>169</v>
      </c>
      <c r="B170" s="10" t="n">
        <v>17126</v>
      </c>
      <c r="C170" s="10" t="n">
        <v>12</v>
      </c>
      <c r="D170" s="11" t="n">
        <v>4</v>
      </c>
      <c r="E170" s="11" t="n">
        <v>3</v>
      </c>
      <c r="F170" s="10" t="n">
        <v>2800</v>
      </c>
      <c r="G170" s="10" t="n">
        <v>2612.89</v>
      </c>
      <c r="H170" s="10" t="n">
        <v>2488.3</v>
      </c>
      <c r="I170" s="12" t="n">
        <v>2516.92</v>
      </c>
      <c r="J170" s="10" t="n">
        <v>1.01</v>
      </c>
      <c r="K170" s="13" t="n">
        <v>7.22</v>
      </c>
      <c r="L170" s="10" t="s">
        <v>64</v>
      </c>
      <c r="M170" s="10" t="n">
        <v>20170822</v>
      </c>
      <c r="N170" s="10" t="n">
        <v>20170824</v>
      </c>
      <c r="O170" s="10" t="n">
        <v>27.569333</v>
      </c>
      <c r="P170" s="10" t="n">
        <v>170504</v>
      </c>
      <c r="Q170" s="24" t="n">
        <f aca="false">DATE(2017,RIGHT(LEFT(P170,4),2),RIGHT(P170,2))</f>
        <v>42859</v>
      </c>
      <c r="R170" s="10" t="n">
        <f aca="false">AVERAGE(2.769, 2.772, 2.769)</f>
        <v>2.77</v>
      </c>
      <c r="S170" s="10" t="n">
        <v>13</v>
      </c>
      <c r="T170" s="10" t="n">
        <f aca="false">AVERAGE(32.4,32.5,32.4)</f>
        <v>32.4333333333333</v>
      </c>
      <c r="U170" s="10" t="n">
        <v>36.1</v>
      </c>
      <c r="V170" s="10" t="s">
        <v>65</v>
      </c>
      <c r="W170" s="10" t="s">
        <v>65</v>
      </c>
      <c r="X170" s="24" t="s">
        <v>65</v>
      </c>
      <c r="Y170" s="10" t="e">
        <f aca="false">V170*(32.55/29.53)</f>
        <v>#VALUE!</v>
      </c>
      <c r="Z170" s="10" t="e">
        <f aca="false">V170*(T170/AI170)</f>
        <v>#VALUE!</v>
      </c>
      <c r="AA170" s="10" t="n">
        <v>64</v>
      </c>
      <c r="AB170" s="10" t="str">
        <f aca="false">IF(X170="NA","NA",DATEDIF(Q170,X170,"d"))</f>
        <v>NA</v>
      </c>
      <c r="AC170" s="10" t="n">
        <f aca="false">1.8682*O170 - 2.7383</f>
        <v>48.7667279106</v>
      </c>
      <c r="AD170" s="10" t="e">
        <f aca="false">1.8682*Z170 - 2.7383</f>
        <v>#VALUE!</v>
      </c>
      <c r="AE170" s="10" t="e">
        <f aca="false">((AD170-AC170)/AC170)*100</f>
        <v>#VALUE!</v>
      </c>
      <c r="AF170" s="12"/>
      <c r="AG170" s="10" t="n">
        <f aca="false">AVERAGE(2.8)</f>
        <v>2.8</v>
      </c>
      <c r="AH170" s="10" t="n">
        <v>17.2</v>
      </c>
      <c r="AI170" s="10" t="n">
        <f aca="false">AVERAGE(29.4, 29.5, 29.5)</f>
        <v>29.4666666666667</v>
      </c>
      <c r="AJ170" s="10" t="n">
        <f aca="false">33.1</f>
        <v>33.1</v>
      </c>
      <c r="AK170" s="10" t="n">
        <f aca="false">((R170 - AG170)/R170)</f>
        <v>-0.0108303249097472</v>
      </c>
      <c r="AL170" s="10" t="s">
        <v>65</v>
      </c>
      <c r="AM170" s="10" t="n">
        <v>27.574333</v>
      </c>
      <c r="AN170" s="10" t="n">
        <v>170707</v>
      </c>
      <c r="AO170" s="24" t="n">
        <f aca="false">IF(AN170="NA","NA",DATE(2017,RIGHT(LEFT(AN170,4),2),RIGHT(AN170,2)))</f>
        <v>42923</v>
      </c>
      <c r="AP170" s="10" t="s">
        <v>65</v>
      </c>
      <c r="AQ170" s="10" t="n">
        <f aca="false">AVERAGE(2.812, 2.809, 2.81)</f>
        <v>2.81033333333333</v>
      </c>
      <c r="AR170" s="10" t="n">
        <v>16.8</v>
      </c>
      <c r="AS170" s="10" t="s">
        <v>65</v>
      </c>
      <c r="AT170" s="10" t="s">
        <v>65</v>
      </c>
      <c r="AU170" s="10" t="n">
        <f aca="false">((R170 - AQ170)/ R170)</f>
        <v>-0.0145607701564382</v>
      </c>
      <c r="AV170" s="10" t="n">
        <f aca="false">(AM170*(1+AU170))</f>
        <v>27.1728294749699</v>
      </c>
      <c r="AW170" s="10" t="n">
        <v>45.999</v>
      </c>
      <c r="AX170" s="10" t="s">
        <v>66</v>
      </c>
      <c r="AY170" s="21" t="n">
        <f aca="false">1.8651*O170 - 2.6525</f>
        <v>48.7670629783</v>
      </c>
      <c r="AZ170" s="21" t="e">
        <f aca="false">1.8651*V170 - 2.6525</f>
        <v>#VALUE!</v>
      </c>
      <c r="BA170" s="21" t="n">
        <f aca="false">1.8651*AM170 - 2.6525</f>
        <v>48.7763884783</v>
      </c>
      <c r="BB170" s="21" t="s">
        <v>65</v>
      </c>
      <c r="BC170" s="21" t="n">
        <f aca="false">1.8651*AV170 - 2.6525</f>
        <v>48.0275442537664</v>
      </c>
      <c r="BD170" s="25" t="s">
        <v>65</v>
      </c>
      <c r="BE170" s="25" t="s">
        <v>65</v>
      </c>
      <c r="BF170" s="25" t="n">
        <f aca="false">AM170-O170</f>
        <v>0.00499999999999901</v>
      </c>
      <c r="BG170" s="25" t="n">
        <f aca="false">(BF170/O170)*100</f>
        <v>0.0181360934629757</v>
      </c>
      <c r="BH170" s="25" t="n">
        <f aca="false">BG170/AA170</f>
        <v>0.000283376460358995</v>
      </c>
      <c r="BI170" s="25" t="n">
        <f aca="false">((BA170 - AY170)/AY170)*100</f>
        <v>0.019122537693398</v>
      </c>
      <c r="BJ170" s="25" t="n">
        <f aca="false">BI170/AA170</f>
        <v>0.000298789651459343</v>
      </c>
      <c r="BK170" s="25" t="n">
        <f aca="false">(AV170-O170)</f>
        <v>-0.396503525030091</v>
      </c>
      <c r="BL170" s="25" t="n">
        <f aca="false">(BK170/O170)*100</f>
        <v>-1.4382049976693</v>
      </c>
      <c r="BM170" s="25" t="n">
        <f aca="false">BL170/AA170</f>
        <v>-0.0224719530885828</v>
      </c>
      <c r="BN170" s="25" t="n">
        <f aca="false">((BC170 - AY170)/AY170)*100</f>
        <v>-1.51643072059248</v>
      </c>
      <c r="BO170" s="25" t="n">
        <f aca="false">BN170/AA170</f>
        <v>-0.0236942300092575</v>
      </c>
      <c r="BP170" s="25" t="e">
        <f aca="false">((BC170 - AZ170)/AZ170)</f>
        <v>#VALUE!</v>
      </c>
      <c r="BQ170" s="25" t="e">
        <f aca="false">BP170*100</f>
        <v>#VALUE!</v>
      </c>
      <c r="BR170" s="25" t="e">
        <f aca="false">BP170/AA170</f>
        <v>#VALUE!</v>
      </c>
      <c r="BS170" s="25" t="e">
        <f aca="false">((AZ170 - AY170)/AZ170)</f>
        <v>#VALUE!</v>
      </c>
      <c r="BT170" s="25" t="e">
        <f aca="false">BS170*100</f>
        <v>#VALUE!</v>
      </c>
      <c r="BU170" s="25" t="e">
        <f aca="false">BS170/AA170</f>
        <v>#VALUE!</v>
      </c>
      <c r="BV170" s="25" t="e">
        <f aca="false">(BP170-BS170)*100</f>
        <v>#VALUE!</v>
      </c>
      <c r="BW170" s="25" t="e">
        <f aca="false">BV170/AA170</f>
        <v>#VALUE!</v>
      </c>
      <c r="BX170" s="10"/>
      <c r="BY170" s="26"/>
      <c r="BZ170" s="26"/>
      <c r="CA170" s="26"/>
    </row>
    <row r="171" customFormat="false" ht="14.25" hidden="false" customHeight="true" outlineLevel="0" collapsed="false">
      <c r="A171" s="18" t="n">
        <v>170</v>
      </c>
      <c r="B171" s="10" t="n">
        <v>17153</v>
      </c>
      <c r="C171" s="10" t="n">
        <v>14</v>
      </c>
      <c r="D171" s="11" t="n">
        <v>5</v>
      </c>
      <c r="E171" s="11" t="n">
        <v>2</v>
      </c>
      <c r="F171" s="10" t="n">
        <v>900</v>
      </c>
      <c r="G171" s="10" t="n">
        <v>2441</v>
      </c>
      <c r="H171" s="10" t="n">
        <v>2468.42</v>
      </c>
      <c r="I171" s="12" t="n">
        <v>865.45</v>
      </c>
      <c r="J171" s="10" t="n">
        <v>2.15</v>
      </c>
      <c r="K171" s="13" t="n">
        <v>7.62</v>
      </c>
      <c r="L171" s="10" t="s">
        <v>64</v>
      </c>
      <c r="M171" s="10" t="n">
        <v>20170822</v>
      </c>
      <c r="N171" s="10" t="n">
        <v>20170824</v>
      </c>
      <c r="O171" s="10" t="n">
        <v>44.936</v>
      </c>
      <c r="P171" s="10" t="n">
        <v>170505</v>
      </c>
      <c r="Q171" s="24" t="n">
        <f aca="false">DATE(2017,RIGHT(LEFT(P171,4),2),RIGHT(P171,2))</f>
        <v>42860</v>
      </c>
      <c r="R171" s="10" t="n">
        <v>2.786</v>
      </c>
      <c r="S171" s="10" t="n">
        <v>12.9</v>
      </c>
      <c r="T171" s="10" t="n">
        <f aca="false">AVERAGE(32.5, 32.6, 32.5)</f>
        <v>32.5333333333333</v>
      </c>
      <c r="U171" s="10" t="n">
        <v>36.1</v>
      </c>
      <c r="V171" s="10" t="n">
        <v>45.008667</v>
      </c>
      <c r="W171" s="10" t="n">
        <v>170601</v>
      </c>
      <c r="X171" s="24" t="n">
        <f aca="false">DATE(2017,RIGHT(LEFT(W171,4),2),RIGHT(W171,2))</f>
        <v>42887</v>
      </c>
      <c r="Y171" s="10" t="n">
        <f aca="false">V171*(32.55/29.53)</f>
        <v>49.6116529241449</v>
      </c>
      <c r="Z171" s="10" t="n">
        <f aca="false">V171*(T171/AI171)</f>
        <v>49.4689853513513</v>
      </c>
      <c r="AA171" s="16" t="n">
        <v>27</v>
      </c>
      <c r="AB171" s="10" t="n">
        <f aca="false">IF(X171="NA","NA",DATEDIF(Q171,X171,"d"))</f>
        <v>27</v>
      </c>
      <c r="AC171" s="10" t="n">
        <f aca="false">1.8682*O171 - 2.7383</f>
        <v>81.2111352</v>
      </c>
      <c r="AD171" s="10" t="n">
        <f aca="false">1.8682*Z171 - 2.7383</f>
        <v>89.6796584333946</v>
      </c>
      <c r="AE171" s="10" t="n">
        <f aca="false">((AD171-AC171)/AC171)*100</f>
        <v>10.4277858110701</v>
      </c>
      <c r="AF171" s="12" t="n">
        <f aca="false">(AE171/AA171)*60</f>
        <v>23.1728573579336</v>
      </c>
      <c r="AG171" s="10" t="n">
        <f aca="false">AVERAGE(2.8, 2.8, 2.798)</f>
        <v>2.79933333333333</v>
      </c>
      <c r="AH171" s="10" t="n">
        <v>17</v>
      </c>
      <c r="AI171" s="10" t="n">
        <f aca="false">AVERAGE(29.6, 29.6, 29.6)</f>
        <v>29.6</v>
      </c>
      <c r="AJ171" s="10" t="n">
        <v>33.1</v>
      </c>
      <c r="AK171" s="10" t="n">
        <f aca="false">((R171 - AG171)/R171)</f>
        <v>-0.00478583393156253</v>
      </c>
      <c r="AL171" s="10" t="n">
        <f aca="false">(V171*(1 +AK171))</f>
        <v>44.793262994257</v>
      </c>
      <c r="AM171" s="10" t="n">
        <v>44.672</v>
      </c>
      <c r="AN171" s="10" t="n">
        <v>170707</v>
      </c>
      <c r="AO171" s="24" t="n">
        <f aca="false">IF(AN171="NA","NA",DATE(2017,RIGHT(LEFT(AN171,4),2),RIGHT(AN171,2)))</f>
        <v>42923</v>
      </c>
      <c r="AP171" s="10" t="n">
        <f aca="false">IF(AO171="NA","NA",DATEDIF(X171,AO171,"d"))</f>
        <v>36</v>
      </c>
      <c r="AQ171" s="10" t="n">
        <f aca="false">AVERAGE(2.796, 2.792, 2.791)</f>
        <v>2.793</v>
      </c>
      <c r="AR171" s="10" t="n">
        <v>16.7</v>
      </c>
      <c r="AS171" s="10" t="s">
        <v>65</v>
      </c>
      <c r="AT171" s="10" t="s">
        <v>65</v>
      </c>
      <c r="AU171" s="10" t="n">
        <f aca="false">((R171 - AQ171)/ R171)</f>
        <v>-0.00251256281407023</v>
      </c>
      <c r="AV171" s="10" t="n">
        <f aca="false">(AM171*(1+AU171))</f>
        <v>44.5597587939699</v>
      </c>
      <c r="AW171" s="10" t="n">
        <v>71.774</v>
      </c>
      <c r="AX171" s="10" t="s">
        <v>66</v>
      </c>
      <c r="AY171" s="21" t="n">
        <f aca="false">1.8651*O171 - 2.6525</f>
        <v>81.1576336</v>
      </c>
      <c r="AZ171" s="21" t="n">
        <f aca="false">1.8651*V171 - 2.6525</f>
        <v>81.2931648217</v>
      </c>
      <c r="BA171" s="21" t="n">
        <f aca="false">1.8651*AM171 - 2.6525</f>
        <v>80.6652472</v>
      </c>
      <c r="BB171" s="21" t="n">
        <f aca="false">1.8651*AL171 - 2.6525</f>
        <v>80.8914148105887</v>
      </c>
      <c r="BC171" s="21" t="n">
        <f aca="false">1.8651*AV171 - 2.6525</f>
        <v>80.4559061266332</v>
      </c>
      <c r="BD171" s="25" t="n">
        <f aca="false">V171 - O171</f>
        <v>0.0726670000000027</v>
      </c>
      <c r="BE171" s="25" t="n">
        <f aca="false">(BD171/O171)*100</f>
        <v>0.161712212925055</v>
      </c>
      <c r="BF171" s="25" t="n">
        <f aca="false">AM171-O171</f>
        <v>-0.264000000000003</v>
      </c>
      <c r="BG171" s="25" t="n">
        <f aca="false">(BF171/O171)*100</f>
        <v>-0.587502225387224</v>
      </c>
      <c r="BH171" s="25" t="n">
        <f aca="false">BG171/AA171</f>
        <v>-0.0217593416810083</v>
      </c>
      <c r="BI171" s="25" t="n">
        <f aca="false">((BA171 - AY171)/AY171)*100</f>
        <v>-0.606703742037152</v>
      </c>
      <c r="BJ171" s="25" t="n">
        <f aca="false">BI171/AA171</f>
        <v>-0.022470508964339</v>
      </c>
      <c r="BK171" s="25" t="n">
        <f aca="false">(AV171-O171)</f>
        <v>-0.376241206030144</v>
      </c>
      <c r="BL171" s="25" t="n">
        <f aca="false">(BK171/O171)*100</f>
        <v>-0.837282370549547</v>
      </c>
      <c r="BM171" s="25" t="n">
        <f aca="false">BL171/AA171</f>
        <v>-0.0310104581685017</v>
      </c>
      <c r="BN171" s="25" t="n">
        <f aca="false">((BC171 - AY171)/AY171)*100</f>
        <v>-0.864647528814628</v>
      </c>
      <c r="BO171" s="25" t="n">
        <f aca="false">BN171/AA171</f>
        <v>-0.0320239825486899</v>
      </c>
      <c r="BP171" s="25" t="n">
        <f aca="false">((BC171 - AZ171)/AZ171)</f>
        <v>-0.0102992508275842</v>
      </c>
      <c r="BQ171" s="25" t="n">
        <f aca="false">BP171*100</f>
        <v>-1.02992508275842</v>
      </c>
      <c r="BR171" s="25" t="n">
        <f aca="false">BP171/AA171</f>
        <v>-0.000381453734354972</v>
      </c>
      <c r="BS171" s="25" t="n">
        <f aca="false">((AZ171 - AY171)/AZ171)</f>
        <v>0.00166719086404455</v>
      </c>
      <c r="BT171" s="25" t="n">
        <f aca="false">BS171*100</f>
        <v>0.166719086404455</v>
      </c>
      <c r="BU171" s="25" t="n">
        <f aca="false">BS171/AA171</f>
        <v>6.17478097794278E-005</v>
      </c>
      <c r="BV171" s="25" t="n">
        <f aca="false">(BP171-BS171)*100</f>
        <v>-1.19664416916288</v>
      </c>
      <c r="BW171" s="25" t="n">
        <f aca="false">BV171/AA171</f>
        <v>-0.04432015441344</v>
      </c>
      <c r="BX171" s="10"/>
      <c r="BY171" s="26"/>
      <c r="BZ171" s="26"/>
      <c r="CA171" s="26"/>
    </row>
    <row r="172" customFormat="false" ht="14.25" hidden="false" customHeight="true" outlineLevel="0" collapsed="false">
      <c r="A172" s="18" t="n">
        <v>171</v>
      </c>
      <c r="B172" s="10" t="n">
        <v>17156</v>
      </c>
      <c r="C172" s="10" t="n">
        <v>15</v>
      </c>
      <c r="D172" s="11" t="n">
        <v>5</v>
      </c>
      <c r="E172" s="11" t="n">
        <v>3</v>
      </c>
      <c r="F172" s="10" t="n">
        <v>900</v>
      </c>
      <c r="G172" s="10" t="n">
        <v>2441.67</v>
      </c>
      <c r="H172" s="10" t="n">
        <v>2467.77</v>
      </c>
      <c r="I172" s="12" t="n">
        <v>890.65</v>
      </c>
      <c r="J172" s="10" t="n">
        <v>2.12</v>
      </c>
      <c r="K172" s="13" t="n">
        <v>7.62</v>
      </c>
      <c r="L172" s="10" t="s">
        <v>64</v>
      </c>
      <c r="M172" s="10" t="n">
        <v>20170822</v>
      </c>
      <c r="N172" s="10" t="n">
        <v>20170824</v>
      </c>
      <c r="O172" s="10" t="n">
        <v>29.917</v>
      </c>
      <c r="P172" s="10" t="n">
        <v>170505</v>
      </c>
      <c r="Q172" s="24" t="n">
        <f aca="false">DATE(2017,RIGHT(LEFT(P172,4),2),RIGHT(P172,2))</f>
        <v>42860</v>
      </c>
      <c r="R172" s="10" t="n">
        <v>2.786</v>
      </c>
      <c r="S172" s="10" t="n">
        <v>12.9</v>
      </c>
      <c r="T172" s="10" t="n">
        <f aca="false">AVERAGE(32.5, 32.6, 32.5)</f>
        <v>32.5333333333333</v>
      </c>
      <c r="U172" s="10" t="n">
        <v>36.1</v>
      </c>
      <c r="V172" s="10" t="n">
        <v>29.884</v>
      </c>
      <c r="W172" s="10" t="n">
        <v>170601</v>
      </c>
      <c r="X172" s="24" t="n">
        <f aca="false">DATE(2017,RIGHT(LEFT(W172,4),2),RIGHT(W172,2))</f>
        <v>42887</v>
      </c>
      <c r="Y172" s="10" t="n">
        <f aca="false">V172*(32.55/29.53)</f>
        <v>32.9402031832035</v>
      </c>
      <c r="Z172" s="10" t="n">
        <f aca="false">V172*(T172/AI172)</f>
        <v>32.8454774774775</v>
      </c>
      <c r="AA172" s="16" t="n">
        <v>27</v>
      </c>
      <c r="AB172" s="10" t="n">
        <f aca="false">IF(X172="NA","NA",DATEDIF(Q172,X172,"d"))</f>
        <v>27</v>
      </c>
      <c r="AC172" s="10" t="n">
        <f aca="false">1.8682*O172 - 2.7383</f>
        <v>53.1526394</v>
      </c>
      <c r="AD172" s="10" t="n">
        <f aca="false">1.8682*Z172 - 2.7383</f>
        <v>58.6236210234234</v>
      </c>
      <c r="AE172" s="10" t="n">
        <f aca="false">((AD172-AC172)/AC172)*100</f>
        <v>10.292963219101</v>
      </c>
      <c r="AF172" s="12" t="n">
        <f aca="false">(AE172/AA172)*60</f>
        <v>22.8732515980023</v>
      </c>
      <c r="AG172" s="10" t="n">
        <f aca="false">AVERAGE(2.8, 2.8, 2.798)</f>
        <v>2.79933333333333</v>
      </c>
      <c r="AH172" s="10" t="n">
        <v>17</v>
      </c>
      <c r="AI172" s="10" t="n">
        <f aca="false">AVERAGE(29.6, 29.6, 29.6)</f>
        <v>29.6</v>
      </c>
      <c r="AJ172" s="10" t="n">
        <v>33.1</v>
      </c>
      <c r="AK172" s="10" t="n">
        <f aca="false">((R172 - AG172)/R172)</f>
        <v>-0.00478583393156253</v>
      </c>
      <c r="AL172" s="10" t="n">
        <f aca="false">(V172*(1 +AK172))</f>
        <v>29.7409801387892</v>
      </c>
      <c r="AM172" s="10" t="n">
        <v>29.835333</v>
      </c>
      <c r="AN172" s="10" t="n">
        <v>170707</v>
      </c>
      <c r="AO172" s="24" t="n">
        <f aca="false">IF(AN172="NA","NA",DATE(2017,RIGHT(LEFT(AN172,4),2),RIGHT(AN172,2)))</f>
        <v>42923</v>
      </c>
      <c r="AP172" s="10" t="n">
        <f aca="false">IF(AO172="NA","NA",DATEDIF(X172,AO172,"d"))</f>
        <v>36</v>
      </c>
      <c r="AQ172" s="10" t="n">
        <f aca="false">AVERAGE(2.804, 2.803, 2.803)</f>
        <v>2.80333333333333</v>
      </c>
      <c r="AR172" s="10" t="n">
        <v>16.8</v>
      </c>
      <c r="AS172" s="10" t="s">
        <v>65</v>
      </c>
      <c r="AT172" s="10" t="s">
        <v>65</v>
      </c>
      <c r="AU172" s="10" t="n">
        <f aca="false">((R172 - AQ172)/ R172)</f>
        <v>-0.0062215841110313</v>
      </c>
      <c r="AV172" s="10" t="n">
        <f aca="false">(AM172*(1+AU172))</f>
        <v>29.6497099662599</v>
      </c>
      <c r="AW172" s="10" t="n">
        <v>49.394</v>
      </c>
      <c r="AX172" s="10" t="s">
        <v>66</v>
      </c>
      <c r="AY172" s="21" t="n">
        <f aca="false">1.8651*O172 - 2.6525</f>
        <v>53.1456967</v>
      </c>
      <c r="AZ172" s="21" t="n">
        <f aca="false">1.8651*V172 - 2.6525</f>
        <v>53.0841484</v>
      </c>
      <c r="BA172" s="21" t="n">
        <f aca="false">1.8651*AM172 - 2.6525</f>
        <v>52.9933795783</v>
      </c>
      <c r="BB172" s="21" t="n">
        <f aca="false">1.8651*AL172 - 2.6525</f>
        <v>52.8174020568557</v>
      </c>
      <c r="BC172" s="21" t="n">
        <f aca="false">1.8651*AV172 - 2.6525</f>
        <v>52.6471740580713</v>
      </c>
      <c r="BD172" s="25" t="n">
        <f aca="false">V172 - O172</f>
        <v>-0.0330000000000012</v>
      </c>
      <c r="BE172" s="25" t="n">
        <f aca="false">(BD172/O172)*100</f>
        <v>-0.110305177658192</v>
      </c>
      <c r="BF172" s="25" t="n">
        <f aca="false">AM172-O172</f>
        <v>-0.081667000000003</v>
      </c>
      <c r="BG172" s="25" t="n">
        <f aca="false">(BF172/O172)*100</f>
        <v>-0.272978574054895</v>
      </c>
      <c r="BH172" s="25" t="n">
        <f aca="false">BG172/AA172</f>
        <v>-0.0101103175575887</v>
      </c>
      <c r="BI172" s="25" t="n">
        <f aca="false">((BA172 - AY172)/AY172)*100</f>
        <v>-0.286602925839541</v>
      </c>
      <c r="BJ172" s="25" t="n">
        <f aca="false">BI172/AA172</f>
        <v>-0.0106149231792423</v>
      </c>
      <c r="BK172" s="25" t="n">
        <f aca="false">(AV172-O172)</f>
        <v>-0.267290033740132</v>
      </c>
      <c r="BL172" s="25" t="n">
        <f aca="false">(BK172/O172)*100</f>
        <v>-0.893438625999036</v>
      </c>
      <c r="BM172" s="25" t="n">
        <f aca="false">BL172/AA172</f>
        <v>-0.0330903194814458</v>
      </c>
      <c r="BN172" s="25" t="n">
        <f aca="false">((BC172 - AY172)/AY172)*100</f>
        <v>-0.938030118868901</v>
      </c>
      <c r="BO172" s="25" t="n">
        <f aca="false">BN172/AA172</f>
        <v>-0.0347418562544038</v>
      </c>
      <c r="BP172" s="25" t="n">
        <f aca="false">((BC172 - AZ172)/AZ172)</f>
        <v>-0.00823172934104595</v>
      </c>
      <c r="BQ172" s="25" t="n">
        <f aca="false">BP172*100</f>
        <v>-0.823172934104595</v>
      </c>
      <c r="BR172" s="25" t="n">
        <f aca="false">BP172/AA172</f>
        <v>-0.000304878864483183</v>
      </c>
      <c r="BS172" s="25" t="n">
        <f aca="false">((AZ172 - AY172)/AZ172)</f>
        <v>-0.00115944781738268</v>
      </c>
      <c r="BT172" s="25" t="n">
        <f aca="false">BS172*100</f>
        <v>-0.115944781738268</v>
      </c>
      <c r="BU172" s="25" t="n">
        <f aca="false">BS172/AA172</f>
        <v>-4.29425117549141E-005</v>
      </c>
      <c r="BV172" s="25" t="n">
        <f aca="false">(BP172-BS172)*100</f>
        <v>-0.707228152366327</v>
      </c>
      <c r="BW172" s="25" t="n">
        <f aca="false">BV172/AA172</f>
        <v>-0.0261936352728269</v>
      </c>
      <c r="BX172" s="10"/>
      <c r="BY172" s="26"/>
      <c r="BZ172" s="26"/>
      <c r="CA172" s="26"/>
    </row>
    <row r="173" customFormat="false" ht="14.25" hidden="false" customHeight="true" outlineLevel="0" collapsed="false">
      <c r="A173" s="18" t="n">
        <v>172</v>
      </c>
      <c r="B173" s="10" t="n">
        <v>17159</v>
      </c>
      <c r="C173" s="10" t="n">
        <v>16</v>
      </c>
      <c r="D173" s="11" t="n">
        <v>6</v>
      </c>
      <c r="E173" s="11" t="n">
        <v>1</v>
      </c>
      <c r="F173" s="10" t="n">
        <v>2800</v>
      </c>
      <c r="G173" s="10" t="n">
        <v>2616.63</v>
      </c>
      <c r="H173" s="10" t="n">
        <v>2523.13</v>
      </c>
      <c r="I173" s="12" t="n">
        <v>2423.47</v>
      </c>
      <c r="J173" s="10" t="n">
        <v>1.17</v>
      </c>
      <c r="K173" s="13" t="n">
        <v>7.24</v>
      </c>
      <c r="L173" s="10" t="s">
        <v>64</v>
      </c>
      <c r="M173" s="10" t="n">
        <v>20170822</v>
      </c>
      <c r="N173" s="10" t="n">
        <v>20170824</v>
      </c>
      <c r="O173" s="10" t="n">
        <v>12.374</v>
      </c>
      <c r="P173" s="10" t="n">
        <v>170505</v>
      </c>
      <c r="Q173" s="24" t="n">
        <f aca="false">DATE(2017,RIGHT(LEFT(P173,4),2),RIGHT(P173,2))</f>
        <v>42860</v>
      </c>
      <c r="R173" s="10" t="n">
        <v>2.786</v>
      </c>
      <c r="S173" s="10" t="n">
        <v>12.9</v>
      </c>
      <c r="T173" s="10" t="n">
        <f aca="false">AVERAGE(32.5, 32.6, 32.5)</f>
        <v>32.5333333333333</v>
      </c>
      <c r="U173" s="10" t="n">
        <v>36.1</v>
      </c>
      <c r="V173" s="10" t="n">
        <v>12.467</v>
      </c>
      <c r="W173" s="10" t="n">
        <v>170601</v>
      </c>
      <c r="X173" s="24" t="n">
        <f aca="false">DATE(2017,RIGHT(LEFT(W173,4),2),RIGHT(W173,2))</f>
        <v>42887</v>
      </c>
      <c r="Y173" s="10" t="n">
        <f aca="false">V173*(32.55/29.53)</f>
        <v>13.7419861158144</v>
      </c>
      <c r="Z173" s="10" t="n">
        <f aca="false">V173*(T173/AI173)</f>
        <v>13.7024684684685</v>
      </c>
      <c r="AA173" s="16" t="n">
        <v>27</v>
      </c>
      <c r="AB173" s="10" t="n">
        <f aca="false">IF(X173="NA","NA",DATEDIF(Q173,X173,"d"))</f>
        <v>27</v>
      </c>
      <c r="AC173" s="10" t="n">
        <f aca="false">1.8682*O173 - 2.7383</f>
        <v>20.3788068</v>
      </c>
      <c r="AD173" s="10" t="n">
        <f aca="false">1.8682*Z173 - 2.7383</f>
        <v>22.8606515927928</v>
      </c>
      <c r="AE173" s="10" t="n">
        <f aca="false">((AD173-AC173)/AC173)*100</f>
        <v>12.1785579359474</v>
      </c>
      <c r="AF173" s="12" t="n">
        <f aca="false">(AE173/AA173)*60</f>
        <v>27.0634620798831</v>
      </c>
      <c r="AG173" s="10" t="n">
        <f aca="false">AVERAGE(2.8, 2.8, 2.798)</f>
        <v>2.79933333333333</v>
      </c>
      <c r="AH173" s="10" t="n">
        <v>17</v>
      </c>
      <c r="AI173" s="10" t="n">
        <f aca="false">AVERAGE(29.6, 29.6, 29.6)</f>
        <v>29.6</v>
      </c>
      <c r="AJ173" s="10" t="n">
        <v>33.1</v>
      </c>
      <c r="AK173" s="10" t="n">
        <f aca="false">((R173 - AG173)/R173)</f>
        <v>-0.00478583393156253</v>
      </c>
      <c r="AL173" s="10" t="n">
        <f aca="false">(V173*(1 +AK173))</f>
        <v>12.4073350083752</v>
      </c>
      <c r="AM173" s="10" t="n">
        <v>12.361</v>
      </c>
      <c r="AN173" s="10" t="n">
        <v>170707</v>
      </c>
      <c r="AO173" s="24" t="n">
        <f aca="false">IF(AN173="NA","NA",DATE(2017,RIGHT(LEFT(AN173,4),2),RIGHT(AN173,2)))</f>
        <v>42923</v>
      </c>
      <c r="AP173" s="10" t="n">
        <f aca="false">IF(AO173="NA","NA",DATEDIF(X173,AO173,"d"))</f>
        <v>36</v>
      </c>
      <c r="AQ173" s="10" t="n">
        <f aca="false">AVERAGE(2.796, 2.792, 2.791)</f>
        <v>2.793</v>
      </c>
      <c r="AR173" s="10" t="n">
        <v>16.7</v>
      </c>
      <c r="AS173" s="10" t="s">
        <v>65</v>
      </c>
      <c r="AT173" s="10" t="s">
        <v>65</v>
      </c>
      <c r="AU173" s="10" t="n">
        <f aca="false">((R173 - AQ173)/ R173)</f>
        <v>-0.00251256281407023</v>
      </c>
      <c r="AV173" s="10" t="n">
        <f aca="false">(AM173*(1+AU173))</f>
        <v>12.3299422110553</v>
      </c>
      <c r="AW173" s="10" t="n">
        <v>20.963</v>
      </c>
      <c r="AX173" s="10" t="s">
        <v>66</v>
      </c>
      <c r="AY173" s="21" t="n">
        <f aca="false">1.8651*O173 - 2.6525</f>
        <v>20.4262474</v>
      </c>
      <c r="AZ173" s="21" t="n">
        <f aca="false">1.8651*V173 - 2.6525</f>
        <v>20.5997017</v>
      </c>
      <c r="BA173" s="21" t="n">
        <f aca="false">1.8651*AM173 - 2.6525</f>
        <v>20.4020011</v>
      </c>
      <c r="BB173" s="21" t="n">
        <f aca="false">1.8651*AL173 - 2.6525</f>
        <v>20.4884205241206</v>
      </c>
      <c r="BC173" s="21" t="n">
        <f aca="false">1.8651*AV173 - 2.6525</f>
        <v>20.3440752178392</v>
      </c>
      <c r="BD173" s="25" t="n">
        <f aca="false">V173 - O173</f>
        <v>0.093</v>
      </c>
      <c r="BE173" s="25" t="n">
        <f aca="false">(BD173/O173)*100</f>
        <v>0.751575884919993</v>
      </c>
      <c r="BF173" s="25" t="n">
        <f aca="false">AM173-O173</f>
        <v>-0.0129999999999999</v>
      </c>
      <c r="BG173" s="25" t="n">
        <f aca="false">(BF173/O173)*100</f>
        <v>-0.105058994666235</v>
      </c>
      <c r="BH173" s="25" t="n">
        <f aca="false">BG173/AA173</f>
        <v>-0.00389107387652722</v>
      </c>
      <c r="BI173" s="25" t="n">
        <f aca="false">((BA173 - AY173)/AY173)*100</f>
        <v>-0.118701685753603</v>
      </c>
      <c r="BJ173" s="25" t="n">
        <f aca="false">BI173/AA173</f>
        <v>-0.00439635873161492</v>
      </c>
      <c r="BK173" s="25" t="n">
        <f aca="false">(AV173-O173)</f>
        <v>-0.0440577889447216</v>
      </c>
      <c r="BL173" s="25" t="n">
        <f aca="false">(BK173/O173)*100</f>
        <v>-0.356051308749972</v>
      </c>
      <c r="BM173" s="25" t="n">
        <f aca="false">BL173/AA173</f>
        <v>-0.0131870855092582</v>
      </c>
      <c r="BN173" s="25" t="n">
        <f aca="false">((BC173 - AY173)/AY173)*100</f>
        <v>-0.402287216793429</v>
      </c>
      <c r="BO173" s="25" t="n">
        <f aca="false">BN173/AA173</f>
        <v>-0.0148995265479048</v>
      </c>
      <c r="BP173" s="25" t="n">
        <f aca="false">((BC173 - AZ173)/AZ173)</f>
        <v>-0.0124092322249889</v>
      </c>
      <c r="BQ173" s="25" t="n">
        <f aca="false">BP173*100</f>
        <v>-1.24092322249889</v>
      </c>
      <c r="BR173" s="25" t="n">
        <f aca="false">BP173/AA173</f>
        <v>-0.000459601193518109</v>
      </c>
      <c r="BS173" s="25" t="n">
        <f aca="false">((AZ173 - AY173)/AZ173)</f>
        <v>0.00842023358037265</v>
      </c>
      <c r="BT173" s="25" t="n">
        <f aca="false">BS173*100</f>
        <v>0.842023358037265</v>
      </c>
      <c r="BU173" s="25" t="n">
        <f aca="false">BS173/AA173</f>
        <v>0.000311860502976765</v>
      </c>
      <c r="BV173" s="25" t="n">
        <f aca="false">(BP173-BS173)*100</f>
        <v>-2.08294658053616</v>
      </c>
      <c r="BW173" s="25" t="n">
        <f aca="false">BV173/AA173</f>
        <v>-0.0771461696494874</v>
      </c>
      <c r="BX173" s="10"/>
      <c r="BY173" s="26"/>
      <c r="BZ173" s="26"/>
      <c r="CA173" s="26"/>
    </row>
    <row r="174" customFormat="false" ht="14.25" hidden="false" customHeight="true" outlineLevel="0" collapsed="false">
      <c r="A174" s="18" t="n">
        <v>173</v>
      </c>
      <c r="B174" s="10" t="n">
        <v>17168</v>
      </c>
      <c r="C174" s="10" t="n">
        <v>17</v>
      </c>
      <c r="D174" s="11" t="n">
        <v>6</v>
      </c>
      <c r="E174" s="11" t="n">
        <v>2</v>
      </c>
      <c r="F174" s="10" t="n">
        <v>2800</v>
      </c>
      <c r="G174" s="10" t="n">
        <v>2608.91</v>
      </c>
      <c r="H174" s="10" t="n">
        <v>2522.06</v>
      </c>
      <c r="I174" s="12" t="n">
        <v>2346.38</v>
      </c>
      <c r="J174" s="10" t="n">
        <v>1.21</v>
      </c>
      <c r="K174" s="13" t="n">
        <v>7.23</v>
      </c>
      <c r="L174" s="10" t="s">
        <v>64</v>
      </c>
      <c r="M174" s="10" t="n">
        <v>20170822</v>
      </c>
      <c r="N174" s="10" t="n">
        <v>20170824</v>
      </c>
      <c r="O174" s="10" t="n">
        <v>21.127667</v>
      </c>
      <c r="P174" s="10" t="n">
        <v>170505</v>
      </c>
      <c r="Q174" s="24" t="n">
        <f aca="false">DATE(2017,RIGHT(LEFT(P174,4),2),RIGHT(P174,2))</f>
        <v>42860</v>
      </c>
      <c r="R174" s="10" t="n">
        <f aca="false">AVERAGE(2.785, 2.785, 2.786)</f>
        <v>2.78533333333333</v>
      </c>
      <c r="S174" s="10" t="n">
        <v>12.9</v>
      </c>
      <c r="T174" s="10" t="n">
        <f aca="false">AVERAGE(32.5, 32.6, 32.5)</f>
        <v>32.5333333333333</v>
      </c>
      <c r="U174" s="10" t="n">
        <v>36.1</v>
      </c>
      <c r="V174" s="10" t="n">
        <v>21.169667</v>
      </c>
      <c r="W174" s="10" t="n">
        <v>170601</v>
      </c>
      <c r="X174" s="24" t="n">
        <f aca="false">DATE(2017,RIGHT(LEFT(W174,4),2),RIGHT(W174,2))</f>
        <v>42887</v>
      </c>
      <c r="Y174" s="10" t="n">
        <f aca="false">V174*(32.55/29.53)</f>
        <v>23.3346651151371</v>
      </c>
      <c r="Z174" s="10" t="n">
        <f aca="false">V174*(T174/AI174)</f>
        <v>23.2675619279279</v>
      </c>
      <c r="AA174" s="16" t="n">
        <v>27</v>
      </c>
      <c r="AB174" s="10" t="n">
        <f aca="false">IF(X174="NA","NA",DATEDIF(Q174,X174,"d"))</f>
        <v>27</v>
      </c>
      <c r="AC174" s="10" t="n">
        <f aca="false">1.8682*O174 - 2.7383</f>
        <v>36.7324074894</v>
      </c>
      <c r="AD174" s="10" t="n">
        <f aca="false">1.8682*Z174 - 2.7383</f>
        <v>40.730159193755</v>
      </c>
      <c r="AE174" s="10" t="n">
        <f aca="false">((AD174-AC174)/AC174)*100</f>
        <v>10.8834459203595</v>
      </c>
      <c r="AF174" s="12" t="n">
        <f aca="false">(AE174/AA174)*60</f>
        <v>24.1854353785768</v>
      </c>
      <c r="AG174" s="10" t="n">
        <f aca="false">AVERAGE(2.8, 2.8, 2.798)</f>
        <v>2.79933333333333</v>
      </c>
      <c r="AH174" s="10" t="n">
        <v>17</v>
      </c>
      <c r="AI174" s="10" t="n">
        <f aca="false">AVERAGE(29.6, 29.6, 29.6)</f>
        <v>29.6</v>
      </c>
      <c r="AJ174" s="10" t="n">
        <v>33.1</v>
      </c>
      <c r="AK174" s="10" t="n">
        <f aca="false">((R174 - AG174)/R174)</f>
        <v>-0.00502632838678786</v>
      </c>
      <c r="AL174" s="10" t="n">
        <f aca="false">(V174*(1 +AK174))</f>
        <v>21.0632613018191</v>
      </c>
      <c r="AM174" s="10" t="n">
        <v>21.130667</v>
      </c>
      <c r="AN174" s="10" t="n">
        <v>170707</v>
      </c>
      <c r="AO174" s="24" t="n">
        <f aca="false">IF(AN174="NA","NA",DATE(2017,RIGHT(LEFT(AN174,4),2),RIGHT(AN174,2)))</f>
        <v>42923</v>
      </c>
      <c r="AP174" s="10" t="n">
        <f aca="false">IF(AO174="NA","NA",DATEDIF(X174,AO174,"d"))</f>
        <v>36</v>
      </c>
      <c r="AQ174" s="10" t="n">
        <f aca="false">AVERAGE(2.812, 2.809, 2.81)</f>
        <v>2.81033333333333</v>
      </c>
      <c r="AR174" s="10" t="n">
        <v>16.8</v>
      </c>
      <c r="AS174" s="10" t="s">
        <v>65</v>
      </c>
      <c r="AT174" s="10" t="s">
        <v>65</v>
      </c>
      <c r="AU174" s="10" t="n">
        <f aca="false">((R174 - AQ174)/ R174)</f>
        <v>-0.00897558640497859</v>
      </c>
      <c r="AV174" s="10" t="n">
        <f aca="false">(AM174*(1+AU174))</f>
        <v>20.9410068725467</v>
      </c>
      <c r="AW174" s="10" t="n">
        <v>33.144</v>
      </c>
      <c r="AX174" s="10" t="s">
        <v>66</v>
      </c>
      <c r="AY174" s="21" t="n">
        <f aca="false">1.8651*O174 - 2.6525</f>
        <v>36.7527117217</v>
      </c>
      <c r="AZ174" s="21" t="n">
        <f aca="false">1.8651*V174 - 2.6525</f>
        <v>36.8310459217</v>
      </c>
      <c r="BA174" s="21" t="n">
        <f aca="false">1.8651*AM174 - 2.6525</f>
        <v>36.7583070217</v>
      </c>
      <c r="BB174" s="21" t="n">
        <f aca="false">1.8651*AL174 - 2.6525</f>
        <v>36.6325886540227</v>
      </c>
      <c r="BC174" s="21" t="n">
        <f aca="false">1.8651*AV174 - 2.6525</f>
        <v>36.4045719179868</v>
      </c>
      <c r="BD174" s="25" t="n">
        <f aca="false">V174 - O174</f>
        <v>0.0420000000000016</v>
      </c>
      <c r="BE174" s="25" t="n">
        <f aca="false">(BD174/O174)*100</f>
        <v>0.198791470918212</v>
      </c>
      <c r="BF174" s="25" t="n">
        <f aca="false">AM174-O174</f>
        <v>0.00300000000000011</v>
      </c>
      <c r="BG174" s="25" t="n">
        <f aca="false">(BF174/O174)*100</f>
        <v>0.0141993907798723</v>
      </c>
      <c r="BH174" s="25" t="n">
        <f aca="false">BG174/AA174</f>
        <v>0.000525903362217491</v>
      </c>
      <c r="BI174" s="25" t="n">
        <f aca="false">((BA174 - AY174)/AY174)*100</f>
        <v>0.0152241827551797</v>
      </c>
      <c r="BJ174" s="25" t="n">
        <f aca="false">BI174/AA174</f>
        <v>0.000563858620562213</v>
      </c>
      <c r="BK174" s="25" t="n">
        <f aca="false">(AV174-O174)</f>
        <v>-0.18666012745333</v>
      </c>
      <c r="BL174" s="25" t="n">
        <f aca="false">(BK174/O174)*100</f>
        <v>-0.883486697576829</v>
      </c>
      <c r="BM174" s="25" t="n">
        <f aca="false">BL174/AA174</f>
        <v>-0.0327217295398826</v>
      </c>
      <c r="BN174" s="25" t="n">
        <f aca="false">((BC174 - AY174)/AY174)*100</f>
        <v>-0.947249297818905</v>
      </c>
      <c r="BO174" s="25" t="n">
        <f aca="false">BN174/AA174</f>
        <v>-0.0350833073266261</v>
      </c>
      <c r="BP174" s="25" t="n">
        <f aca="false">((BC174 - AZ174)/AZ174)</f>
        <v>-0.0115791988264428</v>
      </c>
      <c r="BQ174" s="25" t="n">
        <f aca="false">BP174*100</f>
        <v>-1.15791988264428</v>
      </c>
      <c r="BR174" s="25" t="n">
        <f aca="false">BP174/AA174</f>
        <v>-0.000428859215794178</v>
      </c>
      <c r="BS174" s="25" t="n">
        <f aca="false">((AZ174 - AY174)/AZ174)</f>
        <v>0.00212685244308655</v>
      </c>
      <c r="BT174" s="25" t="n">
        <f aca="false">BS174*100</f>
        <v>0.212685244308655</v>
      </c>
      <c r="BU174" s="25" t="n">
        <f aca="false">BS174/AA174</f>
        <v>7.87723127069092E-005</v>
      </c>
      <c r="BV174" s="25" t="n">
        <f aca="false">(BP174-BS174)*100</f>
        <v>-1.37060512695294</v>
      </c>
      <c r="BW174" s="25" t="n">
        <f aca="false">BV174/AA174</f>
        <v>-0.0507631528501087</v>
      </c>
      <c r="BX174" s="10"/>
      <c r="BY174" s="26"/>
      <c r="BZ174" s="10"/>
      <c r="CA174" s="10"/>
    </row>
    <row r="175" customFormat="false" ht="14.25" hidden="false" customHeight="true" outlineLevel="0" collapsed="false">
      <c r="A175" s="18" t="n">
        <v>174</v>
      </c>
      <c r="B175" s="10" t="n">
        <v>17004</v>
      </c>
      <c r="C175" s="10" t="n">
        <v>18</v>
      </c>
      <c r="D175" s="11" t="n">
        <v>6</v>
      </c>
      <c r="E175" s="11" t="n">
        <v>3</v>
      </c>
      <c r="F175" s="10" t="n">
        <v>2800</v>
      </c>
      <c r="G175" s="10" t="n">
        <v>2622.52</v>
      </c>
      <c r="H175" s="10" t="n">
        <v>2522.02</v>
      </c>
      <c r="I175" s="12" t="n">
        <v>2555.7</v>
      </c>
      <c r="J175" s="10" t="n">
        <v>1.13</v>
      </c>
      <c r="K175" s="13" t="n">
        <v>7.23</v>
      </c>
      <c r="L175" s="10" t="s">
        <v>64</v>
      </c>
      <c r="M175" s="10" t="n">
        <v>20170915</v>
      </c>
      <c r="N175" s="10" t="n">
        <v>20170915</v>
      </c>
      <c r="O175" s="10" t="n">
        <v>24.502667</v>
      </c>
      <c r="P175" s="10" t="n">
        <v>170506</v>
      </c>
      <c r="Q175" s="24" t="n">
        <f aca="false">DATE(2017,RIGHT(LEFT(P175,4),2),RIGHT(P175,2))</f>
        <v>42861</v>
      </c>
      <c r="R175" s="10" t="n">
        <f aca="false">AVERAGE(2.799, 2.798, 2.797)</f>
        <v>2.798</v>
      </c>
      <c r="S175" s="10" t="n">
        <v>13</v>
      </c>
      <c r="T175" s="10" t="n">
        <f aca="false">AVERAGE(32.6, 32.7, 32.7)</f>
        <v>32.6666666666667</v>
      </c>
      <c r="U175" s="10" t="n">
        <v>36.1</v>
      </c>
      <c r="V175" s="10" t="n">
        <v>24.541</v>
      </c>
      <c r="W175" s="10" t="n">
        <v>170601</v>
      </c>
      <c r="X175" s="24" t="n">
        <f aca="false">DATE(2017,RIGHT(LEFT(W175,4),2),RIGHT(W175,2))</f>
        <v>42887</v>
      </c>
      <c r="Y175" s="10" t="n">
        <f aca="false">V175*(32.55/29.53)</f>
        <v>27.0507805621402</v>
      </c>
      <c r="Z175" s="10" t="n">
        <f aca="false">V175*(T175/AI175)</f>
        <v>27.083536036036</v>
      </c>
      <c r="AA175" s="16" t="n">
        <v>27</v>
      </c>
      <c r="AB175" s="10" t="n">
        <f aca="false">IF(X175="NA","NA",DATEDIF(Q175,X175,"d"))</f>
        <v>26</v>
      </c>
      <c r="AC175" s="10" t="n">
        <f aca="false">1.8682*O175 - 2.7383</f>
        <v>43.0375824894</v>
      </c>
      <c r="AD175" s="10" t="n">
        <f aca="false">1.8682*Z175 - 2.7383</f>
        <v>47.8591620225225</v>
      </c>
      <c r="AE175" s="10" t="n">
        <f aca="false">((AD175-AC175)/AC175)*100</f>
        <v>11.2031839481459</v>
      </c>
      <c r="AF175" s="12" t="n">
        <f aca="false">(AE175/AA175)*60</f>
        <v>24.8959643292132</v>
      </c>
      <c r="AG175" s="10" t="n">
        <f aca="false">AVERAGE(2.799, 2.8, 2.8)</f>
        <v>2.79966666666667</v>
      </c>
      <c r="AH175" s="10" t="n">
        <v>17</v>
      </c>
      <c r="AI175" s="10" t="n">
        <f aca="false">AVERAGE(29.6, 29.6, 29.6)</f>
        <v>29.6</v>
      </c>
      <c r="AJ175" s="10" t="n">
        <v>33.1</v>
      </c>
      <c r="AK175" s="10" t="n">
        <f aca="false">((R175 - AG175)/R175)</f>
        <v>-0.0005956635692162</v>
      </c>
      <c r="AL175" s="10" t="n">
        <f aca="false">(V175*(1 +AK175))</f>
        <v>24.5263818203479</v>
      </c>
      <c r="AM175" s="10" t="n">
        <v>24.141</v>
      </c>
      <c r="AN175" s="10" t="n">
        <v>170707</v>
      </c>
      <c r="AO175" s="24" t="n">
        <f aca="false">IF(AN175="NA","NA",DATE(2017,RIGHT(LEFT(AN175,4),2),RIGHT(AN175,2)))</f>
        <v>42923</v>
      </c>
      <c r="AP175" s="10" t="n">
        <f aca="false">IF(AO175="NA","NA",DATEDIF(X175,AO175,"d"))</f>
        <v>36</v>
      </c>
      <c r="AQ175" s="10" t="n">
        <f aca="false">AVERAGE(2.8, 2.801, 2.799)</f>
        <v>2.8</v>
      </c>
      <c r="AR175" s="10" t="n">
        <v>16.8</v>
      </c>
      <c r="AS175" s="10" t="s">
        <v>65</v>
      </c>
      <c r="AT175" s="10" t="s">
        <v>65</v>
      </c>
      <c r="AU175" s="10" t="n">
        <f aca="false">((R175 - AQ175)/ R175)</f>
        <v>-0.000714796283059408</v>
      </c>
      <c r="AV175" s="10" t="n">
        <f aca="false">(AM175*(1+AU175))</f>
        <v>24.1237441029307</v>
      </c>
      <c r="AW175" s="10" t="n">
        <v>38.563</v>
      </c>
      <c r="AX175" s="10" t="s">
        <v>66</v>
      </c>
      <c r="AY175" s="21" t="n">
        <f aca="false">1.8651*O175 - 2.6525</f>
        <v>43.0474242217</v>
      </c>
      <c r="AZ175" s="21" t="n">
        <f aca="false">1.8651*V175 - 2.6525</f>
        <v>43.1189191</v>
      </c>
      <c r="BA175" s="21" t="n">
        <f aca="false">1.8651*AM175 - 2.6525</f>
        <v>42.3728791</v>
      </c>
      <c r="BB175" s="21" t="n">
        <f aca="false">1.8651*AL175 - 2.6525</f>
        <v>43.0916547331308</v>
      </c>
      <c r="BC175" s="21" t="n">
        <f aca="false">1.8651*AV175 - 2.6525</f>
        <v>42.340695126376</v>
      </c>
      <c r="BD175" s="25" t="n">
        <f aca="false">V175 - O175</f>
        <v>0.0383330000000015</v>
      </c>
      <c r="BE175" s="25" t="n">
        <f aca="false">(BD175/O175)*100</f>
        <v>0.156444194421781</v>
      </c>
      <c r="BF175" s="25" t="n">
        <f aca="false">AM175-O175</f>
        <v>-0.361667000000001</v>
      </c>
      <c r="BG175" s="25" t="n">
        <f aca="false">(BF175/O175)*100</f>
        <v>-1.47603116019983</v>
      </c>
      <c r="BH175" s="25" t="n">
        <f aca="false">BG175/AA175</f>
        <v>-0.0546678207481418</v>
      </c>
      <c r="BI175" s="25" t="n">
        <f aca="false">((BA175 - AY175)/AY175)*100</f>
        <v>-1.56698137901587</v>
      </c>
      <c r="BJ175" s="25" t="n">
        <f aca="false">BI175/AA175</f>
        <v>-0.0580363473709582</v>
      </c>
      <c r="BK175" s="25" t="n">
        <f aca="false">(AV175-O175)</f>
        <v>-0.378922897069337</v>
      </c>
      <c r="BL175" s="25" t="n">
        <f aca="false">(BK175/O175)*100</f>
        <v>-1.54645572691878</v>
      </c>
      <c r="BM175" s="25" t="n">
        <f aca="false">BL175/AA175</f>
        <v>-0.0572761380340288</v>
      </c>
      <c r="BN175" s="25" t="n">
        <f aca="false">((BC175 - AY175)/AY175)*100</f>
        <v>-1.64174537292701</v>
      </c>
      <c r="BO175" s="25" t="n">
        <f aca="false">BN175/AA175</f>
        <v>-0.060805384182482</v>
      </c>
      <c r="BP175" s="25" t="n">
        <f aca="false">((BC175 - AZ175)/AZ175)</f>
        <v>-0.0180483182293877</v>
      </c>
      <c r="BQ175" s="25" t="n">
        <f aca="false">BP175*100</f>
        <v>-1.80483182293877</v>
      </c>
      <c r="BR175" s="25" t="n">
        <f aca="false">BP175/AA175</f>
        <v>-0.000668456230718062</v>
      </c>
      <c r="BS175" s="25" t="n">
        <f aca="false">((AZ175 - AY175)/AZ175)</f>
        <v>0.00165808605114132</v>
      </c>
      <c r="BT175" s="25" t="n">
        <f aca="false">BS175*100</f>
        <v>0.165808605114132</v>
      </c>
      <c r="BU175" s="25" t="n">
        <f aca="false">BS175/AA175</f>
        <v>6.14105944867156E-005</v>
      </c>
      <c r="BV175" s="25" t="n">
        <f aca="false">(BP175-BS175)*100</f>
        <v>-1.9706404280529</v>
      </c>
      <c r="BW175" s="25" t="n">
        <f aca="false">BV175/AA175</f>
        <v>-0.0729866825204778</v>
      </c>
      <c r="BX175" s="10"/>
      <c r="BY175" s="26"/>
      <c r="BZ175" s="26"/>
      <c r="CA175" s="26"/>
    </row>
    <row r="176" customFormat="false" ht="14.25" hidden="false" customHeight="true" outlineLevel="0" collapsed="false">
      <c r="A176" s="18" t="n">
        <v>175</v>
      </c>
      <c r="B176" s="10" t="n">
        <v>17021</v>
      </c>
      <c r="C176" s="10" t="n">
        <v>5</v>
      </c>
      <c r="D176" s="11" t="n">
        <v>2</v>
      </c>
      <c r="E176" s="11" t="n">
        <v>2</v>
      </c>
      <c r="F176" s="10" t="n">
        <v>400</v>
      </c>
      <c r="G176" s="10" t="n">
        <v>2329.53</v>
      </c>
      <c r="H176" s="10" t="n">
        <v>2437.2</v>
      </c>
      <c r="I176" s="12" t="n">
        <v>590.67</v>
      </c>
      <c r="J176" s="10" t="n">
        <v>2.86</v>
      </c>
      <c r="K176" s="13" t="n">
        <v>7.83</v>
      </c>
      <c r="L176" s="10" t="s">
        <v>64</v>
      </c>
      <c r="M176" s="10" t="n">
        <v>20170915</v>
      </c>
      <c r="N176" s="10" t="n">
        <v>20170915</v>
      </c>
      <c r="O176" s="10" t="n">
        <v>23.466333</v>
      </c>
      <c r="P176" s="10" t="n">
        <v>170505</v>
      </c>
      <c r="Q176" s="24" t="n">
        <f aca="false">DATE(2017,RIGHT(LEFT(P176,4),2),RIGHT(P176,2))</f>
        <v>42860</v>
      </c>
      <c r="R176" s="10" t="n">
        <v>2.786</v>
      </c>
      <c r="S176" s="10" t="n">
        <v>12.9</v>
      </c>
      <c r="T176" s="10" t="n">
        <f aca="false">AVERAGE(32.5, 32.6, 32.5)</f>
        <v>32.5333333333333</v>
      </c>
      <c r="U176" s="10" t="n">
        <v>36.1</v>
      </c>
      <c r="V176" s="10" t="s">
        <v>65</v>
      </c>
      <c r="W176" s="10" t="s">
        <v>65</v>
      </c>
      <c r="X176" s="24" t="s">
        <v>65</v>
      </c>
      <c r="Y176" s="10" t="e">
        <f aca="false">V176*(32.55/29.53)</f>
        <v>#VALUE!</v>
      </c>
      <c r="Z176" s="10" t="e">
        <f aca="false">V176*(T176/AI176)</f>
        <v>#VALUE!</v>
      </c>
      <c r="AA176" s="10" t="n">
        <v>63</v>
      </c>
      <c r="AB176" s="10" t="str">
        <f aca="false">IF(X176="NA","NA",DATEDIF(Q176,X176,"d"))</f>
        <v>NA</v>
      </c>
      <c r="AC176" s="10" t="n">
        <f aca="false">1.8682*O176 - 2.7383</f>
        <v>41.1015033106</v>
      </c>
      <c r="AD176" s="10" t="e">
        <f aca="false">1.8682*Z176 - 2.7383</f>
        <v>#VALUE!</v>
      </c>
      <c r="AE176" s="10" t="e">
        <f aca="false">((AD176-AC176)/AC176)*100</f>
        <v>#VALUE!</v>
      </c>
      <c r="AF176" s="12"/>
      <c r="AG176" s="10" t="s">
        <v>65</v>
      </c>
      <c r="AH176" s="10" t="s">
        <v>65</v>
      </c>
      <c r="AI176" s="10" t="s">
        <v>65</v>
      </c>
      <c r="AJ176" s="10" t="s">
        <v>65</v>
      </c>
      <c r="AK176" s="10" t="s">
        <v>65</v>
      </c>
      <c r="AL176" s="10" t="s">
        <v>65</v>
      </c>
      <c r="AM176" s="10" t="n">
        <v>23.061667</v>
      </c>
      <c r="AN176" s="10" t="n">
        <v>170707</v>
      </c>
      <c r="AO176" s="24" t="n">
        <f aca="false">IF(AN176="NA","NA",DATE(2017,RIGHT(LEFT(AN176,4),2),RIGHT(AN176,2)))</f>
        <v>42923</v>
      </c>
      <c r="AP176" s="10" t="s">
        <v>65</v>
      </c>
      <c r="AQ176" s="10" t="n">
        <f aca="false">AVERAGE(2.812, 2.809, 2.81)</f>
        <v>2.81033333333333</v>
      </c>
      <c r="AR176" s="10" t="n">
        <v>16.8</v>
      </c>
      <c r="AS176" s="10" t="s">
        <v>65</v>
      </c>
      <c r="AT176" s="10" t="s">
        <v>65</v>
      </c>
      <c r="AU176" s="10" t="n">
        <f aca="false">((R176 - AQ176)/ R176)</f>
        <v>-0.00873414692510185</v>
      </c>
      <c r="AV176" s="10" t="n">
        <f aca="false">(AM176*(1+AU176))</f>
        <v>22.8602430120842</v>
      </c>
      <c r="AW176" s="10" t="n">
        <v>37.533</v>
      </c>
      <c r="AX176" s="10" t="s">
        <v>66</v>
      </c>
      <c r="AY176" s="21" t="n">
        <f aca="false">1.8651*O176 - 2.6525</f>
        <v>41.1145576783</v>
      </c>
      <c r="AZ176" s="21" t="e">
        <f aca="false">1.8651*V176 - 2.6525</f>
        <v>#VALUE!</v>
      </c>
      <c r="BA176" s="21" t="n">
        <f aca="false">1.8651*AM176 - 2.6525</f>
        <v>40.3598151217</v>
      </c>
      <c r="BB176" s="21" t="s">
        <v>65</v>
      </c>
      <c r="BC176" s="21" t="n">
        <f aca="false">1.8651*AV176 - 2.6525</f>
        <v>39.9841392418383</v>
      </c>
      <c r="BD176" s="25" t="s">
        <v>65</v>
      </c>
      <c r="BE176" s="25" t="s">
        <v>65</v>
      </c>
      <c r="BF176" s="25" t="n">
        <f aca="false">AM176-O176</f>
        <v>-0.404665999999999</v>
      </c>
      <c r="BG176" s="25" t="n">
        <f aca="false">(BF176/O176)*100</f>
        <v>-1.72445349684588</v>
      </c>
      <c r="BH176" s="25" t="n">
        <f aca="false">BG176/AA176</f>
        <v>-0.0273722777277124</v>
      </c>
      <c r="BI176" s="25" t="n">
        <f aca="false">((BA176 - AY176)/AY176)*100</f>
        <v>-1.83570637559931</v>
      </c>
      <c r="BJ176" s="25" t="n">
        <f aca="false">BI176/AA176</f>
        <v>-0.0291381964380842</v>
      </c>
      <c r="BK176" s="25" t="n">
        <f aca="false">(AV176-O176)</f>
        <v>-0.606089987915773</v>
      </c>
      <c r="BL176" s="25" t="n">
        <f aca="false">(BK176/O176)*100</f>
        <v>-2.58280655914911</v>
      </c>
      <c r="BM176" s="25" t="n">
        <f aca="false">BL176/AA176</f>
        <v>-0.0409969295103034</v>
      </c>
      <c r="BN176" s="25" t="n">
        <f aca="false">((BC176 - AY176)/AY176)*100</f>
        <v>-2.74943596695517</v>
      </c>
      <c r="BO176" s="25" t="n">
        <f aca="false">BN176/AA176</f>
        <v>-0.0436418407453202</v>
      </c>
      <c r="BP176" s="25" t="e">
        <f aca="false">((BC176 - AZ176)/AZ176)</f>
        <v>#VALUE!</v>
      </c>
      <c r="BQ176" s="25" t="e">
        <f aca="false">BP176*100</f>
        <v>#VALUE!</v>
      </c>
      <c r="BR176" s="25" t="e">
        <f aca="false">BP176/AA176</f>
        <v>#VALUE!</v>
      </c>
      <c r="BS176" s="25" t="e">
        <f aca="false">((AZ176 - AY176)/AZ176)</f>
        <v>#VALUE!</v>
      </c>
      <c r="BT176" s="25" t="e">
        <f aca="false">BS176*100</f>
        <v>#VALUE!</v>
      </c>
      <c r="BU176" s="25" t="e">
        <f aca="false">BS176/AA176</f>
        <v>#VALUE!</v>
      </c>
      <c r="BV176" s="25" t="e">
        <f aca="false">(BP176-BS176)*100</f>
        <v>#VALUE!</v>
      </c>
      <c r="BW176" s="25" t="e">
        <f aca="false">BV176/AA176</f>
        <v>#VALUE!</v>
      </c>
      <c r="BX176" s="10"/>
      <c r="BY176" s="26"/>
      <c r="BZ176" s="26"/>
      <c r="CA176" s="26"/>
    </row>
    <row r="177" customFormat="false" ht="14.25" hidden="false" customHeight="true" outlineLevel="0" collapsed="false">
      <c r="A177" s="18" t="n">
        <v>176</v>
      </c>
      <c r="B177" s="10" t="n">
        <v>17033</v>
      </c>
      <c r="C177" s="10" t="n">
        <v>6</v>
      </c>
      <c r="D177" s="11" t="n">
        <v>2</v>
      </c>
      <c r="E177" s="11" t="n">
        <v>3</v>
      </c>
      <c r="F177" s="10" t="n">
        <v>400</v>
      </c>
      <c r="G177" s="10" t="n">
        <v>2348.8</v>
      </c>
      <c r="H177" s="10" t="n">
        <v>2454.04</v>
      </c>
      <c r="I177" s="12" t="n">
        <v>519.42</v>
      </c>
      <c r="J177" s="10" t="n">
        <v>3.1</v>
      </c>
      <c r="K177" s="13" t="n">
        <v>7.83</v>
      </c>
      <c r="L177" s="10" t="s">
        <v>64</v>
      </c>
      <c r="M177" s="10" t="n">
        <v>20170915</v>
      </c>
      <c r="N177" s="10" t="n">
        <v>20170915</v>
      </c>
      <c r="O177" s="10" t="n">
        <v>33.431667</v>
      </c>
      <c r="P177" s="10" t="n">
        <v>170504</v>
      </c>
      <c r="Q177" s="24" t="n">
        <f aca="false">DATE(2017,RIGHT(LEFT(P177,4),2),RIGHT(P177,2))</f>
        <v>42859</v>
      </c>
      <c r="R177" s="10" t="n">
        <f aca="false">AVERAGE(2.785)</f>
        <v>2.785</v>
      </c>
      <c r="S177" s="10" t="n">
        <v>12.9</v>
      </c>
      <c r="T177" s="10" t="n">
        <f aca="false">AVERAGE(32.4,32.5,32.4)</f>
        <v>32.4333333333333</v>
      </c>
      <c r="U177" s="10" t="n">
        <v>36.1</v>
      </c>
      <c r="V177" s="10" t="n">
        <v>32.828667</v>
      </c>
      <c r="W177" s="10" t="n">
        <v>170601</v>
      </c>
      <c r="X177" s="24" t="n">
        <f aca="false">DATE(2017,RIGHT(LEFT(W177,4),2),RIGHT(W177,2))</f>
        <v>42887</v>
      </c>
      <c r="Y177" s="10" t="n">
        <f aca="false">V177*(32.55/29.53)</f>
        <v>36.1860179766339</v>
      </c>
      <c r="Z177" s="10" t="n">
        <f aca="false">V177*(T177/AI177)</f>
        <v>35.9710506655405</v>
      </c>
      <c r="AA177" s="16" t="n">
        <v>27</v>
      </c>
      <c r="AB177" s="10" t="n">
        <f aca="false">IF(X177="NA","NA",DATEDIF(Q177,X177,"d"))</f>
        <v>28</v>
      </c>
      <c r="AC177" s="10" t="n">
        <f aca="false">1.8682*O177 - 2.7383</f>
        <v>59.7187402894</v>
      </c>
      <c r="AD177" s="10" t="n">
        <f aca="false">1.8682*Z177 - 2.7383</f>
        <v>64.4628168533629</v>
      </c>
      <c r="AE177" s="10" t="n">
        <f aca="false">((AD177-AC177)/AC177)*100</f>
        <v>7.94403321465393</v>
      </c>
      <c r="AF177" s="12" t="n">
        <f aca="false">(AE177/AA177)*60</f>
        <v>17.6534071436754</v>
      </c>
      <c r="AG177" s="10" t="n">
        <f aca="false">AVERAGE(2.799, 2.8, 2.8)</f>
        <v>2.79966666666667</v>
      </c>
      <c r="AH177" s="10" t="n">
        <v>17</v>
      </c>
      <c r="AI177" s="10" t="n">
        <f aca="false">AVERAGE(29.6, 29.6, 29.6)</f>
        <v>29.6</v>
      </c>
      <c r="AJ177" s="10" t="n">
        <v>33.1</v>
      </c>
      <c r="AK177" s="10" t="n">
        <f aca="false">((R177 - AG177)/R177)</f>
        <v>-0.00526630760023943</v>
      </c>
      <c r="AL177" s="10" t="n">
        <f aca="false">(V177*(1 +AK177))</f>
        <v>32.6557811414722</v>
      </c>
      <c r="AM177" s="10" t="n">
        <v>32.006667</v>
      </c>
      <c r="AN177" s="10" t="n">
        <v>170707</v>
      </c>
      <c r="AO177" s="24" t="n">
        <f aca="false">IF(AN177="NA","NA",DATE(2017,RIGHT(LEFT(AN177,4),2),RIGHT(AN177,2)))</f>
        <v>42923</v>
      </c>
      <c r="AP177" s="10" t="n">
        <f aca="false">IF(AO177="NA","NA",DATEDIF(X177,AO177,"d"))</f>
        <v>36</v>
      </c>
      <c r="AQ177" s="10" t="n">
        <f aca="false">AVERAGE(2.804, 2.803, 2.803)</f>
        <v>2.80333333333333</v>
      </c>
      <c r="AR177" s="10" t="n">
        <v>16.8</v>
      </c>
      <c r="AS177" s="10" t="s">
        <v>65</v>
      </c>
      <c r="AT177" s="10" t="s">
        <v>65</v>
      </c>
      <c r="AU177" s="10" t="n">
        <f aca="false">((R177 - AQ177)/ R177)</f>
        <v>-0.00658288450029913</v>
      </c>
      <c r="AV177" s="10" t="n">
        <f aca="false">(AM177*(1+AU177))</f>
        <v>31.7959708078995</v>
      </c>
      <c r="AW177" s="10" t="n">
        <v>52.04</v>
      </c>
      <c r="AX177" s="10" t="s">
        <v>66</v>
      </c>
      <c r="AY177" s="21" t="n">
        <f aca="false">1.8651*O177 - 2.6525</f>
        <v>59.7009021217</v>
      </c>
      <c r="AZ177" s="21" t="n">
        <f aca="false">1.8651*V177 - 2.6525</f>
        <v>58.5762468217</v>
      </c>
      <c r="BA177" s="21" t="n">
        <f aca="false">1.8651*AM177 - 2.6525</f>
        <v>57.0431346217</v>
      </c>
      <c r="BB177" s="21" t="n">
        <f aca="false">1.8651*AL177 - 2.6525</f>
        <v>58.2537974069597</v>
      </c>
      <c r="BC177" s="21" t="n">
        <f aca="false">1.8651*AV177 - 2.6525</f>
        <v>56.6501651538133</v>
      </c>
      <c r="BD177" s="25" t="n">
        <f aca="false">V177 - O177</f>
        <v>-0.602999999999994</v>
      </c>
      <c r="BE177" s="25" t="n">
        <f aca="false">(BD177/O177)*100</f>
        <v>-1.80367912853402</v>
      </c>
      <c r="BF177" s="25" t="n">
        <f aca="false">AM177-O177</f>
        <v>-1.425</v>
      </c>
      <c r="BG177" s="25" t="n">
        <f aca="false">(BF177/O177)*100</f>
        <v>-4.26242580126201</v>
      </c>
      <c r="BH177" s="25" t="n">
        <f aca="false">BG177/AA177</f>
        <v>-0.157867622268963</v>
      </c>
      <c r="BI177" s="25" t="n">
        <f aca="false">((BA177 - AY177)/AY177)*100</f>
        <v>-4.45180458845018</v>
      </c>
      <c r="BJ177" s="25" t="n">
        <f aca="false">BI177/AA177</f>
        <v>-0.164881651424081</v>
      </c>
      <c r="BK177" s="25" t="n">
        <f aca="false">(AV177-O177)</f>
        <v>-1.63569619210053</v>
      </c>
      <c r="BL177" s="25" t="n">
        <f aca="false">(BK177/O177)*100</f>
        <v>-4.89265519455112</v>
      </c>
      <c r="BM177" s="25" t="n">
        <f aca="false">BL177/AA177</f>
        <v>-0.181209451650041</v>
      </c>
      <c r="BN177" s="25" t="n">
        <f aca="false">((BC177 - AY177)/AY177)*100</f>
        <v>-5.11003495670433</v>
      </c>
      <c r="BO177" s="25" t="n">
        <f aca="false">BN177/AA177</f>
        <v>-0.189260553952012</v>
      </c>
      <c r="BP177" s="25" t="n">
        <f aca="false">((BC177 - AZ177)/AZ177)</f>
        <v>-0.0328816162249096</v>
      </c>
      <c r="BQ177" s="25" t="n">
        <f aca="false">BP177*100</f>
        <v>-3.28816162249096</v>
      </c>
      <c r="BR177" s="25" t="n">
        <f aca="false">BP177/AA177</f>
        <v>-0.00121783763795961</v>
      </c>
      <c r="BS177" s="25" t="n">
        <f aca="false">((AZ177 - AY177)/AZ177)</f>
        <v>-0.019199852517409</v>
      </c>
      <c r="BT177" s="25" t="n">
        <f aca="false">BS177*100</f>
        <v>-1.9199852517409</v>
      </c>
      <c r="BU177" s="25" t="n">
        <f aca="false">BS177/AA177</f>
        <v>-0.000711105648792925</v>
      </c>
      <c r="BV177" s="25" t="n">
        <f aca="false">(BP177-BS177)*100</f>
        <v>-1.36817637075006</v>
      </c>
      <c r="BW177" s="25" t="n">
        <f aca="false">BV177/AA177</f>
        <v>-0.050673198916669</v>
      </c>
      <c r="BX177" s="10"/>
      <c r="BY177" s="26"/>
      <c r="BZ177" s="26"/>
      <c r="CA177" s="26"/>
    </row>
    <row r="178" customFormat="false" ht="14.25" hidden="false" customHeight="true" outlineLevel="0" collapsed="false">
      <c r="A178" s="18" t="n">
        <v>177</v>
      </c>
      <c r="B178" s="10" t="n">
        <v>17038</v>
      </c>
      <c r="C178" s="10" t="n">
        <v>15</v>
      </c>
      <c r="D178" s="11" t="n">
        <v>5</v>
      </c>
      <c r="E178" s="11" t="n">
        <v>3</v>
      </c>
      <c r="F178" s="10" t="n">
        <v>900</v>
      </c>
      <c r="G178" s="10" t="n">
        <v>2441.67</v>
      </c>
      <c r="H178" s="10" t="n">
        <v>2467.77</v>
      </c>
      <c r="I178" s="12" t="n">
        <v>890.65</v>
      </c>
      <c r="J178" s="10" t="n">
        <v>2.12</v>
      </c>
      <c r="K178" s="13" t="n">
        <v>7.62</v>
      </c>
      <c r="L178" s="10" t="s">
        <v>64</v>
      </c>
      <c r="M178" s="10" t="n">
        <v>20170915</v>
      </c>
      <c r="N178" s="10" t="n">
        <v>20170915</v>
      </c>
      <c r="O178" s="10" t="n">
        <v>35.505333</v>
      </c>
      <c r="P178" s="10" t="n">
        <v>170505</v>
      </c>
      <c r="Q178" s="24" t="n">
        <f aca="false">DATE(2017,RIGHT(LEFT(P178,4),2),RIGHT(P178,2))</f>
        <v>42860</v>
      </c>
      <c r="R178" s="10" t="n">
        <v>2.786</v>
      </c>
      <c r="S178" s="10" t="n">
        <v>12.9</v>
      </c>
      <c r="T178" s="10" t="n">
        <f aca="false">AVERAGE(32.5, 32.6, 32.5)</f>
        <v>32.5333333333333</v>
      </c>
      <c r="U178" s="10" t="n">
        <v>36.1</v>
      </c>
      <c r="V178" s="10" t="s">
        <v>65</v>
      </c>
      <c r="W178" s="10" t="s">
        <v>65</v>
      </c>
      <c r="X178" s="24" t="s">
        <v>65</v>
      </c>
      <c r="Y178" s="10" t="e">
        <f aca="false">V178*(32.55/29.53)</f>
        <v>#VALUE!</v>
      </c>
      <c r="Z178" s="10" t="e">
        <f aca="false">V178*(T178/AI178)</f>
        <v>#VALUE!</v>
      </c>
      <c r="AA178" s="10" t="n">
        <v>63</v>
      </c>
      <c r="AB178" s="10" t="str">
        <f aca="false">IF(X178="NA","NA",DATEDIF(Q178,X178,"d"))</f>
        <v>NA</v>
      </c>
      <c r="AC178" s="10" t="n">
        <f aca="false">1.8682*O178 - 2.7383</f>
        <v>63.5927631106</v>
      </c>
      <c r="AD178" s="10" t="e">
        <f aca="false">1.8682*Z178 - 2.7383</f>
        <v>#VALUE!</v>
      </c>
      <c r="AE178" s="10" t="e">
        <f aca="false">((AD178-AC178)/AC178)*100</f>
        <v>#VALUE!</v>
      </c>
      <c r="AF178" s="12"/>
      <c r="AG178" s="10" t="n">
        <f aca="false">AVERAGE(2.799, 2.798, 2.798)</f>
        <v>2.79833333333333</v>
      </c>
      <c r="AH178" s="10" t="n">
        <v>17</v>
      </c>
      <c r="AI178" s="10" t="n">
        <v>29.9</v>
      </c>
      <c r="AJ178" s="10" t="n">
        <v>33.1</v>
      </c>
      <c r="AK178" s="10" t="n">
        <f aca="false">((R178 - AG178)/R178)</f>
        <v>-0.00442689638669537</v>
      </c>
      <c r="AL178" s="10" t="s">
        <v>65</v>
      </c>
      <c r="AM178" s="10" t="n">
        <v>34.155333</v>
      </c>
      <c r="AN178" s="10" t="n">
        <v>170707</v>
      </c>
      <c r="AO178" s="24" t="n">
        <f aca="false">IF(AN178="NA","NA",DATE(2017,RIGHT(LEFT(AN178,4),2),RIGHT(AN178,2)))</f>
        <v>42923</v>
      </c>
      <c r="AP178" s="10" t="s">
        <v>65</v>
      </c>
      <c r="AQ178" s="10" t="n">
        <f aca="false">AVERAGE(2.804, 2.803, 2.803)</f>
        <v>2.80333333333333</v>
      </c>
      <c r="AR178" s="10" t="n">
        <v>16.8</v>
      </c>
      <c r="AS178" s="10" t="s">
        <v>65</v>
      </c>
      <c r="AT178" s="10" t="s">
        <v>65</v>
      </c>
      <c r="AU178" s="10" t="n">
        <f aca="false">((R178 - AQ178)/ R178)</f>
        <v>-0.0062215841110313</v>
      </c>
      <c r="AV178" s="10" t="n">
        <f aca="false">(AM178*(1+AU178))</f>
        <v>33.9428327229002</v>
      </c>
      <c r="AW178" s="10" t="n">
        <v>53.315</v>
      </c>
      <c r="AX178" s="10" t="s">
        <v>66</v>
      </c>
      <c r="AY178" s="21" t="n">
        <f aca="false">1.8651*O178 - 2.6525</f>
        <v>63.5684965783</v>
      </c>
      <c r="AZ178" s="21" t="e">
        <f aca="false">1.8651*V178 - 2.6525</f>
        <v>#VALUE!</v>
      </c>
      <c r="BA178" s="21" t="n">
        <f aca="false">1.8651*AM178 - 2.6525</f>
        <v>61.0506115783</v>
      </c>
      <c r="BB178" s="21" t="s">
        <v>65</v>
      </c>
      <c r="BC178" s="21" t="n">
        <f aca="false">1.8651*AV178 - 2.6525</f>
        <v>60.6542773114812</v>
      </c>
      <c r="BD178" s="25" t="s">
        <v>65</v>
      </c>
      <c r="BE178" s="25" t="s">
        <v>65</v>
      </c>
      <c r="BF178" s="25" t="n">
        <f aca="false">AM178-O178</f>
        <v>-1.35</v>
      </c>
      <c r="BG178" s="25" t="n">
        <f aca="false">(BF178/O178)*100</f>
        <v>-3.8022457077082</v>
      </c>
      <c r="BH178" s="25" t="n">
        <f aca="false">BG178/AA178</f>
        <v>-0.0603531064715587</v>
      </c>
      <c r="BI178" s="25" t="n">
        <f aca="false">((BA178 - AY178)/AY178)*100</f>
        <v>-3.96090065917891</v>
      </c>
      <c r="BJ178" s="25" t="n">
        <f aca="false">BI178/AA178</f>
        <v>-0.0628714390345859</v>
      </c>
      <c r="BK178" s="25" t="n">
        <f aca="false">(AV178-O178)</f>
        <v>-1.56250027709979</v>
      </c>
      <c r="BL178" s="25" t="n">
        <f aca="false">(BK178/O178)*100</f>
        <v>-4.40074812733002</v>
      </c>
      <c r="BM178" s="25" t="n">
        <f aca="false">BL178/AA178</f>
        <v>-0.0698531448782543</v>
      </c>
      <c r="BN178" s="25" t="n">
        <f aca="false">((BC178 - AY178)/AY178)*100</f>
        <v>-4.58437657594946</v>
      </c>
      <c r="BO178" s="25" t="n">
        <f aca="false">BN178/AA178</f>
        <v>-0.0727678821579279</v>
      </c>
      <c r="BP178" s="25" t="e">
        <f aca="false">((BC178 - AZ178)/AZ178)</f>
        <v>#VALUE!</v>
      </c>
      <c r="BQ178" s="25" t="e">
        <f aca="false">BP178*100</f>
        <v>#VALUE!</v>
      </c>
      <c r="BR178" s="25" t="e">
        <f aca="false">BP178/AA178</f>
        <v>#VALUE!</v>
      </c>
      <c r="BS178" s="25" t="e">
        <f aca="false">((AZ178 - AY178)/AZ178)</f>
        <v>#VALUE!</v>
      </c>
      <c r="BT178" s="25" t="e">
        <f aca="false">BS178*100</f>
        <v>#VALUE!</v>
      </c>
      <c r="BU178" s="25" t="e">
        <f aca="false">BS178/AA178</f>
        <v>#VALUE!</v>
      </c>
      <c r="BV178" s="25" t="e">
        <f aca="false">(BP178-BS178)*100</f>
        <v>#VALUE!</v>
      </c>
      <c r="BW178" s="25" t="e">
        <f aca="false">BV178/AA178</f>
        <v>#VALUE!</v>
      </c>
      <c r="BX178" s="10"/>
      <c r="BY178" s="26"/>
      <c r="BZ178" s="26"/>
      <c r="CA178" s="26"/>
    </row>
    <row r="179" customFormat="false" ht="14.25" hidden="false" customHeight="true" outlineLevel="0" collapsed="false">
      <c r="A179" s="18" t="n">
        <v>178</v>
      </c>
      <c r="B179" s="10" t="n">
        <v>17039</v>
      </c>
      <c r="C179" s="10" t="n">
        <v>9</v>
      </c>
      <c r="D179" s="11" t="n">
        <v>3</v>
      </c>
      <c r="E179" s="11" t="n">
        <v>3</v>
      </c>
      <c r="F179" s="10" t="n">
        <v>900</v>
      </c>
      <c r="G179" s="10" t="n">
        <v>2442.18</v>
      </c>
      <c r="H179" s="10" t="n">
        <v>2466.7</v>
      </c>
      <c r="I179" s="12" t="n">
        <v>908.54</v>
      </c>
      <c r="J179" s="10" t="n">
        <v>2.07</v>
      </c>
      <c r="K179" s="13" t="n">
        <v>7.59</v>
      </c>
      <c r="L179" s="10" t="s">
        <v>64</v>
      </c>
      <c r="M179" s="10" t="n">
        <v>20170915</v>
      </c>
      <c r="N179" s="10" t="n">
        <v>20170915</v>
      </c>
      <c r="O179" s="10" t="n">
        <v>18.8386667</v>
      </c>
      <c r="P179" s="10" t="n">
        <v>170505</v>
      </c>
      <c r="Q179" s="24" t="n">
        <f aca="false">DATE(2017,RIGHT(LEFT(P179,4),2),RIGHT(P179,2))</f>
        <v>42860</v>
      </c>
      <c r="R179" s="10" t="n">
        <v>2.785</v>
      </c>
      <c r="S179" s="10" t="n">
        <v>12.9</v>
      </c>
      <c r="T179" s="10" t="n">
        <f aca="false">AVERAGE(32.5, 32.6, 32.5)</f>
        <v>32.5333333333333</v>
      </c>
      <c r="U179" s="10" t="n">
        <v>36.1</v>
      </c>
      <c r="V179" s="10" t="n">
        <v>18.976333</v>
      </c>
      <c r="W179" s="10" t="n">
        <v>170601</v>
      </c>
      <c r="X179" s="24" t="n">
        <f aca="false">DATE(2017,RIGHT(LEFT(W179,4),2),RIGHT(W179,2))</f>
        <v>42887</v>
      </c>
      <c r="Y179" s="10" t="n">
        <f aca="false">V179*(32.55/29.53)</f>
        <v>20.9170213054521</v>
      </c>
      <c r="Z179" s="10" t="n">
        <f aca="false">V179*(T179/AI179)</f>
        <v>20.8568705045045</v>
      </c>
      <c r="AA179" s="10" t="n">
        <v>29</v>
      </c>
      <c r="AB179" s="10" t="n">
        <f aca="false">IF(X179="NA","NA",DATEDIF(Q179,X179,"d"))</f>
        <v>27</v>
      </c>
      <c r="AC179" s="10" t="n">
        <f aca="false">1.8682*O179 - 2.7383</f>
        <v>32.45609712894</v>
      </c>
      <c r="AD179" s="10" t="n">
        <f aca="false">1.8682*Z179 - 2.7383</f>
        <v>36.2265054765153</v>
      </c>
      <c r="AE179" s="10" t="n">
        <f aca="false">((AD179-AC179)/AC179)*100</f>
        <v>11.6169492979899</v>
      </c>
      <c r="AF179" s="12" t="n">
        <f aca="false">(AE179/AA179)*60</f>
        <v>24.0350675130825</v>
      </c>
      <c r="AG179" s="10" t="n">
        <f aca="false">AVERAGE(2.8, 2.8, 2.798)</f>
        <v>2.79933333333333</v>
      </c>
      <c r="AH179" s="10" t="n">
        <v>17</v>
      </c>
      <c r="AI179" s="10" t="n">
        <f aca="false">AVERAGE(29.6, 29.6, 29.6)</f>
        <v>29.6</v>
      </c>
      <c r="AJ179" s="10" t="n">
        <v>33.1</v>
      </c>
      <c r="AK179" s="10" t="n">
        <f aca="false">((R179 - AG179)/R179)</f>
        <v>-0.00514661879114294</v>
      </c>
      <c r="AL179" s="10" t="n">
        <f aca="false">(V179*(1 +AK179))</f>
        <v>18.8786690479952</v>
      </c>
      <c r="AM179" s="10" t="s">
        <v>65</v>
      </c>
      <c r="AN179" s="10" t="n">
        <v>170705</v>
      </c>
      <c r="AO179" s="24" t="n">
        <f aca="false">IF(AN179="NA","NA",DATE(2017,RIGHT(LEFT(AN179,4),2),RIGHT(AN179,2)))</f>
        <v>42921</v>
      </c>
      <c r="AP179" s="10" t="n">
        <f aca="false">IF(AO179="NA","NA",DATEDIF(X179,AO179,"d"))</f>
        <v>34</v>
      </c>
      <c r="AQ179" s="10" t="n">
        <f aca="false">AVERAGE(2.79, 2.79, 2.789)</f>
        <v>2.78966666666667</v>
      </c>
      <c r="AR179" s="10" t="n">
        <v>17</v>
      </c>
      <c r="AS179" s="10" t="s">
        <v>65</v>
      </c>
      <c r="AT179" s="10" t="s">
        <v>65</v>
      </c>
      <c r="AU179" s="10" t="n">
        <f aca="false">((R179 - AQ179)/ R179)</f>
        <v>-0.00167564332734887</v>
      </c>
      <c r="AV179" s="10" t="s">
        <v>65</v>
      </c>
      <c r="AW179" s="10" t="n">
        <v>32.435</v>
      </c>
      <c r="AX179" s="10" t="s">
        <v>66</v>
      </c>
      <c r="AY179" s="21" t="s">
        <v>65</v>
      </c>
      <c r="AZ179" s="21" t="n">
        <f aca="false">1.8651*V179 - 2.6525</f>
        <v>32.7402586783</v>
      </c>
      <c r="BA179" s="21" t="s">
        <v>65</v>
      </c>
      <c r="BB179" s="21" t="n">
        <f aca="false">1.8651*AL179 - 2.6525</f>
        <v>32.5581056414159</v>
      </c>
      <c r="BC179" s="21" t="s">
        <v>65</v>
      </c>
      <c r="BD179" s="25" t="s">
        <v>65</v>
      </c>
      <c r="BE179" s="25" t="s">
        <v>65</v>
      </c>
      <c r="BF179" s="25" t="n">
        <f aca="false">V179-O179</f>
        <v>0.137666299999999</v>
      </c>
      <c r="BG179" s="25" t="n">
        <f aca="false">(BF179/O179)*100</f>
        <v>0.730764560954833</v>
      </c>
      <c r="BH179" s="25" t="n">
        <f aca="false">BG179/AA179</f>
        <v>0.0251987779639598</v>
      </c>
      <c r="BI179" s="25" t="s">
        <v>65</v>
      </c>
      <c r="BJ179" s="25" t="s">
        <v>65</v>
      </c>
      <c r="BK179" s="25" t="s">
        <v>65</v>
      </c>
      <c r="BL179" s="25" t="s">
        <v>65</v>
      </c>
      <c r="BM179" s="25" t="s">
        <v>65</v>
      </c>
      <c r="BN179" s="25" t="s">
        <v>65</v>
      </c>
      <c r="BO179" s="25" t="s">
        <v>65</v>
      </c>
      <c r="BP179" s="25" t="e">
        <f aca="false">((BC179 - AZ179)/AZ179)</f>
        <v>#VALUE!</v>
      </c>
      <c r="BQ179" s="25" t="e">
        <f aca="false">BP179*100</f>
        <v>#VALUE!</v>
      </c>
      <c r="BR179" s="25" t="e">
        <f aca="false">BP179/AA179</f>
        <v>#VALUE!</v>
      </c>
      <c r="BS179" s="25" t="e">
        <f aca="false">((AZ179 - AY179)/AZ179)</f>
        <v>#VALUE!</v>
      </c>
      <c r="BT179" s="25" t="e">
        <f aca="false">BS179*100</f>
        <v>#VALUE!</v>
      </c>
      <c r="BU179" s="25" t="e">
        <f aca="false">BS179/AA179</f>
        <v>#VALUE!</v>
      </c>
      <c r="BV179" s="25" t="e">
        <f aca="false">(BP179-BS179)*100</f>
        <v>#VALUE!</v>
      </c>
      <c r="BW179" s="25" t="e">
        <f aca="false">BV179/AA179</f>
        <v>#VALUE!</v>
      </c>
      <c r="BX179" s="10"/>
      <c r="BY179" s="26"/>
      <c r="BZ179" s="26"/>
      <c r="CA179" s="26"/>
    </row>
    <row r="180" customFormat="false" ht="14.25" hidden="false" customHeight="true" outlineLevel="0" collapsed="false">
      <c r="A180" s="18" t="n">
        <v>179</v>
      </c>
      <c r="B180" s="10" t="n">
        <v>17057</v>
      </c>
      <c r="C180" s="10" t="n">
        <v>10</v>
      </c>
      <c r="D180" s="11" t="n">
        <v>4</v>
      </c>
      <c r="E180" s="11" t="n">
        <v>1</v>
      </c>
      <c r="F180" s="10" t="n">
        <v>2800</v>
      </c>
      <c r="G180" s="10" t="n">
        <v>2587.92</v>
      </c>
      <c r="H180" s="10" t="n">
        <v>2497.79</v>
      </c>
      <c r="I180" s="12" t="n">
        <v>2378.18</v>
      </c>
      <c r="J180" s="10" t="n">
        <v>1.08</v>
      </c>
      <c r="K180" s="13" t="n">
        <v>7.23</v>
      </c>
      <c r="L180" s="10" t="s">
        <v>64</v>
      </c>
      <c r="M180" s="10" t="n">
        <v>20170915</v>
      </c>
      <c r="N180" s="10" t="n">
        <v>20170915</v>
      </c>
      <c r="O180" s="10" t="n">
        <v>32.074</v>
      </c>
      <c r="P180" s="10" t="n">
        <v>170505</v>
      </c>
      <c r="Q180" s="24" t="n">
        <f aca="false">DATE(2017,RIGHT(LEFT(P180,4),2),RIGHT(P180,2))</f>
        <v>42860</v>
      </c>
      <c r="R180" s="10" t="n">
        <v>2.786</v>
      </c>
      <c r="S180" s="10" t="n">
        <v>12.9</v>
      </c>
      <c r="T180" s="10" t="n">
        <f aca="false">AVERAGE(32.5, 32.6, 32.5)</f>
        <v>32.5333333333333</v>
      </c>
      <c r="U180" s="10" t="n">
        <v>36.1</v>
      </c>
      <c r="V180" s="10" t="s">
        <v>65</v>
      </c>
      <c r="W180" s="10" t="s">
        <v>65</v>
      </c>
      <c r="X180" s="24" t="s">
        <v>65</v>
      </c>
      <c r="Y180" s="10" t="e">
        <f aca="false">V180*(32.55/29.53)</f>
        <v>#VALUE!</v>
      </c>
      <c r="Z180" s="10" t="e">
        <f aca="false">V180*(T180/AI180)</f>
        <v>#VALUE!</v>
      </c>
      <c r="AA180" s="10" t="n">
        <v>63</v>
      </c>
      <c r="AB180" s="10" t="str">
        <f aca="false">IF(X180="NA","NA",DATEDIF(Q180,X180,"d"))</f>
        <v>NA</v>
      </c>
      <c r="AC180" s="10" t="n">
        <f aca="false">1.8682*O180 - 2.7383</f>
        <v>57.1823468</v>
      </c>
      <c r="AD180" s="10" t="e">
        <f aca="false">1.8682*Z180 - 2.7383</f>
        <v>#VALUE!</v>
      </c>
      <c r="AE180" s="10" t="e">
        <f aca="false">((AD180-AC180)/AC180)*100</f>
        <v>#VALUE!</v>
      </c>
      <c r="AF180" s="12"/>
      <c r="AG180" s="10" t="n">
        <f aca="false">AVERAGE(2.799, 2.798, 2.798)</f>
        <v>2.79833333333333</v>
      </c>
      <c r="AH180" s="10" t="n">
        <v>17</v>
      </c>
      <c r="AI180" s="10" t="n">
        <v>29.9</v>
      </c>
      <c r="AJ180" s="10" t="n">
        <v>33.1</v>
      </c>
      <c r="AK180" s="10" t="n">
        <f aca="false">((R180 - AG180)/R180)</f>
        <v>-0.00442689638669537</v>
      </c>
      <c r="AL180" s="10" t="s">
        <v>65</v>
      </c>
      <c r="AM180" s="10" t="n">
        <v>31.366</v>
      </c>
      <c r="AN180" s="10" t="n">
        <v>170707</v>
      </c>
      <c r="AO180" s="24" t="n">
        <f aca="false">IF(AN180="NA","NA",DATE(2017,RIGHT(LEFT(AN180,4),2),RIGHT(AN180,2)))</f>
        <v>42923</v>
      </c>
      <c r="AP180" s="10" t="s">
        <v>65</v>
      </c>
      <c r="AQ180" s="10" t="n">
        <f aca="false">AVERAGE(2.812, 2.809, 2.81)</f>
        <v>2.81033333333333</v>
      </c>
      <c r="AR180" s="10" t="n">
        <v>16.8</v>
      </c>
      <c r="AS180" s="10" t="s">
        <v>65</v>
      </c>
      <c r="AT180" s="10" t="s">
        <v>65</v>
      </c>
      <c r="AU180" s="10" t="n">
        <f aca="false">((R180 - AQ180)/ R180)</f>
        <v>-0.00873414692510185</v>
      </c>
      <c r="AV180" s="10" t="n">
        <f aca="false">(AM180*(1+AU180))</f>
        <v>31.0920447475473</v>
      </c>
      <c r="AW180" s="10" t="n">
        <v>51.212</v>
      </c>
      <c r="AX180" s="10" t="s">
        <v>66</v>
      </c>
      <c r="AY180" s="21" t="n">
        <f aca="false">1.8651*O180 - 2.6525</f>
        <v>57.1687174</v>
      </c>
      <c r="AZ180" s="21" t="e">
        <f aca="false">1.8651*V180 - 2.6525</f>
        <v>#VALUE!</v>
      </c>
      <c r="BA180" s="21" t="n">
        <f aca="false">1.8651*AM180 - 2.6525</f>
        <v>55.8482266</v>
      </c>
      <c r="BB180" s="21" t="s">
        <v>65</v>
      </c>
      <c r="BC180" s="21" t="n">
        <f aca="false">1.8651*AV180 - 2.6525</f>
        <v>55.3372726586504</v>
      </c>
      <c r="BD180" s="25" t="s">
        <v>65</v>
      </c>
      <c r="BE180" s="25" t="s">
        <v>65</v>
      </c>
      <c r="BF180" s="25" t="n">
        <f aca="false">AM180-O180</f>
        <v>-0.707999999999998</v>
      </c>
      <c r="BG180" s="25" t="n">
        <f aca="false">(BF180/O180)*100</f>
        <v>-2.20739539814179</v>
      </c>
      <c r="BH180" s="25" t="n">
        <f aca="false">BG180/AA180</f>
        <v>-0.0350380221927269</v>
      </c>
      <c r="BI180" s="25" t="n">
        <f aca="false">((BA180 - AY180)/AY180)*100</f>
        <v>-2.30981358346862</v>
      </c>
      <c r="BJ180" s="25" t="n">
        <f aca="false">BI180/AA180</f>
        <v>-0.0366637076741051</v>
      </c>
      <c r="BK180" s="25" t="n">
        <f aca="false">(AV180-O180)</f>
        <v>-0.981955252452742</v>
      </c>
      <c r="BL180" s="25" t="n">
        <f aca="false">(BK180/O180)*100</f>
        <v>-3.06153037492281</v>
      </c>
      <c r="BM180" s="25" t="n">
        <f aca="false">BL180/AA180</f>
        <v>-0.04859572023687</v>
      </c>
      <c r="BN180" s="25" t="n">
        <f aca="false">((BC180 - AY180)/AY180)*100</f>
        <v>-3.20357850349394</v>
      </c>
      <c r="BO180" s="25" t="n">
        <f aca="false">BN180/AA180</f>
        <v>-0.0508504524364118</v>
      </c>
      <c r="BP180" s="25" t="e">
        <f aca="false">((BC180 - AZ180)/AZ180)</f>
        <v>#VALUE!</v>
      </c>
      <c r="BQ180" s="25" t="e">
        <f aca="false">BP180*100</f>
        <v>#VALUE!</v>
      </c>
      <c r="BR180" s="25" t="e">
        <f aca="false">BP180/AA180</f>
        <v>#VALUE!</v>
      </c>
      <c r="BS180" s="25" t="e">
        <f aca="false">((AZ180 - AY180)/AZ180)</f>
        <v>#VALUE!</v>
      </c>
      <c r="BT180" s="25" t="e">
        <f aca="false">BS180*100</f>
        <v>#VALUE!</v>
      </c>
      <c r="BU180" s="25" t="e">
        <f aca="false">BS180/AA180</f>
        <v>#VALUE!</v>
      </c>
      <c r="BV180" s="25" t="e">
        <f aca="false">(BP180-BS180)*100</f>
        <v>#VALUE!</v>
      </c>
      <c r="BW180" s="25" t="e">
        <f aca="false">BV180/AA180</f>
        <v>#VALUE!</v>
      </c>
      <c r="BX180" s="10"/>
      <c r="BY180" s="26"/>
      <c r="BZ180" s="26"/>
      <c r="CA180" s="26"/>
    </row>
    <row r="181" customFormat="false" ht="14.25" hidden="false" customHeight="true" outlineLevel="0" collapsed="false">
      <c r="A181" s="18" t="n">
        <v>180</v>
      </c>
      <c r="B181" s="10" t="n">
        <v>17058</v>
      </c>
      <c r="C181" s="10" t="n">
        <v>10</v>
      </c>
      <c r="D181" s="11" t="n">
        <v>4</v>
      </c>
      <c r="E181" s="11" t="n">
        <v>1</v>
      </c>
      <c r="F181" s="10" t="n">
        <v>2800</v>
      </c>
      <c r="G181" s="10" t="n">
        <v>2587.92</v>
      </c>
      <c r="H181" s="10" t="n">
        <v>2497.79</v>
      </c>
      <c r="I181" s="12" t="n">
        <v>2378.18</v>
      </c>
      <c r="J181" s="10" t="n">
        <v>1.08</v>
      </c>
      <c r="K181" s="13" t="n">
        <v>7.23</v>
      </c>
      <c r="L181" s="10" t="s">
        <v>64</v>
      </c>
      <c r="M181" s="10" t="n">
        <v>20170915</v>
      </c>
      <c r="N181" s="10" t="n">
        <v>20170915</v>
      </c>
      <c r="O181" s="10" t="n">
        <v>23.402667</v>
      </c>
      <c r="P181" s="10" t="n">
        <v>170505</v>
      </c>
      <c r="Q181" s="24" t="n">
        <f aca="false">DATE(2017,RIGHT(LEFT(P181,4),2),RIGHT(P181,2))</f>
        <v>42860</v>
      </c>
      <c r="R181" s="10" t="n">
        <v>2.786</v>
      </c>
      <c r="S181" s="10" t="n">
        <v>12.9</v>
      </c>
      <c r="T181" s="10" t="n">
        <f aca="false">AVERAGE(32.5, 32.6, 32.5)</f>
        <v>32.5333333333333</v>
      </c>
      <c r="U181" s="10" t="n">
        <v>36.1</v>
      </c>
      <c r="V181" s="10" t="s">
        <v>65</v>
      </c>
      <c r="W181" s="10" t="s">
        <v>65</v>
      </c>
      <c r="X181" s="24" t="s">
        <v>65</v>
      </c>
      <c r="Y181" s="10" t="e">
        <f aca="false">V181*(32.55/29.53)</f>
        <v>#VALUE!</v>
      </c>
      <c r="Z181" s="10" t="e">
        <f aca="false">V181*(T181/AI181)</f>
        <v>#VALUE!</v>
      </c>
      <c r="AA181" s="10" t="n">
        <v>63</v>
      </c>
      <c r="AB181" s="10" t="str">
        <f aca="false">IF(X181="NA","NA",DATEDIF(Q181,X181,"d"))</f>
        <v>NA</v>
      </c>
      <c r="AC181" s="10" t="n">
        <f aca="false">1.8682*O181 - 2.7383</f>
        <v>40.9825624894</v>
      </c>
      <c r="AD181" s="10" t="e">
        <f aca="false">1.8682*Z181 - 2.7383</f>
        <v>#VALUE!</v>
      </c>
      <c r="AE181" s="10" t="e">
        <f aca="false">((AD181-AC181)/AC181)*100</f>
        <v>#VALUE!</v>
      </c>
      <c r="AF181" s="12"/>
      <c r="AG181" s="10" t="n">
        <f aca="false">AVERAGE(2.799, 2.798, 2.798)</f>
        <v>2.79833333333333</v>
      </c>
      <c r="AH181" s="10" t="n">
        <v>17</v>
      </c>
      <c r="AI181" s="10" t="n">
        <v>29.9</v>
      </c>
      <c r="AJ181" s="10" t="n">
        <v>33.1</v>
      </c>
      <c r="AK181" s="10" t="n">
        <f aca="false">((R181 - AG181)/R181)</f>
        <v>-0.00442689638669537</v>
      </c>
      <c r="AL181" s="10" t="s">
        <v>65</v>
      </c>
      <c r="AM181" s="10" t="n">
        <v>22.953667</v>
      </c>
      <c r="AN181" s="10" t="n">
        <v>170707</v>
      </c>
      <c r="AO181" s="24" t="n">
        <f aca="false">IF(AN181="NA","NA",DATE(2017,RIGHT(LEFT(AN181,4),2),RIGHT(AN181,2)))</f>
        <v>42923</v>
      </c>
      <c r="AP181" s="10" t="s">
        <v>65</v>
      </c>
      <c r="AQ181" s="10" t="n">
        <f aca="false">AVERAGE(2.796, 2.792, 2.791)</f>
        <v>2.793</v>
      </c>
      <c r="AR181" s="10" t="n">
        <v>16.7</v>
      </c>
      <c r="AS181" s="10" t="s">
        <v>65</v>
      </c>
      <c r="AT181" s="10" t="s">
        <v>65</v>
      </c>
      <c r="AU181" s="10" t="n">
        <f aca="false">((R181 - AQ181)/ R181)</f>
        <v>-0.00251256281407023</v>
      </c>
      <c r="AV181" s="10" t="n">
        <f aca="false">(AM181*(1+AU181))</f>
        <v>22.8959944698492</v>
      </c>
      <c r="AW181" s="10" t="n">
        <v>36.622</v>
      </c>
      <c r="AX181" s="10" t="s">
        <v>66</v>
      </c>
      <c r="AY181" s="21" t="n">
        <f aca="false">1.8651*O181 - 2.6525</f>
        <v>40.9958142217</v>
      </c>
      <c r="AZ181" s="21" t="e">
        <f aca="false">1.8651*V181 - 2.6525</f>
        <v>#VALUE!</v>
      </c>
      <c r="BA181" s="21" t="n">
        <f aca="false">1.8651*AM181 - 2.6525</f>
        <v>40.1583843217</v>
      </c>
      <c r="BB181" s="21" t="s">
        <v>65</v>
      </c>
      <c r="BC181" s="21" t="n">
        <f aca="false">1.8651*AV181 - 2.6525</f>
        <v>40.0508192857158</v>
      </c>
      <c r="BD181" s="25" t="s">
        <v>65</v>
      </c>
      <c r="BE181" s="25" t="s">
        <v>65</v>
      </c>
      <c r="BF181" s="25" t="n">
        <f aca="false">AM181-O181</f>
        <v>-0.449000000000002</v>
      </c>
      <c r="BG181" s="25" t="n">
        <f aca="false">(BF181/O181)*100</f>
        <v>-1.91858474933648</v>
      </c>
      <c r="BH181" s="25" t="n">
        <f aca="false">BG181/AA181</f>
        <v>-0.0304537261799442</v>
      </c>
      <c r="BI181" s="25" t="n">
        <f aca="false">((BA181 - AY181)/AY181)*100</f>
        <v>-2.04272049695438</v>
      </c>
      <c r="BJ181" s="25" t="n">
        <f aca="false">BI181/AA181</f>
        <v>-0.0324241348722917</v>
      </c>
      <c r="BK181" s="25" t="n">
        <f aca="false">(AV181-O181)</f>
        <v>-0.506672530150752</v>
      </c>
      <c r="BL181" s="25" t="n">
        <f aca="false">(BK181/O181)*100</f>
        <v>-2.16502046604668</v>
      </c>
      <c r="BM181" s="25" t="n">
        <f aca="false">BL181/AA181</f>
        <v>-0.0343654042229631</v>
      </c>
      <c r="BN181" s="25" t="n">
        <f aca="false">((BC181 - AY181)/AY181)*100</f>
        <v>-2.30510103025094</v>
      </c>
      <c r="BO181" s="25" t="n">
        <f aca="false">BN181/AA181</f>
        <v>-0.0365889052420785</v>
      </c>
      <c r="BP181" s="25" t="e">
        <f aca="false">((BC181 - AZ181)/AZ181)</f>
        <v>#VALUE!</v>
      </c>
      <c r="BQ181" s="25" t="e">
        <f aca="false">BP181*100</f>
        <v>#VALUE!</v>
      </c>
      <c r="BR181" s="25" t="e">
        <f aca="false">BP181/AA181</f>
        <v>#VALUE!</v>
      </c>
      <c r="BS181" s="25" t="e">
        <f aca="false">((AZ181 - AY181)/AZ181)</f>
        <v>#VALUE!</v>
      </c>
      <c r="BT181" s="25" t="e">
        <f aca="false">BS181*100</f>
        <v>#VALUE!</v>
      </c>
      <c r="BU181" s="25" t="e">
        <f aca="false">BS181/AA181</f>
        <v>#VALUE!</v>
      </c>
      <c r="BV181" s="25" t="e">
        <f aca="false">(BP181-BS181)*100</f>
        <v>#VALUE!</v>
      </c>
      <c r="BW181" s="25" t="e">
        <f aca="false">BV181/AA181</f>
        <v>#VALUE!</v>
      </c>
      <c r="BX181" s="10"/>
      <c r="BY181" s="26"/>
      <c r="BZ181" s="26"/>
      <c r="CA181" s="26"/>
    </row>
    <row r="182" customFormat="false" ht="14.25" hidden="false" customHeight="true" outlineLevel="0" collapsed="false">
      <c r="A182" s="18" t="n">
        <v>181</v>
      </c>
      <c r="B182" s="10" t="n">
        <v>17073</v>
      </c>
      <c r="C182" s="10" t="n">
        <v>8</v>
      </c>
      <c r="D182" s="11" t="n">
        <v>3</v>
      </c>
      <c r="E182" s="11" t="n">
        <v>2</v>
      </c>
      <c r="F182" s="10" t="n">
        <v>900</v>
      </c>
      <c r="G182" s="10" t="n">
        <v>2449.19</v>
      </c>
      <c r="H182" s="10" t="n">
        <v>2464.79</v>
      </c>
      <c r="I182" s="12" t="n">
        <v>904.6</v>
      </c>
      <c r="J182" s="10" t="n">
        <v>2.08</v>
      </c>
      <c r="K182" s="13" t="n">
        <v>7.59</v>
      </c>
      <c r="L182" s="10" t="s">
        <v>64</v>
      </c>
      <c r="M182" s="10" t="n">
        <v>20170915</v>
      </c>
      <c r="N182" s="10" t="n">
        <v>20170915</v>
      </c>
      <c r="O182" s="10" t="n">
        <v>45.234667</v>
      </c>
      <c r="P182" s="10" t="n">
        <v>170506</v>
      </c>
      <c r="Q182" s="24" t="n">
        <f aca="false">DATE(2017,RIGHT(LEFT(P182,4),2),RIGHT(P182,2))</f>
        <v>42861</v>
      </c>
      <c r="R182" s="10" t="n">
        <f aca="false">AVERAGE(2.799, 2.798, 2.797)</f>
        <v>2.798</v>
      </c>
      <c r="S182" s="10" t="n">
        <v>13</v>
      </c>
      <c r="T182" s="10" t="n">
        <f aca="false">AVERAGE(32.6, 32.7, 32.7)</f>
        <v>32.6666666666667</v>
      </c>
      <c r="U182" s="10" t="n">
        <v>36.1</v>
      </c>
      <c r="V182" s="10" t="n">
        <v>47.868667</v>
      </c>
      <c r="W182" s="10" t="n">
        <v>170604</v>
      </c>
      <c r="X182" s="24" t="n">
        <f aca="false">DATE(2017,RIGHT(LEFT(W182,4),2),RIGHT(W182,2))</f>
        <v>42890</v>
      </c>
      <c r="Y182" s="10" t="n">
        <f aca="false">V182*(32.55/29.53)</f>
        <v>52.7641419183881</v>
      </c>
      <c r="Z182" s="10" t="n">
        <f aca="false">V182*(T182/AI182)</f>
        <v>52.2979862430323</v>
      </c>
      <c r="AA182" s="16" t="n">
        <v>27</v>
      </c>
      <c r="AB182" s="10" t="n">
        <f aca="false">IF(X182="NA","NA",DATEDIF(Q182,X182,"d"))</f>
        <v>29</v>
      </c>
      <c r="AC182" s="10" t="n">
        <f aca="false">1.8682*O182 - 2.7383</f>
        <v>81.7691048894</v>
      </c>
      <c r="AD182" s="10" t="n">
        <f aca="false">1.8682*Z182 - 2.7383</f>
        <v>94.964797899233</v>
      </c>
      <c r="AE182" s="10" t="n">
        <f aca="false">((AD182-AC182)/AC182)*100</f>
        <v>16.1377491262518</v>
      </c>
      <c r="AF182" s="12" t="n">
        <f aca="false">(AE182/AA182)*60</f>
        <v>35.8616647250039</v>
      </c>
      <c r="AG182" s="10" t="n">
        <f aca="false">AVERAGE(2.799, 2.798, 2.798)</f>
        <v>2.79833333333333</v>
      </c>
      <c r="AH182" s="10" t="n">
        <v>17</v>
      </c>
      <c r="AI182" s="10" t="n">
        <v>29.9</v>
      </c>
      <c r="AJ182" s="10" t="n">
        <v>33.1</v>
      </c>
      <c r="AK182" s="10" t="n">
        <f aca="false">((R182 - AG182)/R182)</f>
        <v>-0.000119132713843208</v>
      </c>
      <c r="AL182" s="10" t="n">
        <f aca="false">(V182*(1 +AK182))</f>
        <v>47.8629642757922</v>
      </c>
      <c r="AM182" s="10" t="n">
        <v>47.572</v>
      </c>
      <c r="AN182" s="10" t="n">
        <v>170707</v>
      </c>
      <c r="AO182" s="24" t="n">
        <f aca="false">IF(AN182="NA","NA",DATE(2017,RIGHT(LEFT(AN182,4),2),RIGHT(AN182,2)))</f>
        <v>42923</v>
      </c>
      <c r="AP182" s="10" t="n">
        <f aca="false">IF(AO182="NA","NA",DATEDIF(X182,AO182,"d"))</f>
        <v>33</v>
      </c>
      <c r="AQ182" s="10" t="n">
        <f aca="false">AVERAGE(2.804, 2.803, 2.803)</f>
        <v>2.80333333333333</v>
      </c>
      <c r="AR182" s="10" t="n">
        <v>16.8</v>
      </c>
      <c r="AS182" s="10" t="s">
        <v>65</v>
      </c>
      <c r="AT182" s="10" t="s">
        <v>65</v>
      </c>
      <c r="AU182" s="10" t="n">
        <f aca="false">((R182 - AQ182)/ R182)</f>
        <v>-0.00190612342149149</v>
      </c>
      <c r="AV182" s="10" t="n">
        <f aca="false">(AM182*(1+AU182))</f>
        <v>47.4813218965928</v>
      </c>
      <c r="AW182" s="10" t="n">
        <v>76.912</v>
      </c>
      <c r="AX182" s="10" t="s">
        <v>66</v>
      </c>
      <c r="AY182" s="21" t="n">
        <f aca="false">1.8651*O182 - 2.6525</f>
        <v>81.7146774217</v>
      </c>
      <c r="AZ182" s="21" t="n">
        <f aca="false">1.8651*V182 - 2.6525</f>
        <v>86.6273508217</v>
      </c>
      <c r="BA182" s="21" t="n">
        <f aca="false">1.8651*AM182 - 2.6525</f>
        <v>86.0740372</v>
      </c>
      <c r="BB182" s="21" t="n">
        <f aca="false">1.8651*AL182 - 2.6525</f>
        <v>86.6167146707801</v>
      </c>
      <c r="BC182" s="21" t="n">
        <f aca="false">1.8651*AV182 - 2.6525</f>
        <v>85.9049134693352</v>
      </c>
      <c r="BD182" s="25" t="n">
        <f aca="false">V182 - O182</f>
        <v>2.634</v>
      </c>
      <c r="BE182" s="25" t="n">
        <f aca="false">(BD182/O182)*100</f>
        <v>5.82296759253252</v>
      </c>
      <c r="BF182" s="25" t="n">
        <f aca="false">AM182-O182</f>
        <v>2.337333</v>
      </c>
      <c r="BG182" s="25" t="n">
        <f aca="false">(BF182/O182)*100</f>
        <v>5.167127681077</v>
      </c>
      <c r="BH182" s="25" t="n">
        <f aca="false">BG182/AA182</f>
        <v>0.191375099299148</v>
      </c>
      <c r="BI182" s="25" t="n">
        <f aca="false">((BA182 - AY182)/AY182)*100</f>
        <v>5.33485527428924</v>
      </c>
      <c r="BJ182" s="25" t="n">
        <f aca="false">BI182/AA182</f>
        <v>0.197587232381083</v>
      </c>
      <c r="BK182" s="25" t="n">
        <f aca="false">(AV182-O182)</f>
        <v>2.24665489659281</v>
      </c>
      <c r="BL182" s="25" t="n">
        <f aca="false">(BK182/O182)*100</f>
        <v>4.96666615583311</v>
      </c>
      <c r="BM182" s="25" t="n">
        <f aca="false">BL182/AA182</f>
        <v>0.183950598364189</v>
      </c>
      <c r="BN182" s="25" t="n">
        <f aca="false">((BC182 - AY182)/AY182)*100</f>
        <v>5.12788666595469</v>
      </c>
      <c r="BO182" s="25" t="n">
        <f aca="false">BN182/AA182</f>
        <v>0.189921728368692</v>
      </c>
      <c r="BP182" s="25" t="n">
        <f aca="false">((BC182 - AZ182)/AZ182)</f>
        <v>-0.00833959881621816</v>
      </c>
      <c r="BQ182" s="25" t="n">
        <f aca="false">BP182*100</f>
        <v>-0.833959881621816</v>
      </c>
      <c r="BR182" s="25" t="n">
        <f aca="false">BP182/AA182</f>
        <v>-0.000308874030230302</v>
      </c>
      <c r="BS182" s="25" t="n">
        <f aca="false">((AZ182 - AY182)/AZ182)</f>
        <v>0.0567104194391385</v>
      </c>
      <c r="BT182" s="25" t="n">
        <f aca="false">BS182*100</f>
        <v>5.67104194391385</v>
      </c>
      <c r="BU182" s="25" t="n">
        <f aca="false">BS182/AA182</f>
        <v>0.00210038590515328</v>
      </c>
      <c r="BV182" s="25" t="n">
        <f aca="false">(BP182-BS182)*100</f>
        <v>-6.50500182553566</v>
      </c>
      <c r="BW182" s="25" t="n">
        <f aca="false">BV182/AA182</f>
        <v>-0.240925993538358</v>
      </c>
      <c r="BX182" s="10"/>
      <c r="BY182" s="26"/>
      <c r="BZ182" s="26"/>
      <c r="CA182" s="26"/>
    </row>
    <row r="183" customFormat="false" ht="14.25" hidden="false" customHeight="true" outlineLevel="0" collapsed="false">
      <c r="A183" s="18" t="n">
        <v>182</v>
      </c>
      <c r="B183" s="10" t="n">
        <v>17074</v>
      </c>
      <c r="C183" s="10" t="n">
        <v>3</v>
      </c>
      <c r="D183" s="11" t="n">
        <v>1</v>
      </c>
      <c r="E183" s="11" t="n">
        <v>3</v>
      </c>
      <c r="F183" s="10" t="n">
        <v>400</v>
      </c>
      <c r="G183" s="10" t="n">
        <v>2377.12</v>
      </c>
      <c r="H183" s="10" t="n">
        <v>2484.38</v>
      </c>
      <c r="I183" s="12" t="n">
        <v>574.36</v>
      </c>
      <c r="J183" s="10" t="n">
        <v>2.93</v>
      </c>
      <c r="K183" s="13" t="n">
        <v>7.84</v>
      </c>
      <c r="L183" s="10" t="s">
        <v>64</v>
      </c>
      <c r="M183" s="10" t="n">
        <v>20170915</v>
      </c>
      <c r="N183" s="10" t="n">
        <v>20170915</v>
      </c>
      <c r="O183" s="10" t="n">
        <v>45.751667</v>
      </c>
      <c r="P183" s="10" t="n">
        <v>170505</v>
      </c>
      <c r="Q183" s="24" t="n">
        <f aca="false">DATE(2017,RIGHT(LEFT(P183,4),2),RIGHT(P183,2))</f>
        <v>42860</v>
      </c>
      <c r="R183" s="10" t="n">
        <v>2.786</v>
      </c>
      <c r="S183" s="10" t="n">
        <v>12.9</v>
      </c>
      <c r="T183" s="10" t="n">
        <f aca="false">AVERAGE(32.5, 32.6, 32.5)</f>
        <v>32.5333333333333</v>
      </c>
      <c r="U183" s="10" t="n">
        <v>36.1</v>
      </c>
      <c r="V183" s="10" t="n">
        <v>45.647333</v>
      </c>
      <c r="W183" s="10" t="n">
        <v>170601</v>
      </c>
      <c r="X183" s="24" t="n">
        <f aca="false">DATE(2017,RIGHT(LEFT(W183,4),2),RIGHT(W183,2))</f>
        <v>42887</v>
      </c>
      <c r="Y183" s="10" t="n">
        <f aca="false">V183*(32.55/29.53)</f>
        <v>50.315634580088</v>
      </c>
      <c r="Z183" s="10" t="n">
        <f aca="false">V183*(T183/AI183)</f>
        <v>50.1709425765766</v>
      </c>
      <c r="AA183" s="16" t="n">
        <v>27</v>
      </c>
      <c r="AB183" s="10" t="n">
        <f aca="false">IF(X183="NA","NA",DATEDIF(Q183,X183,"d"))</f>
        <v>27</v>
      </c>
      <c r="AC183" s="10" t="n">
        <f aca="false">1.8682*O183 - 2.7383</f>
        <v>82.7349642894</v>
      </c>
      <c r="AD183" s="10" t="n">
        <f aca="false">1.8682*Z183 - 2.7383</f>
        <v>90.9910549215604</v>
      </c>
      <c r="AE183" s="10" t="n">
        <f aca="false">((AD183-AC183)/AC183)*100</f>
        <v>9.97896198187895</v>
      </c>
      <c r="AF183" s="12" t="n">
        <f aca="false">(AE183/AA183)*60</f>
        <v>22.1754710708421</v>
      </c>
      <c r="AG183" s="10" t="n">
        <f aca="false">AVERAGE(2.799, 2.8, 2.8)</f>
        <v>2.79966666666667</v>
      </c>
      <c r="AH183" s="10" t="n">
        <v>17</v>
      </c>
      <c r="AI183" s="10" t="n">
        <f aca="false">AVERAGE(29.6, 29.6, 29.6)</f>
        <v>29.6</v>
      </c>
      <c r="AJ183" s="10" t="n">
        <v>33.1</v>
      </c>
      <c r="AK183" s="10" t="n">
        <f aca="false">((R183 - AG183)/R183)</f>
        <v>-0.00490547977985174</v>
      </c>
      <c r="AL183" s="10" t="n">
        <f aca="false">(V183*(1 +AK183))</f>
        <v>45.4234109309643</v>
      </c>
      <c r="AM183" s="10" t="n">
        <v>45.391</v>
      </c>
      <c r="AN183" s="10" t="n">
        <v>170707</v>
      </c>
      <c r="AO183" s="24" t="n">
        <f aca="false">IF(AN183="NA","NA",DATE(2017,RIGHT(LEFT(AN183,4),2),RIGHT(AN183,2)))</f>
        <v>42923</v>
      </c>
      <c r="AP183" s="10" t="n">
        <f aca="false">IF(AO183="NA","NA",DATEDIF(X183,AO183,"d"))</f>
        <v>36</v>
      </c>
      <c r="AQ183" s="10" t="n">
        <f aca="false">AVERAGE(2.804, 2.803, 2.803)</f>
        <v>2.80333333333333</v>
      </c>
      <c r="AR183" s="10" t="n">
        <v>16.8</v>
      </c>
      <c r="AS183" s="10" t="s">
        <v>65</v>
      </c>
      <c r="AT183" s="10" t="s">
        <v>65</v>
      </c>
      <c r="AU183" s="10" t="n">
        <f aca="false">((R183 - AQ183)/ R183)</f>
        <v>-0.0062215841110313</v>
      </c>
      <c r="AV183" s="10" t="n">
        <f aca="false">(AM183*(1+AU183))</f>
        <v>45.1085960756162</v>
      </c>
      <c r="AW183" s="10" t="n">
        <v>74.428</v>
      </c>
      <c r="AX183" s="10" t="s">
        <v>66</v>
      </c>
      <c r="AY183" s="21" t="n">
        <f aca="false">1.8651*O183 - 2.6525</f>
        <v>82.6789341217</v>
      </c>
      <c r="AZ183" s="21" t="n">
        <f aca="false">1.8651*V183 - 2.6525</f>
        <v>82.4843407783</v>
      </c>
      <c r="BA183" s="21" t="n">
        <f aca="false">1.8651*AM183 - 2.6525</f>
        <v>82.0062541</v>
      </c>
      <c r="BB183" s="21" t="n">
        <f aca="false">1.8651*AL183 - 2.6525</f>
        <v>82.0667037273416</v>
      </c>
      <c r="BC183" s="21" t="n">
        <f aca="false">1.8651*AV183 - 2.6525</f>
        <v>81.4795425406317</v>
      </c>
      <c r="BD183" s="25" t="n">
        <f aca="false">V183 - O183</f>
        <v>-0.104333999999994</v>
      </c>
      <c r="BE183" s="25" t="n">
        <f aca="false">(BD183/O183)*100</f>
        <v>-0.228044149735559</v>
      </c>
      <c r="BF183" s="25" t="n">
        <f aca="false">AM183-O183</f>
        <v>-0.360666999999999</v>
      </c>
      <c r="BG183" s="25" t="n">
        <f aca="false">(BF183/O183)*100</f>
        <v>-0.788314445460532</v>
      </c>
      <c r="BH183" s="25" t="n">
        <f aca="false">BG183/AA183</f>
        <v>-0.029196831313353</v>
      </c>
      <c r="BI183" s="25" t="n">
        <f aca="false">((BA183 - AY183)/AY183)*100</f>
        <v>-0.813605096444332</v>
      </c>
      <c r="BJ183" s="25" t="n">
        <f aca="false">BI183/AA183</f>
        <v>-0.0301335220905308</v>
      </c>
      <c r="BK183" s="25" t="n">
        <f aca="false">(AV183-O183)</f>
        <v>-0.643070924383821</v>
      </c>
      <c r="BL183" s="25" t="n">
        <f aca="false">(BK183/O183)*100</f>
        <v>-1.40556829193529</v>
      </c>
      <c r="BM183" s="25" t="n">
        <f aca="false">BL183/AA183</f>
        <v>-0.0520580848864922</v>
      </c>
      <c r="BN183" s="25" t="n">
        <f aca="false">((BC183 - AY183)/AY183)*100</f>
        <v>-1.45066163927901</v>
      </c>
      <c r="BO183" s="25" t="n">
        <f aca="false">BN183/AA183</f>
        <v>-0.0537282088621857</v>
      </c>
      <c r="BP183" s="25" t="n">
        <f aca="false">((BC183 - AZ183)/AZ183)</f>
        <v>-0.0121816847681303</v>
      </c>
      <c r="BQ183" s="25" t="n">
        <f aca="false">BP183*100</f>
        <v>-1.21816847681303</v>
      </c>
      <c r="BR183" s="25" t="n">
        <f aca="false">BP183/AA183</f>
        <v>-0.00045117350993075</v>
      </c>
      <c r="BS183" s="25" t="n">
        <f aca="false">((AZ183 - AY183)/AZ183)</f>
        <v>-0.00235915498098011</v>
      </c>
      <c r="BT183" s="25" t="n">
        <f aca="false">BS183*100</f>
        <v>-0.235915498098011</v>
      </c>
      <c r="BU183" s="25" t="n">
        <f aca="false">BS183/AA183</f>
        <v>-8.73761104066706E-005</v>
      </c>
      <c r="BV183" s="25" t="n">
        <f aca="false">(BP183-BS183)*100</f>
        <v>-0.982252978715015</v>
      </c>
      <c r="BW183" s="25" t="n">
        <f aca="false">BV183/AA183</f>
        <v>-0.036379739952408</v>
      </c>
      <c r="BX183" s="10"/>
      <c r="BY183" s="26"/>
      <c r="BZ183" s="26"/>
      <c r="CA183" s="26"/>
    </row>
    <row r="184" customFormat="false" ht="14.25" hidden="false" customHeight="true" outlineLevel="0" collapsed="false">
      <c r="A184" s="18" t="n">
        <v>183</v>
      </c>
      <c r="B184" s="10" t="n">
        <v>17081</v>
      </c>
      <c r="C184" s="10" t="n">
        <v>4</v>
      </c>
      <c r="D184" s="11" t="n">
        <v>2</v>
      </c>
      <c r="E184" s="11" t="n">
        <v>1</v>
      </c>
      <c r="F184" s="10" t="n">
        <v>400</v>
      </c>
      <c r="G184" s="10" t="n">
        <v>2359.13</v>
      </c>
      <c r="H184" s="10" t="n">
        <v>2470.99</v>
      </c>
      <c r="I184" s="12" t="n">
        <v>545.47</v>
      </c>
      <c r="J184" s="10" t="n">
        <v>2.98</v>
      </c>
      <c r="K184" s="13" t="n">
        <v>7.83</v>
      </c>
      <c r="L184" s="10" t="s">
        <v>64</v>
      </c>
      <c r="M184" s="10" t="n">
        <v>20170915</v>
      </c>
      <c r="N184" s="10" t="n">
        <v>20170915</v>
      </c>
      <c r="O184" s="10" t="n">
        <v>73.494333</v>
      </c>
      <c r="P184" s="10" t="n">
        <v>170505</v>
      </c>
      <c r="Q184" s="24" t="n">
        <f aca="false">DATE(2017,RIGHT(LEFT(P184,4),2),RIGHT(P184,2))</f>
        <v>42860</v>
      </c>
      <c r="R184" s="10" t="n">
        <v>2.786</v>
      </c>
      <c r="S184" s="10" t="n">
        <v>12.9</v>
      </c>
      <c r="T184" s="10" t="n">
        <f aca="false">AVERAGE(32.5, 32.6, 32.5)</f>
        <v>32.5333333333333</v>
      </c>
      <c r="U184" s="10" t="n">
        <v>36.1</v>
      </c>
      <c r="V184" s="10" t="s">
        <v>65</v>
      </c>
      <c r="W184" s="10" t="n">
        <v>170604</v>
      </c>
      <c r="X184" s="24" t="n">
        <f aca="false">DATE(2017,RIGHT(LEFT(W184,4),2),RIGHT(W184,2))</f>
        <v>42890</v>
      </c>
      <c r="Y184" s="10" t="e">
        <f aca="false">V184*(32.55/29.53)</f>
        <v>#VALUE!</v>
      </c>
      <c r="Z184" s="10" t="e">
        <f aca="false">V184*(T184/AI184)</f>
        <v>#VALUE!</v>
      </c>
      <c r="AA184" s="10" t="n">
        <v>63</v>
      </c>
      <c r="AB184" s="10" t="n">
        <f aca="false">IF(X184="NA","NA",DATEDIF(Q184,X184,"d"))</f>
        <v>30</v>
      </c>
      <c r="AC184" s="10" t="n">
        <f aca="false">1.8682*O184 - 2.7383</f>
        <v>134.5638129106</v>
      </c>
      <c r="AD184" s="10" t="e">
        <f aca="false">1.8682*Z184 - 2.7383</f>
        <v>#VALUE!</v>
      </c>
      <c r="AE184" s="10" t="e">
        <f aca="false">((AD184-AC184)/AC184)*100</f>
        <v>#VALUE!</v>
      </c>
      <c r="AF184" s="12"/>
      <c r="AG184" s="10" t="n">
        <f aca="false">AVERAGE(2.799, 2.798, 2.798)</f>
        <v>2.79833333333333</v>
      </c>
      <c r="AH184" s="10" t="n">
        <v>17</v>
      </c>
      <c r="AI184" s="10" t="n">
        <v>29.9</v>
      </c>
      <c r="AJ184" s="10" t="n">
        <v>33.1</v>
      </c>
      <c r="AK184" s="10" t="n">
        <f aca="false">((R184 - AG184)/R184)</f>
        <v>-0.00442689638669537</v>
      </c>
      <c r="AL184" s="10" t="s">
        <v>65</v>
      </c>
      <c r="AM184" s="10" t="n">
        <v>74.166667</v>
      </c>
      <c r="AN184" s="10" t="n">
        <v>170707</v>
      </c>
      <c r="AO184" s="24" t="n">
        <f aca="false">IF(AN184="NA","NA",DATE(2017,RIGHT(LEFT(AN184,4),2),RIGHT(AN184,2)))</f>
        <v>42923</v>
      </c>
      <c r="AP184" s="10" t="n">
        <f aca="false">IF(AO184="NA","NA",DATEDIF(X184,AO184,"d"))</f>
        <v>33</v>
      </c>
      <c r="AQ184" s="10" t="n">
        <f aca="false">AVERAGE(2.796, 2.792, 2.791)</f>
        <v>2.793</v>
      </c>
      <c r="AR184" s="10" t="n">
        <v>16.7</v>
      </c>
      <c r="AS184" s="10" t="s">
        <v>65</v>
      </c>
      <c r="AT184" s="10" t="s">
        <v>65</v>
      </c>
      <c r="AU184" s="10" t="n">
        <f aca="false">((R184 - AQ184)/ R184)</f>
        <v>-0.00251256281407023</v>
      </c>
      <c r="AV184" s="10" t="n">
        <f aca="false">(AM184*(1+AU184))</f>
        <v>73.9803185904523</v>
      </c>
      <c r="AW184" s="10" t="n">
        <v>116.542</v>
      </c>
      <c r="AX184" s="10" t="s">
        <v>66</v>
      </c>
      <c r="AY184" s="21" t="n">
        <f aca="false">1.8651*O184 - 2.6525</f>
        <v>134.4217804783</v>
      </c>
      <c r="AZ184" s="21" t="e">
        <f aca="false">1.8651*V184 - 2.6525</f>
        <v>#VALUE!</v>
      </c>
      <c r="BA184" s="21" t="n">
        <f aca="false">1.8651*AM184 - 2.6525</f>
        <v>135.6757506217</v>
      </c>
      <c r="BB184" s="21" t="s">
        <v>65</v>
      </c>
      <c r="BC184" s="21" t="n">
        <f aca="false">1.8651*AV184 - 2.6525</f>
        <v>135.328192203053</v>
      </c>
      <c r="BD184" s="25" t="s">
        <v>65</v>
      </c>
      <c r="BE184" s="25" t="s">
        <v>65</v>
      </c>
      <c r="BF184" s="25" t="n">
        <f aca="false">AM184-O184</f>
        <v>0.672334000000006</v>
      </c>
      <c r="BG184" s="25" t="n">
        <f aca="false">(BF184/O184)*100</f>
        <v>0.914810669824035</v>
      </c>
      <c r="BH184" s="25" t="n">
        <f aca="false">BG184/AA184</f>
        <v>0.0145208042829212</v>
      </c>
      <c r="BI184" s="25" t="n">
        <f aca="false">((BA184 - AY184)/AY184)*100</f>
        <v>0.932862322562706</v>
      </c>
      <c r="BJ184" s="25" t="n">
        <f aca="false">BI184/AA184</f>
        <v>0.0148073384533763</v>
      </c>
      <c r="BK184" s="25" t="n">
        <f aca="false">(AV184-O184)</f>
        <v>0.485985590452273</v>
      </c>
      <c r="BL184" s="25" t="n">
        <f aca="false">(BK184/O184)*100</f>
        <v>0.661255869146092</v>
      </c>
      <c r="BM184" s="25" t="n">
        <f aca="false">BL184/AA184</f>
        <v>0.0104961249070808</v>
      </c>
      <c r="BN184" s="25" t="n">
        <f aca="false">((BC184 - AY184)/AY184)*100</f>
        <v>0.674304209873848</v>
      </c>
      <c r="BO184" s="25" t="n">
        <f aca="false">BN184/AA184</f>
        <v>0.010703241426569</v>
      </c>
      <c r="BP184" s="25" t="e">
        <f aca="false">((BC184 - AZ184)/AZ184)</f>
        <v>#VALUE!</v>
      </c>
      <c r="BQ184" s="25" t="e">
        <f aca="false">BP184*100</f>
        <v>#VALUE!</v>
      </c>
      <c r="BR184" s="25" t="e">
        <f aca="false">BP184/AA184</f>
        <v>#VALUE!</v>
      </c>
      <c r="BS184" s="25" t="e">
        <f aca="false">((AZ184 - AY184)/AZ184)</f>
        <v>#VALUE!</v>
      </c>
      <c r="BT184" s="25" t="e">
        <f aca="false">BS184*100</f>
        <v>#VALUE!</v>
      </c>
      <c r="BU184" s="25" t="e">
        <f aca="false">BS184/AA184</f>
        <v>#VALUE!</v>
      </c>
      <c r="BV184" s="25" t="e">
        <f aca="false">(BP184-BS184)*100</f>
        <v>#VALUE!</v>
      </c>
      <c r="BW184" s="25" t="e">
        <f aca="false">BV184/AA184</f>
        <v>#VALUE!</v>
      </c>
      <c r="BX184" s="10"/>
      <c r="BY184" s="26"/>
      <c r="BZ184" s="26"/>
      <c r="CA184" s="26"/>
    </row>
    <row r="185" customFormat="false" ht="14.25" hidden="false" customHeight="true" outlineLevel="0" collapsed="false">
      <c r="A185" s="18" t="n">
        <v>184</v>
      </c>
      <c r="B185" s="10" t="n">
        <v>17088</v>
      </c>
      <c r="C185" s="10" t="n">
        <v>9</v>
      </c>
      <c r="D185" s="11" t="n">
        <v>3</v>
      </c>
      <c r="E185" s="11" t="n">
        <v>3</v>
      </c>
      <c r="F185" s="10" t="n">
        <v>900</v>
      </c>
      <c r="G185" s="10" t="n">
        <v>2442.18</v>
      </c>
      <c r="H185" s="10" t="n">
        <v>2466.7</v>
      </c>
      <c r="I185" s="12" t="n">
        <v>908.54</v>
      </c>
      <c r="J185" s="10" t="n">
        <v>2.07</v>
      </c>
      <c r="K185" s="13" t="n">
        <v>7.59</v>
      </c>
      <c r="L185" s="10" t="s">
        <v>64</v>
      </c>
      <c r="M185" s="10" t="n">
        <v>20170915</v>
      </c>
      <c r="N185" s="10" t="n">
        <v>20170915</v>
      </c>
      <c r="O185" s="10" t="n">
        <v>36.563</v>
      </c>
      <c r="P185" s="10" t="n">
        <v>170504</v>
      </c>
      <c r="Q185" s="24" t="n">
        <f aca="false">DATE(2017,RIGHT(LEFT(P185,4),2),RIGHT(P185,2))</f>
        <v>42859</v>
      </c>
      <c r="R185" s="10" t="n">
        <f aca="false">AVERAGE(2.769, 2.772, 2.769)</f>
        <v>2.77</v>
      </c>
      <c r="S185" s="10" t="n">
        <v>13</v>
      </c>
      <c r="T185" s="10" t="n">
        <f aca="false">AVERAGE(32.4,32.5,32.4)</f>
        <v>32.4333333333333</v>
      </c>
      <c r="U185" s="10" t="n">
        <v>36.1</v>
      </c>
      <c r="V185" s="10" t="s">
        <v>65</v>
      </c>
      <c r="W185" s="10" t="s">
        <v>65</v>
      </c>
      <c r="X185" s="24" t="s">
        <v>65</v>
      </c>
      <c r="Y185" s="10" t="e">
        <f aca="false">V185*(32.55/29.53)</f>
        <v>#VALUE!</v>
      </c>
      <c r="Z185" s="10" t="e">
        <f aca="false">V185*(T185/AI185)</f>
        <v>#VALUE!</v>
      </c>
      <c r="AA185" s="10" t="n">
        <v>64</v>
      </c>
      <c r="AB185" s="10" t="str">
        <f aca="false">IF(X185="NA","NA",DATEDIF(Q185,X185,"d"))</f>
        <v>NA</v>
      </c>
      <c r="AC185" s="10" t="n">
        <f aca="false">1.8682*O185 - 2.7383</f>
        <v>65.5686966</v>
      </c>
      <c r="AD185" s="10" t="e">
        <f aca="false">1.8682*Z185 - 2.7383</f>
        <v>#VALUE!</v>
      </c>
      <c r="AE185" s="10" t="e">
        <f aca="false">((AD185-AC185)/AC185)*100</f>
        <v>#VALUE!</v>
      </c>
      <c r="AF185" s="12"/>
      <c r="AG185" s="10" t="n">
        <f aca="false">AVERAGE(2.799, 2.798, 2.798)</f>
        <v>2.79833333333333</v>
      </c>
      <c r="AH185" s="10" t="n">
        <v>17</v>
      </c>
      <c r="AI185" s="10" t="n">
        <v>29.9</v>
      </c>
      <c r="AJ185" s="10" t="n">
        <v>33.1</v>
      </c>
      <c r="AK185" s="10" t="n">
        <f aca="false">((R185 - AG185)/R185)</f>
        <v>-0.0102286401925391</v>
      </c>
      <c r="AL185" s="10" t="s">
        <v>65</v>
      </c>
      <c r="AM185" s="10" t="n">
        <v>35.779333</v>
      </c>
      <c r="AN185" s="10" t="n">
        <v>170707</v>
      </c>
      <c r="AO185" s="24" t="n">
        <f aca="false">IF(AN185="NA","NA",DATE(2017,RIGHT(LEFT(AN185,4),2),RIGHT(AN185,2)))</f>
        <v>42923</v>
      </c>
      <c r="AP185" s="10" t="s">
        <v>65</v>
      </c>
      <c r="AQ185" s="10" t="n">
        <f aca="false">AVERAGE(2.8, 2.801, 2.799)</f>
        <v>2.8</v>
      </c>
      <c r="AR185" s="10" t="n">
        <v>16.8</v>
      </c>
      <c r="AS185" s="10" t="s">
        <v>65</v>
      </c>
      <c r="AT185" s="10" t="s">
        <v>65</v>
      </c>
      <c r="AU185" s="10" t="n">
        <f aca="false">((R185 - AQ185)/ R185)</f>
        <v>-0.0108303249097474</v>
      </c>
      <c r="AV185" s="10" t="n">
        <f aca="false">(AM185*(1+AU185))</f>
        <v>35.391831198556</v>
      </c>
      <c r="AW185" s="10" t="n">
        <v>59.337</v>
      </c>
      <c r="AX185" s="10" t="s">
        <v>66</v>
      </c>
      <c r="AY185" s="21" t="n">
        <f aca="false">1.8651*O185 - 2.6525</f>
        <v>65.5411513</v>
      </c>
      <c r="AZ185" s="21" t="e">
        <f aca="false">1.8651*V185 - 2.6525</f>
        <v>#VALUE!</v>
      </c>
      <c r="BA185" s="21" t="n">
        <f aca="false">1.8651*AM185 - 2.6525</f>
        <v>64.0795339783</v>
      </c>
      <c r="BB185" s="21" t="s">
        <v>65</v>
      </c>
      <c r="BC185" s="21" t="n">
        <f aca="false">1.8651*AV185 - 2.6525</f>
        <v>63.3568043684267</v>
      </c>
      <c r="BD185" s="25" t="s">
        <v>65</v>
      </c>
      <c r="BE185" s="25" t="s">
        <v>65</v>
      </c>
      <c r="BF185" s="25" t="n">
        <f aca="false">AM185-O185</f>
        <v>-0.783667000000001</v>
      </c>
      <c r="BG185" s="25" t="n">
        <f aca="false">(BF185/O185)*100</f>
        <v>-2.14333342450018</v>
      </c>
      <c r="BH185" s="25" t="n">
        <f aca="false">BG185/AA185</f>
        <v>-0.0334895847578153</v>
      </c>
      <c r="BI185" s="25" t="n">
        <f aca="false">((BA185 - AY185)/AY185)*100</f>
        <v>-2.23007575043926</v>
      </c>
      <c r="BJ185" s="25" t="n">
        <f aca="false">BI185/AA185</f>
        <v>-0.0348449336006134</v>
      </c>
      <c r="BK185" s="25" t="n">
        <f aca="false">(AV185-O185)</f>
        <v>-1.17116880144405</v>
      </c>
      <c r="BL185" s="25" t="n">
        <f aca="false">(BK185/O185)*100</f>
        <v>-3.20315291809766</v>
      </c>
      <c r="BM185" s="25" t="n">
        <f aca="false">BL185/AA185</f>
        <v>-0.0500492643452759</v>
      </c>
      <c r="BN185" s="25" t="n">
        <f aca="false">((BC185 - AY185)/AY185)*100</f>
        <v>-3.33278694110045</v>
      </c>
      <c r="BO185" s="25" t="n">
        <f aca="false">BN185/AA185</f>
        <v>-0.0520747959546945</v>
      </c>
      <c r="BP185" s="25" t="e">
        <f aca="false">((BC185 - AZ185)/AZ185)</f>
        <v>#VALUE!</v>
      </c>
      <c r="BQ185" s="25" t="e">
        <f aca="false">BP185*100</f>
        <v>#VALUE!</v>
      </c>
      <c r="BR185" s="25" t="e">
        <f aca="false">BP185/AA185</f>
        <v>#VALUE!</v>
      </c>
      <c r="BS185" s="25" t="e">
        <f aca="false">((AZ185 - AY185)/AZ185)</f>
        <v>#VALUE!</v>
      </c>
      <c r="BT185" s="25" t="e">
        <f aca="false">BS185*100</f>
        <v>#VALUE!</v>
      </c>
      <c r="BU185" s="25" t="e">
        <f aca="false">BS185/AA185</f>
        <v>#VALUE!</v>
      </c>
      <c r="BV185" s="25" t="e">
        <f aca="false">(BP185-BS185)*100</f>
        <v>#VALUE!</v>
      </c>
      <c r="BW185" s="25" t="e">
        <f aca="false">BV185/AA185</f>
        <v>#VALUE!</v>
      </c>
      <c r="BX185" s="10"/>
      <c r="BY185" s="26"/>
      <c r="BZ185" s="26"/>
      <c r="CA185" s="26"/>
    </row>
    <row r="186" customFormat="false" ht="14.25" hidden="false" customHeight="true" outlineLevel="0" collapsed="false">
      <c r="A186" s="18" t="n">
        <v>185</v>
      </c>
      <c r="B186" s="10" t="n">
        <v>17091</v>
      </c>
      <c r="C186" s="10" t="n">
        <v>5</v>
      </c>
      <c r="D186" s="11" t="n">
        <v>2</v>
      </c>
      <c r="E186" s="11" t="n">
        <v>2</v>
      </c>
      <c r="F186" s="10" t="n">
        <v>400</v>
      </c>
      <c r="G186" s="10" t="n">
        <v>2329.53</v>
      </c>
      <c r="H186" s="10" t="n">
        <v>2437.2</v>
      </c>
      <c r="I186" s="12" t="n">
        <v>590.67</v>
      </c>
      <c r="J186" s="10" t="n">
        <v>2.86</v>
      </c>
      <c r="K186" s="13" t="n">
        <v>7.83</v>
      </c>
      <c r="L186" s="10" t="s">
        <v>64</v>
      </c>
      <c r="M186" s="10" t="n">
        <v>20170915</v>
      </c>
      <c r="N186" s="10" t="n">
        <v>20170915</v>
      </c>
      <c r="O186" s="10" t="n">
        <v>26.320333</v>
      </c>
      <c r="P186" s="10" t="n">
        <v>170505</v>
      </c>
      <c r="Q186" s="24" t="n">
        <f aca="false">DATE(2017,RIGHT(LEFT(P186,4),2),RIGHT(P186,2))</f>
        <v>42860</v>
      </c>
      <c r="R186" s="10"/>
      <c r="S186" s="10"/>
      <c r="T186" s="10"/>
      <c r="U186" s="10"/>
      <c r="V186" s="10" t="s">
        <v>65</v>
      </c>
      <c r="W186" s="10" t="s">
        <v>65</v>
      </c>
      <c r="X186" s="24" t="s">
        <v>65</v>
      </c>
      <c r="Y186" s="10" t="e">
        <f aca="false">V186*(32.55/29.53)</f>
        <v>#VALUE!</v>
      </c>
      <c r="Z186" s="10" t="e">
        <f aca="false">V186*(T186/AI186)</f>
        <v>#VALUE!</v>
      </c>
      <c r="AA186" s="10" t="n">
        <v>63</v>
      </c>
      <c r="AB186" s="10" t="str">
        <f aca="false">IF(X186="NA","NA",DATEDIF(Q186,X186,"d"))</f>
        <v>NA</v>
      </c>
      <c r="AC186" s="10" t="n">
        <f aca="false">1.8682*O186 - 2.7383</f>
        <v>46.4333461106</v>
      </c>
      <c r="AD186" s="10" t="e">
        <f aca="false">1.8682*Z186 - 2.7383</f>
        <v>#VALUE!</v>
      </c>
      <c r="AE186" s="10" t="e">
        <f aca="false">((AD186-AC186)/AC186)*100</f>
        <v>#VALUE!</v>
      </c>
      <c r="AF186" s="12"/>
      <c r="AG186" s="10" t="n">
        <f aca="false">AVERAGE(2.799, 2.798, 2.798)</f>
        <v>2.79833333333333</v>
      </c>
      <c r="AH186" s="10" t="n">
        <v>17</v>
      </c>
      <c r="AI186" s="10" t="n">
        <v>29.9</v>
      </c>
      <c r="AJ186" s="10" t="n">
        <v>33.1</v>
      </c>
      <c r="AK186" s="10" t="s">
        <v>65</v>
      </c>
      <c r="AL186" s="10" t="s">
        <v>65</v>
      </c>
      <c r="AM186" s="10" t="n">
        <v>25.718</v>
      </c>
      <c r="AN186" s="10" t="n">
        <v>170707</v>
      </c>
      <c r="AO186" s="24" t="n">
        <f aca="false">IF(AN186="NA","NA",DATE(2017,RIGHT(LEFT(AN186,4),2),RIGHT(AN186,2)))</f>
        <v>42923</v>
      </c>
      <c r="AP186" s="10" t="s">
        <v>65</v>
      </c>
      <c r="AQ186" s="10" t="n">
        <f aca="false">AVERAGE(2.804, 2.803, 2.803)</f>
        <v>2.80333333333333</v>
      </c>
      <c r="AR186" s="10" t="n">
        <v>16.8</v>
      </c>
      <c r="AS186" s="10" t="s">
        <v>65</v>
      </c>
      <c r="AT186" s="10" t="s">
        <v>65</v>
      </c>
      <c r="AU186" s="10" t="s">
        <v>65</v>
      </c>
      <c r="AV186" s="10" t="s">
        <v>65</v>
      </c>
      <c r="AW186" s="10" t="n">
        <v>43.338</v>
      </c>
      <c r="AX186" s="10" t="s">
        <v>66</v>
      </c>
      <c r="AY186" s="21" t="n">
        <f aca="false">1.8651*O186 - 2.6525</f>
        <v>46.4375530783</v>
      </c>
      <c r="AZ186" s="21" t="e">
        <f aca="false">1.8651*V186 - 2.6525</f>
        <v>#VALUE!</v>
      </c>
      <c r="BA186" s="21" t="n">
        <f aca="false">1.8651*AM186 - 2.6525</f>
        <v>45.3141418</v>
      </c>
      <c r="BB186" s="21" t="s">
        <v>65</v>
      </c>
      <c r="BC186" s="21" t="s">
        <v>65</v>
      </c>
      <c r="BD186" s="25" t="s">
        <v>65</v>
      </c>
      <c r="BE186" s="25" t="s">
        <v>65</v>
      </c>
      <c r="BF186" s="25" t="n">
        <f aca="false">AM186-O186</f>
        <v>-0.602333000000002</v>
      </c>
      <c r="BG186" s="25" t="n">
        <f aca="false">(BF186/O186)*100</f>
        <v>-2.28847028645117</v>
      </c>
      <c r="BH186" s="25" t="n">
        <f aca="false">BG186/AA186</f>
        <v>-0.0363249251817646</v>
      </c>
      <c r="BI186" s="25" t="n">
        <f aca="false">((BA186 - AY186)/AY186)*100</f>
        <v>-2.41918706699678</v>
      </c>
      <c r="BJ186" s="25" t="n">
        <f aca="false">BI186/AA186</f>
        <v>-0.0383997947142346</v>
      </c>
      <c r="BK186" s="25" t="s">
        <v>65</v>
      </c>
      <c r="BL186" s="25" t="s">
        <v>65</v>
      </c>
      <c r="BM186" s="25" t="s">
        <v>65</v>
      </c>
      <c r="BN186" s="25" t="s">
        <v>65</v>
      </c>
      <c r="BO186" s="25" t="s">
        <v>65</v>
      </c>
      <c r="BP186" s="25" t="e">
        <f aca="false">((BC186 - AZ186)/AZ186)</f>
        <v>#VALUE!</v>
      </c>
      <c r="BQ186" s="25" t="e">
        <f aca="false">BP186*100</f>
        <v>#VALUE!</v>
      </c>
      <c r="BR186" s="25" t="e">
        <f aca="false">BP186/AA186</f>
        <v>#VALUE!</v>
      </c>
      <c r="BS186" s="25" t="e">
        <f aca="false">((AZ186 - AY186)/AZ186)</f>
        <v>#VALUE!</v>
      </c>
      <c r="BT186" s="25" t="e">
        <f aca="false">BS186*100</f>
        <v>#VALUE!</v>
      </c>
      <c r="BU186" s="25" t="e">
        <f aca="false">BS186/AA186</f>
        <v>#VALUE!</v>
      </c>
      <c r="BV186" s="25" t="e">
        <f aca="false">(BP186-BS186)*100</f>
        <v>#VALUE!</v>
      </c>
      <c r="BW186" s="25" t="e">
        <f aca="false">BV186/AA186</f>
        <v>#VALUE!</v>
      </c>
      <c r="BX186" s="10"/>
      <c r="BY186" s="26"/>
      <c r="BZ186" s="10"/>
      <c r="CA186" s="10"/>
    </row>
    <row r="187" customFormat="false" ht="14.25" hidden="false" customHeight="true" outlineLevel="0" collapsed="false">
      <c r="A187" s="18" t="n">
        <v>186</v>
      </c>
      <c r="B187" s="10" t="n">
        <v>17105</v>
      </c>
      <c r="C187" s="10" t="n">
        <v>2</v>
      </c>
      <c r="D187" s="11" t="n">
        <v>1</v>
      </c>
      <c r="E187" s="11" t="n">
        <v>2</v>
      </c>
      <c r="F187" s="10" t="n">
        <v>400</v>
      </c>
      <c r="G187" s="10" t="n">
        <v>2388.7</v>
      </c>
      <c r="H187" s="10" t="n">
        <v>2486.18</v>
      </c>
      <c r="I187" s="12" t="n">
        <v>535.06</v>
      </c>
      <c r="J187" s="12" t="n">
        <v>3.1</v>
      </c>
      <c r="K187" s="13" t="n">
        <v>7.84</v>
      </c>
      <c r="L187" s="10" t="s">
        <v>64</v>
      </c>
      <c r="M187" s="10" t="n">
        <v>20170915</v>
      </c>
      <c r="N187" s="10" t="n">
        <v>20170915</v>
      </c>
      <c r="O187" s="10" t="n">
        <v>62.045</v>
      </c>
      <c r="P187" s="10" t="n">
        <v>170504</v>
      </c>
      <c r="Q187" s="24" t="n">
        <f aca="false">DATE(2017,RIGHT(LEFT(P187,4),2),RIGHT(P187,2))</f>
        <v>42859</v>
      </c>
      <c r="R187" s="10" t="n">
        <f aca="false">AVERAGE(2.785)</f>
        <v>2.785</v>
      </c>
      <c r="S187" s="10" t="n">
        <v>12.9</v>
      </c>
      <c r="T187" s="10" t="n">
        <f aca="false">AVERAGE(32.4,32.5,32.4)</f>
        <v>32.4333333333333</v>
      </c>
      <c r="U187" s="10" t="n">
        <v>36.1</v>
      </c>
      <c r="V187" s="10" t="n">
        <v>61.804</v>
      </c>
      <c r="W187" s="10" t="n">
        <v>170601</v>
      </c>
      <c r="X187" s="24" t="n">
        <f aca="false">DATE(2017,RIGHT(LEFT(W187,4),2),RIGHT(W187,2))</f>
        <v>42887</v>
      </c>
      <c r="Y187" s="10" t="n">
        <f aca="false">V187*(32.55/29.53)</f>
        <v>68.1246258042668</v>
      </c>
      <c r="Z187" s="10" t="n">
        <f aca="false">V187*(T187/AI187)</f>
        <v>67.7199234234234</v>
      </c>
      <c r="AA187" s="16" t="n">
        <v>27</v>
      </c>
      <c r="AB187" s="10" t="n">
        <f aca="false">IF(X187="NA","NA",DATEDIF(Q187,X187,"d"))</f>
        <v>28</v>
      </c>
      <c r="AC187" s="10" t="n">
        <f aca="false">1.8682*O187 - 2.7383</f>
        <v>113.174169</v>
      </c>
      <c r="AD187" s="10" t="n">
        <f aca="false">1.8682*Z187 - 2.7383</f>
        <v>123.77606093964</v>
      </c>
      <c r="AE187" s="10" t="n">
        <f aca="false">((AD187-AC187)/AC187)*100</f>
        <v>9.3677665436533</v>
      </c>
      <c r="AF187" s="12" t="n">
        <f aca="false">(AE187/AA187)*60</f>
        <v>20.8172589858962</v>
      </c>
      <c r="AG187" s="10" t="n">
        <f aca="false">AVERAGE(2.799, 2.8, 2.8)</f>
        <v>2.79966666666667</v>
      </c>
      <c r="AH187" s="10" t="n">
        <v>17</v>
      </c>
      <c r="AI187" s="10" t="n">
        <f aca="false">AVERAGE(29.6, 29.6, 29.6)</f>
        <v>29.6</v>
      </c>
      <c r="AJ187" s="10" t="n">
        <v>33.1</v>
      </c>
      <c r="AK187" s="10" t="n">
        <f aca="false">((R187 - AG187)/R187)</f>
        <v>-0.00526630760023943</v>
      </c>
      <c r="AL187" s="10" t="n">
        <f aca="false">(V187*(1 +AK187))</f>
        <v>61.4785211250748</v>
      </c>
      <c r="AM187" s="10" t="n">
        <v>61.487333</v>
      </c>
      <c r="AN187" s="10" t="n">
        <v>170707</v>
      </c>
      <c r="AO187" s="24" t="n">
        <f aca="false">IF(AN187="NA","NA",DATE(2017,RIGHT(LEFT(AN187,4),2),RIGHT(AN187,2)))</f>
        <v>42923</v>
      </c>
      <c r="AP187" s="10" t="n">
        <f aca="false">IF(AO187="NA","NA",DATEDIF(X187,AO187,"d"))</f>
        <v>36</v>
      </c>
      <c r="AQ187" s="10" t="n">
        <f aca="false">AVERAGE(2.8, 2.801, 2.799)</f>
        <v>2.8</v>
      </c>
      <c r="AR187" s="10" t="n">
        <v>16.8</v>
      </c>
      <c r="AS187" s="10" t="s">
        <v>65</v>
      </c>
      <c r="AT187" s="10" t="s">
        <v>65</v>
      </c>
      <c r="AU187" s="10" t="n">
        <f aca="false">((R187 - AQ187)/ R187)</f>
        <v>-0.00538599640933577</v>
      </c>
      <c r="AV187" s="10" t="n">
        <f aca="false">(AM187*(1+AU187))</f>
        <v>61.1561624452424</v>
      </c>
      <c r="AW187" s="10" t="n">
        <v>100.92</v>
      </c>
      <c r="AX187" s="10" t="s">
        <v>66</v>
      </c>
      <c r="AY187" s="21" t="n">
        <f aca="false">1.8651*O187 - 2.6525</f>
        <v>113.0676295</v>
      </c>
      <c r="AZ187" s="21" t="n">
        <f aca="false">1.8651*V187 - 2.6525</f>
        <v>112.6181404</v>
      </c>
      <c r="BA187" s="21" t="n">
        <f aca="false">1.8651*AM187 - 2.6525</f>
        <v>112.0275247783</v>
      </c>
      <c r="BB187" s="21" t="n">
        <f aca="false">1.8651*AL187 - 2.6525</f>
        <v>112.011089750377</v>
      </c>
      <c r="BC187" s="21" t="n">
        <f aca="false">1.8651*AV187 - 2.6525</f>
        <v>111.409858576622</v>
      </c>
      <c r="BD187" s="25" t="n">
        <f aca="false">V187 - O187</f>
        <v>-0.241</v>
      </c>
      <c r="BE187" s="25" t="n">
        <f aca="false">(BD187/O187)*100</f>
        <v>-0.38842775404948</v>
      </c>
      <c r="BF187" s="25" t="n">
        <f aca="false">AM187-O187</f>
        <v>-0.557667000000002</v>
      </c>
      <c r="BG187" s="25" t="n">
        <f aca="false">(BF187/O187)*100</f>
        <v>-0.898810540736566</v>
      </c>
      <c r="BH187" s="25" t="n">
        <f aca="false">BG187/AA187</f>
        <v>-0.0332892792865395</v>
      </c>
      <c r="BI187" s="25" t="n">
        <f aca="false">((BA187 - AY187)/AY187)*100</f>
        <v>-0.919896106692503</v>
      </c>
      <c r="BJ187" s="25" t="n">
        <f aca="false">BI187/AA187</f>
        <v>-0.0340702261737964</v>
      </c>
      <c r="BK187" s="25" t="n">
        <f aca="false">(AV187-O187)</f>
        <v>-0.888837554757636</v>
      </c>
      <c r="BL187" s="25" t="n">
        <f aca="false">(BK187/O187)*100</f>
        <v>-1.43256919132506</v>
      </c>
      <c r="BM187" s="25" t="n">
        <f aca="false">BL187/AA187</f>
        <v>-0.0530581181972246</v>
      </c>
      <c r="BN187" s="25" t="n">
        <f aca="false">((BC187 - AY187)/AY187)*100</f>
        <v>-1.46617642088133</v>
      </c>
      <c r="BO187" s="25" t="n">
        <f aca="false">BN187/AA187</f>
        <v>-0.0543028304030123</v>
      </c>
      <c r="BP187" s="25" t="n">
        <f aca="false">((BC187 - AZ187)/AZ187)</f>
        <v>-0.0107290159390562</v>
      </c>
      <c r="BQ187" s="25" t="n">
        <f aca="false">BP187*100</f>
        <v>-1.07290159390562</v>
      </c>
      <c r="BR187" s="25" t="n">
        <f aca="false">BP187/AA187</f>
        <v>-0.000397370960705786</v>
      </c>
      <c r="BS187" s="25" t="n">
        <f aca="false">((AZ187 - AY187)/AZ187)</f>
        <v>-0.00399126728965233</v>
      </c>
      <c r="BT187" s="25" t="n">
        <f aca="false">BS187*100</f>
        <v>-0.399126728965233</v>
      </c>
      <c r="BU187" s="25" t="n">
        <f aca="false">BS187/AA187</f>
        <v>-0.000147824714431568</v>
      </c>
      <c r="BV187" s="25" t="n">
        <f aca="false">(BP187-BS187)*100</f>
        <v>-0.673774864940388</v>
      </c>
      <c r="BW187" s="25" t="n">
        <f aca="false">BV187/AA187</f>
        <v>-0.0249546246274218</v>
      </c>
      <c r="BX187" s="10"/>
      <c r="BY187" s="26"/>
      <c r="BZ187" s="10"/>
      <c r="CA187" s="10"/>
    </row>
    <row r="188" customFormat="false" ht="14.25" hidden="false" customHeight="true" outlineLevel="0" collapsed="false">
      <c r="A188" s="18" t="n">
        <v>187</v>
      </c>
      <c r="B188" s="10" t="n">
        <v>17115</v>
      </c>
      <c r="C188" s="10" t="n">
        <v>2</v>
      </c>
      <c r="D188" s="11" t="n">
        <v>1</v>
      </c>
      <c r="E188" s="11" t="n">
        <v>2</v>
      </c>
      <c r="F188" s="10" t="n">
        <v>400</v>
      </c>
      <c r="G188" s="10" t="n">
        <v>2388.7</v>
      </c>
      <c r="H188" s="10" t="n">
        <v>2486.18</v>
      </c>
      <c r="I188" s="12" t="n">
        <v>535.06</v>
      </c>
      <c r="J188" s="12" t="n">
        <v>3.1</v>
      </c>
      <c r="K188" s="13" t="n">
        <v>7.84</v>
      </c>
      <c r="L188" s="10" t="s">
        <v>64</v>
      </c>
      <c r="M188" s="10" t="n">
        <v>20170915</v>
      </c>
      <c r="N188" s="10" t="n">
        <v>20170915</v>
      </c>
      <c r="O188" s="10" t="n">
        <v>33.818667</v>
      </c>
      <c r="P188" s="10" t="n">
        <v>170504</v>
      </c>
      <c r="Q188" s="24" t="n">
        <f aca="false">DATE(2017,RIGHT(LEFT(P188,4),2),RIGHT(P188,2))</f>
        <v>42859</v>
      </c>
      <c r="R188" s="10" t="n">
        <f aca="false">AVERAGE(2.785)</f>
        <v>2.785</v>
      </c>
      <c r="S188" s="10" t="n">
        <v>12.9</v>
      </c>
      <c r="T188" s="10" t="n">
        <f aca="false">AVERAGE(32.4,32.5,32.4)</f>
        <v>32.4333333333333</v>
      </c>
      <c r="U188" s="10" t="n">
        <v>36.1</v>
      </c>
      <c r="V188" s="10" t="n">
        <v>33.900667</v>
      </c>
      <c r="W188" s="10" t="n">
        <v>170601</v>
      </c>
      <c r="X188" s="24" t="n">
        <f aca="false">DATE(2017,RIGHT(LEFT(W188,4),2),RIGHT(W188,2))</f>
        <v>42887</v>
      </c>
      <c r="Y188" s="10" t="n">
        <f aca="false">V188*(32.55/29.53)</f>
        <v>37.3676502150356</v>
      </c>
      <c r="Z188" s="10" t="n">
        <f aca="false">V188*(T188/AI188)</f>
        <v>37.1456632781531</v>
      </c>
      <c r="AA188" s="16" t="n">
        <v>27</v>
      </c>
      <c r="AB188" s="10" t="n">
        <f aca="false">IF(X188="NA","NA",DATEDIF(Q188,X188,"d"))</f>
        <v>28</v>
      </c>
      <c r="AC188" s="10" t="n">
        <f aca="false">1.8682*O188 - 2.7383</f>
        <v>60.4417336894</v>
      </c>
      <c r="AD188" s="10" t="n">
        <f aca="false">1.8682*Z188 - 2.7383</f>
        <v>66.6572281362457</v>
      </c>
      <c r="AE188" s="10" t="n">
        <f aca="false">((AD188-AC188)/AC188)*100</f>
        <v>10.2834483186503</v>
      </c>
      <c r="AF188" s="12" t="n">
        <f aca="false">(AE188/AA188)*60</f>
        <v>22.8521073747785</v>
      </c>
      <c r="AG188" s="10" t="n">
        <f aca="false">AVERAGE(2.799, 2.8, 2.8)</f>
        <v>2.79966666666667</v>
      </c>
      <c r="AH188" s="10" t="n">
        <v>17</v>
      </c>
      <c r="AI188" s="10" t="n">
        <f aca="false">AVERAGE(29.6, 29.6, 29.6)</f>
        <v>29.6</v>
      </c>
      <c r="AJ188" s="10" t="n">
        <v>33.1</v>
      </c>
      <c r="AK188" s="10" t="n">
        <f aca="false">((R188 - AG188)/R188)</f>
        <v>-0.00526630760023943</v>
      </c>
      <c r="AL188" s="10" t="n">
        <f aca="false">(V188*(1 +AK188))</f>
        <v>33.7221356597247</v>
      </c>
      <c r="AM188" s="10" t="n">
        <v>33.708</v>
      </c>
      <c r="AN188" s="10" t="n">
        <v>170707</v>
      </c>
      <c r="AO188" s="24" t="n">
        <f aca="false">IF(AN188="NA","NA",DATE(2017,RIGHT(LEFT(AN188,4),2),RIGHT(AN188,2)))</f>
        <v>42923</v>
      </c>
      <c r="AP188" s="10" t="n">
        <f aca="false">IF(AO188="NA","NA",DATEDIF(X188,AO188,"d"))</f>
        <v>36</v>
      </c>
      <c r="AQ188" s="10" t="n">
        <f aca="false">AVERAGE(2.812, 2.809, 2.81)</f>
        <v>2.81033333333333</v>
      </c>
      <c r="AR188" s="10" t="n">
        <v>16.8</v>
      </c>
      <c r="AS188" s="10" t="s">
        <v>65</v>
      </c>
      <c r="AT188" s="10" t="s">
        <v>65</v>
      </c>
      <c r="AU188" s="10" t="n">
        <f aca="false">((R188 - AQ188)/ R188)</f>
        <v>-0.00909634949132268</v>
      </c>
      <c r="AV188" s="10" t="n">
        <f aca="false">(AM188*(1+AU188))</f>
        <v>33.4013802513465</v>
      </c>
      <c r="AW188" s="10" t="n">
        <v>56.412</v>
      </c>
      <c r="AX188" s="10" t="s">
        <v>66</v>
      </c>
      <c r="AY188" s="21" t="n">
        <f aca="false">1.8651*O188 - 2.6525</f>
        <v>60.4226958217</v>
      </c>
      <c r="AZ188" s="21" t="n">
        <f aca="false">1.8651*V188 - 2.6525</f>
        <v>60.5756340217</v>
      </c>
      <c r="BA188" s="21" t="n">
        <f aca="false">1.8651*AM188 - 2.6525</f>
        <v>60.2162908</v>
      </c>
      <c r="BB188" s="21" t="n">
        <f aca="false">1.8651*AL188 - 2.6525</f>
        <v>60.2426552189526</v>
      </c>
      <c r="BC188" s="21" t="n">
        <f aca="false">1.8651*AV188 - 2.6525</f>
        <v>59.6444143067864</v>
      </c>
      <c r="BD188" s="25" t="n">
        <f aca="false">V188 - O188</f>
        <v>0.0820000000000007</v>
      </c>
      <c r="BE188" s="25" t="n">
        <f aca="false">(BD188/O188)*100</f>
        <v>0.242469639622404</v>
      </c>
      <c r="BF188" s="25" t="n">
        <f aca="false">AM188-O188</f>
        <v>-0.110666999999999</v>
      </c>
      <c r="BG188" s="25" t="n">
        <f aca="false">(BF188/O188)*100</f>
        <v>-0.327236434245026</v>
      </c>
      <c r="BH188" s="25" t="n">
        <f aca="false">BG188/AA188</f>
        <v>-0.012119867935001</v>
      </c>
      <c r="BI188" s="25" t="n">
        <f aca="false">((BA188 - AY188)/AY188)*100</f>
        <v>-0.341601808547353</v>
      </c>
      <c r="BJ188" s="25" t="n">
        <f aca="false">BI188/AA188</f>
        <v>-0.0126519188350872</v>
      </c>
      <c r="BK188" s="25" t="n">
        <f aca="false">(AV188-O188)</f>
        <v>-0.417286748653503</v>
      </c>
      <c r="BL188" s="25" t="n">
        <f aca="false">(BK188/O188)*100</f>
        <v>-1.2338947264051</v>
      </c>
      <c r="BM188" s="25" t="n">
        <f aca="false">BL188/AA188</f>
        <v>-0.0456998046816705</v>
      </c>
      <c r="BN188" s="25" t="n">
        <f aca="false">((BC188 - AY188)/AY188)*100</f>
        <v>-1.28806155423826</v>
      </c>
      <c r="BO188" s="25" t="n">
        <f aca="false">BN188/AA188</f>
        <v>-0.0477059834903059</v>
      </c>
      <c r="BP188" s="25" t="n">
        <f aca="false">((BC188 - AZ188)/AZ188)</f>
        <v>-0.0153728430573267</v>
      </c>
      <c r="BQ188" s="25" t="n">
        <f aca="false">BP188*100</f>
        <v>-1.53728430573267</v>
      </c>
      <c r="BR188" s="25" t="n">
        <f aca="false">BP188/AA188</f>
        <v>-0.000569364557678766</v>
      </c>
      <c r="BS188" s="25" t="n">
        <f aca="false">((AZ188 - AY188)/AZ188)</f>
        <v>0.00252474782096744</v>
      </c>
      <c r="BT188" s="25" t="n">
        <f aca="false">BS188*100</f>
        <v>0.252474782096744</v>
      </c>
      <c r="BU188" s="25" t="n">
        <f aca="false">BS188/AA188</f>
        <v>9.35091785543497E-005</v>
      </c>
      <c r="BV188" s="25" t="n">
        <f aca="false">(BP188-BS188)*100</f>
        <v>-1.78975908782941</v>
      </c>
      <c r="BW188" s="25" t="n">
        <f aca="false">BV188/AA188</f>
        <v>-0.0662873736233115</v>
      </c>
      <c r="BX188" s="10"/>
      <c r="BY188" s="26"/>
      <c r="BZ188" s="26"/>
      <c r="CA188" s="26"/>
    </row>
    <row r="189" customFormat="false" ht="14.25" hidden="false" customHeight="true" outlineLevel="0" collapsed="false">
      <c r="A189" s="18" t="n">
        <v>188</v>
      </c>
      <c r="B189" s="10" t="n">
        <v>17118</v>
      </c>
      <c r="C189" s="10" t="n">
        <v>1</v>
      </c>
      <c r="D189" s="11" t="n">
        <v>1</v>
      </c>
      <c r="E189" s="11" t="n">
        <v>1</v>
      </c>
      <c r="F189" s="10" t="n">
        <v>400</v>
      </c>
      <c r="G189" s="10" t="n">
        <v>2404.69</v>
      </c>
      <c r="H189" s="10" t="n">
        <v>2506.24</v>
      </c>
      <c r="I189" s="12" t="n">
        <v>576.45</v>
      </c>
      <c r="J189" s="10" t="n">
        <v>2.97</v>
      </c>
      <c r="K189" s="13" t="n">
        <v>7.83</v>
      </c>
      <c r="L189" s="10" t="s">
        <v>64</v>
      </c>
      <c r="M189" s="10" t="n">
        <v>20170915</v>
      </c>
      <c r="N189" s="10" t="n">
        <v>20170915</v>
      </c>
      <c r="O189" s="10" t="n">
        <v>53.859667</v>
      </c>
      <c r="P189" s="10" t="n">
        <v>170504</v>
      </c>
      <c r="Q189" s="24" t="n">
        <f aca="false">DATE(2017,RIGHT(LEFT(P189,4),2),RIGHT(P189,2))</f>
        <v>42859</v>
      </c>
      <c r="R189" s="10" t="n">
        <f aca="false">AVERAGE(2.769, 2.772, 2.769)</f>
        <v>2.77</v>
      </c>
      <c r="S189" s="10" t="n">
        <v>13</v>
      </c>
      <c r="T189" s="10" t="n">
        <f aca="false">AVERAGE(32.4,32.5,32.4)</f>
        <v>32.4333333333333</v>
      </c>
      <c r="U189" s="10" t="n">
        <v>36.1</v>
      </c>
      <c r="V189" s="10" t="s">
        <v>65</v>
      </c>
      <c r="W189" s="10" t="s">
        <v>65</v>
      </c>
      <c r="X189" s="24" t="e">
        <f aca="false">DATE(2017,RIGHT(LEFT(W189,4),2),RIGHT(W189,2))</f>
        <v>#VALUE!</v>
      </c>
      <c r="Y189" s="10" t="e">
        <f aca="false">V189*(32.55/29.53)</f>
        <v>#VALUE!</v>
      </c>
      <c r="Z189" s="10" t="e">
        <f aca="false">V189*(T189/AI189)</f>
        <v>#VALUE!</v>
      </c>
      <c r="AA189" s="10" t="n">
        <v>64</v>
      </c>
      <c r="AB189" s="10" t="e">
        <f aca="false">IF(X189="NA","NA",DATEDIF(Q189,X189,"d"))</f>
        <v>#VALUE!</v>
      </c>
      <c r="AC189" s="10" t="n">
        <f aca="false">1.8682*O189 - 2.7383</f>
        <v>97.8823298894</v>
      </c>
      <c r="AD189" s="10" t="e">
        <f aca="false">1.8682*Z189 - 2.7383</f>
        <v>#VALUE!</v>
      </c>
      <c r="AE189" s="10" t="e">
        <f aca="false">((AD189-AC189)/AC189)*100</f>
        <v>#VALUE!</v>
      </c>
      <c r="AF189" s="12"/>
      <c r="AG189" s="10" t="n">
        <f aca="false">AVERAGE(2.799, 2.798, 2.798)</f>
        <v>2.79833333333333</v>
      </c>
      <c r="AH189" s="10" t="n">
        <v>17</v>
      </c>
      <c r="AI189" s="10" t="n">
        <v>29.9</v>
      </c>
      <c r="AJ189" s="10" t="n">
        <v>33.1</v>
      </c>
      <c r="AK189" s="10" t="n">
        <f aca="false">((R189 - AG189)/R189)</f>
        <v>-0.0102286401925391</v>
      </c>
      <c r="AL189" s="10" t="s">
        <v>65</v>
      </c>
      <c r="AM189" s="10" t="n">
        <v>53.402667</v>
      </c>
      <c r="AN189" s="10" t="n">
        <v>170707</v>
      </c>
      <c r="AO189" s="24" t="n">
        <f aca="false">IF(AN189="NA","NA",DATE(2017,RIGHT(LEFT(AN189,4),2),RIGHT(AN189,2)))</f>
        <v>42923</v>
      </c>
      <c r="AP189" s="10" t="s">
        <v>65</v>
      </c>
      <c r="AQ189" s="10" t="n">
        <f aca="false">AVERAGE(2.812, 2.809, 2.81)</f>
        <v>2.81033333333333</v>
      </c>
      <c r="AR189" s="10" t="n">
        <v>16.8</v>
      </c>
      <c r="AS189" s="10" t="s">
        <v>65</v>
      </c>
      <c r="AT189" s="10" t="s">
        <v>65</v>
      </c>
      <c r="AU189" s="10" t="n">
        <f aca="false">((R189 - AQ189)/ R189)</f>
        <v>-0.0145607701564382</v>
      </c>
      <c r="AV189" s="10" t="n">
        <f aca="false">(AM189*(1+AU189))</f>
        <v>52.6250830400722</v>
      </c>
      <c r="AW189" s="10" t="n">
        <v>83.622</v>
      </c>
      <c r="AX189" s="10" t="s">
        <v>66</v>
      </c>
      <c r="AY189" s="21" t="n">
        <f aca="false">1.8651*O189 - 2.6525</f>
        <v>97.8011649217</v>
      </c>
      <c r="AZ189" s="21" t="e">
        <f aca="false">1.8651*V189 - 2.6525</f>
        <v>#VALUE!</v>
      </c>
      <c r="BA189" s="21" t="n">
        <f aca="false">1.8651*AM189 - 2.6525</f>
        <v>96.9488142217</v>
      </c>
      <c r="BB189" s="21" t="s">
        <v>65</v>
      </c>
      <c r="BC189" s="21" t="n">
        <f aca="false">1.8651*AV189 - 2.6525</f>
        <v>95.4985423780386</v>
      </c>
      <c r="BD189" s="25" t="s">
        <v>65</v>
      </c>
      <c r="BE189" s="25" t="s">
        <v>65</v>
      </c>
      <c r="BF189" s="25" t="n">
        <f aca="false">AM189-O189</f>
        <v>-0.457000000000001</v>
      </c>
      <c r="BG189" s="25" t="n">
        <f aca="false">(BF189/O189)*100</f>
        <v>-0.848501347028382</v>
      </c>
      <c r="BH189" s="25" t="n">
        <f aca="false">BG189/AA189</f>
        <v>-0.0132578335473185</v>
      </c>
      <c r="BI189" s="25" t="n">
        <f aca="false">((BA189 - AY189)/AY189)*100</f>
        <v>-0.871513852296543</v>
      </c>
      <c r="BJ189" s="25" t="n">
        <f aca="false">BI189/AA189</f>
        <v>-0.0136174039421335</v>
      </c>
      <c r="BK189" s="25" t="n">
        <f aca="false">(AV189-O189)</f>
        <v>-1.23458395992781</v>
      </c>
      <c r="BL189" s="25" t="n">
        <f aca="false">(BK189/O189)*100</f>
        <v>-2.2922235295807</v>
      </c>
      <c r="BM189" s="25" t="n">
        <f aca="false">BL189/AA189</f>
        <v>-0.0358159926496984</v>
      </c>
      <c r="BN189" s="25" t="n">
        <f aca="false">((BC189 - AY189)/AY189)*100</f>
        <v>-2.35439173501138</v>
      </c>
      <c r="BO189" s="25" t="n">
        <f aca="false">BN189/AA189</f>
        <v>-0.0367873708595529</v>
      </c>
      <c r="BP189" s="25" t="e">
        <f aca="false">((BC189 - AZ189)/AZ189)</f>
        <v>#VALUE!</v>
      </c>
      <c r="BQ189" s="25" t="e">
        <f aca="false">BP189*100</f>
        <v>#VALUE!</v>
      </c>
      <c r="BR189" s="25" t="e">
        <f aca="false">BP189/AA189</f>
        <v>#VALUE!</v>
      </c>
      <c r="BS189" s="25" t="e">
        <f aca="false">((AZ189 - AY189)/AZ189)</f>
        <v>#VALUE!</v>
      </c>
      <c r="BT189" s="25" t="e">
        <f aca="false">BS189*100</f>
        <v>#VALUE!</v>
      </c>
      <c r="BU189" s="25" t="e">
        <f aca="false">BS189/AA189</f>
        <v>#VALUE!</v>
      </c>
      <c r="BV189" s="25" t="e">
        <f aca="false">(BP189-BS189)*100</f>
        <v>#VALUE!</v>
      </c>
      <c r="BW189" s="25" t="e">
        <f aca="false">BV189/AA189</f>
        <v>#VALUE!</v>
      </c>
      <c r="BX189" s="10"/>
      <c r="BY189" s="26"/>
      <c r="BZ189" s="26"/>
      <c r="CA189" s="26"/>
    </row>
    <row r="190" customFormat="false" ht="14.25" hidden="false" customHeight="true" outlineLevel="0" collapsed="false">
      <c r="A190" s="18" t="n">
        <v>189</v>
      </c>
      <c r="B190" s="10" t="n">
        <v>17139</v>
      </c>
      <c r="C190" s="10" t="n">
        <v>13</v>
      </c>
      <c r="D190" s="11" t="n">
        <v>5</v>
      </c>
      <c r="E190" s="11" t="n">
        <v>1</v>
      </c>
      <c r="F190" s="10" t="n">
        <v>900</v>
      </c>
      <c r="G190" s="10" t="n">
        <v>2439.9</v>
      </c>
      <c r="H190" s="10" t="n">
        <v>2459.91</v>
      </c>
      <c r="I190" s="12" t="n">
        <v>936.56</v>
      </c>
      <c r="J190" s="10" t="n">
        <v>2.02</v>
      </c>
      <c r="K190" s="13" t="n">
        <v>7.62</v>
      </c>
      <c r="L190" s="10" t="s">
        <v>64</v>
      </c>
      <c r="M190" s="10" t="n">
        <v>20170915</v>
      </c>
      <c r="N190" s="10" t="n">
        <v>20170915</v>
      </c>
      <c r="O190" s="10" t="n">
        <v>16.028333</v>
      </c>
      <c r="P190" s="10" t="n">
        <v>170506</v>
      </c>
      <c r="Q190" s="24" t="n">
        <f aca="false">DATE(2017,RIGHT(LEFT(P190,4),2),RIGHT(P190,2))</f>
        <v>42861</v>
      </c>
      <c r="R190" s="10" t="n">
        <f aca="false">AVERAGE(2.796, 2.797, 2.798)</f>
        <v>2.797</v>
      </c>
      <c r="S190" s="10" t="n">
        <v>13</v>
      </c>
      <c r="T190" s="10" t="n">
        <f aca="false">AVERAGE(32.6, 32.7, 32.7)</f>
        <v>32.6666666666667</v>
      </c>
      <c r="U190" s="10" t="n">
        <v>36.1</v>
      </c>
      <c r="V190" s="10" t="n">
        <v>15.536667</v>
      </c>
      <c r="W190" s="10" t="n">
        <v>170601</v>
      </c>
      <c r="X190" s="24" t="n">
        <f aca="false">DATE(2017,RIGHT(LEFT(W190,4),2),RIGHT(W190,2))</f>
        <v>42887</v>
      </c>
      <c r="Y190" s="10" t="n">
        <f aca="false">V190*(32.55/29.53)</f>
        <v>17.1255845191331</v>
      </c>
      <c r="Z190" s="10" t="n">
        <f aca="false">V190*(T190/AI190)</f>
        <v>17.1463216891892</v>
      </c>
      <c r="AA190" s="10" t="n">
        <v>25</v>
      </c>
      <c r="AB190" s="10" t="n">
        <f aca="false">IF(X190="NA","NA",DATEDIF(Q190,X190,"d"))</f>
        <v>26</v>
      </c>
      <c r="AC190" s="10" t="n">
        <f aca="false">1.8682*O190 - 2.7383</f>
        <v>27.2058317106</v>
      </c>
      <c r="AD190" s="10" t="n">
        <f aca="false">1.8682*Z190 - 2.7383</f>
        <v>29.2944581797432</v>
      </c>
      <c r="AE190" s="10" t="n">
        <f aca="false">((AD190-AC190)/AC190)*100</f>
        <v>7.67712779877805</v>
      </c>
      <c r="AF190" s="12" t="n">
        <f aca="false">(AE190/AA190)*60</f>
        <v>18.4251067170673</v>
      </c>
      <c r="AG190" s="10" t="n">
        <f aca="false">AVERAGE(2.803, 2.807, 2.809)</f>
        <v>2.80633333333333</v>
      </c>
      <c r="AH190" s="10" t="n">
        <v>17</v>
      </c>
      <c r="AI190" s="10" t="n">
        <f aca="false">AVERAGE(29.6, 29.6, 29.6)</f>
        <v>29.6</v>
      </c>
      <c r="AJ190" s="10" t="n">
        <v>33.1</v>
      </c>
      <c r="AK190" s="10" t="n">
        <f aca="false">((R190 - AG190)/R190)</f>
        <v>-0.00333690859253958</v>
      </c>
      <c r="AL190" s="10" t="n">
        <f aca="false">(V190*(1 +AK190))</f>
        <v>15.4848225623883</v>
      </c>
      <c r="AM190" s="10" t="s">
        <v>65</v>
      </c>
      <c r="AN190" s="10" t="s">
        <v>65</v>
      </c>
      <c r="AO190" s="24" t="str">
        <f aca="false">IF(AN190="NA","NA",DATE(2017,RIGHT(LEFT(AN190,4),2),RIGHT(AN190,2)))</f>
        <v>NA</v>
      </c>
      <c r="AP190" s="10" t="str">
        <f aca="false">IF(AO190="NA","NA",DATEDIF(X190,AO190,"d"))</f>
        <v>NA</v>
      </c>
      <c r="AQ190" s="10" t="s">
        <v>65</v>
      </c>
      <c r="AR190" s="10" t="s">
        <v>65</v>
      </c>
      <c r="AS190" s="10" t="s">
        <v>65</v>
      </c>
      <c r="AT190" s="10" t="s">
        <v>65</v>
      </c>
      <c r="AU190" s="10" t="s">
        <v>65</v>
      </c>
      <c r="AV190" s="10" t="s">
        <v>65</v>
      </c>
      <c r="AW190" s="10" t="n">
        <v>25.95</v>
      </c>
      <c r="AX190" s="10" t="s">
        <v>66</v>
      </c>
      <c r="AY190" s="21" t="n">
        <f aca="false">1.8651*O190 - 2.6525</f>
        <v>27.2419438783</v>
      </c>
      <c r="AZ190" s="21" t="n">
        <f aca="false">1.8651*V190 - 2.6525</f>
        <v>26.3249376217</v>
      </c>
      <c r="BA190" s="21" t="s">
        <v>65</v>
      </c>
      <c r="BB190" s="21" t="n">
        <f aca="false">1.8651*AL190 - 2.6525</f>
        <v>26.2282425611104</v>
      </c>
      <c r="BC190" s="21" t="s">
        <v>65</v>
      </c>
      <c r="BD190" s="25" t="n">
        <f aca="false">V190 - O190</f>
        <v>-0.491666</v>
      </c>
      <c r="BE190" s="25" t="n">
        <f aca="false">(BD190/O190)*100</f>
        <v>-3.06748056706833</v>
      </c>
      <c r="BF190" s="25" t="n">
        <f aca="false">V190-O190</f>
        <v>-0.491666</v>
      </c>
      <c r="BG190" s="25" t="n">
        <f aca="false">(BF190/O190)*100</f>
        <v>-3.06748056706833</v>
      </c>
      <c r="BH190" s="25" t="n">
        <f aca="false">BG190/AA190</f>
        <v>-0.122699222682733</v>
      </c>
      <c r="BI190" s="25" t="n">
        <f aca="false">((AZ190 - AY190)/AY190)*100</f>
        <v>-3.36615573652384</v>
      </c>
      <c r="BJ190" s="25" t="n">
        <f aca="false">BI190/AA190</f>
        <v>-0.134646229460954</v>
      </c>
      <c r="BK190" s="25" t="s">
        <v>65</v>
      </c>
      <c r="BL190" s="25" t="s">
        <v>65</v>
      </c>
      <c r="BM190" s="25" t="s">
        <v>65</v>
      </c>
      <c r="BN190" s="25" t="s">
        <v>65</v>
      </c>
      <c r="BO190" s="25" t="s">
        <v>65</v>
      </c>
      <c r="BP190" s="25" t="e">
        <f aca="false">((BC190 - AZ190)/AZ190)</f>
        <v>#VALUE!</v>
      </c>
      <c r="BQ190" s="25" t="e">
        <f aca="false">BP190*100</f>
        <v>#VALUE!</v>
      </c>
      <c r="BR190" s="25" t="e">
        <f aca="false">BP190/AA190</f>
        <v>#VALUE!</v>
      </c>
      <c r="BS190" s="25" t="n">
        <f aca="false">((AZ190 - AY190)/AZ190)</f>
        <v>-0.0348341283758295</v>
      </c>
      <c r="BT190" s="25" t="n">
        <f aca="false">BS190*100</f>
        <v>-3.48341283758295</v>
      </c>
      <c r="BU190" s="25" t="n">
        <f aca="false">BS190/AA190</f>
        <v>-0.00139336513503318</v>
      </c>
      <c r="BV190" s="25" t="e">
        <f aca="false">(BP190-BS190)*100</f>
        <v>#VALUE!</v>
      </c>
      <c r="BW190" s="25" t="e">
        <f aca="false">BV190/AA190</f>
        <v>#VALUE!</v>
      </c>
      <c r="BX190" s="10"/>
      <c r="BY190" s="26"/>
      <c r="BZ190" s="10"/>
      <c r="CA190" s="10"/>
    </row>
    <row r="191" customFormat="false" ht="14.25" hidden="false" customHeight="true" outlineLevel="0" collapsed="false">
      <c r="A191" s="18" t="n">
        <v>190</v>
      </c>
      <c r="B191" s="10" t="n">
        <v>17144</v>
      </c>
      <c r="C191" s="10" t="n">
        <v>1</v>
      </c>
      <c r="D191" s="11" t="n">
        <v>1</v>
      </c>
      <c r="E191" s="11" t="n">
        <v>1</v>
      </c>
      <c r="F191" s="10" t="n">
        <v>400</v>
      </c>
      <c r="G191" s="10" t="n">
        <v>2404.69</v>
      </c>
      <c r="H191" s="10" t="n">
        <v>2506.24</v>
      </c>
      <c r="I191" s="12" t="n">
        <v>576.45</v>
      </c>
      <c r="J191" s="10" t="n">
        <v>2.97</v>
      </c>
      <c r="K191" s="13" t="n">
        <v>7.83</v>
      </c>
      <c r="L191" s="10" t="s">
        <v>64</v>
      </c>
      <c r="M191" s="10" t="n">
        <v>20170915</v>
      </c>
      <c r="N191" s="10" t="n">
        <v>20170915</v>
      </c>
      <c r="O191" s="10" t="n">
        <v>9.6503333</v>
      </c>
      <c r="P191" s="10" t="n">
        <v>170504</v>
      </c>
      <c r="Q191" s="24" t="n">
        <f aca="false">DATE(2017,RIGHT(LEFT(P191,4),2),RIGHT(P191,2))</f>
        <v>42859</v>
      </c>
      <c r="R191" s="10" t="n">
        <f aca="false">AVERAGE(2.785)</f>
        <v>2.785</v>
      </c>
      <c r="S191" s="10" t="n">
        <v>12.9</v>
      </c>
      <c r="T191" s="10" t="n">
        <f aca="false">AVERAGE(32.4,32.5,32.4)</f>
        <v>32.4333333333333</v>
      </c>
      <c r="U191" s="10" t="n">
        <v>36.1</v>
      </c>
      <c r="V191" s="10" t="n">
        <v>9.74733333</v>
      </c>
      <c r="W191" s="10" t="s">
        <v>65</v>
      </c>
      <c r="X191" s="24" t="s">
        <v>65</v>
      </c>
      <c r="Y191" s="10" t="n">
        <f aca="false">V191*(32.55/29.53)</f>
        <v>10.7441821839316</v>
      </c>
      <c r="Z191" s="10" t="e">
        <f aca="false">V191*(T191/AI191)</f>
        <v>#VALUE!</v>
      </c>
      <c r="AA191" s="10" t="n">
        <v>29</v>
      </c>
      <c r="AB191" s="10" t="str">
        <f aca="false">IF(X191="NA","NA",DATEDIF(Q191,X191,"d"))</f>
        <v>NA</v>
      </c>
      <c r="AC191" s="10" t="n">
        <f aca="false">1.8682*O191 - 2.7383</f>
        <v>15.29045267106</v>
      </c>
      <c r="AD191" s="10" t="e">
        <f aca="false">1.8682*Z191 - 2.7383</f>
        <v>#VALUE!</v>
      </c>
      <c r="AE191" s="10" t="e">
        <f aca="false">((AD191-AC191)/AC191)*100</f>
        <v>#VALUE!</v>
      </c>
      <c r="AF191" s="12"/>
      <c r="AG191" s="10" t="s">
        <v>65</v>
      </c>
      <c r="AH191" s="10" t="s">
        <v>65</v>
      </c>
      <c r="AI191" s="10" t="s">
        <v>65</v>
      </c>
      <c r="AJ191" s="10" t="s">
        <v>65</v>
      </c>
      <c r="AK191" s="10" t="s">
        <v>65</v>
      </c>
      <c r="AL191" s="10" t="s">
        <v>65</v>
      </c>
      <c r="AM191" s="10" t="s">
        <v>65</v>
      </c>
      <c r="AN191" s="10" t="s">
        <v>65</v>
      </c>
      <c r="AO191" s="24" t="str">
        <f aca="false">IF(AN191="NA","NA",DATE(2017,RIGHT(LEFT(AN191,4),2),RIGHT(AN191,2)))</f>
        <v>NA</v>
      </c>
      <c r="AP191" s="10" t="str">
        <f aca="false">IF(AO191="NA","NA",DATEDIF(X191,AO191,"d"))</f>
        <v>NA</v>
      </c>
      <c r="AQ191" s="10" t="s">
        <v>65</v>
      </c>
      <c r="AR191" s="10" t="s">
        <v>65</v>
      </c>
      <c r="AS191" s="10" t="s">
        <v>65</v>
      </c>
      <c r="AT191" s="10" t="s">
        <v>65</v>
      </c>
      <c r="AU191" s="10" t="s">
        <v>65</v>
      </c>
      <c r="AV191" s="10" t="s">
        <v>65</v>
      </c>
      <c r="AW191" s="10" t="n">
        <v>16.936</v>
      </c>
      <c r="AX191" s="10" t="s">
        <v>66</v>
      </c>
      <c r="AY191" s="21" t="n">
        <f aca="false">1.8651*O191 - 2.6525</f>
        <v>15.34633663783</v>
      </c>
      <c r="AZ191" s="21" t="n">
        <f aca="false">1.8651*V191 - 2.6525</f>
        <v>15.527251393783</v>
      </c>
      <c r="BA191" s="21" t="s">
        <v>65</v>
      </c>
      <c r="BB191" s="21" t="e">
        <f aca="false">1.8651*AL191 - 2.6525</f>
        <v>#VALUE!</v>
      </c>
      <c r="BC191" s="21" t="s">
        <v>65</v>
      </c>
      <c r="BD191" s="25" t="n">
        <f aca="false">V191 - O191</f>
        <v>0.0970000300000002</v>
      </c>
      <c r="BE191" s="25" t="s">
        <v>65</v>
      </c>
      <c r="BF191" s="25" t="n">
        <f aca="false">V191-O191</f>
        <v>0.0970000300000002</v>
      </c>
      <c r="BG191" s="25" t="n">
        <f aca="false">(BF191/O191)*100</f>
        <v>1.0051469414015</v>
      </c>
      <c r="BH191" s="25" t="n">
        <f aca="false">BG191/AA191</f>
        <v>0.0346602393586723</v>
      </c>
      <c r="BI191" s="25" t="n">
        <f aca="false">((AZ191 - AY191)/AY191)*100</f>
        <v>1.17887910465245</v>
      </c>
      <c r="BJ191" s="25" t="n">
        <f aca="false">BI191/AA191</f>
        <v>0.0406510036087052</v>
      </c>
      <c r="BK191" s="25" t="s">
        <v>65</v>
      </c>
      <c r="BL191" s="25" t="s">
        <v>65</v>
      </c>
      <c r="BM191" s="25" t="s">
        <v>65</v>
      </c>
      <c r="BN191" s="25" t="s">
        <v>65</v>
      </c>
      <c r="BO191" s="25" t="s">
        <v>65</v>
      </c>
      <c r="BP191" s="25" t="e">
        <f aca="false">((BC191 - AZ191)/AZ191)</f>
        <v>#VALUE!</v>
      </c>
      <c r="BQ191" s="25" t="e">
        <f aca="false">BP191*100</f>
        <v>#VALUE!</v>
      </c>
      <c r="BR191" s="25" t="e">
        <f aca="false">BP191/AA191</f>
        <v>#VALUE!</v>
      </c>
      <c r="BS191" s="25" t="n">
        <f aca="false">((AZ191 - AY191)/AZ191)</f>
        <v>0.0116514347172506</v>
      </c>
      <c r="BT191" s="25" t="n">
        <f aca="false">BS191*100</f>
        <v>1.16514347172506</v>
      </c>
      <c r="BU191" s="25" t="n">
        <f aca="false">BS191/AA191</f>
        <v>0.000401773610939676</v>
      </c>
      <c r="BV191" s="25" t="e">
        <f aca="false">(BP191-BS191)*100</f>
        <v>#VALUE!</v>
      </c>
      <c r="BW191" s="25" t="e">
        <f aca="false">BV191/AA191</f>
        <v>#VALUE!</v>
      </c>
      <c r="BX191" s="10"/>
      <c r="BY191" s="26"/>
      <c r="BZ191" s="10"/>
      <c r="CA191" s="10"/>
    </row>
    <row r="192" customFormat="false" ht="14.25" hidden="false" customHeight="true" outlineLevel="0" collapsed="false">
      <c r="A192" s="18" t="n">
        <v>191</v>
      </c>
      <c r="B192" s="10" t="n">
        <v>17148</v>
      </c>
      <c r="C192" s="10" t="n">
        <v>6</v>
      </c>
      <c r="D192" s="11" t="n">
        <v>2</v>
      </c>
      <c r="E192" s="11" t="n">
        <v>3</v>
      </c>
      <c r="F192" s="10" t="n">
        <v>400</v>
      </c>
      <c r="G192" s="10" t="n">
        <v>2348.8</v>
      </c>
      <c r="H192" s="10" t="n">
        <v>2454.04</v>
      </c>
      <c r="I192" s="12" t="n">
        <v>519.42</v>
      </c>
      <c r="J192" s="10" t="n">
        <v>3.1</v>
      </c>
      <c r="K192" s="13" t="n">
        <v>7.83</v>
      </c>
      <c r="L192" s="10" t="s">
        <v>64</v>
      </c>
      <c r="M192" s="10" t="n">
        <v>20170915</v>
      </c>
      <c r="N192" s="10" t="n">
        <v>20170915</v>
      </c>
      <c r="O192" s="10" t="n">
        <v>39.652667</v>
      </c>
      <c r="P192" s="10" t="n">
        <v>170504</v>
      </c>
      <c r="Q192" s="24" t="n">
        <f aca="false">DATE(2017,RIGHT(LEFT(P192,4),2),RIGHT(P192,2))</f>
        <v>42859</v>
      </c>
      <c r="R192" s="10" t="n">
        <f aca="false">AVERAGE(2.785)</f>
        <v>2.785</v>
      </c>
      <c r="S192" s="10" t="n">
        <v>12.9</v>
      </c>
      <c r="T192" s="10" t="n">
        <f aca="false">AVERAGE(32.4,32.5,32.4)</f>
        <v>32.4333333333333</v>
      </c>
      <c r="U192" s="10" t="n">
        <v>36.1</v>
      </c>
      <c r="V192" s="10" t="n">
        <v>39.39</v>
      </c>
      <c r="W192" s="10" t="n">
        <v>170601</v>
      </c>
      <c r="X192" s="24" t="n">
        <f aca="false">DATE(2017,RIGHT(LEFT(W192,4),2),RIGHT(W192,2))</f>
        <v>42887</v>
      </c>
      <c r="Y192" s="10" t="n">
        <f aca="false">V192*(32.55/29.53)</f>
        <v>43.4183711479851</v>
      </c>
      <c r="Z192" s="10" t="n">
        <f aca="false">V192*(T192/AI192)</f>
        <v>43.1604391891892</v>
      </c>
      <c r="AA192" s="16" t="n">
        <v>27</v>
      </c>
      <c r="AB192" s="10" t="n">
        <f aca="false">IF(X192="NA","NA",DATEDIF(Q192,X192,"d"))</f>
        <v>28</v>
      </c>
      <c r="AC192" s="10" t="n">
        <f aca="false">1.8682*O192 - 2.7383</f>
        <v>71.3408124894</v>
      </c>
      <c r="AD192" s="10" t="n">
        <f aca="false">1.8682*Z192 - 2.7383</f>
        <v>77.8940324932433</v>
      </c>
      <c r="AE192" s="10" t="n">
        <f aca="false">((AD192-AC192)/AC192)*100</f>
        <v>9.18579390277752</v>
      </c>
      <c r="AF192" s="12" t="n">
        <f aca="false">(AE192/AA192)*60</f>
        <v>20.4128753395056</v>
      </c>
      <c r="AG192" s="10" t="n">
        <f aca="false">AVERAGE(2.799, 2.8, 2.8)</f>
        <v>2.79966666666667</v>
      </c>
      <c r="AH192" s="10" t="n">
        <v>17</v>
      </c>
      <c r="AI192" s="10" t="n">
        <f aca="false">AVERAGE(29.6, 29.6, 29.6)</f>
        <v>29.6</v>
      </c>
      <c r="AJ192" s="10" t="n">
        <v>33.1</v>
      </c>
      <c r="AK192" s="10" t="n">
        <f aca="false">((R192 - AG192)/R192)</f>
        <v>-0.00526630760023943</v>
      </c>
      <c r="AL192" s="10" t="n">
        <f aca="false">(V192*(1 +AK192))</f>
        <v>39.1825601436266</v>
      </c>
      <c r="AM192" s="10" t="n">
        <v>38.882667</v>
      </c>
      <c r="AN192" s="10" t="n">
        <v>170707</v>
      </c>
      <c r="AO192" s="24" t="n">
        <f aca="false">IF(AN192="NA","NA",DATE(2017,RIGHT(LEFT(AN192,4),2),RIGHT(AN192,2)))</f>
        <v>42923</v>
      </c>
      <c r="AP192" s="10" t="n">
        <f aca="false">IF(AO192="NA","NA",DATEDIF(X192,AO192,"d"))</f>
        <v>36</v>
      </c>
      <c r="AQ192" s="10" t="n">
        <f aca="false">AVERAGE(2.812, 2.809, 2.81)</f>
        <v>2.81033333333333</v>
      </c>
      <c r="AR192" s="10" t="n">
        <v>16.8</v>
      </c>
      <c r="AS192" s="10" t="s">
        <v>65</v>
      </c>
      <c r="AT192" s="10" t="s">
        <v>65</v>
      </c>
      <c r="AU192" s="10" t="n">
        <f aca="false">((R192 - AQ192)/ R192)</f>
        <v>-0.00909634949132268</v>
      </c>
      <c r="AV192" s="10" t="n">
        <f aca="false">(AM192*(1+AU192))</f>
        <v>38.5289766718133</v>
      </c>
      <c r="AW192" s="10" t="n">
        <v>64.436</v>
      </c>
      <c r="AX192" s="10" t="s">
        <v>66</v>
      </c>
      <c r="AY192" s="21" t="n">
        <f aca="false">1.8651*O192 - 2.6525</f>
        <v>71.3036892217</v>
      </c>
      <c r="AZ192" s="21" t="n">
        <f aca="false">1.8651*V192 - 2.6525</f>
        <v>70.813789</v>
      </c>
      <c r="BA192" s="21" t="n">
        <f aca="false">1.8651*AM192 - 2.6525</f>
        <v>69.8675622217</v>
      </c>
      <c r="BB192" s="21" t="n">
        <f aca="false">1.8651*AL192 - 2.6525</f>
        <v>70.4268929238779</v>
      </c>
      <c r="BC192" s="21" t="n">
        <f aca="false">1.8651*AV192 - 2.6525</f>
        <v>69.207894390599</v>
      </c>
      <c r="BD192" s="25" t="n">
        <f aca="false">V192 - O192</f>
        <v>-0.262667</v>
      </c>
      <c r="BE192" s="25" t="n">
        <f aca="false">(BD192/O192)*100</f>
        <v>-0.662419503838167</v>
      </c>
      <c r="BF192" s="25" t="n">
        <f aca="false">AM192-O192</f>
        <v>-0.770000000000003</v>
      </c>
      <c r="BG192" s="25" t="n">
        <f aca="false">(BF192/O192)*100</f>
        <v>-1.94186181726441</v>
      </c>
      <c r="BH192" s="25" t="n">
        <f aca="false">BG192/AA192</f>
        <v>-0.0719208080468298</v>
      </c>
      <c r="BI192" s="25" t="n">
        <f aca="false">((BA192 - AY192)/AY192)*100</f>
        <v>-2.01409915205753</v>
      </c>
      <c r="BJ192" s="25" t="n">
        <f aca="false">BI192/AA192</f>
        <v>-0.0745962648910198</v>
      </c>
      <c r="BK192" s="25" t="n">
        <f aca="false">(AV192-O192)</f>
        <v>-1.12369032818672</v>
      </c>
      <c r="BL192" s="25" t="n">
        <f aca="false">(BK192/O192)*100</f>
        <v>-2.83383291264297</v>
      </c>
      <c r="BM192" s="25" t="n">
        <f aca="false">BL192/AA192</f>
        <v>-0.104956774542332</v>
      </c>
      <c r="BN192" s="25" t="n">
        <f aca="false">((BC192 - AY192)/AY192)*100</f>
        <v>-2.93925160672223</v>
      </c>
      <c r="BO192" s="25" t="n">
        <f aca="false">BN192/AA192</f>
        <v>-0.108861170619342</v>
      </c>
      <c r="BP192" s="25" t="n">
        <f aca="false">((BC192 - AZ192)/AZ192)</f>
        <v>-0.0226777105430843</v>
      </c>
      <c r="BQ192" s="25" t="n">
        <f aca="false">BP192*100</f>
        <v>-2.26777105430843</v>
      </c>
      <c r="BR192" s="25" t="n">
        <f aca="false">BP192/AA192</f>
        <v>-0.000839915205299419</v>
      </c>
      <c r="BS192" s="25" t="n">
        <f aca="false">((AZ192 - AY192)/AZ192)</f>
        <v>-0.00691814727919724</v>
      </c>
      <c r="BT192" s="25" t="n">
        <f aca="false">BS192*100</f>
        <v>-0.691814727919724</v>
      </c>
      <c r="BU192" s="25" t="n">
        <f aca="false">BS192/AA192</f>
        <v>-0.000256227677007305</v>
      </c>
      <c r="BV192" s="25" t="n">
        <f aca="false">(BP192-BS192)*100</f>
        <v>-1.57595632638871</v>
      </c>
      <c r="BW192" s="25" t="n">
        <f aca="false">BV192/AA192</f>
        <v>-0.0583687528292114</v>
      </c>
      <c r="BX192" s="10"/>
      <c r="BY192" s="26"/>
      <c r="BZ192" s="26"/>
      <c r="CA192" s="26"/>
    </row>
    <row r="193" customFormat="false" ht="14.25" hidden="false" customHeight="true" outlineLevel="0" collapsed="false">
      <c r="A193" s="18" t="n">
        <v>192</v>
      </c>
      <c r="B193" s="10" t="n">
        <v>17152</v>
      </c>
      <c r="C193" s="10" t="n">
        <v>3</v>
      </c>
      <c r="D193" s="11" t="n">
        <v>1</v>
      </c>
      <c r="E193" s="11" t="n">
        <v>3</v>
      </c>
      <c r="F193" s="10" t="n">
        <v>400</v>
      </c>
      <c r="G193" s="10" t="n">
        <v>2377.12</v>
      </c>
      <c r="H193" s="10" t="n">
        <v>2484.38</v>
      </c>
      <c r="I193" s="12" t="n">
        <v>574.36</v>
      </c>
      <c r="J193" s="10" t="n">
        <v>2.93</v>
      </c>
      <c r="K193" s="13" t="n">
        <v>7.84</v>
      </c>
      <c r="L193" s="10" t="s">
        <v>64</v>
      </c>
      <c r="M193" s="10" t="n">
        <v>20170915</v>
      </c>
      <c r="N193" s="10" t="n">
        <v>20170915</v>
      </c>
      <c r="O193" s="10" t="n">
        <v>16.674667</v>
      </c>
      <c r="P193" s="10" t="n">
        <v>170505</v>
      </c>
      <c r="Q193" s="24" t="n">
        <f aca="false">DATE(2017,RIGHT(LEFT(P193,4),2),RIGHT(P193,2))</f>
        <v>42860</v>
      </c>
      <c r="R193" s="10" t="n">
        <v>2.786</v>
      </c>
      <c r="S193" s="10" t="n">
        <v>12.9</v>
      </c>
      <c r="T193" s="10" t="n">
        <f aca="false">AVERAGE(32.5, 32.6, 32.5)</f>
        <v>32.5333333333333</v>
      </c>
      <c r="U193" s="10" t="n">
        <v>36.1</v>
      </c>
      <c r="V193" s="10" t="s">
        <v>65</v>
      </c>
      <c r="W193" s="10" t="s">
        <v>65</v>
      </c>
      <c r="X193" s="24" t="e">
        <f aca="false">DATE(2017,RIGHT(LEFT(W193,4),2),RIGHT(W193,2))</f>
        <v>#VALUE!</v>
      </c>
      <c r="Y193" s="10" t="e">
        <f aca="false">V193*(32.55/29.53)</f>
        <v>#VALUE!</v>
      </c>
      <c r="Z193" s="10" t="e">
        <f aca="false">V193*(T193/AI193)</f>
        <v>#VALUE!</v>
      </c>
      <c r="AA193" s="10" t="n">
        <v>63</v>
      </c>
      <c r="AB193" s="10" t="e">
        <f aca="false">IF(X193="NA","NA",DATEDIF(Q193,X193,"d"))</f>
        <v>#VALUE!</v>
      </c>
      <c r="AC193" s="10" t="n">
        <f aca="false">1.8682*O193 - 2.7383</f>
        <v>28.4133128894</v>
      </c>
      <c r="AD193" s="10" t="e">
        <f aca="false">1.8682*Z193 - 2.7383</f>
        <v>#VALUE!</v>
      </c>
      <c r="AE193" s="10" t="e">
        <f aca="false">((AD193-AC193)/AC193)*100</f>
        <v>#VALUE!</v>
      </c>
      <c r="AF193" s="12"/>
      <c r="AG193" s="10" t="n">
        <f aca="false">AVERAGE(2.799, 2.798, 2.798)</f>
        <v>2.79833333333333</v>
      </c>
      <c r="AH193" s="10" t="n">
        <v>17</v>
      </c>
      <c r="AI193" s="10" t="n">
        <v>29.9</v>
      </c>
      <c r="AJ193" s="10" t="n">
        <v>33.1</v>
      </c>
      <c r="AK193" s="10" t="n">
        <f aca="false">((R193 - AG193)/R193)</f>
        <v>-0.00442689638669537</v>
      </c>
      <c r="AL193" s="10" t="s">
        <v>65</v>
      </c>
      <c r="AM193" s="10" t="n">
        <v>16.386</v>
      </c>
      <c r="AN193" s="10" t="n">
        <v>170707</v>
      </c>
      <c r="AO193" s="24" t="n">
        <f aca="false">IF(AN193="NA","NA",DATE(2017,RIGHT(LEFT(AN193,4),2),RIGHT(AN193,2)))</f>
        <v>42923</v>
      </c>
      <c r="AP193" s="10" t="s">
        <v>65</v>
      </c>
      <c r="AQ193" s="10" t="n">
        <f aca="false">AVERAGE(2.812, 2.809, 2.81)</f>
        <v>2.81033333333333</v>
      </c>
      <c r="AR193" s="10" t="n">
        <v>16.8</v>
      </c>
      <c r="AS193" s="10" t="s">
        <v>65</v>
      </c>
      <c r="AT193" s="10" t="s">
        <v>65</v>
      </c>
      <c r="AU193" s="10" t="n">
        <f aca="false">((R193 - AQ193)/ R193)</f>
        <v>-0.00873414692510185</v>
      </c>
      <c r="AV193" s="10" t="n">
        <f aca="false">(AM193*(1+AU193))</f>
        <v>16.2428822684853</v>
      </c>
      <c r="AW193" s="10" t="n">
        <v>27.058</v>
      </c>
      <c r="AX193" s="10" t="s">
        <v>66</v>
      </c>
      <c r="AY193" s="21" t="n">
        <f aca="false">1.8651*O193 - 2.6525</f>
        <v>28.4474214217</v>
      </c>
      <c r="AZ193" s="21" t="e">
        <f aca="false">1.8651*V193 - 2.6525</f>
        <v>#VALUE!</v>
      </c>
      <c r="BA193" s="21" t="n">
        <f aca="false">1.8651*AM193 - 2.6525</f>
        <v>27.9090286</v>
      </c>
      <c r="BB193" s="21" t="s">
        <v>65</v>
      </c>
      <c r="BC193" s="21" t="n">
        <f aca="false">1.8651*AV193 - 2.6525</f>
        <v>27.6420997189519</v>
      </c>
      <c r="BD193" s="25" t="s">
        <v>65</v>
      </c>
      <c r="BE193" s="25" t="s">
        <v>65</v>
      </c>
      <c r="BF193" s="25" t="n">
        <f aca="false">AM193-O193</f>
        <v>-0.288667</v>
      </c>
      <c r="BG193" s="25" t="n">
        <f aca="false">(BF193/O193)*100</f>
        <v>-1.731171003295</v>
      </c>
      <c r="BH193" s="25" t="n">
        <f aca="false">BG193/AA193</f>
        <v>-0.0274789048142063</v>
      </c>
      <c r="BI193" s="25" t="n">
        <f aca="false">((BA193 - AY193)/AY193)*100</f>
        <v>-1.89258918662241</v>
      </c>
      <c r="BJ193" s="25" t="n">
        <f aca="false">BI193/AA193</f>
        <v>-0.0300410982003557</v>
      </c>
      <c r="BK193" s="25" t="n">
        <f aca="false">(AV193-O193)</f>
        <v>-0.431784731514721</v>
      </c>
      <c r="BL193" s="25" t="n">
        <f aca="false">(BK193/O193)*100</f>
        <v>-2.58946539390994</v>
      </c>
      <c r="BM193" s="25" t="n">
        <f aca="false">BL193/AA193</f>
        <v>-0.0411026253001578</v>
      </c>
      <c r="BN193" s="25" t="n">
        <f aca="false">((BC193 - AY193)/AY193)*100</f>
        <v>-2.83091282970835</v>
      </c>
      <c r="BO193" s="25" t="n">
        <f aca="false">BN193/AA193</f>
        <v>-0.0449351242810849</v>
      </c>
      <c r="BP193" s="25" t="e">
        <f aca="false">((BC193 - AZ193)/AZ193)</f>
        <v>#VALUE!</v>
      </c>
      <c r="BQ193" s="25" t="e">
        <f aca="false">BP193*100</f>
        <v>#VALUE!</v>
      </c>
      <c r="BR193" s="25" t="e">
        <f aca="false">BP193/AA193</f>
        <v>#VALUE!</v>
      </c>
      <c r="BS193" s="25" t="e">
        <f aca="false">((AZ193 - AY193)/AZ193)</f>
        <v>#VALUE!</v>
      </c>
      <c r="BT193" s="25" t="e">
        <f aca="false">BS193*100</f>
        <v>#VALUE!</v>
      </c>
      <c r="BU193" s="25" t="e">
        <f aca="false">BS193/AA193</f>
        <v>#VALUE!</v>
      </c>
      <c r="BV193" s="25" t="e">
        <f aca="false">(BP193-BS193)*100</f>
        <v>#VALUE!</v>
      </c>
      <c r="BW193" s="25" t="e">
        <f aca="false">BV193/AA193</f>
        <v>#VALUE!</v>
      </c>
      <c r="BX193" s="10"/>
      <c r="BY193" s="26"/>
      <c r="BZ193" s="26"/>
      <c r="CA193" s="26"/>
    </row>
    <row r="194" customFormat="false" ht="14.25" hidden="false" customHeight="true" outlineLevel="0" collapsed="false">
      <c r="A194" s="18" t="n">
        <v>193</v>
      </c>
      <c r="B194" s="10" t="n">
        <v>17161</v>
      </c>
      <c r="C194" s="10" t="n">
        <v>7</v>
      </c>
      <c r="D194" s="11" t="n">
        <v>3</v>
      </c>
      <c r="E194" s="11" t="n">
        <v>1</v>
      </c>
      <c r="F194" s="10" t="n">
        <v>900</v>
      </c>
      <c r="G194" s="10" t="n">
        <v>2453.26</v>
      </c>
      <c r="H194" s="10" t="n">
        <v>2468.16</v>
      </c>
      <c r="I194" s="12" t="n">
        <v>943.47</v>
      </c>
      <c r="J194" s="10" t="n">
        <v>2.01</v>
      </c>
      <c r="K194" s="13" t="n">
        <v>7.59</v>
      </c>
      <c r="L194" s="10" t="s">
        <v>64</v>
      </c>
      <c r="M194" s="10" t="n">
        <v>20170915</v>
      </c>
      <c r="N194" s="10" t="n">
        <v>20170915</v>
      </c>
      <c r="O194" s="10" t="n">
        <v>13.239667</v>
      </c>
      <c r="P194" s="10" t="n">
        <v>170506</v>
      </c>
      <c r="Q194" s="24" t="n">
        <f aca="false">DATE(2017,RIGHT(LEFT(P194,4),2),RIGHT(P194,2))</f>
        <v>42861</v>
      </c>
      <c r="R194" s="10" t="n">
        <f aca="false">AVERAGE(2.802, 2.8, 2.8)</f>
        <v>2.80066666666667</v>
      </c>
      <c r="S194" s="10" t="n">
        <v>13</v>
      </c>
      <c r="T194" s="10" t="n">
        <f aca="false">AVERAGE(32.6, 32.7, 32.7)</f>
        <v>32.6666666666667</v>
      </c>
      <c r="U194" s="10" t="n">
        <v>36.1</v>
      </c>
      <c r="V194" s="10" t="s">
        <v>65</v>
      </c>
      <c r="W194" s="10" t="s">
        <v>65</v>
      </c>
      <c r="X194" s="24" t="e">
        <f aca="false">DATE(2017,RIGHT(LEFT(W194,4),2),RIGHT(W194,2))</f>
        <v>#VALUE!</v>
      </c>
      <c r="Y194" s="10" t="e">
        <f aca="false">V194*(32.55/29.53)</f>
        <v>#VALUE!</v>
      </c>
      <c r="Z194" s="10" t="e">
        <f aca="false">V194*(T194/AI194)</f>
        <v>#VALUE!</v>
      </c>
      <c r="AA194" s="10" t="n">
        <v>62</v>
      </c>
      <c r="AB194" s="10" t="e">
        <f aca="false">IF(X194="NA","NA",DATEDIF(Q194,X194,"d"))</f>
        <v>#VALUE!</v>
      </c>
      <c r="AC194" s="10" t="n">
        <f aca="false">1.8682*O194 - 2.7383</f>
        <v>21.9960458894</v>
      </c>
      <c r="AD194" s="10" t="e">
        <f aca="false">1.8682*Z194 - 2.7383</f>
        <v>#VALUE!</v>
      </c>
      <c r="AE194" s="10" t="e">
        <f aca="false">((AD194-AC194)/AC194)*100</f>
        <v>#VALUE!</v>
      </c>
      <c r="AF194" s="12"/>
      <c r="AG194" s="10" t="n">
        <f aca="false">AVERAGE(2.799, 2.798, 2.798)</f>
        <v>2.79833333333333</v>
      </c>
      <c r="AH194" s="10" t="n">
        <v>17</v>
      </c>
      <c r="AI194" s="10" t="n">
        <v>29.9</v>
      </c>
      <c r="AJ194" s="10" t="n">
        <v>33.1</v>
      </c>
      <c r="AK194" s="10" t="n">
        <f aca="false">((R194 - AG194)/R194)</f>
        <v>0.000833134967864861</v>
      </c>
      <c r="AL194" s="10" t="s">
        <v>65</v>
      </c>
      <c r="AM194" s="10" t="n">
        <v>16.302333</v>
      </c>
      <c r="AN194" s="10" t="n">
        <v>170707</v>
      </c>
      <c r="AO194" s="24" t="n">
        <f aca="false">IF(AN194="NA","NA",DATE(2017,RIGHT(LEFT(AN194,4),2),RIGHT(AN194,2)))</f>
        <v>42923</v>
      </c>
      <c r="AP194" s="10" t="s">
        <v>65</v>
      </c>
      <c r="AQ194" s="10" t="n">
        <f aca="false">AVERAGE(2.796, 2.792, 2.791)</f>
        <v>2.793</v>
      </c>
      <c r="AR194" s="10" t="n">
        <v>16.7</v>
      </c>
      <c r="AS194" s="10" t="s">
        <v>65</v>
      </c>
      <c r="AT194" s="10" t="s">
        <v>65</v>
      </c>
      <c r="AU194" s="10" t="n">
        <f aca="false">((R194 - AQ194)/ R194)</f>
        <v>0.00273744346584164</v>
      </c>
      <c r="AV194" s="10" t="n">
        <f aca="false">(AM194*(1+AU194))</f>
        <v>16.3469597149488</v>
      </c>
      <c r="AW194" s="10" t="n">
        <v>27.11</v>
      </c>
      <c r="AX194" s="10" t="s">
        <v>66</v>
      </c>
      <c r="AY194" s="21" t="n">
        <f aca="false">1.8651*O194 - 2.6525</f>
        <v>22.0408029217</v>
      </c>
      <c r="AZ194" s="21" t="e">
        <f aca="false">1.8651*V194 - 2.6525</f>
        <v>#VALUE!</v>
      </c>
      <c r="BA194" s="21" t="n">
        <f aca="false">1.8651*AM194 - 2.6525</f>
        <v>27.7529812783</v>
      </c>
      <c r="BB194" s="21" t="s">
        <v>65</v>
      </c>
      <c r="BC194" s="21" t="n">
        <f aca="false">1.8651*AV194 - 2.6525</f>
        <v>27.836214564351</v>
      </c>
      <c r="BD194" s="25" t="s">
        <v>65</v>
      </c>
      <c r="BE194" s="25" t="s">
        <v>65</v>
      </c>
      <c r="BF194" s="25" t="n">
        <f aca="false">AM194-O194</f>
        <v>3.062666</v>
      </c>
      <c r="BG194" s="25" t="n">
        <f aca="false">(BF194/O194)*100</f>
        <v>23.1325002358443</v>
      </c>
      <c r="BH194" s="25" t="n">
        <f aca="false">BG194/AA194</f>
        <v>0.373104842513618</v>
      </c>
      <c r="BI194" s="25" t="s">
        <v>65</v>
      </c>
      <c r="BJ194" s="25" t="s">
        <v>65</v>
      </c>
      <c r="BK194" s="25" t="n">
        <f aca="false">(AV194-O194)</f>
        <v>3.10729271494882</v>
      </c>
      <c r="BL194" s="25" t="n">
        <f aca="false">(BK194/O194)*100</f>
        <v>23.4695684940476</v>
      </c>
      <c r="BM194" s="25" t="n">
        <f aca="false">BL194/AA194</f>
        <v>0.378541427323349</v>
      </c>
      <c r="BN194" s="25" t="s">
        <v>65</v>
      </c>
      <c r="BO194" s="25" t="s">
        <v>65</v>
      </c>
      <c r="BP194" s="25" t="e">
        <f aca="false">((BC194 - AZ194)/AZ194)</f>
        <v>#VALUE!</v>
      </c>
      <c r="BQ194" s="25" t="e">
        <f aca="false">BP194*100</f>
        <v>#VALUE!</v>
      </c>
      <c r="BR194" s="25" t="e">
        <f aca="false">BP194/AA194</f>
        <v>#VALUE!</v>
      </c>
      <c r="BS194" s="25" t="e">
        <f aca="false">((AZ194 - AY194)/AZ194)</f>
        <v>#VALUE!</v>
      </c>
      <c r="BT194" s="25" t="e">
        <f aca="false">BS194*100</f>
        <v>#VALUE!</v>
      </c>
      <c r="BU194" s="25" t="e">
        <f aca="false">BS194/AA194</f>
        <v>#VALUE!</v>
      </c>
      <c r="BV194" s="25" t="e">
        <f aca="false">(BP194-BS194)*100</f>
        <v>#VALUE!</v>
      </c>
      <c r="BW194" s="25" t="e">
        <f aca="false">BV194/AA194</f>
        <v>#VALUE!</v>
      </c>
      <c r="BX194" s="10"/>
      <c r="BY194" s="26"/>
      <c r="BZ194" s="26"/>
      <c r="CA194" s="26"/>
    </row>
    <row r="195" customFormat="false" ht="14.25" hidden="false" customHeight="true" outlineLevel="0" collapsed="false">
      <c r="A195" s="18" t="n">
        <v>194</v>
      </c>
      <c r="B195" s="10" t="n">
        <v>17167</v>
      </c>
      <c r="C195" s="10" t="n">
        <v>16</v>
      </c>
      <c r="D195" s="11" t="n">
        <v>6</v>
      </c>
      <c r="E195" s="11" t="n">
        <v>1</v>
      </c>
      <c r="F195" s="10" t="n">
        <v>2800</v>
      </c>
      <c r="G195" s="10" t="n">
        <v>2616.63</v>
      </c>
      <c r="H195" s="10" t="n">
        <v>2523.13</v>
      </c>
      <c r="I195" s="12" t="n">
        <v>2423.47</v>
      </c>
      <c r="J195" s="10" t="n">
        <v>1.17</v>
      </c>
      <c r="K195" s="13" t="n">
        <v>7.24</v>
      </c>
      <c r="L195" s="10" t="s">
        <v>64</v>
      </c>
      <c r="M195" s="10" t="n">
        <v>20170915</v>
      </c>
      <c r="N195" s="10" t="n">
        <v>20170915</v>
      </c>
      <c r="O195" s="10" t="n">
        <v>58.759</v>
      </c>
      <c r="P195" s="10" t="n">
        <v>170505</v>
      </c>
      <c r="Q195" s="24" t="n">
        <f aca="false">DATE(2017,RIGHT(LEFT(P195,4),2),RIGHT(P195,2))</f>
        <v>42860</v>
      </c>
      <c r="R195" s="10" t="n">
        <v>2.786</v>
      </c>
      <c r="S195" s="10" t="n">
        <v>12.9</v>
      </c>
      <c r="T195" s="10" t="n">
        <f aca="false">AVERAGE(32.5, 32.6, 32.5)</f>
        <v>32.5333333333333</v>
      </c>
      <c r="U195" s="10" t="n">
        <v>36.1</v>
      </c>
      <c r="V195" s="10" t="s">
        <v>65</v>
      </c>
      <c r="W195" s="10" t="s">
        <v>65</v>
      </c>
      <c r="X195" s="24" t="s">
        <v>65</v>
      </c>
      <c r="Y195" s="10" t="e">
        <f aca="false">V195*(32.55/29.53)</f>
        <v>#VALUE!</v>
      </c>
      <c r="Z195" s="10" t="e">
        <f aca="false">V195*(T195/AI195)</f>
        <v>#VALUE!</v>
      </c>
      <c r="AA195" s="10" t="n">
        <v>63</v>
      </c>
      <c r="AB195" s="10" t="str">
        <f aca="false">IF(X195="NA","NA",DATEDIF(Q195,X195,"d"))</f>
        <v>NA</v>
      </c>
      <c r="AC195" s="10" t="n">
        <f aca="false">1.8682*O195 - 2.7383</f>
        <v>107.0352638</v>
      </c>
      <c r="AD195" s="10" t="e">
        <f aca="false">1.8682*Z195 - 2.7383</f>
        <v>#VALUE!</v>
      </c>
      <c r="AE195" s="10" t="e">
        <f aca="false">((AD195-AC195)/AC195)*100</f>
        <v>#VALUE!</v>
      </c>
      <c r="AF195" s="12"/>
      <c r="AG195" s="10" t="n">
        <f aca="false">AVERAGE(2.799, 2.798, 2.798)</f>
        <v>2.79833333333333</v>
      </c>
      <c r="AH195" s="10" t="n">
        <v>17</v>
      </c>
      <c r="AI195" s="10" t="n">
        <v>29.9</v>
      </c>
      <c r="AJ195" s="10" t="n">
        <v>33.1</v>
      </c>
      <c r="AK195" s="10" t="n">
        <f aca="false">((R195 - AG195)/R195)</f>
        <v>-0.00442689638669537</v>
      </c>
      <c r="AL195" s="10" t="s">
        <v>65</v>
      </c>
      <c r="AM195" s="10" t="n">
        <v>57.692667</v>
      </c>
      <c r="AN195" s="10" t="n">
        <v>170707</v>
      </c>
      <c r="AO195" s="24" t="n">
        <f aca="false">IF(AN195="NA","NA",DATE(2017,RIGHT(LEFT(AN195,4),2),RIGHT(AN195,2)))</f>
        <v>42923</v>
      </c>
      <c r="AP195" s="10" t="s">
        <v>65</v>
      </c>
      <c r="AQ195" s="10" t="n">
        <f aca="false">AVERAGE(2.812, 2.809, 2.81)</f>
        <v>2.81033333333333</v>
      </c>
      <c r="AR195" s="10" t="n">
        <v>16.8</v>
      </c>
      <c r="AS195" s="10" t="s">
        <v>65</v>
      </c>
      <c r="AT195" s="10" t="s">
        <v>65</v>
      </c>
      <c r="AU195" s="10" t="n">
        <f aca="false">((R195 - AQ195)/ R195)</f>
        <v>-0.00873414692510185</v>
      </c>
      <c r="AV195" s="10" t="n">
        <f aca="false">(AM195*(1+AU195))</f>
        <v>57.188770769921</v>
      </c>
      <c r="AW195" s="10" t="n">
        <v>92.451</v>
      </c>
      <c r="AX195" s="10" t="s">
        <v>66</v>
      </c>
      <c r="AY195" s="21" t="n">
        <f aca="false">1.8651*O195 - 2.6525</f>
        <v>106.9389109</v>
      </c>
      <c r="AZ195" s="21" t="e">
        <f aca="false">1.8651*V195 - 2.6525</f>
        <v>#VALUE!</v>
      </c>
      <c r="BA195" s="21" t="n">
        <f aca="false">1.8651*AM195 - 2.6525</f>
        <v>104.9500932217</v>
      </c>
      <c r="BB195" s="21" t="s">
        <v>65</v>
      </c>
      <c r="BC195" s="21" t="n">
        <f aca="false">1.8651*AV195 - 2.6525</f>
        <v>104.01027636298</v>
      </c>
      <c r="BD195" s="25" t="s">
        <v>65</v>
      </c>
      <c r="BE195" s="25" t="s">
        <v>65</v>
      </c>
      <c r="BF195" s="25" t="n">
        <f aca="false">AM195-O195</f>
        <v>-1.066333</v>
      </c>
      <c r="BG195" s="25" t="n">
        <f aca="false">(BF195/O195)*100</f>
        <v>-1.81475688830647</v>
      </c>
      <c r="BH195" s="25" t="n">
        <f aca="false">BG195/AA195</f>
        <v>-0.0288056648937535</v>
      </c>
      <c r="BI195" s="25" t="n">
        <f aca="false">((BA195 - AY195)/AY195)*100</f>
        <v>-1.85976990186459</v>
      </c>
      <c r="BJ195" s="25" t="n">
        <f aca="false">BI195/AA195</f>
        <v>-0.0295201571724539</v>
      </c>
      <c r="BK195" s="25" t="n">
        <f aca="false">(AV195-O195)</f>
        <v>-1.57022923007898</v>
      </c>
      <c r="BL195" s="25" t="n">
        <f aca="false">(BK195/O195)*100</f>
        <v>-2.67232122752086</v>
      </c>
      <c r="BM195" s="25" t="n">
        <f aca="false">BL195/AA195</f>
        <v>-0.0424177972622358</v>
      </c>
      <c r="BN195" s="25" t="n">
        <f aca="false">((BC195 - AY195)/AY195)*100</f>
        <v>-2.73860516473644</v>
      </c>
      <c r="BO195" s="25" t="n">
        <f aca="false">BN195/AA195</f>
        <v>-0.0434699232497848</v>
      </c>
      <c r="BP195" s="25" t="e">
        <f aca="false">((BC195 - AZ195)/AZ195)</f>
        <v>#VALUE!</v>
      </c>
      <c r="BQ195" s="25" t="e">
        <f aca="false">BP195*100</f>
        <v>#VALUE!</v>
      </c>
      <c r="BR195" s="25" t="e">
        <f aca="false">BP195/AA195</f>
        <v>#VALUE!</v>
      </c>
      <c r="BS195" s="25" t="e">
        <f aca="false">((AZ195 - AY195)/AZ195)</f>
        <v>#VALUE!</v>
      </c>
      <c r="BT195" s="25" t="e">
        <f aca="false">BS195*100</f>
        <v>#VALUE!</v>
      </c>
      <c r="BU195" s="25" t="e">
        <f aca="false">BS195/AA195</f>
        <v>#VALUE!</v>
      </c>
      <c r="BV195" s="25" t="e">
        <f aca="false">(BP195-BS195)*100</f>
        <v>#VALUE!</v>
      </c>
      <c r="BW195" s="25" t="e">
        <f aca="false">BV195/AA195</f>
        <v>#VALUE!</v>
      </c>
      <c r="BX195" s="10"/>
      <c r="BY195" s="26"/>
      <c r="BZ195" s="26"/>
      <c r="CA195" s="26"/>
    </row>
    <row r="196" customFormat="false" ht="14.25" hidden="false" customHeight="true" outlineLevel="0" collapsed="false">
      <c r="A196" s="18" t="n">
        <v>195</v>
      </c>
      <c r="B196" s="10" t="n">
        <v>17169</v>
      </c>
      <c r="C196" s="10" t="n">
        <v>12</v>
      </c>
      <c r="D196" s="11" t="n">
        <v>4</v>
      </c>
      <c r="E196" s="11" t="n">
        <v>3</v>
      </c>
      <c r="F196" s="10" t="n">
        <v>2800</v>
      </c>
      <c r="G196" s="10" t="n">
        <v>2612.89</v>
      </c>
      <c r="H196" s="10" t="n">
        <v>2488.3</v>
      </c>
      <c r="I196" s="12" t="n">
        <v>2516.92</v>
      </c>
      <c r="J196" s="10" t="n">
        <v>1.01</v>
      </c>
      <c r="K196" s="13" t="n">
        <v>7.22</v>
      </c>
      <c r="L196" s="10" t="s">
        <v>64</v>
      </c>
      <c r="M196" s="10" t="n">
        <v>20170915</v>
      </c>
      <c r="N196" s="10" t="n">
        <v>20170915</v>
      </c>
      <c r="O196" s="10" t="n">
        <v>11.165667</v>
      </c>
      <c r="P196" s="10" t="n">
        <v>170506</v>
      </c>
      <c r="Q196" s="24" t="n">
        <f aca="false">DATE(2017,RIGHT(LEFT(P196,4),2),RIGHT(P196,2))</f>
        <v>42861</v>
      </c>
      <c r="R196" s="10" t="n">
        <f aca="false">AVERAGE(2.799, 2.798, 2.797)</f>
        <v>2.798</v>
      </c>
      <c r="S196" s="10" t="n">
        <v>13</v>
      </c>
      <c r="T196" s="10" t="n">
        <f aca="false">AVERAGE(32.6, 32.7, 32.7)</f>
        <v>32.6666666666667</v>
      </c>
      <c r="U196" s="10" t="n">
        <v>36.1</v>
      </c>
      <c r="V196" s="10" t="n">
        <v>11.546667</v>
      </c>
      <c r="W196" s="10" t="n">
        <v>170601</v>
      </c>
      <c r="X196" s="24" t="n">
        <f aca="false">DATE(2017,RIGHT(LEFT(W196,4),2),RIGHT(W196,2))</f>
        <v>42887</v>
      </c>
      <c r="Y196" s="10" t="n">
        <f aca="false">V196*(32.55/29.53)</f>
        <v>12.7275316915002</v>
      </c>
      <c r="Z196" s="10" t="n">
        <f aca="false">V196*(T196/AI196)</f>
        <v>12.7429433108108</v>
      </c>
      <c r="AA196" s="16" t="n">
        <v>27</v>
      </c>
      <c r="AB196" s="10" t="n">
        <f aca="false">IF(X196="NA","NA",DATEDIF(Q196,X196,"d"))</f>
        <v>26</v>
      </c>
      <c r="AC196" s="10" t="n">
        <f aca="false">1.8682*O196 - 2.7383</f>
        <v>18.1213990894</v>
      </c>
      <c r="AD196" s="10" t="n">
        <f aca="false">1.8682*Z196 - 2.7383</f>
        <v>21.0680666932568</v>
      </c>
      <c r="AE196" s="10" t="n">
        <f aca="false">((AD196-AC196)/AC196)*100</f>
        <v>16.2607069648413</v>
      </c>
      <c r="AF196" s="12" t="n">
        <f aca="false">(AE196/AA196)*60</f>
        <v>36.134904366314</v>
      </c>
      <c r="AG196" s="10" t="n">
        <f aca="false">AVERAGE(2.799, 2.8, 2.8)</f>
        <v>2.79966666666667</v>
      </c>
      <c r="AH196" s="10" t="n">
        <v>17</v>
      </c>
      <c r="AI196" s="10" t="n">
        <f aca="false">AVERAGE(29.6, 29.6, 29.6)</f>
        <v>29.6</v>
      </c>
      <c r="AJ196" s="10" t="n">
        <v>33.1</v>
      </c>
      <c r="AK196" s="10" t="n">
        <f aca="false">((R196 - AG196)/R196)</f>
        <v>-0.0005956635692162</v>
      </c>
      <c r="AL196" s="10" t="n">
        <f aca="false">(V196*(1 +AK196))</f>
        <v>11.5397890711222</v>
      </c>
      <c r="AM196" s="10" t="n">
        <v>11.464</v>
      </c>
      <c r="AN196" s="10" t="n">
        <v>170707</v>
      </c>
      <c r="AO196" s="24" t="n">
        <f aca="false">IF(AN196="NA","NA",DATE(2017,RIGHT(LEFT(AN196,4),2),RIGHT(AN196,2)))</f>
        <v>42923</v>
      </c>
      <c r="AP196" s="10" t="n">
        <f aca="false">IF(AO196="NA","NA",DATEDIF(X196,AO196,"d"))</f>
        <v>36</v>
      </c>
      <c r="AQ196" s="10" t="n">
        <f aca="false">AVERAGE(2.796, 2.792, 2.791)</f>
        <v>2.793</v>
      </c>
      <c r="AR196" s="10" t="n">
        <v>16.7</v>
      </c>
      <c r="AS196" s="10" t="s">
        <v>65</v>
      </c>
      <c r="AT196" s="10" t="s">
        <v>65</v>
      </c>
      <c r="AU196" s="10" t="n">
        <f aca="false">((R196 - AQ196)/ R196)</f>
        <v>0.00178699070764844</v>
      </c>
      <c r="AV196" s="10" t="n">
        <f aca="false">(AM196*(1+AU196))</f>
        <v>11.4844860614725</v>
      </c>
      <c r="AW196" s="10" t="n">
        <v>19.02</v>
      </c>
      <c r="AX196" s="10" t="s">
        <v>66</v>
      </c>
      <c r="AY196" s="21" t="n">
        <f aca="false">1.8651*O196 - 2.6525</f>
        <v>18.1725855217</v>
      </c>
      <c r="AZ196" s="21" t="n">
        <f aca="false">1.8651*V196 - 2.6525</f>
        <v>18.8831886217</v>
      </c>
      <c r="BA196" s="21" t="n">
        <f aca="false">1.8651*AM196 - 2.6525</f>
        <v>18.7290064</v>
      </c>
      <c r="BB196" s="21" t="n">
        <f aca="false">1.8651*AL196 - 2.6525</f>
        <v>18.8703605965501</v>
      </c>
      <c r="BC196" s="21" t="n">
        <f aca="false">1.8651*AV196 - 2.6525</f>
        <v>18.7672149532523</v>
      </c>
      <c r="BD196" s="25" t="n">
        <f aca="false">V196 - O196</f>
        <v>0.381</v>
      </c>
      <c r="BE196" s="25" t="n">
        <f aca="false">(BD196/O196)*100</f>
        <v>3.41224577089752</v>
      </c>
      <c r="BF196" s="25" t="n">
        <f aca="false">AM196-O196</f>
        <v>0.298333000000001</v>
      </c>
      <c r="BG196" s="25" t="n">
        <f aca="false">(BF196/O196)*100</f>
        <v>2.67187799886922</v>
      </c>
      <c r="BH196" s="25" t="n">
        <f aca="false">BG196/AA196</f>
        <v>0.0989584444025638</v>
      </c>
      <c r="BI196" s="25" t="n">
        <f aca="false">((BA196 - AY196)/AY196)*100</f>
        <v>3.06186963674254</v>
      </c>
      <c r="BJ196" s="25" t="n">
        <f aca="false">BI196/AA196</f>
        <v>0.113402579138613</v>
      </c>
      <c r="BK196" s="25" t="n">
        <f aca="false">(AV196-O196)</f>
        <v>0.318819061472483</v>
      </c>
      <c r="BL196" s="25" t="n">
        <f aca="false">(BK196/O196)*100</f>
        <v>2.85535169079002</v>
      </c>
      <c r="BM196" s="25" t="n">
        <f aca="false">BL196/AA196</f>
        <v>0.105753766325556</v>
      </c>
      <c r="BN196" s="25" t="n">
        <f aca="false">((BC196 - AY196)/AY196)*100</f>
        <v>3.27212344573798</v>
      </c>
      <c r="BO196" s="25" t="n">
        <f aca="false">BN196/AA196</f>
        <v>0.121189757249555</v>
      </c>
      <c r="BP196" s="25" t="n">
        <f aca="false">((BC196 - AZ196)/AZ196)</f>
        <v>-0.00614163586304482</v>
      </c>
      <c r="BQ196" s="25" t="n">
        <f aca="false">BP196*100</f>
        <v>-0.614163586304482</v>
      </c>
      <c r="BR196" s="25" t="n">
        <f aca="false">BP196/AA196</f>
        <v>-0.000227467994927586</v>
      </c>
      <c r="BS196" s="25" t="n">
        <f aca="false">((AZ196 - AY196)/AZ196)</f>
        <v>0.0376315205146762</v>
      </c>
      <c r="BT196" s="25" t="n">
        <f aca="false">BS196*100</f>
        <v>3.76315205146762</v>
      </c>
      <c r="BU196" s="25" t="n">
        <f aca="false">BS196/AA196</f>
        <v>0.00139376001906208</v>
      </c>
      <c r="BV196" s="25" t="n">
        <f aca="false">(BP196-BS196)*100</f>
        <v>-4.3773156377721</v>
      </c>
      <c r="BW196" s="25" t="n">
        <f aca="false">BV196/AA196</f>
        <v>-0.162122801398967</v>
      </c>
      <c r="BX196" s="10"/>
      <c r="BY196" s="26"/>
      <c r="BZ196" s="26"/>
      <c r="CA196" s="26"/>
    </row>
    <row r="197" customFormat="false" ht="14.25" hidden="false" customHeight="true" outlineLevel="0" collapsed="false">
      <c r="A197" s="18" t="n">
        <v>196</v>
      </c>
      <c r="B197" s="10" t="n">
        <v>17172</v>
      </c>
      <c r="C197" s="10" t="n">
        <v>15</v>
      </c>
      <c r="D197" s="11" t="n">
        <v>5</v>
      </c>
      <c r="E197" s="11" t="n">
        <v>3</v>
      </c>
      <c r="F197" s="10" t="n">
        <v>900</v>
      </c>
      <c r="G197" s="10" t="n">
        <v>2441.67</v>
      </c>
      <c r="H197" s="10" t="n">
        <v>2467.77</v>
      </c>
      <c r="I197" s="12" t="n">
        <v>890.65</v>
      </c>
      <c r="J197" s="10" t="n">
        <v>2.12</v>
      </c>
      <c r="K197" s="13" t="n">
        <v>7.62</v>
      </c>
      <c r="L197" s="10" t="s">
        <v>64</v>
      </c>
      <c r="M197" s="10" t="n">
        <v>20170915</v>
      </c>
      <c r="N197" s="10" t="n">
        <v>20170915</v>
      </c>
      <c r="O197" s="10" t="n">
        <v>10.343</v>
      </c>
      <c r="P197" s="10" t="n">
        <v>170506</v>
      </c>
      <c r="Q197" s="24" t="n">
        <f aca="false">DATE(2017,RIGHT(LEFT(P197,4),2),RIGHT(P197,2))</f>
        <v>42861</v>
      </c>
      <c r="R197" s="10" t="n">
        <f aca="false">AVERAGE(2.799, 2.798, 2.797)</f>
        <v>2.798</v>
      </c>
      <c r="S197" s="10" t="n">
        <v>13</v>
      </c>
      <c r="T197" s="10" t="n">
        <f aca="false">AVERAGE(32.6, 32.7, 32.7)</f>
        <v>32.6666666666667</v>
      </c>
      <c r="U197" s="10" t="n">
        <v>36.1</v>
      </c>
      <c r="V197" s="10" t="n">
        <v>10.541667</v>
      </c>
      <c r="W197" s="10" t="n">
        <v>170604</v>
      </c>
      <c r="X197" s="24" t="n">
        <f aca="false">DATE(2017,RIGHT(LEFT(W197,4),2),RIGHT(W197,2))</f>
        <v>42890</v>
      </c>
      <c r="Y197" s="10" t="n">
        <f aca="false">V197*(32.55/29.53)</f>
        <v>11.6197514679986</v>
      </c>
      <c r="Z197" s="10" t="n">
        <f aca="false">V197*(T197/AI197)</f>
        <v>11.5170943812709</v>
      </c>
      <c r="AA197" s="10" t="n">
        <v>29</v>
      </c>
      <c r="AB197" s="10" t="n">
        <f aca="false">IF(X197="NA","NA",DATEDIF(Q197,X197,"d"))</f>
        <v>29</v>
      </c>
      <c r="AC197" s="10" t="n">
        <f aca="false">1.8682*O197 - 2.7383</f>
        <v>16.5844926</v>
      </c>
      <c r="AD197" s="10" t="n">
        <f aca="false">1.8682*Z197 - 2.7383</f>
        <v>18.7779357230903</v>
      </c>
      <c r="AE197" s="10" t="n">
        <f aca="false">((AD197-AC197)/AC197)*100</f>
        <v>13.2258681407613</v>
      </c>
      <c r="AF197" s="12" t="n">
        <f aca="false">(AE197/AA197)*60</f>
        <v>27.3638651188164</v>
      </c>
      <c r="AG197" s="10" t="n">
        <f aca="false">AVERAGE(2.799, 2.798, 2.798)</f>
        <v>2.79833333333333</v>
      </c>
      <c r="AH197" s="10" t="n">
        <v>17</v>
      </c>
      <c r="AI197" s="10" t="n">
        <v>29.9</v>
      </c>
      <c r="AJ197" s="10" t="n">
        <v>33.1</v>
      </c>
      <c r="AK197" s="10" t="n">
        <f aca="false">((R197 - AG197)/R197)</f>
        <v>-0.000119132713843208</v>
      </c>
      <c r="AL197" s="10" t="n">
        <f aca="false">(V197*(1 +AK197))</f>
        <v>10.5404111426019</v>
      </c>
      <c r="AM197" s="10" t="s">
        <v>65</v>
      </c>
      <c r="AN197" s="10" t="s">
        <v>65</v>
      </c>
      <c r="AO197" s="24" t="str">
        <f aca="false">IF(AN197="NA","NA",DATE(2017,RIGHT(LEFT(AN197,4),2),RIGHT(AN197,2)))</f>
        <v>NA</v>
      </c>
      <c r="AP197" s="10" t="str">
        <f aca="false">IF(AO197="NA","NA",DATEDIF(X197,AO197,"d"))</f>
        <v>NA</v>
      </c>
      <c r="AQ197" s="10" t="n">
        <f aca="false">AVERAGE(2.804, 2.803, 2.803)</f>
        <v>2.80333333333333</v>
      </c>
      <c r="AR197" s="10" t="n">
        <v>16.8</v>
      </c>
      <c r="AS197" s="10" t="s">
        <v>65</v>
      </c>
      <c r="AT197" s="10" t="s">
        <v>65</v>
      </c>
      <c r="AU197" s="10" t="n">
        <f aca="false">((R197 - AQ197)/ R197)</f>
        <v>-0.00190612342149149</v>
      </c>
      <c r="AV197" s="10" t="s">
        <v>65</v>
      </c>
      <c r="AW197" s="10" t="n">
        <v>18.406</v>
      </c>
      <c r="AX197" s="10" t="s">
        <v>66</v>
      </c>
      <c r="AY197" s="21" t="n">
        <f aca="false">1.8651*O197 - 2.6525</f>
        <v>16.6382293</v>
      </c>
      <c r="AZ197" s="21" t="n">
        <f aca="false">1.8651*V197 - 2.6525</f>
        <v>17.0087631217</v>
      </c>
      <c r="BA197" s="21" t="s">
        <v>65</v>
      </c>
      <c r="BB197" s="21" t="n">
        <f aca="false">1.8651*AL197 - 2.6525</f>
        <v>17.0064208220667</v>
      </c>
      <c r="BC197" s="21" t="s">
        <v>65</v>
      </c>
      <c r="BD197" s="25" t="n">
        <f aca="false">V197 - O197</f>
        <v>0.198667</v>
      </c>
      <c r="BE197" s="25" t="n">
        <f aca="false">(BD197/O197)*100</f>
        <v>1.92078700570434</v>
      </c>
      <c r="BF197" s="25" t="n">
        <f aca="false">V197-O197</f>
        <v>0.198667</v>
      </c>
      <c r="BG197" s="25" t="n">
        <f aca="false">(BF197/O197)*100</f>
        <v>1.92078700570434</v>
      </c>
      <c r="BH197" s="25" t="n">
        <f aca="false">BG197/AA197</f>
        <v>0.0662340346794602</v>
      </c>
      <c r="BI197" s="25" t="n">
        <f aca="false">((AZ197 - AY197)/AY197)*100</f>
        <v>2.22700273580194</v>
      </c>
      <c r="BJ197" s="25" t="n">
        <f aca="false">BI197/AA197</f>
        <v>0.0767931977862739</v>
      </c>
      <c r="BK197" s="25" t="s">
        <v>65</v>
      </c>
      <c r="BL197" s="25" t="s">
        <v>65</v>
      </c>
      <c r="BM197" s="25" t="s">
        <v>65</v>
      </c>
      <c r="BN197" s="25" t="s">
        <v>65</v>
      </c>
      <c r="BO197" s="25" t="s">
        <v>65</v>
      </c>
      <c r="BP197" s="25" t="e">
        <f aca="false">((BC197 - AZ197)/AZ197)</f>
        <v>#VALUE!</v>
      </c>
      <c r="BQ197" s="25" t="e">
        <f aca="false">BP197*100</f>
        <v>#VALUE!</v>
      </c>
      <c r="BR197" s="25" t="e">
        <f aca="false">BP197/AA197</f>
        <v>#VALUE!</v>
      </c>
      <c r="BS197" s="25" t="n">
        <f aca="false">((AZ197 - AY197)/AZ197)</f>
        <v>0.0217848775392297</v>
      </c>
      <c r="BT197" s="25" t="n">
        <f aca="false">BS197*100</f>
        <v>2.17848775392297</v>
      </c>
      <c r="BU197" s="25" t="n">
        <f aca="false">BS197/AA197</f>
        <v>0.000751202673766541</v>
      </c>
      <c r="BV197" s="25" t="e">
        <f aca="false">(BP197-BS197)*100</f>
        <v>#VALUE!</v>
      </c>
      <c r="BW197" s="25" t="e">
        <f aca="false">BV197/AA197</f>
        <v>#VALUE!</v>
      </c>
      <c r="BX197" s="10"/>
      <c r="BY197" s="26"/>
      <c r="BZ197" s="26"/>
      <c r="CA197" s="26"/>
    </row>
    <row r="198" customFormat="false" ht="14.25" hidden="false" customHeight="true" outlineLevel="0" collapsed="false">
      <c r="A198" s="18" t="n">
        <v>197</v>
      </c>
      <c r="B198" s="10" t="n">
        <v>17180</v>
      </c>
      <c r="C198" s="10" t="n">
        <v>15</v>
      </c>
      <c r="D198" s="11" t="n">
        <v>5</v>
      </c>
      <c r="E198" s="11" t="n">
        <v>3</v>
      </c>
      <c r="F198" s="10" t="n">
        <v>900</v>
      </c>
      <c r="G198" s="10" t="n">
        <v>2441.67</v>
      </c>
      <c r="H198" s="10" t="n">
        <v>2467.77</v>
      </c>
      <c r="I198" s="12" t="n">
        <v>890.65</v>
      </c>
      <c r="J198" s="10" t="n">
        <v>2.12</v>
      </c>
      <c r="K198" s="13" t="n">
        <v>7.62</v>
      </c>
      <c r="L198" s="10" t="s">
        <v>64</v>
      </c>
      <c r="M198" s="10" t="n">
        <v>20170915</v>
      </c>
      <c r="N198" s="10" t="n">
        <v>20170915</v>
      </c>
      <c r="O198" s="10" t="n">
        <v>27.751</v>
      </c>
      <c r="P198" s="10" t="n">
        <v>170505</v>
      </c>
      <c r="Q198" s="24" t="n">
        <f aca="false">DATE(2017,RIGHT(LEFT(P198,4),2),RIGHT(P198,2))</f>
        <v>42860</v>
      </c>
      <c r="R198" s="10" t="n">
        <v>2.785</v>
      </c>
      <c r="S198" s="10" t="n">
        <v>12.9</v>
      </c>
      <c r="T198" s="10" t="n">
        <f aca="false">AVERAGE(32.5, 32.6, 32.5)</f>
        <v>32.5333333333333</v>
      </c>
      <c r="U198" s="10" t="n">
        <v>36.1</v>
      </c>
      <c r="V198" s="10" t="n">
        <v>27.804333</v>
      </c>
      <c r="W198" s="10" t="n">
        <v>170604</v>
      </c>
      <c r="X198" s="24" t="n">
        <f aca="false">DATE(2017,RIGHT(LEFT(W198,4),2),RIGHT(W198,2))</f>
        <v>42890</v>
      </c>
      <c r="Y198" s="10" t="n">
        <f aca="false">V198*(32.55/29.53)</f>
        <v>30.6478509701998</v>
      </c>
      <c r="Z198" s="10" t="n">
        <f aca="false">V198*(T198/AI198)</f>
        <v>30.2530981137124</v>
      </c>
      <c r="AA198" s="16" t="n">
        <v>27</v>
      </c>
      <c r="AB198" s="10" t="n">
        <f aca="false">IF(X198="NA","NA",DATEDIF(Q198,X198,"d"))</f>
        <v>30</v>
      </c>
      <c r="AC198" s="10" t="n">
        <f aca="false">1.8682*O198 - 2.7383</f>
        <v>49.1061182</v>
      </c>
      <c r="AD198" s="10" t="n">
        <f aca="false">1.8682*Z198 - 2.7383</f>
        <v>53.7805378960375</v>
      </c>
      <c r="AE198" s="10" t="n">
        <f aca="false">((AD198-AC198)/AC198)*100</f>
        <v>9.51901691149648</v>
      </c>
      <c r="AF198" s="12" t="n">
        <f aca="false">(AE198/AA198)*60</f>
        <v>21.1533709144366</v>
      </c>
      <c r="AG198" s="10" t="n">
        <f aca="false">AVERAGE(2.799, 2.798, 2.798)</f>
        <v>2.79833333333333</v>
      </c>
      <c r="AH198" s="10" t="n">
        <v>17</v>
      </c>
      <c r="AI198" s="10" t="n">
        <v>29.9</v>
      </c>
      <c r="AJ198" s="10" t="n">
        <v>33.1</v>
      </c>
      <c r="AK198" s="10" t="n">
        <f aca="false">((R198 - AG198)/R198)</f>
        <v>-0.00478755236385393</v>
      </c>
      <c r="AL198" s="10" t="n">
        <f aca="false">(V198*(1 +AK198))</f>
        <v>27.6712182998205</v>
      </c>
      <c r="AM198" s="10" t="n">
        <v>27.793667</v>
      </c>
      <c r="AN198" s="10" t="n">
        <v>170707</v>
      </c>
      <c r="AO198" s="24" t="n">
        <f aca="false">IF(AN198="NA","NA",DATE(2017,RIGHT(LEFT(AN198,4),2),RIGHT(AN198,2)))</f>
        <v>42923</v>
      </c>
      <c r="AP198" s="10" t="n">
        <f aca="false">IF(AO198="NA","NA",DATEDIF(X198,AO198,"d"))</f>
        <v>33</v>
      </c>
      <c r="AQ198" s="10" t="n">
        <f aca="false">AVERAGE(2.804, 2.803, 2.803)</f>
        <v>2.80333333333333</v>
      </c>
      <c r="AR198" s="10" t="n">
        <v>16.8</v>
      </c>
      <c r="AS198" s="10" t="s">
        <v>65</v>
      </c>
      <c r="AT198" s="10" t="s">
        <v>65</v>
      </c>
      <c r="AU198" s="10" t="n">
        <f aca="false">((R198 - AQ198)/ R198)</f>
        <v>-0.00658288450029913</v>
      </c>
      <c r="AV198" s="10" t="n">
        <f aca="false">(AM198*(1+AU198))</f>
        <v>27.6107045002992</v>
      </c>
      <c r="AW198" s="10" t="n">
        <v>45.884</v>
      </c>
      <c r="AX198" s="10" t="s">
        <v>66</v>
      </c>
      <c r="AY198" s="21" t="n">
        <f aca="false">1.8651*O198 - 2.6525</f>
        <v>49.1058901</v>
      </c>
      <c r="AZ198" s="21" t="n">
        <f aca="false">1.8651*V198 - 2.6525</f>
        <v>49.2053614783</v>
      </c>
      <c r="BA198" s="21" t="n">
        <f aca="false">1.8651*AM198 - 2.6525</f>
        <v>49.1854683217</v>
      </c>
      <c r="BB198" s="21" t="n">
        <f aca="false">1.8651*AL198 - 2.6525</f>
        <v>48.9570892509952</v>
      </c>
      <c r="BC198" s="21" t="n">
        <f aca="false">1.8651*AV198 - 2.6525</f>
        <v>48.8442249635081</v>
      </c>
      <c r="BD198" s="25" t="n">
        <f aca="false">V198 - O198</f>
        <v>0.0533329999999985</v>
      </c>
      <c r="BE198" s="25" t="n">
        <f aca="false">(BD198/O198)*100</f>
        <v>0.192184065439078</v>
      </c>
      <c r="BF198" s="25" t="n">
        <f aca="false">AM198-O198</f>
        <v>0.042666999999998</v>
      </c>
      <c r="BG198" s="25" t="n">
        <f aca="false">(BF198/O198)*100</f>
        <v>0.153749414435509</v>
      </c>
      <c r="BH198" s="25" t="n">
        <f aca="false">BG198/AA198</f>
        <v>0.00569442275687069</v>
      </c>
      <c r="BI198" s="25" t="n">
        <f aca="false">((BA198 - AY198)/AY198)*100</f>
        <v>0.162054331034321</v>
      </c>
      <c r="BJ198" s="25" t="n">
        <f aca="false">BI198/AA198</f>
        <v>0.00600201226053041</v>
      </c>
      <c r="BK198" s="25" t="n">
        <f aca="false">(AV198-O198)</f>
        <v>-0.140295499700777</v>
      </c>
      <c r="BL198" s="25" t="n">
        <f aca="false">(BK198/O198)*100</f>
        <v>-0.50555115023162</v>
      </c>
      <c r="BM198" s="25" t="n">
        <f aca="false">BL198/AA198</f>
        <v>-0.0187241166752452</v>
      </c>
      <c r="BN198" s="25" t="n">
        <f aca="false">((BC198 - AY198)/AY198)*100</f>
        <v>-0.53285896245655</v>
      </c>
      <c r="BO198" s="25" t="n">
        <f aca="false">BN198/AA198</f>
        <v>-0.0197355171280204</v>
      </c>
      <c r="BP198" s="25" t="n">
        <f aca="false">((BC198 - AZ198)/AZ198)</f>
        <v>-0.00733937327035362</v>
      </c>
      <c r="BQ198" s="25" t="n">
        <f aca="false">BP198*100</f>
        <v>-0.733937327035362</v>
      </c>
      <c r="BR198" s="25" t="n">
        <f aca="false">BP198/AA198</f>
        <v>-0.000271828639642727</v>
      </c>
      <c r="BS198" s="25" t="n">
        <f aca="false">((AZ198 - AY198)/AZ198)</f>
        <v>0.0020215556864444</v>
      </c>
      <c r="BT198" s="25" t="n">
        <f aca="false">BS198*100</f>
        <v>0.20215556864444</v>
      </c>
      <c r="BU198" s="25" t="n">
        <f aca="false">BS198/AA198</f>
        <v>7.48724328312739E-005</v>
      </c>
      <c r="BV198" s="25" t="n">
        <f aca="false">(BP198-BS198)*100</f>
        <v>-0.936092895679802</v>
      </c>
      <c r="BW198" s="25" t="n">
        <f aca="false">BV198/AA198</f>
        <v>-0.0346701072474001</v>
      </c>
      <c r="BX198" s="10"/>
      <c r="BY198" s="26"/>
      <c r="BZ198" s="26"/>
      <c r="CA198" s="26"/>
    </row>
    <row r="199" customFormat="false" ht="14.25" hidden="false" customHeight="true" outlineLevel="0" collapsed="false">
      <c r="A199" s="18" t="n">
        <v>198</v>
      </c>
      <c r="B199" s="10" t="n">
        <v>17188</v>
      </c>
      <c r="C199" s="10" t="n">
        <v>18</v>
      </c>
      <c r="D199" s="11" t="n">
        <v>6</v>
      </c>
      <c r="E199" s="11" t="n">
        <v>3</v>
      </c>
      <c r="F199" s="10" t="n">
        <v>2800</v>
      </c>
      <c r="G199" s="10" t="n">
        <v>2622.52</v>
      </c>
      <c r="H199" s="10" t="n">
        <v>2522.02</v>
      </c>
      <c r="I199" s="12" t="n">
        <v>2555.7</v>
      </c>
      <c r="J199" s="10" t="n">
        <v>1.13</v>
      </c>
      <c r="K199" s="13" t="n">
        <v>7.23</v>
      </c>
      <c r="L199" s="10" t="s">
        <v>64</v>
      </c>
      <c r="M199" s="10" t="n">
        <v>20170915</v>
      </c>
      <c r="N199" s="10" t="n">
        <v>20170915</v>
      </c>
      <c r="O199" s="10" t="n">
        <v>12.055</v>
      </c>
      <c r="P199" s="10" t="n">
        <v>170505</v>
      </c>
      <c r="Q199" s="24" t="n">
        <f aca="false">DATE(2017,RIGHT(LEFT(P199,4),2),RIGHT(P199,2))</f>
        <v>42860</v>
      </c>
      <c r="R199" s="10" t="n">
        <v>2.786</v>
      </c>
      <c r="S199" s="10" t="n">
        <v>12.9</v>
      </c>
      <c r="T199" s="10" t="n">
        <f aca="false">AVERAGE(32.5, 32.6, 32.5)</f>
        <v>32.5333333333333</v>
      </c>
      <c r="U199" s="10" t="n">
        <v>36.1</v>
      </c>
      <c r="V199" s="10" t="n">
        <v>12.015667</v>
      </c>
      <c r="W199" s="10" t="n">
        <v>170604</v>
      </c>
      <c r="X199" s="24" t="n">
        <f aca="false">DATE(2017,RIGHT(LEFT(W199,4),2),RIGHT(W199,2))</f>
        <v>42890</v>
      </c>
      <c r="Y199" s="10" t="n">
        <f aca="false">V199*(32.55/29.53)</f>
        <v>13.2444957958009</v>
      </c>
      <c r="Z199" s="10" t="n">
        <f aca="false">V199*(T199/AI199)</f>
        <v>13.0739030011148</v>
      </c>
      <c r="AA199" s="10" t="n">
        <v>30</v>
      </c>
      <c r="AB199" s="10" t="n">
        <f aca="false">IF(X199="NA","NA",DATEDIF(Q199,X199,"d"))</f>
        <v>30</v>
      </c>
      <c r="AC199" s="10" t="n">
        <f aca="false">1.8682*O199 - 2.7383</f>
        <v>19.782851</v>
      </c>
      <c r="AD199" s="10" t="n">
        <f aca="false">1.8682*Z199 - 2.7383</f>
        <v>21.6863655866827</v>
      </c>
      <c r="AE199" s="10" t="n">
        <f aca="false">((AD199-AC199)/AC199)*100</f>
        <v>9.62204379279167</v>
      </c>
      <c r="AF199" s="12" t="n">
        <f aca="false">(AE199/AA199)*60</f>
        <v>19.2440875855833</v>
      </c>
      <c r="AG199" s="10" t="n">
        <f aca="false">AVERAGE(2.799, 2.798, 2.798)</f>
        <v>2.79833333333333</v>
      </c>
      <c r="AH199" s="10" t="n">
        <v>17</v>
      </c>
      <c r="AI199" s="10" t="n">
        <v>29.9</v>
      </c>
      <c r="AJ199" s="10" t="n">
        <v>33.1</v>
      </c>
      <c r="AK199" s="10" t="n">
        <f aca="false">((R199 - AG199)/R199)</f>
        <v>-0.00442689638669537</v>
      </c>
      <c r="AL199" s="10" t="n">
        <f aca="false">(V199*(1 +AK199))</f>
        <v>11.962474887174</v>
      </c>
      <c r="AM199" s="10" t="s">
        <v>65</v>
      </c>
      <c r="AN199" s="10" t="s">
        <v>65</v>
      </c>
      <c r="AO199" s="24" t="str">
        <f aca="false">IF(AN199="NA","NA",DATE(2017,RIGHT(LEFT(AN199,4),2),RIGHT(AN199,2)))</f>
        <v>NA</v>
      </c>
      <c r="AP199" s="10" t="str">
        <f aca="false">IF(AO199="NA","NA",DATEDIF(X199,AO199,"d"))</f>
        <v>NA</v>
      </c>
      <c r="AQ199" s="10" t="n">
        <f aca="false">AVERAGE(2.804, 2.803, 2.803)</f>
        <v>2.80333333333333</v>
      </c>
      <c r="AR199" s="10" t="n">
        <v>16.8</v>
      </c>
      <c r="AS199" s="10" t="s">
        <v>65</v>
      </c>
      <c r="AT199" s="10" t="s">
        <v>65</v>
      </c>
      <c r="AU199" s="10" t="n">
        <f aca="false">((R199 - AQ199)/ R199)</f>
        <v>-0.0062215841110313</v>
      </c>
      <c r="AV199" s="10" t="s">
        <v>65</v>
      </c>
      <c r="AW199" s="10" t="n">
        <v>19.581</v>
      </c>
      <c r="AX199" s="10" t="s">
        <v>66</v>
      </c>
      <c r="AY199" s="21" t="n">
        <f aca="false">1.8651*O199 - 2.6525</f>
        <v>19.8312805</v>
      </c>
      <c r="AZ199" s="21" t="n">
        <f aca="false">1.8651*V199 - 2.6525</f>
        <v>19.7579205217</v>
      </c>
      <c r="BA199" s="21" t="s">
        <v>65</v>
      </c>
      <c r="BB199" s="21" t="n">
        <f aca="false">1.8651*AL199 - 2.6525</f>
        <v>19.6587119120682</v>
      </c>
      <c r="BC199" s="21" t="s">
        <v>65</v>
      </c>
      <c r="BD199" s="25" t="n">
        <f aca="false">V199 - O199</f>
        <v>-0.0393329999999992</v>
      </c>
      <c r="BE199" s="25" t="n">
        <f aca="false">(BD199/O199)*100</f>
        <v>-0.326279552053083</v>
      </c>
      <c r="BF199" s="25" t="n">
        <f aca="false">V199-O199</f>
        <v>-0.0393329999999992</v>
      </c>
      <c r="BG199" s="25" t="n">
        <f aca="false">(BF199/O199)*100</f>
        <v>-0.326279552053083</v>
      </c>
      <c r="BH199" s="25" t="n">
        <f aca="false">BG199/AA199</f>
        <v>-0.0108759850684361</v>
      </c>
      <c r="BI199" s="25" t="n">
        <f aca="false">((AZ199 - AY199)/AY199)*100</f>
        <v>-0.369920531858734</v>
      </c>
      <c r="BJ199" s="25" t="n">
        <f aca="false">BI199/AA199</f>
        <v>-0.0123306843952911</v>
      </c>
      <c r="BK199" s="25" t="s">
        <v>65</v>
      </c>
      <c r="BL199" s="25" t="s">
        <v>65</v>
      </c>
      <c r="BM199" s="25" t="s">
        <v>65</v>
      </c>
      <c r="BN199" s="25" t="s">
        <v>65</v>
      </c>
      <c r="BO199" s="25" t="s">
        <v>65</v>
      </c>
      <c r="BP199" s="25" t="e">
        <f aca="false">((BC199 - AZ199)/AZ199)</f>
        <v>#VALUE!</v>
      </c>
      <c r="BQ199" s="25" t="e">
        <f aca="false">BP199*100</f>
        <v>#VALUE!</v>
      </c>
      <c r="BR199" s="25" t="e">
        <f aca="false">BP199/AA199</f>
        <v>#VALUE!</v>
      </c>
      <c r="BS199" s="25" t="n">
        <f aca="false">((AZ199 - AY199)/AZ199)</f>
        <v>-0.00371294024689626</v>
      </c>
      <c r="BT199" s="25" t="n">
        <f aca="false">BS199*100</f>
        <v>-0.371294024689626</v>
      </c>
      <c r="BU199" s="25" t="n">
        <f aca="false">BS199/AA199</f>
        <v>-0.000123764674896542</v>
      </c>
      <c r="BV199" s="25" t="e">
        <f aca="false">(BP199-BS199)*100</f>
        <v>#VALUE!</v>
      </c>
      <c r="BW199" s="25" t="e">
        <f aca="false">BV199/AA199</f>
        <v>#VALUE!</v>
      </c>
      <c r="BX199" s="10"/>
      <c r="BY199" s="26"/>
      <c r="BZ199" s="26"/>
      <c r="CA199" s="26"/>
    </row>
    <row r="200" customFormat="false" ht="14.25" hidden="false" customHeight="true" outlineLevel="0" collapsed="false">
      <c r="A200" s="18" t="n">
        <v>199</v>
      </c>
      <c r="B200" s="10" t="n">
        <v>17193</v>
      </c>
      <c r="C200" s="10" t="n">
        <v>9</v>
      </c>
      <c r="D200" s="11" t="n">
        <v>3</v>
      </c>
      <c r="E200" s="11" t="n">
        <v>3</v>
      </c>
      <c r="F200" s="10" t="n">
        <v>900</v>
      </c>
      <c r="G200" s="10" t="n">
        <v>2442.18</v>
      </c>
      <c r="H200" s="10" t="n">
        <v>2466.7</v>
      </c>
      <c r="I200" s="12" t="n">
        <v>908.54</v>
      </c>
      <c r="J200" s="10" t="n">
        <v>2.07</v>
      </c>
      <c r="K200" s="13" t="n">
        <v>7.59</v>
      </c>
      <c r="L200" s="10" t="s">
        <v>64</v>
      </c>
      <c r="M200" s="10" t="n">
        <v>20170915</v>
      </c>
      <c r="N200" s="10" t="n">
        <v>20170915</v>
      </c>
      <c r="O200" s="10" t="n">
        <v>47.961667</v>
      </c>
      <c r="P200" s="10" t="n">
        <v>170505</v>
      </c>
      <c r="Q200" s="24" t="n">
        <f aca="false">DATE(2017,RIGHT(LEFT(P200,4),2),RIGHT(P200,2))</f>
        <v>42860</v>
      </c>
      <c r="R200" s="10" t="n">
        <v>2.786</v>
      </c>
      <c r="S200" s="10" t="n">
        <v>12.9</v>
      </c>
      <c r="T200" s="10" t="n">
        <f aca="false">AVERAGE(32.5, 32.6, 32.5)</f>
        <v>32.5333333333333</v>
      </c>
      <c r="U200" s="10" t="n">
        <v>36.1</v>
      </c>
      <c r="V200" s="10" t="n">
        <v>47.4</v>
      </c>
      <c r="W200" s="10" t="n">
        <v>170601</v>
      </c>
      <c r="X200" s="24" t="n">
        <f aca="false">DATE(2017,RIGHT(LEFT(W200,4),2),RIGHT(W200,2))</f>
        <v>42887</v>
      </c>
      <c r="Y200" s="10" t="n">
        <f aca="false">V200*(32.55/29.53)</f>
        <v>52.2475448696241</v>
      </c>
      <c r="Z200" s="10" t="n">
        <f aca="false">V200*(T200/AI200)</f>
        <v>52.0972972972973</v>
      </c>
      <c r="AA200" s="16" t="n">
        <v>27</v>
      </c>
      <c r="AB200" s="10" t="n">
        <f aca="false">IF(X200="NA","NA",DATEDIF(Q200,X200,"d"))</f>
        <v>27</v>
      </c>
      <c r="AC200" s="10" t="n">
        <f aca="false">1.8682*O200 - 2.7383</f>
        <v>86.8636862894</v>
      </c>
      <c r="AD200" s="10" t="n">
        <f aca="false">1.8682*Z200 - 2.7383</f>
        <v>94.5898708108108</v>
      </c>
      <c r="AE200" s="10" t="n">
        <f aca="false">((AD200-AC200)/AC200)*100</f>
        <v>8.89460815152351</v>
      </c>
      <c r="AF200" s="12" t="n">
        <f aca="false">(AE200/AA200)*60</f>
        <v>19.7657958922745</v>
      </c>
      <c r="AG200" s="10" t="n">
        <f aca="false">AVERAGE(2.799, 2.8, 2.8)</f>
        <v>2.79966666666667</v>
      </c>
      <c r="AH200" s="10" t="n">
        <v>17</v>
      </c>
      <c r="AI200" s="10" t="n">
        <f aca="false">AVERAGE(29.6, 29.6, 29.6)</f>
        <v>29.6</v>
      </c>
      <c r="AJ200" s="10" t="n">
        <v>33.1</v>
      </c>
      <c r="AK200" s="10" t="n">
        <f aca="false">((R200 - AG200)/R200)</f>
        <v>-0.00490547977985174</v>
      </c>
      <c r="AL200" s="10" t="n">
        <f aca="false">(V200*(1 +AK200))</f>
        <v>47.167480258435</v>
      </c>
      <c r="AM200" s="10" t="n">
        <v>46.684667</v>
      </c>
      <c r="AN200" s="10" t="n">
        <v>170707</v>
      </c>
      <c r="AO200" s="24" t="n">
        <f aca="false">IF(AN200="NA","NA",DATE(2017,RIGHT(LEFT(AN200,4),2),RIGHT(AN200,2)))</f>
        <v>42923</v>
      </c>
      <c r="AP200" s="10" t="n">
        <f aca="false">IF(AO200="NA","NA",DATEDIF(X200,AO200,"d"))</f>
        <v>36</v>
      </c>
      <c r="AQ200" s="10" t="n">
        <f aca="false">AVERAGE(2.812, 2.809, 2.81)</f>
        <v>2.81033333333333</v>
      </c>
      <c r="AR200" s="10" t="n">
        <v>16.8</v>
      </c>
      <c r="AS200" s="10" t="s">
        <v>65</v>
      </c>
      <c r="AT200" s="10" t="s">
        <v>65</v>
      </c>
      <c r="AU200" s="10" t="n">
        <f aca="false">((R200 - AQ200)/ R200)</f>
        <v>-0.00873414692510185</v>
      </c>
      <c r="AV200" s="10" t="n">
        <f aca="false">(AM200*(1+AU200))</f>
        <v>46.2769162592725</v>
      </c>
      <c r="AW200" s="10" t="n">
        <v>77.151</v>
      </c>
      <c r="AX200" s="10" t="s">
        <v>66</v>
      </c>
      <c r="AY200" s="21" t="n">
        <f aca="false">1.8651*O200 - 2.6525</f>
        <v>86.8008051217</v>
      </c>
      <c r="AZ200" s="21" t="n">
        <f aca="false">1.8651*V200 - 2.6525</f>
        <v>85.75324</v>
      </c>
      <c r="BA200" s="21" t="n">
        <f aca="false">1.8651*AM200 - 2.6525</f>
        <v>84.4190724217</v>
      </c>
      <c r="BB200" s="21" t="n">
        <f aca="false">1.8651*AL200 - 2.6525</f>
        <v>85.3195674300072</v>
      </c>
      <c r="BC200" s="21" t="n">
        <f aca="false">1.8651*AV200 - 2.6525</f>
        <v>83.6585765151692</v>
      </c>
      <c r="BD200" s="25" t="n">
        <f aca="false">V200 - O200</f>
        <v>-0.561667</v>
      </c>
      <c r="BE200" s="25" t="n">
        <f aca="false">(BD200/O200)*100</f>
        <v>-1.17107480855492</v>
      </c>
      <c r="BF200" s="25" t="n">
        <f aca="false">AM200-O200</f>
        <v>-1.277</v>
      </c>
      <c r="BG200" s="25" t="n">
        <f aca="false">(BF200/O200)*100</f>
        <v>-2.66254298458809</v>
      </c>
      <c r="BH200" s="25" t="n">
        <f aca="false">BG200/AA200</f>
        <v>-0.0986127031328922</v>
      </c>
      <c r="BI200" s="25" t="n">
        <f aca="false">((BA200 - AY200)/AY200)*100</f>
        <v>-2.74390623066303</v>
      </c>
      <c r="BJ200" s="25" t="n">
        <f aca="false">BI200/AA200</f>
        <v>-0.101626156691223</v>
      </c>
      <c r="BK200" s="25" t="n">
        <f aca="false">(AV200-O200)</f>
        <v>-1.68475074072746</v>
      </c>
      <c r="BL200" s="25" t="n">
        <f aca="false">(BK200/O200)*100</f>
        <v>-3.51270263547649</v>
      </c>
      <c r="BM200" s="25" t="n">
        <f aca="false">BL200/AA200</f>
        <v>-0.13010009761024</v>
      </c>
      <c r="BN200" s="25" t="n">
        <f aca="false">((BC200 - AY200)/AY200)*100</f>
        <v>-3.62004546170417</v>
      </c>
      <c r="BO200" s="25" t="n">
        <f aca="false">BN200/AA200</f>
        <v>-0.134075757840895</v>
      </c>
      <c r="BP200" s="25" t="n">
        <f aca="false">((BC200 - AZ200)/AZ200)</f>
        <v>-0.024426639562899</v>
      </c>
      <c r="BQ200" s="25" t="n">
        <f aca="false">BP200*100</f>
        <v>-2.4426639562899</v>
      </c>
      <c r="BR200" s="25" t="n">
        <f aca="false">BP200/AA200</f>
        <v>-0.000904690354181446</v>
      </c>
      <c r="BS200" s="25" t="n">
        <f aca="false">((AZ200 - AY200)/AZ200)</f>
        <v>-0.0122160413029292</v>
      </c>
      <c r="BT200" s="25" t="n">
        <f aca="false">BS200*100</f>
        <v>-1.22160413029292</v>
      </c>
      <c r="BU200" s="25" t="n">
        <f aca="false">BS200/AA200</f>
        <v>-0.000452445974182564</v>
      </c>
      <c r="BV200" s="25" t="n">
        <f aca="false">(BP200-BS200)*100</f>
        <v>-1.22105982599698</v>
      </c>
      <c r="BW200" s="25" t="n">
        <f aca="false">BV200/AA200</f>
        <v>-0.0452244379998881</v>
      </c>
      <c r="BX200" s="10"/>
      <c r="BY200" s="26"/>
      <c r="BZ200" s="26"/>
      <c r="CA200" s="26"/>
    </row>
    <row r="201" customFormat="false" ht="14.25" hidden="false" customHeight="true" outlineLevel="0" collapsed="false">
      <c r="A201" s="18" t="n">
        <v>200</v>
      </c>
      <c r="B201" s="10" t="n">
        <v>17194</v>
      </c>
      <c r="C201" s="10" t="n">
        <v>15</v>
      </c>
      <c r="D201" s="11" t="n">
        <v>5</v>
      </c>
      <c r="E201" s="11" t="n">
        <v>3</v>
      </c>
      <c r="F201" s="10" t="n">
        <v>900</v>
      </c>
      <c r="G201" s="10" t="n">
        <v>2441.67</v>
      </c>
      <c r="H201" s="10" t="n">
        <v>2467.77</v>
      </c>
      <c r="I201" s="12" t="n">
        <v>890.65</v>
      </c>
      <c r="J201" s="10" t="n">
        <v>2.12</v>
      </c>
      <c r="K201" s="13" t="n">
        <v>7.62</v>
      </c>
      <c r="L201" s="10" t="s">
        <v>64</v>
      </c>
      <c r="M201" s="10" t="n">
        <v>20170915</v>
      </c>
      <c r="N201" s="10" t="n">
        <v>20170915</v>
      </c>
      <c r="O201" s="10" t="n">
        <v>26.471667</v>
      </c>
      <c r="P201" s="10" t="n">
        <v>170505</v>
      </c>
      <c r="Q201" s="24" t="n">
        <f aca="false">DATE(2017,RIGHT(LEFT(P201,4),2),RIGHT(P201,2))</f>
        <v>42860</v>
      </c>
      <c r="R201" s="10" t="n">
        <v>2.785</v>
      </c>
      <c r="S201" s="10" t="n">
        <v>12.9</v>
      </c>
      <c r="T201" s="10" t="n">
        <f aca="false">AVERAGE(32.5, 32.6, 32.5)</f>
        <v>32.5333333333333</v>
      </c>
      <c r="U201" s="10" t="n">
        <v>36.1</v>
      </c>
      <c r="V201" s="10" t="n">
        <v>26.45</v>
      </c>
      <c r="W201" s="10" t="n">
        <v>170601</v>
      </c>
      <c r="X201" s="24" t="n">
        <f aca="false">DATE(2017,RIGHT(LEFT(W201,4),2),RIGHT(W201,2))</f>
        <v>42887</v>
      </c>
      <c r="Y201" s="10" t="n">
        <f aca="false">V201*(32.55/29.53)</f>
        <v>29.1550118523535</v>
      </c>
      <c r="Z201" s="10" t="n">
        <f aca="false">V201*(T201/AI201)</f>
        <v>29.0711711711712</v>
      </c>
      <c r="AA201" s="16" t="n">
        <v>27</v>
      </c>
      <c r="AB201" s="10" t="n">
        <f aca="false">IF(X201="NA","NA",DATEDIF(Q201,X201,"d"))</f>
        <v>27</v>
      </c>
      <c r="AC201" s="10" t="n">
        <f aca="false">1.8682*O201 - 2.7383</f>
        <v>46.7160682894</v>
      </c>
      <c r="AD201" s="10" t="n">
        <f aca="false">1.8682*Z201 - 2.7383</f>
        <v>51.572461981982</v>
      </c>
      <c r="AE201" s="10" t="n">
        <f aca="false">((AD201-AC201)/AC201)*100</f>
        <v>10.3955531156801</v>
      </c>
      <c r="AF201" s="12" t="n">
        <f aca="false">(AE201/AA201)*60</f>
        <v>23.1012291459558</v>
      </c>
      <c r="AG201" s="10" t="n">
        <f aca="false">AVERAGE(2.799, 2.8, 2.8)</f>
        <v>2.79966666666667</v>
      </c>
      <c r="AH201" s="10" t="n">
        <v>17</v>
      </c>
      <c r="AI201" s="10" t="n">
        <f aca="false">AVERAGE(29.6, 29.6, 29.6)</f>
        <v>29.6</v>
      </c>
      <c r="AJ201" s="10" t="n">
        <v>33.1</v>
      </c>
      <c r="AK201" s="10" t="n">
        <f aca="false">((R201 - AG201)/R201)</f>
        <v>-0.00526630760023943</v>
      </c>
      <c r="AL201" s="10" t="n">
        <f aca="false">(V201*(1 +AK201))</f>
        <v>26.3107061639737</v>
      </c>
      <c r="AM201" s="10" t="n">
        <v>26.150333</v>
      </c>
      <c r="AN201" s="10" t="n">
        <v>170707</v>
      </c>
      <c r="AO201" s="24" t="n">
        <f aca="false">IF(AN201="NA","NA",DATE(2017,RIGHT(LEFT(AN201,4),2),RIGHT(AN201,2)))</f>
        <v>42923</v>
      </c>
      <c r="AP201" s="10" t="n">
        <f aca="false">IF(AO201="NA","NA",DATEDIF(X201,AO201,"d"))</f>
        <v>36</v>
      </c>
      <c r="AQ201" s="10" t="n">
        <f aca="false">AVERAGE(2.8, 2.801, 2.799)</f>
        <v>2.8</v>
      </c>
      <c r="AR201" s="10" t="n">
        <v>16.8</v>
      </c>
      <c r="AS201" s="10" t="s">
        <v>65</v>
      </c>
      <c r="AT201" s="10" t="s">
        <v>65</v>
      </c>
      <c r="AU201" s="10" t="n">
        <f aca="false">((R201 - AQ201)/ R201)</f>
        <v>-0.00538599640933577</v>
      </c>
      <c r="AV201" s="10" t="n">
        <f aca="false">(AM201*(1+AU201))</f>
        <v>26.0094874003591</v>
      </c>
      <c r="AW201" s="10" t="n">
        <v>42.469</v>
      </c>
      <c r="AX201" s="10" t="s">
        <v>66</v>
      </c>
      <c r="AY201" s="21" t="n">
        <f aca="false">1.8651*O201 - 2.6525</f>
        <v>46.7198061217</v>
      </c>
      <c r="AZ201" s="21" t="n">
        <f aca="false">1.8651*V201 - 2.6525</f>
        <v>46.679395</v>
      </c>
      <c r="BA201" s="21" t="n">
        <f aca="false">1.8651*AM201 - 2.6525</f>
        <v>46.1204860783</v>
      </c>
      <c r="BB201" s="21" t="n">
        <f aca="false">1.8651*AL201 - 2.6525</f>
        <v>46.4195980664273</v>
      </c>
      <c r="BC201" s="21" t="n">
        <f aca="false">1.8651*AV201 - 2.6525</f>
        <v>45.8577949504097</v>
      </c>
      <c r="BD201" s="25" t="n">
        <f aca="false">V201 - O201</f>
        <v>-0.0216670000000008</v>
      </c>
      <c r="BE201" s="25" t="n">
        <f aca="false">(BD201/O201)*100</f>
        <v>-0.0818497754599314</v>
      </c>
      <c r="BF201" s="25" t="n">
        <f aca="false">AM201-O201</f>
        <v>-0.321334</v>
      </c>
      <c r="BG201" s="25" t="n">
        <f aca="false">(BF201/O201)*100</f>
        <v>-1.21387897482996</v>
      </c>
      <c r="BH201" s="25" t="n">
        <f aca="false">BG201/AA201</f>
        <v>-0.0449584805492577</v>
      </c>
      <c r="BI201" s="25" t="n">
        <f aca="false">((BA201 - AY201)/AY201)*100</f>
        <v>-1.28279651212344</v>
      </c>
      <c r="BJ201" s="25" t="n">
        <f aca="false">BI201/AA201</f>
        <v>-0.0475109819304976</v>
      </c>
      <c r="BK201" s="25" t="n">
        <f aca="false">(AV201-O201)</f>
        <v>-0.462179599640937</v>
      </c>
      <c r="BL201" s="25" t="n">
        <f aca="false">(BK201/O201)*100</f>
        <v>-1.74594066796374</v>
      </c>
      <c r="BM201" s="25" t="n">
        <f aca="false">BL201/AA201</f>
        <v>-0.0646644691838422</v>
      </c>
      <c r="BN201" s="25" t="n">
        <f aca="false">((BC201 - AY201)/AY201)*100</f>
        <v>-1.84506581436762</v>
      </c>
      <c r="BO201" s="25" t="n">
        <f aca="false">BN201/AA201</f>
        <v>-0.0683357709025046</v>
      </c>
      <c r="BP201" s="25" t="n">
        <f aca="false">((BC201 - AZ201)/AZ201)</f>
        <v>-0.0176009146988798</v>
      </c>
      <c r="BQ201" s="25" t="n">
        <f aca="false">BP201*100</f>
        <v>-1.76009146988798</v>
      </c>
      <c r="BR201" s="25" t="n">
        <f aca="false">BP201/AA201</f>
        <v>-0.00065188572958814</v>
      </c>
      <c r="BS201" s="25" t="n">
        <f aca="false">((AZ201 - AY201)/AZ201)</f>
        <v>-0.000865716483686295</v>
      </c>
      <c r="BT201" s="25" t="n">
        <f aca="false">BS201*100</f>
        <v>-0.0865716483686295</v>
      </c>
      <c r="BU201" s="25" t="n">
        <f aca="false">BS201/AA201</f>
        <v>-3.20635734698628E-005</v>
      </c>
      <c r="BV201" s="25" t="n">
        <f aca="false">(BP201-BS201)*100</f>
        <v>-1.67351982151935</v>
      </c>
      <c r="BW201" s="25" t="n">
        <f aca="false">BV201/AA201</f>
        <v>-0.0619822156118278</v>
      </c>
      <c r="BX201" s="10"/>
      <c r="BY201" s="26"/>
      <c r="BZ201" s="26"/>
      <c r="CA201" s="26"/>
    </row>
    <row r="202" customFormat="false" ht="14.25" hidden="false" customHeight="true" outlineLevel="0" collapsed="false">
      <c r="A202" s="18" t="n">
        <v>201</v>
      </c>
      <c r="B202" s="10" t="n">
        <v>17200</v>
      </c>
      <c r="C202" s="10" t="n">
        <v>9</v>
      </c>
      <c r="D202" s="11" t="n">
        <v>3</v>
      </c>
      <c r="E202" s="11" t="n">
        <v>3</v>
      </c>
      <c r="F202" s="10" t="n">
        <v>900</v>
      </c>
      <c r="G202" s="10" t="n">
        <v>2442.18</v>
      </c>
      <c r="H202" s="10" t="n">
        <v>2466.7</v>
      </c>
      <c r="I202" s="12" t="n">
        <v>908.54</v>
      </c>
      <c r="J202" s="10" t="n">
        <v>2.07</v>
      </c>
      <c r="K202" s="13" t="n">
        <v>7.59</v>
      </c>
      <c r="L202" s="10" t="s">
        <v>64</v>
      </c>
      <c r="M202" s="10" t="n">
        <v>20170915</v>
      </c>
      <c r="N202" s="10" t="n">
        <v>20170915</v>
      </c>
      <c r="O202" s="10" t="n">
        <v>8.309</v>
      </c>
      <c r="P202" s="10" t="n">
        <v>170505</v>
      </c>
      <c r="Q202" s="24" t="n">
        <f aca="false">DATE(2017,RIGHT(LEFT(P202,4),2),RIGHT(P202,2))</f>
        <v>42860</v>
      </c>
      <c r="R202" s="10" t="n">
        <v>2.786</v>
      </c>
      <c r="S202" s="10" t="n">
        <v>12.9</v>
      </c>
      <c r="T202" s="10" t="n">
        <f aca="false">AVERAGE(32.5, 32.6, 32.5)</f>
        <v>32.5333333333333</v>
      </c>
      <c r="U202" s="10" t="n">
        <v>36.1</v>
      </c>
      <c r="V202" s="10" t="n">
        <v>8.264</v>
      </c>
      <c r="W202" s="10" t="n">
        <v>170601</v>
      </c>
      <c r="X202" s="24" t="n">
        <f aca="false">DATE(2017,RIGHT(LEFT(W202,4),2),RIGHT(W202,2))</f>
        <v>42887</v>
      </c>
      <c r="Y202" s="10" t="n">
        <f aca="false">V202*(32.55/29.53)</f>
        <v>9.10915001693193</v>
      </c>
      <c r="Z202" s="10" t="e">
        <f aca="false">V202*(T202/AI202)</f>
        <v>#VALUE!</v>
      </c>
      <c r="AA202" s="10" t="n">
        <v>27</v>
      </c>
      <c r="AB202" s="10" t="n">
        <f aca="false">IF(X202="NA","NA",DATEDIF(Q202,X202,"d"))</f>
        <v>27</v>
      </c>
      <c r="AC202" s="10" t="n">
        <f aca="false">1.8682*O202 - 2.7383</f>
        <v>12.7845738</v>
      </c>
      <c r="AD202" s="10" t="e">
        <f aca="false">1.8682*Z202 - 2.7383</f>
        <v>#VALUE!</v>
      </c>
      <c r="AE202" s="10" t="e">
        <f aca="false">((AD202-AC202)/AC202)*100</f>
        <v>#VALUE!</v>
      </c>
      <c r="AF202" s="12"/>
      <c r="AG202" s="10" t="s">
        <v>65</v>
      </c>
      <c r="AH202" s="10" t="s">
        <v>65</v>
      </c>
      <c r="AI202" s="10" t="s">
        <v>65</v>
      </c>
      <c r="AJ202" s="10" t="s">
        <v>65</v>
      </c>
      <c r="AK202" s="10" t="s">
        <v>65</v>
      </c>
      <c r="AL202" s="10" t="s">
        <v>65</v>
      </c>
      <c r="AM202" s="10" t="s">
        <v>65</v>
      </c>
      <c r="AN202" s="10" t="s">
        <v>65</v>
      </c>
      <c r="AO202" s="24" t="str">
        <f aca="false">IF(AN202="NA","NA",DATE(2017,RIGHT(LEFT(AN202,4),2),RIGHT(AN202,2)))</f>
        <v>NA</v>
      </c>
      <c r="AP202" s="10" t="str">
        <f aca="false">IF(AO202="NA","NA",DATEDIF(X202,AO202,"d"))</f>
        <v>NA</v>
      </c>
      <c r="AQ202" s="10" t="s">
        <v>65</v>
      </c>
      <c r="AR202" s="10" t="s">
        <v>65</v>
      </c>
      <c r="AS202" s="10" t="s">
        <v>65</v>
      </c>
      <c r="AT202" s="10" t="s">
        <v>65</v>
      </c>
      <c r="AU202" s="10" t="e">
        <f aca="false">((R202 - AQ202)/ R202)</f>
        <v>#VALUE!</v>
      </c>
      <c r="AV202" s="10" t="s">
        <v>65</v>
      </c>
      <c r="AW202" s="10" t="n">
        <v>14.069</v>
      </c>
      <c r="AX202" s="10" t="s">
        <v>66</v>
      </c>
      <c r="AY202" s="21" t="n">
        <f aca="false">1.8651*O202 - 2.6525</f>
        <v>12.8446159</v>
      </c>
      <c r="AZ202" s="21" t="n">
        <f aca="false">1.8651*V202 - 2.6525</f>
        <v>12.7606864</v>
      </c>
      <c r="BA202" s="21" t="s">
        <v>65</v>
      </c>
      <c r="BB202" s="21" t="s">
        <v>65</v>
      </c>
      <c r="BC202" s="21" t="s">
        <v>65</v>
      </c>
      <c r="BD202" s="25" t="n">
        <f aca="false">V202 - O202</f>
        <v>-0.0449999999999999</v>
      </c>
      <c r="BE202" s="25" t="n">
        <f aca="false">(BD202/O202)*100</f>
        <v>-0.541581417739799</v>
      </c>
      <c r="BF202" s="25" t="n">
        <f aca="false">V202-O202</f>
        <v>-0.0449999999999999</v>
      </c>
      <c r="BG202" s="25" t="n">
        <f aca="false">(BF202/O202)*100</f>
        <v>-0.541581417739799</v>
      </c>
      <c r="BH202" s="25" t="n">
        <f aca="false">BG202/AA202</f>
        <v>-0.0200585710274</v>
      </c>
      <c r="BI202" s="25" t="n">
        <f aca="false">((AZ202 - AY202)/AY202)*100</f>
        <v>-0.653421641047281</v>
      </c>
      <c r="BJ202" s="25" t="n">
        <f aca="false">BI202/AA202</f>
        <v>-0.0242008015202697</v>
      </c>
      <c r="BK202" s="25" t="s">
        <v>65</v>
      </c>
      <c r="BL202" s="25" t="s">
        <v>65</v>
      </c>
      <c r="BM202" s="25" t="s">
        <v>65</v>
      </c>
      <c r="BN202" s="25" t="s">
        <v>65</v>
      </c>
      <c r="BO202" s="25" t="s">
        <v>65</v>
      </c>
      <c r="BP202" s="25" t="e">
        <f aca="false">((BC202 - AZ202)/AZ202)</f>
        <v>#VALUE!</v>
      </c>
      <c r="BQ202" s="25" t="e">
        <f aca="false">BP202*100</f>
        <v>#VALUE!</v>
      </c>
      <c r="BR202" s="25" t="e">
        <f aca="false">BP202/AA202</f>
        <v>#VALUE!</v>
      </c>
      <c r="BS202" s="25" t="n">
        <f aca="false">((AZ202 - AY202)/AZ202)</f>
        <v>-0.0065771932143086</v>
      </c>
      <c r="BT202" s="25" t="n">
        <f aca="false">BS202*100</f>
        <v>-0.65771932143086</v>
      </c>
      <c r="BU202" s="25" t="n">
        <f aca="false">BS202/AA202</f>
        <v>-0.000243599748678096</v>
      </c>
      <c r="BV202" s="25" t="e">
        <f aca="false">(BP202-BS202)*100</f>
        <v>#VALUE!</v>
      </c>
      <c r="BW202" s="25" t="e">
        <f aca="false">BV202/AA202</f>
        <v>#VALUE!</v>
      </c>
      <c r="BX202" s="10"/>
      <c r="BY202" s="26"/>
      <c r="BZ202" s="26"/>
      <c r="CA202" s="26"/>
    </row>
    <row r="203" customFormat="false" ht="14.25" hidden="false" customHeight="true" outlineLevel="0" collapsed="false">
      <c r="A203" s="18" t="n">
        <v>202</v>
      </c>
      <c r="B203" s="10" t="n">
        <v>17214</v>
      </c>
      <c r="C203" s="10" t="n">
        <v>14</v>
      </c>
      <c r="D203" s="11" t="n">
        <v>5</v>
      </c>
      <c r="E203" s="11" t="n">
        <v>2</v>
      </c>
      <c r="F203" s="10" t="n">
        <v>900</v>
      </c>
      <c r="G203" s="10" t="n">
        <v>2441</v>
      </c>
      <c r="H203" s="10" t="n">
        <v>2468.42</v>
      </c>
      <c r="I203" s="12" t="n">
        <v>865.45</v>
      </c>
      <c r="J203" s="10" t="n">
        <v>2.15</v>
      </c>
      <c r="K203" s="13" t="n">
        <v>7.62</v>
      </c>
      <c r="L203" s="10" t="s">
        <v>64</v>
      </c>
      <c r="M203" s="10" t="n">
        <v>20170915</v>
      </c>
      <c r="N203" s="10" t="n">
        <v>20170915</v>
      </c>
      <c r="O203" s="10" t="n">
        <v>11.521</v>
      </c>
      <c r="P203" s="10" t="n">
        <v>170506</v>
      </c>
      <c r="Q203" s="24" t="n">
        <f aca="false">DATE(2017,RIGHT(LEFT(P203,4),2),RIGHT(P203,2))</f>
        <v>42861</v>
      </c>
      <c r="R203" s="10" t="n">
        <f aca="false">AVERAGE(2.802, 2.8, 2.8)</f>
        <v>2.80066666666667</v>
      </c>
      <c r="S203" s="10" t="n">
        <v>13</v>
      </c>
      <c r="T203" s="10" t="n">
        <f aca="false">AVERAGE(32.6, 32.7, 32.7)</f>
        <v>32.6666666666667</v>
      </c>
      <c r="U203" s="10" t="n">
        <v>36.1</v>
      </c>
      <c r="V203" s="10" t="n">
        <v>11.78</v>
      </c>
      <c r="W203" s="10" t="n">
        <v>170601</v>
      </c>
      <c r="X203" s="24" t="n">
        <f aca="false">DATE(2017,RIGHT(LEFT(W203,4),2),RIGHT(W203,2))</f>
        <v>42887</v>
      </c>
      <c r="Y203" s="10" t="n">
        <f aca="false">V203*(32.55/29.53)</f>
        <v>12.9847273958686</v>
      </c>
      <c r="Z203" s="10" t="n">
        <f aca="false">V203*(T203/AI203)</f>
        <v>13.0004504504505</v>
      </c>
      <c r="AA203" s="16" t="n">
        <v>27</v>
      </c>
      <c r="AB203" s="10" t="n">
        <f aca="false">IF(X203="NA","NA",DATEDIF(Q203,X203,"d"))</f>
        <v>26</v>
      </c>
      <c r="AC203" s="10" t="n">
        <f aca="false">1.8682*O203 - 2.7383</f>
        <v>18.7852322</v>
      </c>
      <c r="AD203" s="10" t="n">
        <f aca="false">1.8682*Z203 - 2.7383</f>
        <v>21.5491415315315</v>
      </c>
      <c r="AE203" s="10" t="n">
        <f aca="false">((AD203-AC203)/AC203)*100</f>
        <v>14.713202914423</v>
      </c>
      <c r="AF203" s="12" t="n">
        <f aca="false">(AE203/AA203)*60</f>
        <v>32.6960064764956</v>
      </c>
      <c r="AG203" s="10" t="n">
        <f aca="false">AVERAGE(2.799, 2.8, 2.8)</f>
        <v>2.79966666666667</v>
      </c>
      <c r="AH203" s="10" t="n">
        <v>17</v>
      </c>
      <c r="AI203" s="10" t="n">
        <f aca="false">AVERAGE(29.6, 29.6, 29.6)</f>
        <v>29.6</v>
      </c>
      <c r="AJ203" s="10" t="n">
        <v>33.1</v>
      </c>
      <c r="AK203" s="10" t="n">
        <f aca="false">((R203 - AG203)/R203)</f>
        <v>0.000357057843370587</v>
      </c>
      <c r="AL203" s="10" t="n">
        <f aca="false">(V203*(1 +AK203))</f>
        <v>11.7842061413949</v>
      </c>
      <c r="AM203" s="10" t="n">
        <v>11.805333</v>
      </c>
      <c r="AN203" s="10" t="n">
        <v>170707</v>
      </c>
      <c r="AO203" s="24" t="n">
        <f aca="false">IF(AN203="NA","NA",DATE(2017,RIGHT(LEFT(AN203,4),2),RIGHT(AN203,2)))</f>
        <v>42923</v>
      </c>
      <c r="AP203" s="10" t="n">
        <f aca="false">IF(AO203="NA","NA",DATEDIF(X203,AO203,"d"))</f>
        <v>36</v>
      </c>
      <c r="AQ203" s="10" t="n">
        <f aca="false">AVERAGE(2.812, 2.809, 2.81)</f>
        <v>2.81033333333333</v>
      </c>
      <c r="AR203" s="10" t="n">
        <v>16.8</v>
      </c>
      <c r="AS203" s="10" t="s">
        <v>65</v>
      </c>
      <c r="AT203" s="10" t="s">
        <v>65</v>
      </c>
      <c r="AU203" s="10" t="n">
        <f aca="false">((R203 - AQ203)/ R203)</f>
        <v>-0.00345155915258281</v>
      </c>
      <c r="AV203" s="10" t="n">
        <f aca="false">(AM203*(1+AU203))</f>
        <v>11.7645861948346</v>
      </c>
      <c r="AW203" s="10" t="n">
        <v>20.398</v>
      </c>
      <c r="AX203" s="10" t="s">
        <v>66</v>
      </c>
      <c r="AY203" s="21" t="n">
        <f aca="false">1.8651*O203 - 2.6525</f>
        <v>18.8353171</v>
      </c>
      <c r="AZ203" s="21" t="n">
        <f aca="false">1.8651*V203 - 2.6525</f>
        <v>19.318378</v>
      </c>
      <c r="BA203" s="21" t="n">
        <f aca="false">1.8651*AM203 - 2.6525</f>
        <v>19.3656265783</v>
      </c>
      <c r="BB203" s="21" t="n">
        <f aca="false">1.8651*AL203 - 2.6525</f>
        <v>19.3262228743156</v>
      </c>
      <c r="BC203" s="21" t="n">
        <f aca="false">1.8651*AV203 - 2.6525</f>
        <v>19.2896297119859</v>
      </c>
      <c r="BD203" s="25" t="n">
        <f aca="false">V203 - O203</f>
        <v>0.258999999999999</v>
      </c>
      <c r="BE203" s="25" t="n">
        <f aca="false">(BD203/O203)*100</f>
        <v>2.24806874403262</v>
      </c>
      <c r="BF203" s="25" t="n">
        <f aca="false">AM203-O203</f>
        <v>0.284332999999998</v>
      </c>
      <c r="BG203" s="25" t="n">
        <f aca="false">(BF203/O203)*100</f>
        <v>2.46795417064489</v>
      </c>
      <c r="BH203" s="25" t="n">
        <f aca="false">BG203/AA203</f>
        <v>0.091405710023885</v>
      </c>
      <c r="BI203" s="25" t="n">
        <f aca="false">((BA203 - AY203)/AY203)*100</f>
        <v>2.81550597467774</v>
      </c>
      <c r="BJ203" s="25" t="n">
        <f aca="false">BI203/AA203</f>
        <v>0.104277999062138</v>
      </c>
      <c r="BK203" s="25" t="n">
        <f aca="false">(AV203-O203)</f>
        <v>0.243586194834561</v>
      </c>
      <c r="BL203" s="25" t="n">
        <f aca="false">(BK203/O203)*100</f>
        <v>2.11427996558078</v>
      </c>
      <c r="BM203" s="25" t="n">
        <f aca="false">BL203/AA203</f>
        <v>0.0783066653918807</v>
      </c>
      <c r="BN203" s="25" t="n">
        <f aca="false">((BC203 - AY203)/AY203)*100</f>
        <v>2.41202529043666</v>
      </c>
      <c r="BO203" s="25" t="n">
        <f aca="false">BN203/AA203</f>
        <v>0.0893342700161726</v>
      </c>
      <c r="BP203" s="25" t="n">
        <f aca="false">((BC203 - AZ203)/AZ203)</f>
        <v>-0.00148813156125516</v>
      </c>
      <c r="BQ203" s="25" t="n">
        <f aca="false">BP203*100</f>
        <v>-0.148813156125516</v>
      </c>
      <c r="BR203" s="25" t="n">
        <f aca="false">BP203/AA203</f>
        <v>-5.5115983750191E-005</v>
      </c>
      <c r="BS203" s="25" t="n">
        <f aca="false">((AZ203 - AY203)/AZ203)</f>
        <v>0.0250052514760814</v>
      </c>
      <c r="BT203" s="25" t="n">
        <f aca="false">BS203*100</f>
        <v>2.50052514760814</v>
      </c>
      <c r="BU203" s="25" t="n">
        <f aca="false">BS203/AA203</f>
        <v>0.000926120425040051</v>
      </c>
      <c r="BV203" s="25" t="n">
        <f aca="false">(BP203-BS203)*100</f>
        <v>-2.64933830373365</v>
      </c>
      <c r="BW203" s="25" t="n">
        <f aca="false">BV203/AA203</f>
        <v>-0.0981236408790242</v>
      </c>
      <c r="BX203" s="10"/>
      <c r="BY203" s="26"/>
      <c r="BZ203" s="26"/>
      <c r="CA203" s="26"/>
    </row>
    <row r="204" customFormat="false" ht="14.25" hidden="false" customHeight="true" outlineLevel="0" collapsed="false">
      <c r="A204" s="18" t="n">
        <v>203</v>
      </c>
      <c r="B204" s="10" t="n">
        <v>17015</v>
      </c>
      <c r="C204" s="10" t="s">
        <v>65</v>
      </c>
      <c r="D204" s="11" t="s">
        <v>65</v>
      </c>
      <c r="E204" s="11" t="s">
        <v>65</v>
      </c>
      <c r="F204" s="10" t="s">
        <v>65</v>
      </c>
      <c r="G204" s="10" t="s">
        <v>65</v>
      </c>
      <c r="H204" s="10" t="s">
        <v>65</v>
      </c>
      <c r="I204" s="12" t="s">
        <v>65</v>
      </c>
      <c r="J204" s="10" t="s">
        <v>65</v>
      </c>
      <c r="K204" s="13" t="s">
        <v>65</v>
      </c>
      <c r="L204" s="10" t="s">
        <v>92</v>
      </c>
      <c r="M204" s="10" t="s">
        <v>65</v>
      </c>
      <c r="N204" s="10" t="s">
        <v>65</v>
      </c>
      <c r="O204" s="10" t="s">
        <v>65</v>
      </c>
      <c r="P204" s="10" t="s">
        <v>65</v>
      </c>
      <c r="Q204" s="24" t="s">
        <v>65</v>
      </c>
      <c r="R204" s="10" t="s">
        <v>65</v>
      </c>
      <c r="S204" s="10" t="s">
        <v>65</v>
      </c>
      <c r="T204" s="10" t="s">
        <v>65</v>
      </c>
      <c r="U204" s="10" t="s">
        <v>65</v>
      </c>
      <c r="V204" s="10" t="s">
        <v>65</v>
      </c>
      <c r="W204" s="10" t="s">
        <v>65</v>
      </c>
      <c r="X204" s="24" t="s">
        <v>65</v>
      </c>
      <c r="Y204" s="10" t="e">
        <f aca="false">V204*(32.55/29.53)</f>
        <v>#VALUE!</v>
      </c>
      <c r="Z204" s="10" t="e">
        <f aca="false">V204*(T204/AI204)</f>
        <v>#VALUE!</v>
      </c>
      <c r="AA204" s="10" t="s">
        <v>65</v>
      </c>
      <c r="AB204" s="10" t="str">
        <f aca="false">IF(X204="NA","NA",DATEDIF(Q204,X204,"d"))</f>
        <v>NA</v>
      </c>
      <c r="AC204" s="10" t="e">
        <f aca="false">1.8682*O204 - 2.7383</f>
        <v>#VALUE!</v>
      </c>
      <c r="AD204" s="10" t="e">
        <f aca="false">1.8682*Z204 - 2.7383</f>
        <v>#VALUE!</v>
      </c>
      <c r="AE204" s="10" t="e">
        <f aca="false">((AD204-AC204)/AC204)*100</f>
        <v>#VALUE!</v>
      </c>
      <c r="AF204" s="12"/>
      <c r="AG204" s="10" t="s">
        <v>65</v>
      </c>
      <c r="AH204" s="10" t="s">
        <v>65</v>
      </c>
      <c r="AI204" s="10" t="s">
        <v>65</v>
      </c>
      <c r="AJ204" s="10" t="s">
        <v>65</v>
      </c>
      <c r="AK204" s="10" t="s">
        <v>65</v>
      </c>
      <c r="AL204" s="10" t="s">
        <v>65</v>
      </c>
      <c r="AM204" s="10" t="s">
        <v>65</v>
      </c>
      <c r="AN204" s="10" t="s">
        <v>65</v>
      </c>
      <c r="AO204" s="24" t="str">
        <f aca="false">IF(AN204="NA","NA",DATE(2017,RIGHT(LEFT(AN204,4),2),RIGHT(AN204,2)))</f>
        <v>NA</v>
      </c>
      <c r="AP204" s="10" t="str">
        <f aca="false">IF(AO204="NA","NA",DATEDIF(X204,AO204,"d"))</f>
        <v>NA</v>
      </c>
      <c r="AQ204" s="10" t="s">
        <v>65</v>
      </c>
      <c r="AR204" s="10" t="s">
        <v>65</v>
      </c>
      <c r="AS204" s="10" t="s">
        <v>65</v>
      </c>
      <c r="AT204" s="10" t="s">
        <v>65</v>
      </c>
      <c r="AU204" s="10" t="s">
        <v>65</v>
      </c>
      <c r="AV204" s="10" t="s">
        <v>65</v>
      </c>
      <c r="AW204" s="10" t="s">
        <v>65</v>
      </c>
      <c r="AX204" s="10" t="s">
        <v>65</v>
      </c>
      <c r="AY204" s="25" t="s">
        <v>65</v>
      </c>
      <c r="AZ204" s="25" t="s">
        <v>65</v>
      </c>
      <c r="BA204" s="25" t="s">
        <v>65</v>
      </c>
      <c r="BB204" s="25" t="s">
        <v>65</v>
      </c>
      <c r="BC204" s="25" t="s">
        <v>65</v>
      </c>
      <c r="BD204" s="25" t="s">
        <v>65</v>
      </c>
      <c r="BE204" s="25" t="s">
        <v>65</v>
      </c>
      <c r="BF204" s="25" t="s">
        <v>65</v>
      </c>
      <c r="BG204" s="25" t="s">
        <v>65</v>
      </c>
      <c r="BH204" s="25" t="s">
        <v>65</v>
      </c>
      <c r="BI204" s="25" t="s">
        <v>65</v>
      </c>
      <c r="BJ204" s="25" t="s">
        <v>65</v>
      </c>
      <c r="BK204" s="25" t="s">
        <v>65</v>
      </c>
      <c r="BL204" s="25" t="s">
        <v>65</v>
      </c>
      <c r="BM204" s="25" t="s">
        <v>65</v>
      </c>
      <c r="BN204" s="25" t="s">
        <v>65</v>
      </c>
      <c r="BO204" s="25" t="s">
        <v>65</v>
      </c>
      <c r="BP204" s="25" t="e">
        <f aca="false">((BC204 - AZ204)/AZ204)</f>
        <v>#VALUE!</v>
      </c>
      <c r="BQ204" s="25" t="e">
        <f aca="false">BP204*100</f>
        <v>#VALUE!</v>
      </c>
      <c r="BR204" s="25" t="e">
        <f aca="false">BP204/AA204</f>
        <v>#VALUE!</v>
      </c>
      <c r="BS204" s="25" t="e">
        <f aca="false">((AZ204 - AY204)/AZ204)</f>
        <v>#VALUE!</v>
      </c>
      <c r="BT204" s="25" t="e">
        <f aca="false">BS204*100</f>
        <v>#VALUE!</v>
      </c>
      <c r="BU204" s="25" t="e">
        <f aca="false">BS204/AA204</f>
        <v>#VALUE!</v>
      </c>
      <c r="BV204" s="25" t="e">
        <f aca="false">(BP204-BS204)*100</f>
        <v>#VALUE!</v>
      </c>
      <c r="BW204" s="25" t="e">
        <f aca="false">BV204/AA204</f>
        <v>#VALUE!</v>
      </c>
      <c r="BX204" s="10"/>
      <c r="BY204" s="26"/>
      <c r="BZ204" s="26"/>
      <c r="CA204" s="26"/>
    </row>
    <row r="205" customFormat="false" ht="14.25" hidden="false" customHeight="true" outlineLevel="0" collapsed="false">
      <c r="A205" s="18" t="n">
        <v>204</v>
      </c>
      <c r="B205" s="10" t="n">
        <v>17044</v>
      </c>
      <c r="C205" s="10" t="n">
        <v>11</v>
      </c>
      <c r="D205" s="11" t="n">
        <v>4</v>
      </c>
      <c r="E205" s="11" t="n">
        <v>2</v>
      </c>
      <c r="F205" s="10" t="n">
        <v>2800</v>
      </c>
      <c r="G205" s="10" t="n">
        <v>2601.68</v>
      </c>
      <c r="H205" s="10" t="n">
        <v>2504.96</v>
      </c>
      <c r="I205" s="12" t="n">
        <v>2527.05</v>
      </c>
      <c r="J205" s="10" t="n">
        <v>1.02</v>
      </c>
      <c r="K205" s="13" t="n">
        <v>7.22</v>
      </c>
      <c r="L205" s="10" t="s">
        <v>92</v>
      </c>
      <c r="M205" s="10" t="s">
        <v>65</v>
      </c>
      <c r="N205" s="10" t="s">
        <v>65</v>
      </c>
      <c r="O205" s="10" t="s">
        <v>65</v>
      </c>
      <c r="P205" s="10" t="s">
        <v>65</v>
      </c>
      <c r="Q205" s="24" t="s">
        <v>65</v>
      </c>
      <c r="R205" s="10" t="n">
        <f aca="false">AVERAGE(2.756, 2.755, 2.756)</f>
        <v>2.75566666666667</v>
      </c>
      <c r="S205" s="10" t="n">
        <v>13</v>
      </c>
      <c r="T205" s="10" t="n">
        <f aca="false">AVERAGE(32.4,32.5,32.4)</f>
        <v>32.4333333333333</v>
      </c>
      <c r="U205" s="10" t="n">
        <v>36.1</v>
      </c>
      <c r="V205" s="10" t="s">
        <v>65</v>
      </c>
      <c r="W205" s="10" t="s">
        <v>65</v>
      </c>
      <c r="X205" s="24" t="s">
        <v>65</v>
      </c>
      <c r="Y205" s="10" t="e">
        <f aca="false">V205*(32.55/29.53)</f>
        <v>#VALUE!</v>
      </c>
      <c r="Z205" s="10" t="e">
        <f aca="false">V205*(T205/AI205)</f>
        <v>#VALUE!</v>
      </c>
      <c r="AA205" s="10" t="s">
        <v>65</v>
      </c>
      <c r="AB205" s="10" t="str">
        <f aca="false">IF(X205="NA","NA",DATEDIF(Q205,X205,"d"))</f>
        <v>NA</v>
      </c>
      <c r="AC205" s="10" t="e">
        <f aca="false">1.8682*O205 - 2.7383</f>
        <v>#VALUE!</v>
      </c>
      <c r="AD205" s="10" t="e">
        <f aca="false">1.8682*Z205 - 2.7383</f>
        <v>#VALUE!</v>
      </c>
      <c r="AE205" s="10" t="e">
        <f aca="false">((AD205-AC205)/AC205)*100</f>
        <v>#VALUE!</v>
      </c>
      <c r="AF205" s="12"/>
      <c r="AG205" s="10" t="n">
        <f aca="false">AVERAGE(2.799, 2.8, 2.8)</f>
        <v>2.79966666666667</v>
      </c>
      <c r="AH205" s="10" t="n">
        <v>17</v>
      </c>
      <c r="AI205" s="10" t="n">
        <f aca="false">AVERAGE(29.6, 29.6, 29.6)</f>
        <v>29.6</v>
      </c>
      <c r="AJ205" s="10" t="n">
        <v>33.1</v>
      </c>
      <c r="AK205" s="10" t="n">
        <f aca="false">((R205 - AG205)/R205)</f>
        <v>-0.0159670981008832</v>
      </c>
      <c r="AL205" s="10" t="s">
        <v>65</v>
      </c>
      <c r="AM205" s="10" t="s">
        <v>65</v>
      </c>
      <c r="AN205" s="10" t="s">
        <v>65</v>
      </c>
      <c r="AO205" s="24" t="str">
        <f aca="false">IF(AN205="NA","NA",DATE(2017,RIGHT(LEFT(AN205,4),2),RIGHT(AN205,2)))</f>
        <v>NA</v>
      </c>
      <c r="AP205" s="10" t="str">
        <f aca="false">IF(AO205="NA","NA",DATEDIF(X205,AO205,"d"))</f>
        <v>NA</v>
      </c>
      <c r="AQ205" s="10" t="n">
        <f aca="false">AVERAGE(2.812, 2.809, 2.81)</f>
        <v>2.81033333333333</v>
      </c>
      <c r="AR205" s="10" t="n">
        <v>16.8</v>
      </c>
      <c r="AS205" s="10" t="s">
        <v>65</v>
      </c>
      <c r="AT205" s="10" t="s">
        <v>65</v>
      </c>
      <c r="AU205" s="10" t="n">
        <f aca="false">((R205 - AQ205)/ R205)</f>
        <v>-0.0198379097617034</v>
      </c>
      <c r="AV205" s="10" t="s">
        <v>65</v>
      </c>
      <c r="AW205" s="10" t="s">
        <v>65</v>
      </c>
      <c r="AX205" s="10" t="s">
        <v>65</v>
      </c>
      <c r="AY205" s="25" t="s">
        <v>65</v>
      </c>
      <c r="AZ205" s="25" t="s">
        <v>65</v>
      </c>
      <c r="BA205" s="25" t="s">
        <v>65</v>
      </c>
      <c r="BB205" s="25" t="s">
        <v>65</v>
      </c>
      <c r="BC205" s="25" t="s">
        <v>65</v>
      </c>
      <c r="BD205" s="25" t="s">
        <v>65</v>
      </c>
      <c r="BE205" s="25" t="s">
        <v>65</v>
      </c>
      <c r="BF205" s="25" t="s">
        <v>65</v>
      </c>
      <c r="BG205" s="25" t="s">
        <v>65</v>
      </c>
      <c r="BH205" s="25" t="s">
        <v>65</v>
      </c>
      <c r="BI205" s="25" t="s">
        <v>65</v>
      </c>
      <c r="BJ205" s="25" t="s">
        <v>65</v>
      </c>
      <c r="BK205" s="25" t="s">
        <v>65</v>
      </c>
      <c r="BL205" s="25" t="s">
        <v>65</v>
      </c>
      <c r="BM205" s="25" t="s">
        <v>65</v>
      </c>
      <c r="BN205" s="25" t="s">
        <v>65</v>
      </c>
      <c r="BO205" s="25" t="s">
        <v>65</v>
      </c>
      <c r="BP205" s="25" t="e">
        <f aca="false">((BC205 - AZ205)/AZ205)</f>
        <v>#VALUE!</v>
      </c>
      <c r="BQ205" s="25" t="e">
        <f aca="false">BP205*100</f>
        <v>#VALUE!</v>
      </c>
      <c r="BR205" s="25" t="e">
        <f aca="false">BP205/AA205</f>
        <v>#VALUE!</v>
      </c>
      <c r="BS205" s="25" t="e">
        <f aca="false">((AZ205 - AY205)/AZ205)</f>
        <v>#VALUE!</v>
      </c>
      <c r="BT205" s="25" t="e">
        <f aca="false">BS205*100</f>
        <v>#VALUE!</v>
      </c>
      <c r="BU205" s="25" t="e">
        <f aca="false">BS205/AA205</f>
        <v>#VALUE!</v>
      </c>
      <c r="BV205" s="25" t="e">
        <f aca="false">(BP205-BS205)*100</f>
        <v>#VALUE!</v>
      </c>
      <c r="BW205" s="25" t="e">
        <f aca="false">BV205/AA205</f>
        <v>#VALUE!</v>
      </c>
      <c r="BX205" s="10"/>
      <c r="BY205" s="26"/>
      <c r="BZ205" s="26"/>
      <c r="CA205" s="26"/>
    </row>
    <row r="206" customFormat="false" ht="14.25" hidden="false" customHeight="true" outlineLevel="0" collapsed="false">
      <c r="A206" s="18" t="n">
        <v>205</v>
      </c>
      <c r="B206" s="10" t="n">
        <v>17071</v>
      </c>
      <c r="C206" s="10" t="n">
        <v>14</v>
      </c>
      <c r="D206" s="11" t="n">
        <v>5</v>
      </c>
      <c r="E206" s="11" t="n">
        <v>2</v>
      </c>
      <c r="F206" s="10" t="n">
        <v>900</v>
      </c>
      <c r="G206" s="10" t="n">
        <v>2441</v>
      </c>
      <c r="H206" s="10" t="n">
        <v>2468.42</v>
      </c>
      <c r="I206" s="12" t="n">
        <v>865.45</v>
      </c>
      <c r="J206" s="10" t="n">
        <v>2.15</v>
      </c>
      <c r="K206" s="13" t="n">
        <v>7.62</v>
      </c>
      <c r="L206" s="10" t="s">
        <v>92</v>
      </c>
      <c r="M206" s="10" t="s">
        <v>65</v>
      </c>
      <c r="N206" s="10" t="s">
        <v>65</v>
      </c>
      <c r="O206" s="10" t="s">
        <v>65</v>
      </c>
      <c r="P206" s="10" t="s">
        <v>65</v>
      </c>
      <c r="Q206" s="24" t="s">
        <v>65</v>
      </c>
      <c r="R206" s="10" t="s">
        <v>65</v>
      </c>
      <c r="S206" s="10" t="s">
        <v>65</v>
      </c>
      <c r="T206" s="10" t="s">
        <v>65</v>
      </c>
      <c r="U206" s="10" t="s">
        <v>65</v>
      </c>
      <c r="V206" s="10" t="s">
        <v>65</v>
      </c>
      <c r="W206" s="10" t="s">
        <v>65</v>
      </c>
      <c r="X206" s="24" t="s">
        <v>65</v>
      </c>
      <c r="Y206" s="10" t="e">
        <f aca="false">V206*(32.55/29.53)</f>
        <v>#VALUE!</v>
      </c>
      <c r="Z206" s="10" t="e">
        <f aca="false">V206*(T206/AI206)</f>
        <v>#VALUE!</v>
      </c>
      <c r="AA206" s="10" t="s">
        <v>65</v>
      </c>
      <c r="AB206" s="10" t="str">
        <f aca="false">IF(X206="NA","NA",DATEDIF(Q206,X206,"d"))</f>
        <v>NA</v>
      </c>
      <c r="AC206" s="10" t="e">
        <f aca="false">1.8682*O206 - 2.7383</f>
        <v>#VALUE!</v>
      </c>
      <c r="AD206" s="10" t="e">
        <f aca="false">1.8682*Z206 - 2.7383</f>
        <v>#VALUE!</v>
      </c>
      <c r="AE206" s="10" t="e">
        <f aca="false">((AD206-AC206)/AC206)*100</f>
        <v>#VALUE!</v>
      </c>
      <c r="AF206" s="12"/>
      <c r="AG206" s="10" t="n">
        <f aca="false">AVERAGE(2.799, 2.798, 2.798)</f>
        <v>2.79833333333333</v>
      </c>
      <c r="AH206" s="10" t="n">
        <v>17</v>
      </c>
      <c r="AI206" s="10" t="n">
        <v>29.9</v>
      </c>
      <c r="AJ206" s="10" t="n">
        <v>33.1</v>
      </c>
      <c r="AK206" s="10" t="s">
        <v>65</v>
      </c>
      <c r="AL206" s="10" t="s">
        <v>65</v>
      </c>
      <c r="AM206" s="10" t="s">
        <v>65</v>
      </c>
      <c r="AN206" s="10" t="s">
        <v>65</v>
      </c>
      <c r="AO206" s="24" t="str">
        <f aca="false">IF(AN206="NA","NA",DATE(2017,RIGHT(LEFT(AN206,4),2),RIGHT(AN206,2)))</f>
        <v>NA</v>
      </c>
      <c r="AP206" s="10" t="str">
        <f aca="false">IF(AO206="NA","NA",DATEDIF(X206,AO206,"d"))</f>
        <v>NA</v>
      </c>
      <c r="AQ206" s="10" t="n">
        <f aca="false">AVERAGE(2.812, 2.809, 2.81)</f>
        <v>2.81033333333333</v>
      </c>
      <c r="AR206" s="10" t="n">
        <v>16.8</v>
      </c>
      <c r="AS206" s="10" t="s">
        <v>65</v>
      </c>
      <c r="AT206" s="10" t="s">
        <v>65</v>
      </c>
      <c r="AU206" s="10" t="s">
        <v>65</v>
      </c>
      <c r="AV206" s="10" t="s">
        <v>65</v>
      </c>
      <c r="AW206" s="10" t="s">
        <v>65</v>
      </c>
      <c r="AX206" s="10" t="s">
        <v>65</v>
      </c>
      <c r="AY206" s="25" t="s">
        <v>65</v>
      </c>
      <c r="AZ206" s="25" t="s">
        <v>65</v>
      </c>
      <c r="BA206" s="25" t="s">
        <v>65</v>
      </c>
      <c r="BB206" s="25" t="s">
        <v>65</v>
      </c>
      <c r="BC206" s="25" t="s">
        <v>65</v>
      </c>
      <c r="BD206" s="25" t="s">
        <v>65</v>
      </c>
      <c r="BE206" s="25" t="s">
        <v>65</v>
      </c>
      <c r="BF206" s="25" t="s">
        <v>65</v>
      </c>
      <c r="BG206" s="25" t="s">
        <v>65</v>
      </c>
      <c r="BH206" s="25" t="s">
        <v>65</v>
      </c>
      <c r="BI206" s="25" t="s">
        <v>65</v>
      </c>
      <c r="BJ206" s="25" t="s">
        <v>65</v>
      </c>
      <c r="BK206" s="25" t="s">
        <v>65</v>
      </c>
      <c r="BL206" s="25" t="s">
        <v>65</v>
      </c>
      <c r="BM206" s="25" t="s">
        <v>65</v>
      </c>
      <c r="BN206" s="25" t="s">
        <v>65</v>
      </c>
      <c r="BO206" s="25" t="s">
        <v>65</v>
      </c>
      <c r="BP206" s="25" t="e">
        <f aca="false">((BC206 - AZ206)/AZ206)</f>
        <v>#VALUE!</v>
      </c>
      <c r="BQ206" s="25" t="e">
        <f aca="false">BP206*100</f>
        <v>#VALUE!</v>
      </c>
      <c r="BR206" s="25" t="e">
        <f aca="false">BP206/AA206</f>
        <v>#VALUE!</v>
      </c>
      <c r="BS206" s="25" t="e">
        <f aca="false">((AZ206 - AY206)/AZ206)</f>
        <v>#VALUE!</v>
      </c>
      <c r="BT206" s="25" t="e">
        <f aca="false">BS206*100</f>
        <v>#VALUE!</v>
      </c>
      <c r="BU206" s="25" t="e">
        <f aca="false">BS206/AA206</f>
        <v>#VALUE!</v>
      </c>
      <c r="BV206" s="25" t="e">
        <f aca="false">(BP206-BS206)*100</f>
        <v>#VALUE!</v>
      </c>
      <c r="BW206" s="25" t="e">
        <f aca="false">BV206/AA206</f>
        <v>#VALUE!</v>
      </c>
      <c r="BX206" s="10"/>
      <c r="BY206" s="26"/>
      <c r="BZ206" s="26"/>
      <c r="CA206" s="26"/>
    </row>
    <row r="207" customFormat="false" ht="14.25" hidden="false" customHeight="true" outlineLevel="0" collapsed="false">
      <c r="A207" s="18" t="n">
        <v>206</v>
      </c>
      <c r="B207" s="10" t="n">
        <v>17087</v>
      </c>
      <c r="C207" s="10" t="n">
        <v>16</v>
      </c>
      <c r="D207" s="11" t="n">
        <v>6</v>
      </c>
      <c r="E207" s="11" t="n">
        <v>1</v>
      </c>
      <c r="F207" s="10" t="n">
        <v>2800</v>
      </c>
      <c r="G207" s="10" t="n">
        <v>2616.63</v>
      </c>
      <c r="H207" s="10" t="n">
        <v>2523.13</v>
      </c>
      <c r="I207" s="12" t="n">
        <v>2423.47</v>
      </c>
      <c r="J207" s="10" t="n">
        <v>1.17</v>
      </c>
      <c r="K207" s="13" t="n">
        <v>7.24</v>
      </c>
      <c r="L207" s="10" t="s">
        <v>92</v>
      </c>
      <c r="M207" s="10" t="s">
        <v>65</v>
      </c>
      <c r="N207" s="10" t="s">
        <v>65</v>
      </c>
      <c r="O207" s="10" t="s">
        <v>65</v>
      </c>
      <c r="P207" s="10" t="s">
        <v>65</v>
      </c>
      <c r="Q207" s="24" t="s">
        <v>65</v>
      </c>
      <c r="R207" s="10" t="s">
        <v>65</v>
      </c>
      <c r="S207" s="10" t="s">
        <v>65</v>
      </c>
      <c r="T207" s="10" t="s">
        <v>65</v>
      </c>
      <c r="U207" s="10" t="s">
        <v>65</v>
      </c>
      <c r="V207" s="10" t="s">
        <v>65</v>
      </c>
      <c r="W207" s="10" t="s">
        <v>65</v>
      </c>
      <c r="X207" s="24" t="s">
        <v>65</v>
      </c>
      <c r="Y207" s="10" t="e">
        <f aca="false">V207*(32.55/29.53)</f>
        <v>#VALUE!</v>
      </c>
      <c r="Z207" s="10" t="e">
        <f aca="false">V207*(T207/AI207)</f>
        <v>#VALUE!</v>
      </c>
      <c r="AA207" s="10" t="s">
        <v>65</v>
      </c>
      <c r="AB207" s="10" t="str">
        <f aca="false">IF(X207="NA","NA",DATEDIF(Q207,X207,"d"))</f>
        <v>NA</v>
      </c>
      <c r="AC207" s="10" t="e">
        <f aca="false">1.8682*O207 - 2.7383</f>
        <v>#VALUE!</v>
      </c>
      <c r="AD207" s="10" t="e">
        <f aca="false">1.8682*Z207 - 2.7383</f>
        <v>#VALUE!</v>
      </c>
      <c r="AE207" s="10" t="e">
        <f aca="false">((AD207-AC207)/AC207)*100</f>
        <v>#VALUE!</v>
      </c>
      <c r="AF207" s="12"/>
      <c r="AG207" s="10" t="n">
        <f aca="false">AVERAGE(2.799, 2.798, 2.798)</f>
        <v>2.79833333333333</v>
      </c>
      <c r="AH207" s="10" t="n">
        <v>17</v>
      </c>
      <c r="AI207" s="10" t="n">
        <v>29.9</v>
      </c>
      <c r="AJ207" s="10" t="n">
        <v>33.1</v>
      </c>
      <c r="AK207" s="10" t="s">
        <v>65</v>
      </c>
      <c r="AL207" s="10" t="s">
        <v>65</v>
      </c>
      <c r="AM207" s="10" t="s">
        <v>65</v>
      </c>
      <c r="AN207" s="10" t="s">
        <v>65</v>
      </c>
      <c r="AO207" s="24" t="str">
        <f aca="false">IF(AN207="NA","NA",DATE(2017,RIGHT(LEFT(AN207,4),2),RIGHT(AN207,2)))</f>
        <v>NA</v>
      </c>
      <c r="AP207" s="10" t="str">
        <f aca="false">IF(AO207="NA","NA",DATEDIF(X207,AO207,"d"))</f>
        <v>NA</v>
      </c>
      <c r="AQ207" s="10" t="n">
        <f aca="false">AVERAGE(2.8, 2.801, 2.799)</f>
        <v>2.8</v>
      </c>
      <c r="AR207" s="10" t="n">
        <v>16.8</v>
      </c>
      <c r="AS207" s="10" t="s">
        <v>65</v>
      </c>
      <c r="AT207" s="10" t="s">
        <v>65</v>
      </c>
      <c r="AU207" s="10" t="s">
        <v>65</v>
      </c>
      <c r="AV207" s="10" t="s">
        <v>65</v>
      </c>
      <c r="AW207" s="10" t="s">
        <v>65</v>
      </c>
      <c r="AX207" s="10" t="s">
        <v>65</v>
      </c>
      <c r="AY207" s="25" t="s">
        <v>65</v>
      </c>
      <c r="AZ207" s="25" t="s">
        <v>65</v>
      </c>
      <c r="BA207" s="25" t="s">
        <v>65</v>
      </c>
      <c r="BB207" s="25" t="s">
        <v>65</v>
      </c>
      <c r="BC207" s="25" t="s">
        <v>65</v>
      </c>
      <c r="BD207" s="25" t="s">
        <v>65</v>
      </c>
      <c r="BE207" s="25" t="s">
        <v>65</v>
      </c>
      <c r="BF207" s="25" t="s">
        <v>65</v>
      </c>
      <c r="BG207" s="25" t="s">
        <v>65</v>
      </c>
      <c r="BH207" s="25" t="s">
        <v>65</v>
      </c>
      <c r="BI207" s="25" t="s">
        <v>65</v>
      </c>
      <c r="BJ207" s="25" t="s">
        <v>65</v>
      </c>
      <c r="BK207" s="25" t="s">
        <v>65</v>
      </c>
      <c r="BL207" s="25" t="s">
        <v>65</v>
      </c>
      <c r="BM207" s="25" t="s">
        <v>65</v>
      </c>
      <c r="BN207" s="25" t="s">
        <v>65</v>
      </c>
      <c r="BO207" s="25" t="s">
        <v>65</v>
      </c>
      <c r="BP207" s="25" t="e">
        <f aca="false">((BC207 - AZ207)/AZ207)</f>
        <v>#VALUE!</v>
      </c>
      <c r="BQ207" s="25" t="e">
        <f aca="false">BP207*100</f>
        <v>#VALUE!</v>
      </c>
      <c r="BR207" s="25" t="e">
        <f aca="false">BP207/AA207</f>
        <v>#VALUE!</v>
      </c>
      <c r="BS207" s="25" t="e">
        <f aca="false">((AZ207 - AY207)/AZ207)</f>
        <v>#VALUE!</v>
      </c>
      <c r="BT207" s="25" t="e">
        <f aca="false">BS207*100</f>
        <v>#VALUE!</v>
      </c>
      <c r="BU207" s="25" t="e">
        <f aca="false">BS207/AA207</f>
        <v>#VALUE!</v>
      </c>
      <c r="BV207" s="25" t="e">
        <f aca="false">(BP207-BS207)*100</f>
        <v>#VALUE!</v>
      </c>
      <c r="BW207" s="25" t="e">
        <f aca="false">BV207/AA207</f>
        <v>#VALUE!</v>
      </c>
      <c r="BX207" s="10"/>
      <c r="BY207" s="26"/>
      <c r="BZ207" s="26"/>
      <c r="CA207" s="26"/>
    </row>
    <row r="208" customFormat="false" ht="14.25" hidden="false" customHeight="true" outlineLevel="0" collapsed="false">
      <c r="A208" s="18" t="n">
        <v>207</v>
      </c>
      <c r="B208" s="10" t="n">
        <v>17100</v>
      </c>
      <c r="C208" s="10" t="n">
        <v>13</v>
      </c>
      <c r="D208" s="11" t="n">
        <v>5</v>
      </c>
      <c r="E208" s="11" t="n">
        <v>1</v>
      </c>
      <c r="F208" s="10" t="n">
        <v>900</v>
      </c>
      <c r="G208" s="10" t="n">
        <v>2439.9</v>
      </c>
      <c r="H208" s="10" t="n">
        <v>2459.91</v>
      </c>
      <c r="I208" s="12" t="n">
        <v>936.56</v>
      </c>
      <c r="J208" s="10" t="n">
        <v>2.02</v>
      </c>
      <c r="K208" s="13" t="n">
        <v>7.62</v>
      </c>
      <c r="L208" s="10" t="s">
        <v>92</v>
      </c>
      <c r="M208" s="10" t="s">
        <v>65</v>
      </c>
      <c r="N208" s="10" t="s">
        <v>65</v>
      </c>
      <c r="O208" s="10" t="s">
        <v>65</v>
      </c>
      <c r="P208" s="10" t="s">
        <v>65</v>
      </c>
      <c r="Q208" s="24" t="s">
        <v>65</v>
      </c>
      <c r="R208" s="10" t="s">
        <v>65</v>
      </c>
      <c r="S208" s="10" t="s">
        <v>65</v>
      </c>
      <c r="T208" s="10" t="s">
        <v>65</v>
      </c>
      <c r="U208" s="10" t="s">
        <v>65</v>
      </c>
      <c r="V208" s="10" t="s">
        <v>65</v>
      </c>
      <c r="W208" s="10" t="s">
        <v>65</v>
      </c>
      <c r="X208" s="24" t="s">
        <v>65</v>
      </c>
      <c r="Y208" s="10" t="e">
        <f aca="false">V208*(32.55/29.53)</f>
        <v>#VALUE!</v>
      </c>
      <c r="Z208" s="10" t="e">
        <f aca="false">V208*(T208/AI208)</f>
        <v>#VALUE!</v>
      </c>
      <c r="AA208" s="10" t="s">
        <v>65</v>
      </c>
      <c r="AB208" s="10" t="str">
        <f aca="false">IF(X208="NA","NA",DATEDIF(Q208,X208,"d"))</f>
        <v>NA</v>
      </c>
      <c r="AC208" s="10" t="e">
        <f aca="false">1.8682*O208 - 2.7383</f>
        <v>#VALUE!</v>
      </c>
      <c r="AD208" s="10" t="e">
        <f aca="false">1.8682*Z208 - 2.7383</f>
        <v>#VALUE!</v>
      </c>
      <c r="AE208" s="10" t="e">
        <f aca="false">((AD208-AC208)/AC208)*100</f>
        <v>#VALUE!</v>
      </c>
      <c r="AF208" s="12"/>
      <c r="AG208" s="10" t="n">
        <f aca="false">AVERAGE(2.799, 2.798, 2.798)</f>
        <v>2.79833333333333</v>
      </c>
      <c r="AH208" s="10" t="n">
        <v>17</v>
      </c>
      <c r="AI208" s="10" t="n">
        <v>29.9</v>
      </c>
      <c r="AJ208" s="10" t="n">
        <v>33.1</v>
      </c>
      <c r="AK208" s="10" t="s">
        <v>65</v>
      </c>
      <c r="AL208" s="10" t="s">
        <v>65</v>
      </c>
      <c r="AM208" s="10" t="s">
        <v>65</v>
      </c>
      <c r="AN208" s="10" t="s">
        <v>65</v>
      </c>
      <c r="AO208" s="24" t="str">
        <f aca="false">IF(AN208="NA","NA",DATE(2017,RIGHT(LEFT(AN208,4),2),RIGHT(AN208,2)))</f>
        <v>NA</v>
      </c>
      <c r="AP208" s="10" t="str">
        <f aca="false">IF(AO208="NA","NA",DATEDIF(X208,AO208,"d"))</f>
        <v>NA</v>
      </c>
      <c r="AQ208" s="10" t="n">
        <f aca="false">AVERAGE(2.804, 2.803, 2.803)</f>
        <v>2.80333333333333</v>
      </c>
      <c r="AR208" s="10" t="n">
        <v>16.8</v>
      </c>
      <c r="AS208" s="10" t="s">
        <v>65</v>
      </c>
      <c r="AT208" s="10" t="s">
        <v>65</v>
      </c>
      <c r="AU208" s="10" t="s">
        <v>65</v>
      </c>
      <c r="AV208" s="10" t="s">
        <v>65</v>
      </c>
      <c r="AW208" s="10" t="s">
        <v>65</v>
      </c>
      <c r="AX208" s="10" t="s">
        <v>65</v>
      </c>
      <c r="AY208" s="25" t="s">
        <v>65</v>
      </c>
      <c r="AZ208" s="25" t="s">
        <v>65</v>
      </c>
      <c r="BA208" s="25" t="s">
        <v>65</v>
      </c>
      <c r="BB208" s="25" t="s">
        <v>65</v>
      </c>
      <c r="BC208" s="25" t="s">
        <v>65</v>
      </c>
      <c r="BD208" s="25" t="s">
        <v>65</v>
      </c>
      <c r="BE208" s="25" t="s">
        <v>65</v>
      </c>
      <c r="BF208" s="25" t="s">
        <v>65</v>
      </c>
      <c r="BG208" s="25" t="s">
        <v>65</v>
      </c>
      <c r="BH208" s="25" t="s">
        <v>65</v>
      </c>
      <c r="BI208" s="25" t="s">
        <v>65</v>
      </c>
      <c r="BJ208" s="25" t="s">
        <v>65</v>
      </c>
      <c r="BK208" s="25" t="s">
        <v>65</v>
      </c>
      <c r="BL208" s="25" t="s">
        <v>65</v>
      </c>
      <c r="BM208" s="25" t="s">
        <v>65</v>
      </c>
      <c r="BN208" s="25" t="s">
        <v>65</v>
      </c>
      <c r="BO208" s="25" t="s">
        <v>65</v>
      </c>
      <c r="BP208" s="25" t="e">
        <f aca="false">((BC208 - AZ208)/AZ208)</f>
        <v>#VALUE!</v>
      </c>
      <c r="BQ208" s="25" t="e">
        <f aca="false">BP208*100</f>
        <v>#VALUE!</v>
      </c>
      <c r="BR208" s="25" t="e">
        <f aca="false">BP208/AA208</f>
        <v>#VALUE!</v>
      </c>
      <c r="BS208" s="25" t="e">
        <f aca="false">((AZ208 - AY208)/AZ208)</f>
        <v>#VALUE!</v>
      </c>
      <c r="BT208" s="25" t="e">
        <f aca="false">BS208*100</f>
        <v>#VALUE!</v>
      </c>
      <c r="BU208" s="25" t="e">
        <f aca="false">BS208/AA208</f>
        <v>#VALUE!</v>
      </c>
      <c r="BV208" s="25" t="e">
        <f aca="false">(BP208-BS208)*100</f>
        <v>#VALUE!</v>
      </c>
      <c r="BW208" s="25" t="e">
        <f aca="false">BV208/AA208</f>
        <v>#VALUE!</v>
      </c>
      <c r="BX208" s="10"/>
      <c r="BY208" s="26"/>
      <c r="BZ208" s="26"/>
      <c r="CA208" s="26"/>
    </row>
    <row r="209" customFormat="false" ht="14.25" hidden="false" customHeight="true" outlineLevel="0" collapsed="false">
      <c r="A209" s="18" t="n">
        <v>208</v>
      </c>
      <c r="B209" s="10" t="n">
        <v>17101</v>
      </c>
      <c r="C209" s="10" t="n">
        <v>17</v>
      </c>
      <c r="D209" s="11" t="n">
        <v>6</v>
      </c>
      <c r="E209" s="11" t="n">
        <v>2</v>
      </c>
      <c r="F209" s="10" t="n">
        <v>2800</v>
      </c>
      <c r="G209" s="10" t="n">
        <v>2608.91</v>
      </c>
      <c r="H209" s="10" t="n">
        <v>2522.06</v>
      </c>
      <c r="I209" s="12" t="n">
        <v>2346.38</v>
      </c>
      <c r="J209" s="10" t="n">
        <v>1.21</v>
      </c>
      <c r="K209" s="13" t="n">
        <v>7.23</v>
      </c>
      <c r="L209" s="10" t="s">
        <v>92</v>
      </c>
      <c r="M209" s="10" t="s">
        <v>65</v>
      </c>
      <c r="N209" s="10" t="s">
        <v>65</v>
      </c>
      <c r="O209" s="10" t="s">
        <v>65</v>
      </c>
      <c r="P209" s="10" t="s">
        <v>65</v>
      </c>
      <c r="Q209" s="24" t="s">
        <v>65</v>
      </c>
      <c r="R209" s="10" t="n">
        <f aca="false">AVERAGE(2.756, 2.755, 2.756)</f>
        <v>2.75566666666667</v>
      </c>
      <c r="S209" s="10" t="n">
        <v>13</v>
      </c>
      <c r="T209" s="10" t="n">
        <f aca="false">AVERAGE(32.4,32.5,32.4)</f>
        <v>32.4333333333333</v>
      </c>
      <c r="U209" s="10" t="n">
        <v>36.1</v>
      </c>
      <c r="V209" s="10" t="s">
        <v>65</v>
      </c>
      <c r="W209" s="10" t="s">
        <v>65</v>
      </c>
      <c r="X209" s="24" t="s">
        <v>65</v>
      </c>
      <c r="Y209" s="10" t="e">
        <f aca="false">V209*(32.55/29.53)</f>
        <v>#VALUE!</v>
      </c>
      <c r="Z209" s="10" t="e">
        <f aca="false">V209*(T209/AI209)</f>
        <v>#VALUE!</v>
      </c>
      <c r="AA209" s="10" t="s">
        <v>65</v>
      </c>
      <c r="AB209" s="10" t="str">
        <f aca="false">IF(X209="NA","NA",DATEDIF(Q209,X209,"d"))</f>
        <v>NA</v>
      </c>
      <c r="AC209" s="10" t="e">
        <f aca="false">1.8682*O209 - 2.7383</f>
        <v>#VALUE!</v>
      </c>
      <c r="AD209" s="10" t="e">
        <f aca="false">1.8682*Z209 - 2.7383</f>
        <v>#VALUE!</v>
      </c>
      <c r="AE209" s="10" t="e">
        <f aca="false">((AD209-AC209)/AC209)*100</f>
        <v>#VALUE!</v>
      </c>
      <c r="AF209" s="12"/>
      <c r="AG209" s="10" t="n">
        <f aca="false">AVERAGE(2.803, 2.807, 2.809)</f>
        <v>2.80633333333333</v>
      </c>
      <c r="AH209" s="10" t="n">
        <v>17</v>
      </c>
      <c r="AI209" s="10" t="n">
        <f aca="false">AVERAGE(29.6, 29.6, 29.6)</f>
        <v>29.6</v>
      </c>
      <c r="AJ209" s="10" t="n">
        <v>33.1</v>
      </c>
      <c r="AK209" s="10" t="n">
        <f aca="false">((R209 - AG209)/R209)</f>
        <v>-0.0183863553888957</v>
      </c>
      <c r="AL209" s="10" t="s">
        <v>65</v>
      </c>
      <c r="AM209" s="10" t="s">
        <v>65</v>
      </c>
      <c r="AN209" s="10" t="s">
        <v>65</v>
      </c>
      <c r="AO209" s="24" t="str">
        <f aca="false">IF(AN209="NA","NA",DATE(2017,RIGHT(LEFT(AN209,4),2),RIGHT(AN209,2)))</f>
        <v>NA</v>
      </c>
      <c r="AP209" s="10" t="str">
        <f aca="false">IF(AO209="NA","NA",DATEDIF(X209,AO209,"d"))</f>
        <v>NA</v>
      </c>
      <c r="AQ209" s="10" t="s">
        <v>65</v>
      </c>
      <c r="AR209" s="10" t="s">
        <v>65</v>
      </c>
      <c r="AS209" s="10" t="s">
        <v>65</v>
      </c>
      <c r="AT209" s="10" t="s">
        <v>65</v>
      </c>
      <c r="AU209" s="10" t="s">
        <v>65</v>
      </c>
      <c r="AV209" s="10" t="s">
        <v>65</v>
      </c>
      <c r="AW209" s="10" t="s">
        <v>65</v>
      </c>
      <c r="AX209" s="10" t="s">
        <v>65</v>
      </c>
      <c r="AY209" s="25" t="s">
        <v>65</v>
      </c>
      <c r="AZ209" s="25" t="s">
        <v>65</v>
      </c>
      <c r="BA209" s="25" t="s">
        <v>65</v>
      </c>
      <c r="BB209" s="25" t="s">
        <v>65</v>
      </c>
      <c r="BC209" s="25" t="s">
        <v>65</v>
      </c>
      <c r="BD209" s="25" t="s">
        <v>65</v>
      </c>
      <c r="BE209" s="25" t="s">
        <v>65</v>
      </c>
      <c r="BF209" s="25" t="s">
        <v>65</v>
      </c>
      <c r="BG209" s="25" t="s">
        <v>65</v>
      </c>
      <c r="BH209" s="25" t="s">
        <v>65</v>
      </c>
      <c r="BI209" s="25" t="s">
        <v>65</v>
      </c>
      <c r="BJ209" s="25" t="s">
        <v>65</v>
      </c>
      <c r="BK209" s="25" t="s">
        <v>65</v>
      </c>
      <c r="BL209" s="25" t="s">
        <v>65</v>
      </c>
      <c r="BM209" s="25" t="s">
        <v>65</v>
      </c>
      <c r="BN209" s="25" t="s">
        <v>65</v>
      </c>
      <c r="BO209" s="25" t="s">
        <v>65</v>
      </c>
      <c r="BP209" s="25" t="e">
        <f aca="false">((BC209 - AZ209)/AZ209)</f>
        <v>#VALUE!</v>
      </c>
      <c r="BQ209" s="25" t="e">
        <f aca="false">BP209*100</f>
        <v>#VALUE!</v>
      </c>
      <c r="BR209" s="25" t="e">
        <f aca="false">BP209/AA209</f>
        <v>#VALUE!</v>
      </c>
      <c r="BS209" s="25" t="e">
        <f aca="false">((AZ209 - AY209)/AZ209)</f>
        <v>#VALUE!</v>
      </c>
      <c r="BT209" s="25" t="e">
        <f aca="false">BS209*100</f>
        <v>#VALUE!</v>
      </c>
      <c r="BU209" s="25" t="e">
        <f aca="false">BS209/AA209</f>
        <v>#VALUE!</v>
      </c>
      <c r="BV209" s="25" t="e">
        <f aca="false">(BP209-BS209)*100</f>
        <v>#VALUE!</v>
      </c>
      <c r="BW209" s="25" t="e">
        <f aca="false">BV209/AA209</f>
        <v>#VALUE!</v>
      </c>
      <c r="BX209" s="10"/>
      <c r="BY209" s="26"/>
      <c r="BZ209" s="26"/>
      <c r="CA209" s="26"/>
    </row>
    <row r="210" customFormat="false" ht="14.25" hidden="false" customHeight="true" outlineLevel="0" collapsed="false">
      <c r="A210" s="18" t="n">
        <v>209</v>
      </c>
      <c r="B210" s="10" t="n">
        <v>17102</v>
      </c>
      <c r="C210" s="10" t="n">
        <v>1</v>
      </c>
      <c r="D210" s="11" t="n">
        <v>1</v>
      </c>
      <c r="E210" s="11" t="n">
        <v>1</v>
      </c>
      <c r="F210" s="10" t="n">
        <v>400</v>
      </c>
      <c r="G210" s="10" t="n">
        <v>2404.69</v>
      </c>
      <c r="H210" s="10" t="n">
        <v>2506.24</v>
      </c>
      <c r="I210" s="12" t="n">
        <v>576.45</v>
      </c>
      <c r="J210" s="10" t="n">
        <v>2.97</v>
      </c>
      <c r="K210" s="13" t="n">
        <v>7.83</v>
      </c>
      <c r="L210" s="10" t="s">
        <v>92</v>
      </c>
      <c r="M210" s="10" t="s">
        <v>65</v>
      </c>
      <c r="N210" s="10" t="s">
        <v>65</v>
      </c>
      <c r="O210" s="10" t="s">
        <v>65</v>
      </c>
      <c r="P210" s="10" t="s">
        <v>65</v>
      </c>
      <c r="Q210" s="24" t="s">
        <v>65</v>
      </c>
      <c r="R210" s="10" t="n">
        <f aca="false">AVERAGE(2.802, 2.8, 2.8)</f>
        <v>2.80066666666667</v>
      </c>
      <c r="S210" s="10" t="n">
        <v>13</v>
      </c>
      <c r="T210" s="10" t="n">
        <f aca="false">AVERAGE(32.6, 32.7, 32.7)</f>
        <v>32.6666666666667</v>
      </c>
      <c r="U210" s="10" t="n">
        <v>36.1</v>
      </c>
      <c r="V210" s="10" t="s">
        <v>65</v>
      </c>
      <c r="W210" s="10" t="s">
        <v>65</v>
      </c>
      <c r="X210" s="24" t="s">
        <v>65</v>
      </c>
      <c r="Y210" s="10" t="e">
        <f aca="false">V210*(32.55/29.53)</f>
        <v>#VALUE!</v>
      </c>
      <c r="Z210" s="10" t="e">
        <f aca="false">V210*(T210/AI210)</f>
        <v>#VALUE!</v>
      </c>
      <c r="AA210" s="10" t="s">
        <v>65</v>
      </c>
      <c r="AB210" s="10" t="str">
        <f aca="false">IF(X210="NA","NA",DATEDIF(Q210,X210,"d"))</f>
        <v>NA</v>
      </c>
      <c r="AC210" s="10" t="e">
        <f aca="false">1.8682*O210 - 2.7383</f>
        <v>#VALUE!</v>
      </c>
      <c r="AD210" s="10" t="e">
        <f aca="false">1.8682*Z210 - 2.7383</f>
        <v>#VALUE!</v>
      </c>
      <c r="AE210" s="10" t="e">
        <f aca="false">((AD210-AC210)/AC210)*100</f>
        <v>#VALUE!</v>
      </c>
      <c r="AF210" s="12"/>
      <c r="AG210" s="10" t="s">
        <v>65</v>
      </c>
      <c r="AH210" s="10" t="s">
        <v>65</v>
      </c>
      <c r="AI210" s="10" t="s">
        <v>65</v>
      </c>
      <c r="AJ210" s="10" t="s">
        <v>65</v>
      </c>
      <c r="AK210" s="10" t="s">
        <v>65</v>
      </c>
      <c r="AL210" s="10" t="s">
        <v>65</v>
      </c>
      <c r="AM210" s="10" t="s">
        <v>65</v>
      </c>
      <c r="AN210" s="10" t="s">
        <v>65</v>
      </c>
      <c r="AO210" s="24" t="str">
        <f aca="false">IF(AN210="NA","NA",DATE(2017,RIGHT(LEFT(AN210,4),2),RIGHT(AN210,2)))</f>
        <v>NA</v>
      </c>
      <c r="AP210" s="10" t="str">
        <f aca="false">IF(AO210="NA","NA",DATEDIF(X210,AO210,"d"))</f>
        <v>NA</v>
      </c>
      <c r="AQ210" s="10" t="n">
        <f aca="false">AVERAGE(2.79, 2.79, 2.789)</f>
        <v>2.78966666666667</v>
      </c>
      <c r="AR210" s="10" t="n">
        <v>17</v>
      </c>
      <c r="AS210" s="10" t="s">
        <v>65</v>
      </c>
      <c r="AT210" s="10" t="s">
        <v>65</v>
      </c>
      <c r="AU210" s="10" t="n">
        <f aca="false">((R210 - AQ210)/ R210)</f>
        <v>0.00392763627707693</v>
      </c>
      <c r="AV210" s="10" t="s">
        <v>65</v>
      </c>
      <c r="AW210" s="10" t="s">
        <v>65</v>
      </c>
      <c r="AX210" s="10" t="s">
        <v>65</v>
      </c>
      <c r="AY210" s="25" t="s">
        <v>65</v>
      </c>
      <c r="AZ210" s="25" t="s">
        <v>65</v>
      </c>
      <c r="BA210" s="25" t="s">
        <v>65</v>
      </c>
      <c r="BB210" s="25" t="s">
        <v>65</v>
      </c>
      <c r="BC210" s="25" t="s">
        <v>65</v>
      </c>
      <c r="BD210" s="25" t="s">
        <v>65</v>
      </c>
      <c r="BE210" s="25" t="s">
        <v>65</v>
      </c>
      <c r="BF210" s="25" t="s">
        <v>65</v>
      </c>
      <c r="BG210" s="25" t="s">
        <v>65</v>
      </c>
      <c r="BH210" s="25" t="s">
        <v>65</v>
      </c>
      <c r="BI210" s="25" t="s">
        <v>65</v>
      </c>
      <c r="BJ210" s="25" t="s">
        <v>65</v>
      </c>
      <c r="BK210" s="25" t="s">
        <v>65</v>
      </c>
      <c r="BL210" s="25" t="s">
        <v>65</v>
      </c>
      <c r="BM210" s="25" t="s">
        <v>65</v>
      </c>
      <c r="BN210" s="25" t="s">
        <v>65</v>
      </c>
      <c r="BO210" s="25" t="s">
        <v>65</v>
      </c>
      <c r="BP210" s="25" t="e">
        <f aca="false">((BC210 - AZ210)/AZ210)</f>
        <v>#VALUE!</v>
      </c>
      <c r="BQ210" s="25" t="e">
        <f aca="false">BP210*100</f>
        <v>#VALUE!</v>
      </c>
      <c r="BR210" s="25" t="e">
        <f aca="false">BP210/AA210</f>
        <v>#VALUE!</v>
      </c>
      <c r="BS210" s="25" t="e">
        <f aca="false">((AZ210 - AY210)/AZ210)</f>
        <v>#VALUE!</v>
      </c>
      <c r="BT210" s="25" t="e">
        <f aca="false">BS210*100</f>
        <v>#VALUE!</v>
      </c>
      <c r="BU210" s="25" t="e">
        <f aca="false">BS210/AA210</f>
        <v>#VALUE!</v>
      </c>
      <c r="BV210" s="25" t="e">
        <f aca="false">(BP210-BS210)*100</f>
        <v>#VALUE!</v>
      </c>
      <c r="BW210" s="25" t="e">
        <f aca="false">BV210/AA210</f>
        <v>#VALUE!</v>
      </c>
      <c r="BX210" s="10"/>
      <c r="BY210" s="26"/>
      <c r="BZ210" s="26"/>
      <c r="CA210" s="26"/>
    </row>
    <row r="211" customFormat="false" ht="14.25" hidden="false" customHeight="true" outlineLevel="0" collapsed="false">
      <c r="A211" s="18" t="n">
        <v>210</v>
      </c>
      <c r="B211" s="10" t="n">
        <v>17125</v>
      </c>
      <c r="C211" s="10" t="n">
        <v>14</v>
      </c>
      <c r="D211" s="11" t="n">
        <v>5</v>
      </c>
      <c r="E211" s="11" t="n">
        <v>2</v>
      </c>
      <c r="F211" s="10" t="n">
        <v>900</v>
      </c>
      <c r="G211" s="10" t="n">
        <v>2441</v>
      </c>
      <c r="H211" s="10" t="n">
        <v>2468.42</v>
      </c>
      <c r="I211" s="12" t="n">
        <v>865.45</v>
      </c>
      <c r="J211" s="10" t="n">
        <v>2.15</v>
      </c>
      <c r="K211" s="13" t="n">
        <v>7.62</v>
      </c>
      <c r="L211" s="10" t="s">
        <v>92</v>
      </c>
      <c r="M211" s="10" t="s">
        <v>65</v>
      </c>
      <c r="N211" s="10" t="s">
        <v>65</v>
      </c>
      <c r="O211" s="10" t="s">
        <v>65</v>
      </c>
      <c r="P211" s="10" t="s">
        <v>65</v>
      </c>
      <c r="Q211" s="24" t="s">
        <v>65</v>
      </c>
      <c r="R211" s="10" t="n">
        <f aca="false">AVERAGE(2.8, 2.8, 2.798)</f>
        <v>2.79933333333333</v>
      </c>
      <c r="S211" s="10" t="n">
        <v>17</v>
      </c>
      <c r="T211" s="10" t="n">
        <f aca="false">AVERAGE(29.6, 29.6, 29.6)</f>
        <v>29.6</v>
      </c>
      <c r="U211" s="10" t="n">
        <v>33.1</v>
      </c>
      <c r="V211" s="10" t="s">
        <v>65</v>
      </c>
      <c r="W211" s="10" t="s">
        <v>65</v>
      </c>
      <c r="X211" s="24" t="s">
        <v>65</v>
      </c>
      <c r="Y211" s="10" t="e">
        <f aca="false">V211*(32.55/29.53)</f>
        <v>#VALUE!</v>
      </c>
      <c r="Z211" s="10" t="e">
        <f aca="false">V211*(T211/AI211)</f>
        <v>#VALUE!</v>
      </c>
      <c r="AA211" s="10" t="s">
        <v>65</v>
      </c>
      <c r="AB211" s="10" t="str">
        <f aca="false">IF(X211="NA","NA",DATEDIF(Q211,X211,"d"))</f>
        <v>NA</v>
      </c>
      <c r="AC211" s="10" t="e">
        <f aca="false">1.8682*O211 - 2.7383</f>
        <v>#VALUE!</v>
      </c>
      <c r="AD211" s="10" t="e">
        <f aca="false">1.8682*Z211 - 2.7383</f>
        <v>#VALUE!</v>
      </c>
      <c r="AE211" s="10" t="e">
        <f aca="false">((AD211-AC211)/AC211)*100</f>
        <v>#VALUE!</v>
      </c>
      <c r="AF211" s="12"/>
      <c r="AG211" s="10" t="s">
        <v>65</v>
      </c>
      <c r="AH211" s="10" t="s">
        <v>65</v>
      </c>
      <c r="AI211" s="10" t="s">
        <v>65</v>
      </c>
      <c r="AJ211" s="10" t="s">
        <v>65</v>
      </c>
      <c r="AK211" s="10" t="s">
        <v>65</v>
      </c>
      <c r="AL211" s="10" t="s">
        <v>65</v>
      </c>
      <c r="AM211" s="10" t="s">
        <v>65</v>
      </c>
      <c r="AN211" s="10" t="s">
        <v>65</v>
      </c>
      <c r="AO211" s="24" t="str">
        <f aca="false">IF(AN211="NA","NA",DATE(2017,RIGHT(LEFT(AN211,4),2),RIGHT(AN211,2)))</f>
        <v>NA</v>
      </c>
      <c r="AP211" s="10" t="str">
        <f aca="false">IF(AO211="NA","NA",DATEDIF(X211,AO211,"d"))</f>
        <v>NA</v>
      </c>
      <c r="AQ211" s="10" t="s">
        <v>65</v>
      </c>
      <c r="AR211" s="10" t="s">
        <v>65</v>
      </c>
      <c r="AS211" s="10" t="s">
        <v>65</v>
      </c>
      <c r="AT211" s="10" t="s">
        <v>65</v>
      </c>
      <c r="AU211" s="10" t="s">
        <v>65</v>
      </c>
      <c r="AV211" s="10" t="s">
        <v>65</v>
      </c>
      <c r="AW211" s="10" t="s">
        <v>65</v>
      </c>
      <c r="AX211" s="10" t="s">
        <v>65</v>
      </c>
      <c r="AY211" s="25" t="s">
        <v>65</v>
      </c>
      <c r="AZ211" s="25" t="s">
        <v>65</v>
      </c>
      <c r="BA211" s="25" t="s">
        <v>65</v>
      </c>
      <c r="BB211" s="25" t="s">
        <v>65</v>
      </c>
      <c r="BC211" s="25" t="s">
        <v>65</v>
      </c>
      <c r="BD211" s="25" t="s">
        <v>65</v>
      </c>
      <c r="BE211" s="25" t="s">
        <v>65</v>
      </c>
      <c r="BF211" s="25" t="s">
        <v>65</v>
      </c>
      <c r="BG211" s="25" t="s">
        <v>65</v>
      </c>
      <c r="BH211" s="25" t="s">
        <v>65</v>
      </c>
      <c r="BI211" s="25" t="s">
        <v>65</v>
      </c>
      <c r="BJ211" s="25" t="s">
        <v>65</v>
      </c>
      <c r="BK211" s="25" t="s">
        <v>65</v>
      </c>
      <c r="BL211" s="25" t="s">
        <v>65</v>
      </c>
      <c r="BM211" s="25" t="s">
        <v>65</v>
      </c>
      <c r="BN211" s="25" t="s">
        <v>65</v>
      </c>
      <c r="BO211" s="25" t="s">
        <v>65</v>
      </c>
      <c r="BP211" s="25" t="e">
        <f aca="false">((BC211 - AZ211)/AZ211)</f>
        <v>#VALUE!</v>
      </c>
      <c r="BQ211" s="25" t="e">
        <f aca="false">BP211*100</f>
        <v>#VALUE!</v>
      </c>
      <c r="BR211" s="25" t="e">
        <f aca="false">BP211/AA211</f>
        <v>#VALUE!</v>
      </c>
      <c r="BS211" s="25" t="e">
        <f aca="false">((AZ211 - AY211)/AZ211)</f>
        <v>#VALUE!</v>
      </c>
      <c r="BT211" s="25" t="e">
        <f aca="false">BS211*100</f>
        <v>#VALUE!</v>
      </c>
      <c r="BU211" s="25" t="e">
        <f aca="false">BS211/AA211</f>
        <v>#VALUE!</v>
      </c>
      <c r="BV211" s="25" t="e">
        <f aca="false">(BP211-BS211)*100</f>
        <v>#VALUE!</v>
      </c>
      <c r="BW211" s="25" t="e">
        <f aca="false">BV211/AA211</f>
        <v>#VALUE!</v>
      </c>
      <c r="BX211" s="10"/>
      <c r="BY211" s="26"/>
      <c r="BZ211" s="26"/>
      <c r="CA211" s="26"/>
    </row>
    <row r="212" customFormat="false" ht="14.25" hidden="false" customHeight="true" outlineLevel="0" collapsed="false">
      <c r="A212" s="18" t="n">
        <v>211</v>
      </c>
      <c r="B212" s="10" t="n">
        <v>17128</v>
      </c>
      <c r="C212" s="10" t="n">
        <v>7</v>
      </c>
      <c r="D212" s="11" t="n">
        <v>3</v>
      </c>
      <c r="E212" s="11" t="n">
        <v>1</v>
      </c>
      <c r="F212" s="10" t="n">
        <v>900</v>
      </c>
      <c r="G212" s="10" t="n">
        <v>2453.26</v>
      </c>
      <c r="H212" s="10" t="n">
        <v>2468.16</v>
      </c>
      <c r="I212" s="12" t="n">
        <v>943.47</v>
      </c>
      <c r="J212" s="10" t="n">
        <v>2.01</v>
      </c>
      <c r="K212" s="13" t="n">
        <v>7.59</v>
      </c>
      <c r="L212" s="10" t="s">
        <v>92</v>
      </c>
      <c r="M212" s="10" t="s">
        <v>65</v>
      </c>
      <c r="N212" s="10" t="s">
        <v>65</v>
      </c>
      <c r="O212" s="10" t="s">
        <v>65</v>
      </c>
      <c r="P212" s="10" t="s">
        <v>65</v>
      </c>
      <c r="Q212" s="24" t="s">
        <v>65</v>
      </c>
      <c r="R212" s="10" t="n">
        <f aca="false">AVERAGE(2.785)</f>
        <v>2.785</v>
      </c>
      <c r="S212" s="10" t="n">
        <v>12.9</v>
      </c>
      <c r="T212" s="10" t="n">
        <f aca="false">AVERAGE(32.4,32.5,32.4)</f>
        <v>32.4333333333333</v>
      </c>
      <c r="U212" s="10" t="n">
        <v>36.1</v>
      </c>
      <c r="V212" s="10" t="s">
        <v>65</v>
      </c>
      <c r="W212" s="10" t="s">
        <v>65</v>
      </c>
      <c r="X212" s="24" t="s">
        <v>65</v>
      </c>
      <c r="Y212" s="10" t="e">
        <f aca="false">V212*(32.55/29.53)</f>
        <v>#VALUE!</v>
      </c>
      <c r="Z212" s="10" t="e">
        <f aca="false">V212*(T212/AI212)</f>
        <v>#VALUE!</v>
      </c>
      <c r="AA212" s="10" t="s">
        <v>65</v>
      </c>
      <c r="AB212" s="10" t="str">
        <f aca="false">IF(X212="NA","NA",DATEDIF(Q212,X212,"d"))</f>
        <v>NA</v>
      </c>
      <c r="AC212" s="10" t="e">
        <f aca="false">1.8682*O212 - 2.7383</f>
        <v>#VALUE!</v>
      </c>
      <c r="AD212" s="10" t="e">
        <f aca="false">1.8682*Z212 - 2.7383</f>
        <v>#VALUE!</v>
      </c>
      <c r="AE212" s="10" t="e">
        <f aca="false">((AD212-AC212)/AC212)*100</f>
        <v>#VALUE!</v>
      </c>
      <c r="AF212" s="12"/>
      <c r="AG212" s="10" t="n">
        <f aca="false">AVERAGE(2.799, 2.798, 2.798)</f>
        <v>2.79833333333333</v>
      </c>
      <c r="AH212" s="10" t="n">
        <v>17</v>
      </c>
      <c r="AI212" s="10" t="n">
        <v>29.9</v>
      </c>
      <c r="AJ212" s="10" t="n">
        <v>33.1</v>
      </c>
      <c r="AK212" s="10" t="n">
        <f aca="false">((R212 - AG212)/R212)</f>
        <v>-0.00478755236385393</v>
      </c>
      <c r="AL212" s="10" t="s">
        <v>65</v>
      </c>
      <c r="AM212" s="10" t="s">
        <v>65</v>
      </c>
      <c r="AN212" s="10" t="s">
        <v>65</v>
      </c>
      <c r="AO212" s="24" t="str">
        <f aca="false">IF(AN212="NA","NA",DATE(2017,RIGHT(LEFT(AN212,4),2),RIGHT(AN212,2)))</f>
        <v>NA</v>
      </c>
      <c r="AP212" s="10" t="str">
        <f aca="false">IF(AO212="NA","NA",DATEDIF(X212,AO212,"d"))</f>
        <v>NA</v>
      </c>
      <c r="AQ212" s="10" t="s">
        <v>65</v>
      </c>
      <c r="AR212" s="10" t="s">
        <v>65</v>
      </c>
      <c r="AS212" s="10" t="s">
        <v>65</v>
      </c>
      <c r="AT212" s="10" t="s">
        <v>65</v>
      </c>
      <c r="AU212" s="10" t="s">
        <v>65</v>
      </c>
      <c r="AV212" s="10" t="s">
        <v>65</v>
      </c>
      <c r="AW212" s="10" t="s">
        <v>65</v>
      </c>
      <c r="AX212" s="10" t="s">
        <v>65</v>
      </c>
      <c r="AY212" s="25" t="s">
        <v>65</v>
      </c>
      <c r="AZ212" s="25" t="s">
        <v>65</v>
      </c>
      <c r="BA212" s="25" t="s">
        <v>65</v>
      </c>
      <c r="BB212" s="25" t="s">
        <v>65</v>
      </c>
      <c r="BC212" s="25" t="s">
        <v>65</v>
      </c>
      <c r="BD212" s="25" t="s">
        <v>65</v>
      </c>
      <c r="BE212" s="25" t="s">
        <v>65</v>
      </c>
      <c r="BF212" s="25" t="s">
        <v>65</v>
      </c>
      <c r="BG212" s="25" t="s">
        <v>65</v>
      </c>
      <c r="BH212" s="25" t="s">
        <v>65</v>
      </c>
      <c r="BI212" s="25" t="s">
        <v>65</v>
      </c>
      <c r="BJ212" s="25" t="s">
        <v>65</v>
      </c>
      <c r="BK212" s="25" t="s">
        <v>65</v>
      </c>
      <c r="BL212" s="25" t="s">
        <v>65</v>
      </c>
      <c r="BM212" s="25" t="s">
        <v>65</v>
      </c>
      <c r="BN212" s="25" t="s">
        <v>65</v>
      </c>
      <c r="BO212" s="25" t="s">
        <v>65</v>
      </c>
      <c r="BP212" s="25" t="e">
        <f aca="false">((BC212 - AZ212)/AZ212)</f>
        <v>#VALUE!</v>
      </c>
      <c r="BQ212" s="25" t="e">
        <f aca="false">BP212*100</f>
        <v>#VALUE!</v>
      </c>
      <c r="BR212" s="25" t="e">
        <f aca="false">BP212/AA212</f>
        <v>#VALUE!</v>
      </c>
      <c r="BS212" s="25" t="e">
        <f aca="false">((AZ212 - AY212)/AZ212)</f>
        <v>#VALUE!</v>
      </c>
      <c r="BT212" s="25" t="e">
        <f aca="false">BS212*100</f>
        <v>#VALUE!</v>
      </c>
      <c r="BU212" s="25" t="e">
        <f aca="false">BS212/AA212</f>
        <v>#VALUE!</v>
      </c>
      <c r="BV212" s="25" t="e">
        <f aca="false">(BP212-BS212)*100</f>
        <v>#VALUE!</v>
      </c>
      <c r="BW212" s="25" t="e">
        <f aca="false">BV212/AA212</f>
        <v>#VALUE!</v>
      </c>
      <c r="BX212" s="10"/>
      <c r="BY212" s="26"/>
      <c r="BZ212" s="26"/>
      <c r="CA212" s="26"/>
    </row>
    <row r="213" customFormat="false" ht="14.25" hidden="false" customHeight="true" outlineLevel="0" collapsed="false">
      <c r="A213" s="18" t="n">
        <v>212</v>
      </c>
      <c r="B213" s="10" t="n">
        <v>17132</v>
      </c>
      <c r="C213" s="10" t="n">
        <v>17</v>
      </c>
      <c r="D213" s="11" t="n">
        <v>6</v>
      </c>
      <c r="E213" s="11" t="n">
        <v>2</v>
      </c>
      <c r="F213" s="10" t="n">
        <v>2800</v>
      </c>
      <c r="G213" s="10" t="n">
        <v>2608.91</v>
      </c>
      <c r="H213" s="10" t="n">
        <v>2522.06</v>
      </c>
      <c r="I213" s="12" t="n">
        <v>2346.38</v>
      </c>
      <c r="J213" s="10" t="n">
        <v>1.21</v>
      </c>
      <c r="K213" s="13" t="n">
        <v>7.23</v>
      </c>
      <c r="L213" s="10" t="s">
        <v>92</v>
      </c>
      <c r="M213" s="10" t="s">
        <v>65</v>
      </c>
      <c r="N213" s="10" t="s">
        <v>65</v>
      </c>
      <c r="O213" s="10" t="s">
        <v>65</v>
      </c>
      <c r="P213" s="10" t="s">
        <v>65</v>
      </c>
      <c r="Q213" s="24" t="s">
        <v>65</v>
      </c>
      <c r="R213" s="10" t="n">
        <f aca="false">AVERAGE(2.756, 2.755, 2.756)</f>
        <v>2.75566666666667</v>
      </c>
      <c r="S213" s="10" t="n">
        <v>13</v>
      </c>
      <c r="T213" s="10" t="n">
        <f aca="false">AVERAGE(32.4,32.5,32.4)</f>
        <v>32.4333333333333</v>
      </c>
      <c r="U213" s="10" t="n">
        <v>36.1</v>
      </c>
      <c r="V213" s="10" t="s">
        <v>65</v>
      </c>
      <c r="W213" s="10" t="s">
        <v>65</v>
      </c>
      <c r="X213" s="24" t="s">
        <v>65</v>
      </c>
      <c r="Y213" s="10" t="e">
        <f aca="false">V213*(32.55/29.53)</f>
        <v>#VALUE!</v>
      </c>
      <c r="Z213" s="10" t="e">
        <f aca="false">V213*(T213/AI213)</f>
        <v>#VALUE!</v>
      </c>
      <c r="AA213" s="10" t="s">
        <v>65</v>
      </c>
      <c r="AB213" s="10" t="str">
        <f aca="false">IF(X213="NA","NA",DATEDIF(Q213,X213,"d"))</f>
        <v>NA</v>
      </c>
      <c r="AC213" s="10" t="e">
        <f aca="false">1.8682*O213 - 2.7383</f>
        <v>#VALUE!</v>
      </c>
      <c r="AD213" s="10" t="e">
        <f aca="false">1.8682*Z213 - 2.7383</f>
        <v>#VALUE!</v>
      </c>
      <c r="AE213" s="10" t="e">
        <f aca="false">((AD213-AC213)/AC213)*100</f>
        <v>#VALUE!</v>
      </c>
      <c r="AF213" s="12"/>
      <c r="AG213" s="10" t="n">
        <f aca="false">AVERAGE(2.799, 2.798, 2.798)</f>
        <v>2.79833333333333</v>
      </c>
      <c r="AH213" s="10" t="n">
        <v>17</v>
      </c>
      <c r="AI213" s="10" t="n">
        <v>29.9</v>
      </c>
      <c r="AJ213" s="10" t="n">
        <v>33.1</v>
      </c>
      <c r="AK213" s="10" t="n">
        <f aca="false">((R213 - AG213)/R213)</f>
        <v>-0.0154832466432806</v>
      </c>
      <c r="AL213" s="10" t="s">
        <v>65</v>
      </c>
      <c r="AM213" s="10" t="s">
        <v>65</v>
      </c>
      <c r="AN213" s="10" t="s">
        <v>65</v>
      </c>
      <c r="AO213" s="24" t="str">
        <f aca="false">IF(AN213="NA","NA",DATE(2017,RIGHT(LEFT(AN213,4),2),RIGHT(AN213,2)))</f>
        <v>NA</v>
      </c>
      <c r="AP213" s="10" t="str">
        <f aca="false">IF(AO213="NA","NA",DATEDIF(X213,AO213,"d"))</f>
        <v>NA</v>
      </c>
      <c r="AQ213" s="10" t="n">
        <f aca="false">AVERAGE(2.8, 2.801, 2.799)</f>
        <v>2.8</v>
      </c>
      <c r="AR213" s="10" t="n">
        <v>16.8</v>
      </c>
      <c r="AS213" s="10" t="s">
        <v>65</v>
      </c>
      <c r="AT213" s="10" t="s">
        <v>65</v>
      </c>
      <c r="AU213" s="10" t="n">
        <f aca="false">((R213 - AQ213)/ R213)</f>
        <v>-0.0160880609652838</v>
      </c>
      <c r="AV213" s="10" t="s">
        <v>65</v>
      </c>
      <c r="AW213" s="10" t="s">
        <v>65</v>
      </c>
      <c r="AX213" s="10" t="s">
        <v>65</v>
      </c>
      <c r="AY213" s="25" t="s">
        <v>65</v>
      </c>
      <c r="AZ213" s="25" t="s">
        <v>65</v>
      </c>
      <c r="BA213" s="25" t="s">
        <v>65</v>
      </c>
      <c r="BB213" s="25" t="s">
        <v>65</v>
      </c>
      <c r="BC213" s="25" t="s">
        <v>65</v>
      </c>
      <c r="BD213" s="25" t="s">
        <v>65</v>
      </c>
      <c r="BE213" s="25" t="s">
        <v>65</v>
      </c>
      <c r="BF213" s="25" t="s">
        <v>65</v>
      </c>
      <c r="BG213" s="25" t="s">
        <v>65</v>
      </c>
      <c r="BH213" s="25" t="s">
        <v>65</v>
      </c>
      <c r="BI213" s="25" t="s">
        <v>65</v>
      </c>
      <c r="BJ213" s="25" t="s">
        <v>65</v>
      </c>
      <c r="BK213" s="25" t="s">
        <v>65</v>
      </c>
      <c r="BL213" s="25" t="s">
        <v>65</v>
      </c>
      <c r="BM213" s="25" t="s">
        <v>65</v>
      </c>
      <c r="BN213" s="25" t="s">
        <v>65</v>
      </c>
      <c r="BO213" s="25" t="s">
        <v>65</v>
      </c>
      <c r="BP213" s="25" t="e">
        <f aca="false">((BC213 - AZ213)/AZ213)</f>
        <v>#VALUE!</v>
      </c>
      <c r="BQ213" s="25" t="e">
        <f aca="false">BP213*100</f>
        <v>#VALUE!</v>
      </c>
      <c r="BR213" s="25" t="e">
        <f aca="false">BP213/AA213</f>
        <v>#VALUE!</v>
      </c>
      <c r="BS213" s="25" t="e">
        <f aca="false">((AZ213 - AY213)/AZ213)</f>
        <v>#VALUE!</v>
      </c>
      <c r="BT213" s="25" t="e">
        <f aca="false">BS213*100</f>
        <v>#VALUE!</v>
      </c>
      <c r="BU213" s="25" t="e">
        <f aca="false">BS213/AA213</f>
        <v>#VALUE!</v>
      </c>
      <c r="BV213" s="25" t="e">
        <f aca="false">(BP213-BS213)*100</f>
        <v>#VALUE!</v>
      </c>
      <c r="BW213" s="25" t="e">
        <f aca="false">BV213/AA213</f>
        <v>#VALUE!</v>
      </c>
      <c r="BX213" s="10"/>
      <c r="BY213" s="26"/>
      <c r="BZ213" s="26"/>
      <c r="CA213" s="26"/>
    </row>
    <row r="214" customFormat="false" ht="14.25" hidden="false" customHeight="true" outlineLevel="0" collapsed="false">
      <c r="A214" s="18" t="n">
        <v>213</v>
      </c>
      <c r="B214" s="10" t="n">
        <v>17136</v>
      </c>
      <c r="C214" s="10" t="s">
        <v>65</v>
      </c>
      <c r="D214" s="11" t="s">
        <v>65</v>
      </c>
      <c r="E214" s="11" t="s">
        <v>65</v>
      </c>
      <c r="F214" s="10" t="s">
        <v>65</v>
      </c>
      <c r="G214" s="10" t="s">
        <v>65</v>
      </c>
      <c r="H214" s="10" t="s">
        <v>65</v>
      </c>
      <c r="I214" s="12" t="s">
        <v>65</v>
      </c>
      <c r="J214" s="10" t="s">
        <v>65</v>
      </c>
      <c r="K214" s="13" t="s">
        <v>65</v>
      </c>
      <c r="L214" s="10" t="s">
        <v>92</v>
      </c>
      <c r="M214" s="10" t="s">
        <v>65</v>
      </c>
      <c r="N214" s="10" t="s">
        <v>65</v>
      </c>
      <c r="O214" s="10" t="s">
        <v>65</v>
      </c>
      <c r="P214" s="10" t="s">
        <v>65</v>
      </c>
      <c r="Q214" s="24" t="s">
        <v>65</v>
      </c>
      <c r="R214" s="10" t="s">
        <v>65</v>
      </c>
      <c r="S214" s="10" t="s">
        <v>65</v>
      </c>
      <c r="T214" s="10" t="s">
        <v>65</v>
      </c>
      <c r="U214" s="10" t="s">
        <v>65</v>
      </c>
      <c r="V214" s="10" t="s">
        <v>65</v>
      </c>
      <c r="W214" s="10" t="s">
        <v>65</v>
      </c>
      <c r="X214" s="24" t="s">
        <v>65</v>
      </c>
      <c r="Y214" s="10" t="e">
        <f aca="false">V214*(32.55/29.53)</f>
        <v>#VALUE!</v>
      </c>
      <c r="Z214" s="10" t="e">
        <f aca="false">V214*(T214/AI214)</f>
        <v>#VALUE!</v>
      </c>
      <c r="AA214" s="10" t="s">
        <v>65</v>
      </c>
      <c r="AB214" s="10" t="str">
        <f aca="false">IF(X214="NA","NA",DATEDIF(Q214,X214,"d"))</f>
        <v>NA</v>
      </c>
      <c r="AC214" s="10" t="e">
        <f aca="false">1.8682*O214 - 2.7383</f>
        <v>#VALUE!</v>
      </c>
      <c r="AD214" s="10" t="e">
        <f aca="false">1.8682*Z214 - 2.7383</f>
        <v>#VALUE!</v>
      </c>
      <c r="AE214" s="10" t="e">
        <f aca="false">((AD214-AC214)/AC214)*100</f>
        <v>#VALUE!</v>
      </c>
      <c r="AF214" s="12"/>
      <c r="AG214" s="10" t="n">
        <f aca="false">AVERAGE(2.803, 2.807, 2.809)</f>
        <v>2.80633333333333</v>
      </c>
      <c r="AH214" s="10" t="n">
        <v>17</v>
      </c>
      <c r="AI214" s="10" t="n">
        <f aca="false">AVERAGE(29.6, 29.6, 29.6)</f>
        <v>29.6</v>
      </c>
      <c r="AJ214" s="10" t="n">
        <v>33.1</v>
      </c>
      <c r="AK214" s="10" t="s">
        <v>65</v>
      </c>
      <c r="AL214" s="10" t="s">
        <v>65</v>
      </c>
      <c r="AM214" s="10" t="s">
        <v>65</v>
      </c>
      <c r="AN214" s="10" t="s">
        <v>65</v>
      </c>
      <c r="AO214" s="24" t="str">
        <f aca="false">IF(AN214="NA","NA",DATE(2017,RIGHT(LEFT(AN214,4),2),RIGHT(AN214,2)))</f>
        <v>NA</v>
      </c>
      <c r="AP214" s="10" t="str">
        <f aca="false">IF(AO214="NA","NA",DATEDIF(X214,AO214,"d"))</f>
        <v>NA</v>
      </c>
      <c r="AQ214" s="10" t="s">
        <v>65</v>
      </c>
      <c r="AR214" s="10" t="s">
        <v>65</v>
      </c>
      <c r="AS214" s="10" t="s">
        <v>65</v>
      </c>
      <c r="AT214" s="10" t="s">
        <v>65</v>
      </c>
      <c r="AU214" s="10" t="s">
        <v>65</v>
      </c>
      <c r="AV214" s="10" t="s">
        <v>65</v>
      </c>
      <c r="AW214" s="10" t="s">
        <v>65</v>
      </c>
      <c r="AX214" s="10" t="s">
        <v>65</v>
      </c>
      <c r="AY214" s="25" t="s">
        <v>65</v>
      </c>
      <c r="AZ214" s="25" t="s">
        <v>65</v>
      </c>
      <c r="BA214" s="25" t="s">
        <v>65</v>
      </c>
      <c r="BB214" s="25" t="s">
        <v>65</v>
      </c>
      <c r="BC214" s="25" t="s">
        <v>65</v>
      </c>
      <c r="BD214" s="25" t="s">
        <v>65</v>
      </c>
      <c r="BE214" s="25" t="s">
        <v>65</v>
      </c>
      <c r="BF214" s="25" t="s">
        <v>65</v>
      </c>
      <c r="BG214" s="25" t="s">
        <v>65</v>
      </c>
      <c r="BH214" s="25" t="s">
        <v>65</v>
      </c>
      <c r="BI214" s="25" t="s">
        <v>65</v>
      </c>
      <c r="BJ214" s="25" t="s">
        <v>65</v>
      </c>
      <c r="BK214" s="25" t="s">
        <v>65</v>
      </c>
      <c r="BL214" s="25" t="s">
        <v>65</v>
      </c>
      <c r="BM214" s="25" t="s">
        <v>65</v>
      </c>
      <c r="BN214" s="25" t="s">
        <v>65</v>
      </c>
      <c r="BO214" s="25" t="s">
        <v>65</v>
      </c>
      <c r="BP214" s="25" t="e">
        <f aca="false">((BC214 - AZ214)/AZ214)</f>
        <v>#VALUE!</v>
      </c>
      <c r="BQ214" s="25" t="e">
        <f aca="false">BP214*100</f>
        <v>#VALUE!</v>
      </c>
      <c r="BR214" s="25" t="e">
        <f aca="false">BP214/AA214</f>
        <v>#VALUE!</v>
      </c>
      <c r="BS214" s="25" t="e">
        <f aca="false">((AZ214 - AY214)/AZ214)</f>
        <v>#VALUE!</v>
      </c>
      <c r="BT214" s="25" t="e">
        <f aca="false">BS214*100</f>
        <v>#VALUE!</v>
      </c>
      <c r="BU214" s="25" t="e">
        <f aca="false">BS214/AA214</f>
        <v>#VALUE!</v>
      </c>
      <c r="BV214" s="25" t="e">
        <f aca="false">(BP214-BS214)*100</f>
        <v>#VALUE!</v>
      </c>
      <c r="BW214" s="25" t="e">
        <f aca="false">BV214/AA214</f>
        <v>#VALUE!</v>
      </c>
      <c r="BX214" s="10"/>
      <c r="BY214" s="26"/>
      <c r="BZ214" s="26"/>
      <c r="CA214" s="26"/>
    </row>
    <row r="215" customFormat="false" ht="14.25" hidden="false" customHeight="true" outlineLevel="0" collapsed="false">
      <c r="A215" s="18" t="n">
        <v>214</v>
      </c>
      <c r="B215" s="10" t="n">
        <v>17137</v>
      </c>
      <c r="C215" s="10" t="n">
        <v>1</v>
      </c>
      <c r="D215" s="11" t="n">
        <v>1</v>
      </c>
      <c r="E215" s="11" t="n">
        <v>1</v>
      </c>
      <c r="F215" s="10" t="n">
        <v>400</v>
      </c>
      <c r="G215" s="10" t="n">
        <v>2404.69</v>
      </c>
      <c r="H215" s="10" t="n">
        <v>2506.24</v>
      </c>
      <c r="I215" s="12" t="n">
        <v>576.45</v>
      </c>
      <c r="J215" s="10" t="n">
        <v>2.97</v>
      </c>
      <c r="K215" s="13" t="n">
        <v>7.83</v>
      </c>
      <c r="L215" s="10" t="s">
        <v>92</v>
      </c>
      <c r="M215" s="10" t="s">
        <v>65</v>
      </c>
      <c r="N215" s="10" t="s">
        <v>65</v>
      </c>
      <c r="O215" s="10" t="s">
        <v>65</v>
      </c>
      <c r="P215" s="10" t="s">
        <v>65</v>
      </c>
      <c r="Q215" s="24" t="s">
        <v>65</v>
      </c>
      <c r="R215" s="10" t="n">
        <f aca="false">AVERAGE(2.769, 2.772, 2.769)</f>
        <v>2.77</v>
      </c>
      <c r="S215" s="10" t="n">
        <v>13</v>
      </c>
      <c r="T215" s="10" t="n">
        <f aca="false">AVERAGE(32.4,32.5,32.4)</f>
        <v>32.4333333333333</v>
      </c>
      <c r="U215" s="10" t="n">
        <v>36.1</v>
      </c>
      <c r="V215" s="10" t="s">
        <v>65</v>
      </c>
      <c r="W215" s="10" t="s">
        <v>65</v>
      </c>
      <c r="X215" s="24" t="s">
        <v>65</v>
      </c>
      <c r="Y215" s="10" t="e">
        <f aca="false">V215*(32.55/29.53)</f>
        <v>#VALUE!</v>
      </c>
      <c r="Z215" s="10" t="e">
        <f aca="false">V215*(T215/AI215)</f>
        <v>#VALUE!</v>
      </c>
      <c r="AA215" s="10" t="s">
        <v>65</v>
      </c>
      <c r="AB215" s="10" t="str">
        <f aca="false">IF(X215="NA","NA",DATEDIF(Q215,X215,"d"))</f>
        <v>NA</v>
      </c>
      <c r="AC215" s="10" t="e">
        <f aca="false">1.8682*O215 - 2.7383</f>
        <v>#VALUE!</v>
      </c>
      <c r="AD215" s="10" t="e">
        <f aca="false">1.8682*Z215 - 2.7383</f>
        <v>#VALUE!</v>
      </c>
      <c r="AE215" s="10" t="e">
        <f aca="false">((AD215-AC215)/AC215)*100</f>
        <v>#VALUE!</v>
      </c>
      <c r="AF215" s="12"/>
      <c r="AG215" s="10" t="n">
        <f aca="false">AVERAGE(2.803, 2.807, 2.809)</f>
        <v>2.80633333333333</v>
      </c>
      <c r="AH215" s="10" t="n">
        <v>17</v>
      </c>
      <c r="AI215" s="10" t="n">
        <f aca="false">AVERAGE(29.6, 29.6, 29.6)</f>
        <v>29.6</v>
      </c>
      <c r="AJ215" s="10" t="n">
        <v>33.1</v>
      </c>
      <c r="AK215" s="10" t="n">
        <f aca="false">((R215 - AG215)/R215)</f>
        <v>-0.0131167268351384</v>
      </c>
      <c r="AL215" s="10" t="s">
        <v>65</v>
      </c>
      <c r="AM215" s="10" t="s">
        <v>65</v>
      </c>
      <c r="AN215" s="10" t="s">
        <v>65</v>
      </c>
      <c r="AO215" s="24" t="str">
        <f aca="false">IF(AN215="NA","NA",DATE(2017,RIGHT(LEFT(AN215,4),2),RIGHT(AN215,2)))</f>
        <v>NA</v>
      </c>
      <c r="AP215" s="10" t="str">
        <f aca="false">IF(AO215="NA","NA",DATEDIF(X215,AO215,"d"))</f>
        <v>NA</v>
      </c>
      <c r="AQ215" s="10" t="s">
        <v>65</v>
      </c>
      <c r="AR215" s="10" t="s">
        <v>65</v>
      </c>
      <c r="AS215" s="10" t="s">
        <v>65</v>
      </c>
      <c r="AT215" s="10" t="s">
        <v>65</v>
      </c>
      <c r="AU215" s="10" t="s">
        <v>65</v>
      </c>
      <c r="AV215" s="10" t="s">
        <v>65</v>
      </c>
      <c r="AW215" s="10" t="s">
        <v>65</v>
      </c>
      <c r="AX215" s="10" t="s">
        <v>65</v>
      </c>
      <c r="AY215" s="25" t="s">
        <v>65</v>
      </c>
      <c r="AZ215" s="25" t="s">
        <v>65</v>
      </c>
      <c r="BA215" s="25" t="s">
        <v>65</v>
      </c>
      <c r="BB215" s="25" t="s">
        <v>65</v>
      </c>
      <c r="BC215" s="25" t="s">
        <v>65</v>
      </c>
      <c r="BD215" s="25" t="s">
        <v>65</v>
      </c>
      <c r="BE215" s="25" t="s">
        <v>65</v>
      </c>
      <c r="BF215" s="25" t="s">
        <v>65</v>
      </c>
      <c r="BG215" s="25" t="s">
        <v>65</v>
      </c>
      <c r="BH215" s="25" t="s">
        <v>65</v>
      </c>
      <c r="BI215" s="25" t="s">
        <v>65</v>
      </c>
      <c r="BJ215" s="25" t="s">
        <v>65</v>
      </c>
      <c r="BK215" s="25" t="s">
        <v>65</v>
      </c>
      <c r="BL215" s="25" t="s">
        <v>65</v>
      </c>
      <c r="BM215" s="25" t="s">
        <v>65</v>
      </c>
      <c r="BN215" s="25" t="s">
        <v>65</v>
      </c>
      <c r="BO215" s="25" t="s">
        <v>65</v>
      </c>
      <c r="BP215" s="25" t="e">
        <f aca="false">((BC215 - AZ215)/AZ215)</f>
        <v>#VALUE!</v>
      </c>
      <c r="BQ215" s="25" t="e">
        <f aca="false">BP215*100</f>
        <v>#VALUE!</v>
      </c>
      <c r="BR215" s="25" t="e">
        <f aca="false">BP215/AA215</f>
        <v>#VALUE!</v>
      </c>
      <c r="BS215" s="25" t="e">
        <f aca="false">((AZ215 - AY215)/AZ215)</f>
        <v>#VALUE!</v>
      </c>
      <c r="BT215" s="25" t="e">
        <f aca="false">BS215*100</f>
        <v>#VALUE!</v>
      </c>
      <c r="BU215" s="25" t="e">
        <f aca="false">BS215/AA215</f>
        <v>#VALUE!</v>
      </c>
      <c r="BV215" s="25" t="e">
        <f aca="false">(BP215-BS215)*100</f>
        <v>#VALUE!</v>
      </c>
      <c r="BW215" s="25" t="e">
        <f aca="false">BV215/AA215</f>
        <v>#VALUE!</v>
      </c>
      <c r="BX215" s="10"/>
      <c r="BY215" s="26"/>
      <c r="BZ215" s="26"/>
      <c r="CA215" s="26"/>
    </row>
    <row r="216" customFormat="false" ht="14.25" hidden="false" customHeight="true" outlineLevel="0" collapsed="false">
      <c r="A216" s="18" t="n">
        <v>215</v>
      </c>
      <c r="B216" s="10" t="n">
        <v>17140</v>
      </c>
      <c r="C216" s="10" t="n">
        <v>17</v>
      </c>
      <c r="D216" s="11" t="n">
        <v>6</v>
      </c>
      <c r="E216" s="11" t="n">
        <v>2</v>
      </c>
      <c r="F216" s="10" t="n">
        <v>2800</v>
      </c>
      <c r="G216" s="10" t="n">
        <v>2608.91</v>
      </c>
      <c r="H216" s="10" t="n">
        <v>2522.06</v>
      </c>
      <c r="I216" s="12" t="n">
        <v>2346.38</v>
      </c>
      <c r="J216" s="10" t="n">
        <v>1.21</v>
      </c>
      <c r="K216" s="13" t="n">
        <v>7.23</v>
      </c>
      <c r="L216" s="10" t="s">
        <v>92</v>
      </c>
      <c r="M216" s="10" t="s">
        <v>65</v>
      </c>
      <c r="N216" s="10" t="s">
        <v>65</v>
      </c>
      <c r="O216" s="10" t="s">
        <v>65</v>
      </c>
      <c r="P216" s="10" t="s">
        <v>65</v>
      </c>
      <c r="Q216" s="24" t="s">
        <v>65</v>
      </c>
      <c r="R216" s="10" t="s">
        <v>65</v>
      </c>
      <c r="S216" s="10" t="s">
        <v>65</v>
      </c>
      <c r="T216" s="10" t="s">
        <v>65</v>
      </c>
      <c r="U216" s="10" t="s">
        <v>65</v>
      </c>
      <c r="V216" s="10" t="s">
        <v>65</v>
      </c>
      <c r="W216" s="10" t="s">
        <v>65</v>
      </c>
      <c r="X216" s="24" t="s">
        <v>65</v>
      </c>
      <c r="Y216" s="10" t="e">
        <f aca="false">V216*(32.55/29.53)</f>
        <v>#VALUE!</v>
      </c>
      <c r="Z216" s="10" t="e">
        <f aca="false">V216*(T216/AI216)</f>
        <v>#VALUE!</v>
      </c>
      <c r="AA216" s="10" t="s">
        <v>65</v>
      </c>
      <c r="AB216" s="10" t="str">
        <f aca="false">IF(X216="NA","NA",DATEDIF(Q216,X216,"d"))</f>
        <v>NA</v>
      </c>
      <c r="AC216" s="10" t="e">
        <f aca="false">1.8682*O216 - 2.7383</f>
        <v>#VALUE!</v>
      </c>
      <c r="AD216" s="10" t="e">
        <f aca="false">1.8682*Z216 - 2.7383</f>
        <v>#VALUE!</v>
      </c>
      <c r="AE216" s="10" t="e">
        <f aca="false">((AD216-AC216)/AC216)*100</f>
        <v>#VALUE!</v>
      </c>
      <c r="AF216" s="12"/>
      <c r="AG216" s="10" t="n">
        <f aca="false">AVERAGE(2.799, 2.798, 2.798)</f>
        <v>2.79833333333333</v>
      </c>
      <c r="AH216" s="10" t="n">
        <v>17</v>
      </c>
      <c r="AI216" s="10" t="n">
        <v>29.9</v>
      </c>
      <c r="AJ216" s="10" t="n">
        <v>33.1</v>
      </c>
      <c r="AK216" s="10" t="s">
        <v>65</v>
      </c>
      <c r="AL216" s="10" t="s">
        <v>65</v>
      </c>
      <c r="AM216" s="10" t="s">
        <v>65</v>
      </c>
      <c r="AN216" s="10" t="s">
        <v>65</v>
      </c>
      <c r="AO216" s="24" t="str">
        <f aca="false">IF(AN216="NA","NA",DATE(2017,RIGHT(LEFT(AN216,4),2),RIGHT(AN216,2)))</f>
        <v>NA</v>
      </c>
      <c r="AP216" s="10" t="str">
        <f aca="false">IF(AO216="NA","NA",DATEDIF(X216,AO216,"d"))</f>
        <v>NA</v>
      </c>
      <c r="AQ216" s="10" t="s">
        <v>65</v>
      </c>
      <c r="AR216" s="10" t="s">
        <v>65</v>
      </c>
      <c r="AS216" s="10" t="s">
        <v>65</v>
      </c>
      <c r="AT216" s="10" t="s">
        <v>65</v>
      </c>
      <c r="AU216" s="10" t="s">
        <v>65</v>
      </c>
      <c r="AV216" s="10" t="s">
        <v>65</v>
      </c>
      <c r="AW216" s="10" t="s">
        <v>65</v>
      </c>
      <c r="AX216" s="10" t="s">
        <v>65</v>
      </c>
      <c r="AY216" s="25" t="s">
        <v>65</v>
      </c>
      <c r="AZ216" s="25" t="s">
        <v>65</v>
      </c>
      <c r="BA216" s="25" t="s">
        <v>65</v>
      </c>
      <c r="BB216" s="25" t="s">
        <v>65</v>
      </c>
      <c r="BC216" s="25" t="s">
        <v>65</v>
      </c>
      <c r="BD216" s="25" t="s">
        <v>65</v>
      </c>
      <c r="BE216" s="25" t="s">
        <v>65</v>
      </c>
      <c r="BF216" s="25" t="s">
        <v>65</v>
      </c>
      <c r="BG216" s="25" t="s">
        <v>65</v>
      </c>
      <c r="BH216" s="25" t="s">
        <v>65</v>
      </c>
      <c r="BI216" s="25" t="s">
        <v>65</v>
      </c>
      <c r="BJ216" s="25" t="s">
        <v>65</v>
      </c>
      <c r="BK216" s="25" t="s">
        <v>65</v>
      </c>
      <c r="BL216" s="25" t="s">
        <v>65</v>
      </c>
      <c r="BM216" s="25" t="s">
        <v>65</v>
      </c>
      <c r="BN216" s="25" t="s">
        <v>65</v>
      </c>
      <c r="BO216" s="25" t="s">
        <v>65</v>
      </c>
      <c r="BP216" s="25" t="e">
        <f aca="false">((BC216 - AZ216)/AZ216)</f>
        <v>#VALUE!</v>
      </c>
      <c r="BQ216" s="25" t="e">
        <f aca="false">BP216*100</f>
        <v>#VALUE!</v>
      </c>
      <c r="BR216" s="25" t="e">
        <f aca="false">BP216/AA216</f>
        <v>#VALUE!</v>
      </c>
      <c r="BS216" s="25" t="e">
        <f aca="false">((AZ216 - AY216)/AZ216)</f>
        <v>#VALUE!</v>
      </c>
      <c r="BT216" s="25" t="e">
        <f aca="false">BS216*100</f>
        <v>#VALUE!</v>
      </c>
      <c r="BU216" s="25" t="e">
        <f aca="false">BS216/AA216</f>
        <v>#VALUE!</v>
      </c>
      <c r="BV216" s="25" t="e">
        <f aca="false">(BP216-BS216)*100</f>
        <v>#VALUE!</v>
      </c>
      <c r="BW216" s="25" t="e">
        <f aca="false">BV216/AA216</f>
        <v>#VALUE!</v>
      </c>
      <c r="BX216" s="10"/>
      <c r="BY216" s="26"/>
      <c r="BZ216" s="26"/>
      <c r="CA216" s="26"/>
    </row>
    <row r="217" customFormat="false" ht="14.25" hidden="false" customHeight="true" outlineLevel="0" collapsed="false">
      <c r="A217" s="18" t="n">
        <v>216</v>
      </c>
      <c r="B217" s="10" t="n">
        <v>17146</v>
      </c>
      <c r="C217" s="10" t="s">
        <v>65</v>
      </c>
      <c r="D217" s="11" t="s">
        <v>65</v>
      </c>
      <c r="E217" s="11" t="s">
        <v>65</v>
      </c>
      <c r="F217" s="10" t="s">
        <v>65</v>
      </c>
      <c r="G217" s="10" t="s">
        <v>65</v>
      </c>
      <c r="H217" s="10" t="s">
        <v>65</v>
      </c>
      <c r="I217" s="12" t="s">
        <v>65</v>
      </c>
      <c r="J217" s="10" t="s">
        <v>65</v>
      </c>
      <c r="K217" s="13" t="s">
        <v>65</v>
      </c>
      <c r="L217" s="10" t="s">
        <v>92</v>
      </c>
      <c r="M217" s="10" t="s">
        <v>65</v>
      </c>
      <c r="N217" s="10" t="s">
        <v>65</v>
      </c>
      <c r="O217" s="10" t="s">
        <v>65</v>
      </c>
      <c r="P217" s="10" t="s">
        <v>65</v>
      </c>
      <c r="Q217" s="24" t="s">
        <v>65</v>
      </c>
      <c r="R217" s="10" t="n">
        <f aca="false">AVERAGE(2.769, 2.772, 2.769)</f>
        <v>2.77</v>
      </c>
      <c r="S217" s="10" t="n">
        <v>13</v>
      </c>
      <c r="T217" s="10" t="n">
        <f aca="false">AVERAGE(32.4,32.5,32.4)</f>
        <v>32.4333333333333</v>
      </c>
      <c r="U217" s="10" t="n">
        <v>36.1</v>
      </c>
      <c r="V217" s="10" t="s">
        <v>65</v>
      </c>
      <c r="W217" s="10" t="s">
        <v>65</v>
      </c>
      <c r="X217" s="24" t="s">
        <v>65</v>
      </c>
      <c r="Y217" s="10" t="e">
        <f aca="false">V217*(32.55/29.53)</f>
        <v>#VALUE!</v>
      </c>
      <c r="Z217" s="10" t="e">
        <f aca="false">V217*(T217/AI217)</f>
        <v>#VALUE!</v>
      </c>
      <c r="AA217" s="10" t="s">
        <v>65</v>
      </c>
      <c r="AB217" s="10" t="str">
        <f aca="false">IF(X217="NA","NA",DATEDIF(Q217,X217,"d"))</f>
        <v>NA</v>
      </c>
      <c r="AC217" s="10" t="e">
        <f aca="false">1.8682*O217 - 2.7383</f>
        <v>#VALUE!</v>
      </c>
      <c r="AD217" s="10" t="e">
        <f aca="false">1.8682*Z217 - 2.7383</f>
        <v>#VALUE!</v>
      </c>
      <c r="AE217" s="10" t="e">
        <f aca="false">((AD217-AC217)/AC217)*100</f>
        <v>#VALUE!</v>
      </c>
      <c r="AF217" s="12"/>
      <c r="AG217" s="10" t="s">
        <v>65</v>
      </c>
      <c r="AH217" s="10" t="s">
        <v>65</v>
      </c>
      <c r="AI217" s="10" t="s">
        <v>65</v>
      </c>
      <c r="AJ217" s="10" t="s">
        <v>65</v>
      </c>
      <c r="AK217" s="10" t="s">
        <v>65</v>
      </c>
      <c r="AL217" s="10" t="s">
        <v>65</v>
      </c>
      <c r="AM217" s="10" t="s">
        <v>65</v>
      </c>
      <c r="AN217" s="10" t="s">
        <v>65</v>
      </c>
      <c r="AO217" s="24" t="str">
        <f aca="false">IF(AN217="NA","NA",DATE(2017,RIGHT(LEFT(AN217,4),2),RIGHT(AN217,2)))</f>
        <v>NA</v>
      </c>
      <c r="AP217" s="10" t="str">
        <f aca="false">IF(AO217="NA","NA",DATEDIF(X217,AO217,"d"))</f>
        <v>NA</v>
      </c>
      <c r="AQ217" s="10" t="n">
        <f aca="false">AVERAGE(2.812, 2.809, 2.81)</f>
        <v>2.81033333333333</v>
      </c>
      <c r="AR217" s="10" t="n">
        <v>16.8</v>
      </c>
      <c r="AS217" s="10" t="s">
        <v>65</v>
      </c>
      <c r="AT217" s="10" t="s">
        <v>65</v>
      </c>
      <c r="AU217" s="10" t="n">
        <f aca="false">((R217 - AQ217)/ R217)</f>
        <v>-0.0145607701564382</v>
      </c>
      <c r="AV217" s="10" t="s">
        <v>65</v>
      </c>
      <c r="AW217" s="10" t="s">
        <v>65</v>
      </c>
      <c r="AX217" s="10" t="s">
        <v>65</v>
      </c>
      <c r="AY217" s="25" t="s">
        <v>65</v>
      </c>
      <c r="AZ217" s="25" t="s">
        <v>65</v>
      </c>
      <c r="BA217" s="25" t="s">
        <v>65</v>
      </c>
      <c r="BB217" s="25" t="s">
        <v>65</v>
      </c>
      <c r="BC217" s="25" t="s">
        <v>65</v>
      </c>
      <c r="BD217" s="25" t="s">
        <v>65</v>
      </c>
      <c r="BE217" s="25" t="s">
        <v>65</v>
      </c>
      <c r="BF217" s="25" t="s">
        <v>65</v>
      </c>
      <c r="BG217" s="25" t="s">
        <v>65</v>
      </c>
      <c r="BH217" s="25" t="s">
        <v>65</v>
      </c>
      <c r="BI217" s="25" t="s">
        <v>65</v>
      </c>
      <c r="BJ217" s="25" t="s">
        <v>65</v>
      </c>
      <c r="BK217" s="25" t="s">
        <v>65</v>
      </c>
      <c r="BL217" s="25" t="s">
        <v>65</v>
      </c>
      <c r="BM217" s="25" t="s">
        <v>65</v>
      </c>
      <c r="BN217" s="25" t="s">
        <v>65</v>
      </c>
      <c r="BO217" s="25" t="s">
        <v>65</v>
      </c>
      <c r="BP217" s="25" t="e">
        <f aca="false">((BC217 - AZ217)/AZ217)</f>
        <v>#VALUE!</v>
      </c>
      <c r="BQ217" s="25" t="e">
        <f aca="false">BP217*100</f>
        <v>#VALUE!</v>
      </c>
      <c r="BR217" s="25" t="e">
        <f aca="false">BP217/AA217</f>
        <v>#VALUE!</v>
      </c>
      <c r="BS217" s="25" t="e">
        <f aca="false">((AZ217 - AY217)/AZ217)</f>
        <v>#VALUE!</v>
      </c>
      <c r="BT217" s="25" t="e">
        <f aca="false">BS217*100</f>
        <v>#VALUE!</v>
      </c>
      <c r="BU217" s="25" t="e">
        <f aca="false">BS217/AA217</f>
        <v>#VALUE!</v>
      </c>
      <c r="BV217" s="25" t="e">
        <f aca="false">(BP217-BS217)*100</f>
        <v>#VALUE!</v>
      </c>
      <c r="BW217" s="25" t="e">
        <f aca="false">BV217/AA217</f>
        <v>#VALUE!</v>
      </c>
      <c r="BX217" s="10"/>
      <c r="BY217" s="26"/>
      <c r="BZ217" s="10"/>
      <c r="CA217" s="10"/>
    </row>
    <row r="218" customFormat="false" ht="14.25" hidden="false" customHeight="true" outlineLevel="0" collapsed="false">
      <c r="A218" s="18" t="n">
        <v>217</v>
      </c>
      <c r="B218" s="10" t="n">
        <v>17164</v>
      </c>
      <c r="C218" s="10" t="n">
        <v>11</v>
      </c>
      <c r="D218" s="11" t="n">
        <v>4</v>
      </c>
      <c r="E218" s="11" t="n">
        <v>2</v>
      </c>
      <c r="F218" s="10" t="n">
        <v>2800</v>
      </c>
      <c r="G218" s="10" t="n">
        <v>2601.68</v>
      </c>
      <c r="H218" s="10" t="n">
        <v>2504.96</v>
      </c>
      <c r="I218" s="12" t="n">
        <v>2527.05</v>
      </c>
      <c r="J218" s="10" t="n">
        <v>1.02</v>
      </c>
      <c r="K218" s="13" t="n">
        <v>7.22</v>
      </c>
      <c r="L218" s="10" t="s">
        <v>92</v>
      </c>
      <c r="M218" s="10" t="s">
        <v>65</v>
      </c>
      <c r="N218" s="10" t="s">
        <v>65</v>
      </c>
      <c r="O218" s="10" t="s">
        <v>65</v>
      </c>
      <c r="P218" s="10" t="s">
        <v>65</v>
      </c>
      <c r="Q218" s="24" t="s">
        <v>65</v>
      </c>
      <c r="R218" s="10" t="n">
        <f aca="false">AVERAGE(2.756, 2.755, 2.756)</f>
        <v>2.75566666666667</v>
      </c>
      <c r="S218" s="10" t="n">
        <v>13</v>
      </c>
      <c r="T218" s="10" t="n">
        <f aca="false">AVERAGE(32.4,32.5,32.4)</f>
        <v>32.4333333333333</v>
      </c>
      <c r="U218" s="10" t="n">
        <v>36.1</v>
      </c>
      <c r="V218" s="10" t="s">
        <v>65</v>
      </c>
      <c r="W218" s="10" t="s">
        <v>65</v>
      </c>
      <c r="X218" s="24" t="s">
        <v>65</v>
      </c>
      <c r="Y218" s="10" t="e">
        <f aca="false">V218*(32.55/29.53)</f>
        <v>#VALUE!</v>
      </c>
      <c r="Z218" s="10" t="e">
        <f aca="false">V218*(T218/AI218)</f>
        <v>#VALUE!</v>
      </c>
      <c r="AA218" s="10" t="s">
        <v>65</v>
      </c>
      <c r="AB218" s="10" t="str">
        <f aca="false">IF(X218="NA","NA",DATEDIF(Q218,X218,"d"))</f>
        <v>NA</v>
      </c>
      <c r="AC218" s="10" t="e">
        <f aca="false">1.8682*O218 - 2.7383</f>
        <v>#VALUE!</v>
      </c>
      <c r="AD218" s="10" t="e">
        <f aca="false">1.8682*Z218 - 2.7383</f>
        <v>#VALUE!</v>
      </c>
      <c r="AE218" s="10" t="e">
        <f aca="false">((AD218-AC218)/AC218)*100</f>
        <v>#VALUE!</v>
      </c>
      <c r="AF218" s="12"/>
      <c r="AG218" s="10" t="n">
        <f aca="false">AVERAGE(2.799, 2.798, 2.798)</f>
        <v>2.79833333333333</v>
      </c>
      <c r="AH218" s="10" t="n">
        <v>17</v>
      </c>
      <c r="AI218" s="10" t="n">
        <v>29.9</v>
      </c>
      <c r="AJ218" s="10" t="n">
        <v>33.1</v>
      </c>
      <c r="AK218" s="10" t="n">
        <f aca="false">((R218 - AG218)/R218)</f>
        <v>-0.0154832466432806</v>
      </c>
      <c r="AL218" s="10" t="s">
        <v>65</v>
      </c>
      <c r="AM218" s="10" t="s">
        <v>65</v>
      </c>
      <c r="AN218" s="10" t="s">
        <v>65</v>
      </c>
      <c r="AO218" s="24" t="str">
        <f aca="false">IF(AN218="NA","NA",DATE(2017,RIGHT(LEFT(AN218,4),2),RIGHT(AN218,2)))</f>
        <v>NA</v>
      </c>
      <c r="AP218" s="10" t="str">
        <f aca="false">IF(AO218="NA","NA",DATEDIF(X218,AO218,"d"))</f>
        <v>NA</v>
      </c>
      <c r="AQ218" s="10" t="s">
        <v>65</v>
      </c>
      <c r="AR218" s="10" t="s">
        <v>65</v>
      </c>
      <c r="AS218" s="10" t="s">
        <v>65</v>
      </c>
      <c r="AT218" s="10" t="s">
        <v>65</v>
      </c>
      <c r="AU218" s="10" t="s">
        <v>65</v>
      </c>
      <c r="AV218" s="10" t="s">
        <v>65</v>
      </c>
      <c r="AW218" s="10" t="s">
        <v>65</v>
      </c>
      <c r="AX218" s="10" t="s">
        <v>65</v>
      </c>
      <c r="AY218" s="25" t="s">
        <v>65</v>
      </c>
      <c r="AZ218" s="25" t="s">
        <v>65</v>
      </c>
      <c r="BA218" s="25" t="s">
        <v>65</v>
      </c>
      <c r="BB218" s="25" t="s">
        <v>65</v>
      </c>
      <c r="BC218" s="25" t="s">
        <v>65</v>
      </c>
      <c r="BD218" s="25" t="s">
        <v>65</v>
      </c>
      <c r="BE218" s="25" t="s">
        <v>65</v>
      </c>
      <c r="BF218" s="25" t="s">
        <v>65</v>
      </c>
      <c r="BG218" s="25" t="s">
        <v>65</v>
      </c>
      <c r="BH218" s="25" t="s">
        <v>65</v>
      </c>
      <c r="BI218" s="25" t="s">
        <v>65</v>
      </c>
      <c r="BJ218" s="25" t="s">
        <v>65</v>
      </c>
      <c r="BK218" s="25" t="s">
        <v>65</v>
      </c>
      <c r="BL218" s="25" t="s">
        <v>65</v>
      </c>
      <c r="BM218" s="25" t="s">
        <v>65</v>
      </c>
      <c r="BN218" s="25" t="s">
        <v>65</v>
      </c>
      <c r="BO218" s="25" t="s">
        <v>65</v>
      </c>
      <c r="BP218" s="25" t="e">
        <f aca="false">((BC218 - AZ218)/AZ218)</f>
        <v>#VALUE!</v>
      </c>
      <c r="BQ218" s="25" t="e">
        <f aca="false">BP218*100</f>
        <v>#VALUE!</v>
      </c>
      <c r="BR218" s="25" t="e">
        <f aca="false">BP218/AA218</f>
        <v>#VALUE!</v>
      </c>
      <c r="BS218" s="25" t="e">
        <f aca="false">((AZ218 - AY218)/AZ218)</f>
        <v>#VALUE!</v>
      </c>
      <c r="BT218" s="25" t="e">
        <f aca="false">BS218*100</f>
        <v>#VALUE!</v>
      </c>
      <c r="BU218" s="25" t="e">
        <f aca="false">BS218/AA218</f>
        <v>#VALUE!</v>
      </c>
      <c r="BV218" s="25" t="e">
        <f aca="false">(BP218-BS218)*100</f>
        <v>#VALUE!</v>
      </c>
      <c r="BW218" s="25" t="e">
        <f aca="false">BV218/AA218</f>
        <v>#VALUE!</v>
      </c>
      <c r="BX218" s="10"/>
      <c r="BY218" s="26"/>
      <c r="BZ218" s="10"/>
      <c r="CA218" s="10"/>
    </row>
    <row r="219" customFormat="false" ht="14.25" hidden="false" customHeight="true" outlineLevel="0" collapsed="false">
      <c r="A219" s="18" t="n">
        <v>218</v>
      </c>
      <c r="B219" s="10" t="n">
        <v>17175</v>
      </c>
      <c r="C219" s="10" t="s">
        <v>65</v>
      </c>
      <c r="D219" s="11" t="s">
        <v>65</v>
      </c>
      <c r="E219" s="11" t="s">
        <v>65</v>
      </c>
      <c r="F219" s="10" t="s">
        <v>65</v>
      </c>
      <c r="G219" s="10" t="s">
        <v>65</v>
      </c>
      <c r="H219" s="10" t="s">
        <v>65</v>
      </c>
      <c r="I219" s="12" t="s">
        <v>65</v>
      </c>
      <c r="J219" s="10" t="s">
        <v>65</v>
      </c>
      <c r="K219" s="13" t="s">
        <v>65</v>
      </c>
      <c r="L219" s="10" t="s">
        <v>92</v>
      </c>
      <c r="M219" s="10" t="s">
        <v>65</v>
      </c>
      <c r="N219" s="10" t="s">
        <v>65</v>
      </c>
      <c r="O219" s="10" t="s">
        <v>65</v>
      </c>
      <c r="P219" s="10" t="s">
        <v>65</v>
      </c>
      <c r="Q219" s="24" t="s">
        <v>65</v>
      </c>
      <c r="R219" s="10" t="s">
        <v>65</v>
      </c>
      <c r="S219" s="10" t="s">
        <v>65</v>
      </c>
      <c r="T219" s="10" t="s">
        <v>65</v>
      </c>
      <c r="U219" s="10" t="s">
        <v>65</v>
      </c>
      <c r="V219" s="10" t="s">
        <v>65</v>
      </c>
      <c r="W219" s="10" t="s">
        <v>65</v>
      </c>
      <c r="X219" s="24" t="s">
        <v>65</v>
      </c>
      <c r="Y219" s="10" t="e">
        <f aca="false">V219*(32.55/29.53)</f>
        <v>#VALUE!</v>
      </c>
      <c r="Z219" s="10" t="e">
        <f aca="false">V219*(T219/AI219)</f>
        <v>#VALUE!</v>
      </c>
      <c r="AA219" s="10" t="s">
        <v>65</v>
      </c>
      <c r="AB219" s="10" t="str">
        <f aca="false">IF(X219="NA","NA",DATEDIF(Q219,X219,"d"))</f>
        <v>NA</v>
      </c>
      <c r="AC219" s="10" t="e">
        <f aca="false">1.8682*O219 - 2.7383</f>
        <v>#VALUE!</v>
      </c>
      <c r="AD219" s="10" t="e">
        <f aca="false">1.8682*Z219 - 2.7383</f>
        <v>#VALUE!</v>
      </c>
      <c r="AE219" s="10" t="e">
        <f aca="false">((AD219-AC219)/AC219)*100</f>
        <v>#VALUE!</v>
      </c>
      <c r="AF219" s="12"/>
      <c r="AG219" s="10" t="s">
        <v>65</v>
      </c>
      <c r="AH219" s="10" t="s">
        <v>65</v>
      </c>
      <c r="AI219" s="10" t="s">
        <v>65</v>
      </c>
      <c r="AJ219" s="10" t="s">
        <v>65</v>
      </c>
      <c r="AK219" s="10" t="s">
        <v>65</v>
      </c>
      <c r="AL219" s="10" t="s">
        <v>65</v>
      </c>
      <c r="AM219" s="10" t="s">
        <v>65</v>
      </c>
      <c r="AN219" s="10" t="s">
        <v>65</v>
      </c>
      <c r="AO219" s="24" t="str">
        <f aca="false">IF(AN219="NA","NA",DATE(2017,RIGHT(LEFT(AN219,4),2),RIGHT(AN219,2)))</f>
        <v>NA</v>
      </c>
      <c r="AP219" s="10" t="str">
        <f aca="false">IF(AO219="NA","NA",DATEDIF(X219,AO219,"d"))</f>
        <v>NA</v>
      </c>
      <c r="AQ219" s="10" t="s">
        <v>65</v>
      </c>
      <c r="AR219" s="10" t="s">
        <v>65</v>
      </c>
      <c r="AS219" s="10" t="s">
        <v>65</v>
      </c>
      <c r="AT219" s="10" t="s">
        <v>65</v>
      </c>
      <c r="AU219" s="10" t="s">
        <v>65</v>
      </c>
      <c r="AV219" s="10" t="s">
        <v>65</v>
      </c>
      <c r="AW219" s="10" t="s">
        <v>65</v>
      </c>
      <c r="AX219" s="10" t="s">
        <v>65</v>
      </c>
      <c r="AY219" s="25" t="s">
        <v>65</v>
      </c>
      <c r="AZ219" s="25" t="s">
        <v>65</v>
      </c>
      <c r="BA219" s="25" t="s">
        <v>65</v>
      </c>
      <c r="BB219" s="25" t="s">
        <v>65</v>
      </c>
      <c r="BC219" s="25" t="s">
        <v>65</v>
      </c>
      <c r="BD219" s="25" t="s">
        <v>65</v>
      </c>
      <c r="BE219" s="25" t="s">
        <v>65</v>
      </c>
      <c r="BF219" s="25" t="s">
        <v>65</v>
      </c>
      <c r="BG219" s="25" t="s">
        <v>65</v>
      </c>
      <c r="BH219" s="25" t="s">
        <v>65</v>
      </c>
      <c r="BI219" s="25" t="s">
        <v>65</v>
      </c>
      <c r="BJ219" s="25" t="s">
        <v>65</v>
      </c>
      <c r="BK219" s="25" t="s">
        <v>65</v>
      </c>
      <c r="BL219" s="25" t="s">
        <v>65</v>
      </c>
      <c r="BM219" s="25" t="s">
        <v>65</v>
      </c>
      <c r="BN219" s="25" t="s">
        <v>65</v>
      </c>
      <c r="BO219" s="25" t="s">
        <v>65</v>
      </c>
      <c r="BP219" s="25" t="e">
        <f aca="false">((BC219 - AZ219)/AZ219)</f>
        <v>#VALUE!</v>
      </c>
      <c r="BQ219" s="25" t="e">
        <f aca="false">BP219*100</f>
        <v>#VALUE!</v>
      </c>
      <c r="BR219" s="25" t="e">
        <f aca="false">BP219/AA219</f>
        <v>#VALUE!</v>
      </c>
      <c r="BS219" s="25" t="e">
        <f aca="false">((AZ219 - AY219)/AZ219)</f>
        <v>#VALUE!</v>
      </c>
      <c r="BT219" s="25" t="e">
        <f aca="false">BS219*100</f>
        <v>#VALUE!</v>
      </c>
      <c r="BU219" s="25" t="e">
        <f aca="false">BS219/AA219</f>
        <v>#VALUE!</v>
      </c>
      <c r="BV219" s="25" t="e">
        <f aca="false">(BP219-BS219)*100</f>
        <v>#VALUE!</v>
      </c>
      <c r="BW219" s="25" t="e">
        <f aca="false">BV219/AA219</f>
        <v>#VALUE!</v>
      </c>
      <c r="BX219" s="10"/>
      <c r="BY219" s="26"/>
      <c r="BZ219" s="10"/>
      <c r="CA219" s="10"/>
    </row>
    <row r="220" customFormat="false" ht="14.25" hidden="false" customHeight="true" outlineLevel="0" collapsed="false">
      <c r="A220" s="18" t="n">
        <v>219</v>
      </c>
      <c r="B220" s="10" t="n">
        <v>17177</v>
      </c>
      <c r="C220" s="10" t="n">
        <v>4</v>
      </c>
      <c r="D220" s="11" t="n">
        <v>2</v>
      </c>
      <c r="E220" s="11" t="n">
        <v>1</v>
      </c>
      <c r="F220" s="10" t="n">
        <v>400</v>
      </c>
      <c r="G220" s="10" t="n">
        <v>2359.13</v>
      </c>
      <c r="H220" s="10" t="n">
        <v>2470.99</v>
      </c>
      <c r="I220" s="12" t="n">
        <v>545.47</v>
      </c>
      <c r="J220" s="10" t="n">
        <v>2.98</v>
      </c>
      <c r="K220" s="13" t="n">
        <v>7.83</v>
      </c>
      <c r="L220" s="10" t="s">
        <v>92</v>
      </c>
      <c r="M220" s="10" t="s">
        <v>65</v>
      </c>
      <c r="N220" s="10" t="s">
        <v>65</v>
      </c>
      <c r="O220" s="10" t="s">
        <v>65</v>
      </c>
      <c r="P220" s="10" t="s">
        <v>65</v>
      </c>
      <c r="Q220" s="24" t="s">
        <v>65</v>
      </c>
      <c r="R220" s="10" t="s">
        <v>65</v>
      </c>
      <c r="S220" s="10" t="s">
        <v>65</v>
      </c>
      <c r="T220" s="10" t="s">
        <v>65</v>
      </c>
      <c r="U220" s="10" t="s">
        <v>65</v>
      </c>
      <c r="V220" s="10" t="s">
        <v>65</v>
      </c>
      <c r="W220" s="10" t="s">
        <v>65</v>
      </c>
      <c r="X220" s="24" t="s">
        <v>65</v>
      </c>
      <c r="Y220" s="10" t="e">
        <f aca="false">V220*(32.55/29.53)</f>
        <v>#VALUE!</v>
      </c>
      <c r="Z220" s="10" t="e">
        <f aca="false">V220*(T220/AI220)</f>
        <v>#VALUE!</v>
      </c>
      <c r="AA220" s="10" t="s">
        <v>65</v>
      </c>
      <c r="AB220" s="10" t="str">
        <f aca="false">IF(X220="NA","NA",DATEDIF(Q220,X220,"d"))</f>
        <v>NA</v>
      </c>
      <c r="AC220" s="10" t="e">
        <f aca="false">1.8682*O220 - 2.7383</f>
        <v>#VALUE!</v>
      </c>
      <c r="AD220" s="10" t="e">
        <f aca="false">1.8682*Z220 - 2.7383</f>
        <v>#VALUE!</v>
      </c>
      <c r="AE220" s="10" t="e">
        <f aca="false">((AD220-AC220)/AC220)*100</f>
        <v>#VALUE!</v>
      </c>
      <c r="AF220" s="12"/>
      <c r="AG220" s="10" t="s">
        <v>65</v>
      </c>
      <c r="AH220" s="10" t="s">
        <v>65</v>
      </c>
      <c r="AI220" s="10" t="s">
        <v>65</v>
      </c>
      <c r="AJ220" s="10" t="s">
        <v>65</v>
      </c>
      <c r="AK220" s="10" t="s">
        <v>65</v>
      </c>
      <c r="AL220" s="10" t="s">
        <v>65</v>
      </c>
      <c r="AM220" s="10" t="s">
        <v>65</v>
      </c>
      <c r="AN220" s="10" t="s">
        <v>65</v>
      </c>
      <c r="AO220" s="24" t="str">
        <f aca="false">IF(AN220="NA","NA",DATE(2017,RIGHT(LEFT(AN220,4),2),RIGHT(AN220,2)))</f>
        <v>NA</v>
      </c>
      <c r="AP220" s="10" t="str">
        <f aca="false">IF(AO220="NA","NA",DATEDIF(X220,AO220,"d"))</f>
        <v>NA</v>
      </c>
      <c r="AQ220" s="10" t="n">
        <f aca="false">AVERAGE(2.812, 2.809, 2.81)</f>
        <v>2.81033333333333</v>
      </c>
      <c r="AR220" s="10" t="n">
        <v>16.8</v>
      </c>
      <c r="AS220" s="10" t="s">
        <v>65</v>
      </c>
      <c r="AT220" s="10" t="s">
        <v>65</v>
      </c>
      <c r="AU220" s="10" t="s">
        <v>65</v>
      </c>
      <c r="AV220" s="10" t="s">
        <v>65</v>
      </c>
      <c r="AW220" s="10" t="s">
        <v>65</v>
      </c>
      <c r="AX220" s="10" t="s">
        <v>65</v>
      </c>
      <c r="AY220" s="25" t="s">
        <v>65</v>
      </c>
      <c r="AZ220" s="25" t="s">
        <v>65</v>
      </c>
      <c r="BA220" s="25" t="s">
        <v>65</v>
      </c>
      <c r="BB220" s="25" t="s">
        <v>65</v>
      </c>
      <c r="BC220" s="25" t="s">
        <v>65</v>
      </c>
      <c r="BD220" s="25" t="s">
        <v>65</v>
      </c>
      <c r="BE220" s="25" t="s">
        <v>65</v>
      </c>
      <c r="BF220" s="25" t="s">
        <v>65</v>
      </c>
      <c r="BG220" s="25" t="s">
        <v>65</v>
      </c>
      <c r="BH220" s="25" t="s">
        <v>65</v>
      </c>
      <c r="BI220" s="25" t="s">
        <v>65</v>
      </c>
      <c r="BJ220" s="25" t="s">
        <v>65</v>
      </c>
      <c r="BK220" s="25" t="s">
        <v>65</v>
      </c>
      <c r="BL220" s="25" t="s">
        <v>65</v>
      </c>
      <c r="BM220" s="25" t="s">
        <v>65</v>
      </c>
      <c r="BN220" s="25" t="s">
        <v>65</v>
      </c>
      <c r="BO220" s="25" t="s">
        <v>65</v>
      </c>
      <c r="BP220" s="25" t="e">
        <f aca="false">((BC220 - AZ220)/AZ220)</f>
        <v>#VALUE!</v>
      </c>
      <c r="BQ220" s="25" t="e">
        <f aca="false">BP220*100</f>
        <v>#VALUE!</v>
      </c>
      <c r="BR220" s="25" t="e">
        <f aca="false">BP220/AA220</f>
        <v>#VALUE!</v>
      </c>
      <c r="BS220" s="25" t="e">
        <f aca="false">((AZ220 - AY220)/AZ220)</f>
        <v>#VALUE!</v>
      </c>
      <c r="BT220" s="25" t="e">
        <f aca="false">BS220*100</f>
        <v>#VALUE!</v>
      </c>
      <c r="BU220" s="25" t="e">
        <f aca="false">BS220/AA220</f>
        <v>#VALUE!</v>
      </c>
      <c r="BV220" s="25" t="e">
        <f aca="false">(BP220-BS220)*100</f>
        <v>#VALUE!</v>
      </c>
      <c r="BW220" s="25" t="e">
        <f aca="false">BV220/AA220</f>
        <v>#VALUE!</v>
      </c>
      <c r="BX220" s="10"/>
      <c r="BY220" s="26"/>
      <c r="BZ220" s="10"/>
      <c r="CA220" s="10"/>
    </row>
    <row r="221" customFormat="false" ht="14.25" hidden="false" customHeight="true" outlineLevel="0" collapsed="false">
      <c r="A221" s="18" t="n">
        <v>220</v>
      </c>
      <c r="B221" s="10" t="n">
        <v>17201</v>
      </c>
      <c r="C221" s="10" t="n">
        <v>18</v>
      </c>
      <c r="D221" s="11" t="n">
        <v>6</v>
      </c>
      <c r="E221" s="11" t="n">
        <v>3</v>
      </c>
      <c r="F221" s="10" t="n">
        <v>2800</v>
      </c>
      <c r="G221" s="10" t="n">
        <v>2622.52</v>
      </c>
      <c r="H221" s="10" t="n">
        <v>2522.02</v>
      </c>
      <c r="I221" s="12" t="n">
        <v>2555.7</v>
      </c>
      <c r="J221" s="10" t="n">
        <v>1.13</v>
      </c>
      <c r="K221" s="13" t="n">
        <v>7.23</v>
      </c>
      <c r="L221" s="10" t="s">
        <v>92</v>
      </c>
      <c r="M221" s="10" t="s">
        <v>65</v>
      </c>
      <c r="N221" s="10" t="s">
        <v>65</v>
      </c>
      <c r="O221" s="10" t="s">
        <v>65</v>
      </c>
      <c r="P221" s="10" t="s">
        <v>65</v>
      </c>
      <c r="Q221" s="24" t="s">
        <v>65</v>
      </c>
      <c r="R221" s="10" t="n">
        <f aca="false">AVERAGE(2.806, 2.806, 2.806)</f>
        <v>2.806</v>
      </c>
      <c r="S221" s="10" t="n">
        <v>17.2</v>
      </c>
      <c r="T221" s="10" t="n">
        <f aca="false">AVERAGE(29.4, 29.5, 29.5)</f>
        <v>29.4666666666667</v>
      </c>
      <c r="U221" s="10" t="n">
        <f aca="false">33.1</f>
        <v>33.1</v>
      </c>
      <c r="V221" s="10" t="s">
        <v>65</v>
      </c>
      <c r="W221" s="10" t="s">
        <v>65</v>
      </c>
      <c r="X221" s="24" t="s">
        <v>65</v>
      </c>
      <c r="Y221" s="10" t="e">
        <f aca="false">V221*(32.55/29.53)</f>
        <v>#VALUE!</v>
      </c>
      <c r="Z221" s="10" t="e">
        <f aca="false">V221*(T221/AI221)</f>
        <v>#VALUE!</v>
      </c>
      <c r="AA221" s="10" t="s">
        <v>65</v>
      </c>
      <c r="AB221" s="10" t="str">
        <f aca="false">IF(X221="NA","NA",DATEDIF(Q221,X221,"d"))</f>
        <v>NA</v>
      </c>
      <c r="AC221" s="10" t="e">
        <f aca="false">1.8682*O221 - 2.7383</f>
        <v>#VALUE!</v>
      </c>
      <c r="AD221" s="10" t="e">
        <f aca="false">1.8682*Z221 - 2.7383</f>
        <v>#VALUE!</v>
      </c>
      <c r="AE221" s="10" t="e">
        <f aca="false">((AD221-AC221)/AC221)*100</f>
        <v>#VALUE!</v>
      </c>
      <c r="AF221" s="12"/>
      <c r="AG221" s="10" t="s">
        <v>65</v>
      </c>
      <c r="AH221" s="10" t="s">
        <v>65</v>
      </c>
      <c r="AI221" s="10" t="s">
        <v>65</v>
      </c>
      <c r="AJ221" s="10" t="s">
        <v>65</v>
      </c>
      <c r="AK221" s="10" t="s">
        <v>65</v>
      </c>
      <c r="AL221" s="10" t="s">
        <v>65</v>
      </c>
      <c r="AM221" s="10" t="s">
        <v>65</v>
      </c>
      <c r="AN221" s="10" t="s">
        <v>65</v>
      </c>
      <c r="AO221" s="24" t="str">
        <f aca="false">IF(AN221="NA","NA",DATE(2017,RIGHT(LEFT(AN221,4),2),RIGHT(AN221,2)))</f>
        <v>NA</v>
      </c>
      <c r="AP221" s="10" t="str">
        <f aca="false">IF(AO221="NA","NA",DATEDIF(X221,AO221,"d"))</f>
        <v>NA</v>
      </c>
      <c r="AQ221" s="10" t="s">
        <v>65</v>
      </c>
      <c r="AR221" s="10" t="s">
        <v>65</v>
      </c>
      <c r="AS221" s="10" t="s">
        <v>65</v>
      </c>
      <c r="AT221" s="10" t="s">
        <v>65</v>
      </c>
      <c r="AU221" s="10" t="s">
        <v>65</v>
      </c>
      <c r="AV221" s="10" t="s">
        <v>65</v>
      </c>
      <c r="AW221" s="10" t="s">
        <v>65</v>
      </c>
      <c r="AX221" s="10" t="s">
        <v>65</v>
      </c>
      <c r="AY221" s="25" t="s">
        <v>65</v>
      </c>
      <c r="AZ221" s="25" t="s">
        <v>65</v>
      </c>
      <c r="BA221" s="25" t="s">
        <v>65</v>
      </c>
      <c r="BB221" s="25" t="s">
        <v>65</v>
      </c>
      <c r="BC221" s="25" t="s">
        <v>65</v>
      </c>
      <c r="BD221" s="25" t="s">
        <v>65</v>
      </c>
      <c r="BE221" s="25" t="s">
        <v>65</v>
      </c>
      <c r="BF221" s="25" t="s">
        <v>65</v>
      </c>
      <c r="BG221" s="25" t="s">
        <v>65</v>
      </c>
      <c r="BH221" s="25" t="s">
        <v>65</v>
      </c>
      <c r="BI221" s="25" t="s">
        <v>65</v>
      </c>
      <c r="BJ221" s="25" t="s">
        <v>65</v>
      </c>
      <c r="BK221" s="25" t="s">
        <v>65</v>
      </c>
      <c r="BL221" s="25" t="s">
        <v>65</v>
      </c>
      <c r="BM221" s="25" t="s">
        <v>65</v>
      </c>
      <c r="BN221" s="25" t="s">
        <v>65</v>
      </c>
      <c r="BO221" s="25" t="s">
        <v>65</v>
      </c>
      <c r="BP221" s="25" t="e">
        <f aca="false">((BC221 - AZ221)/AZ221)</f>
        <v>#VALUE!</v>
      </c>
      <c r="BQ221" s="25" t="e">
        <f aca="false">BP221*100</f>
        <v>#VALUE!</v>
      </c>
      <c r="BR221" s="25" t="e">
        <f aca="false">BP221/AA221</f>
        <v>#VALUE!</v>
      </c>
      <c r="BS221" s="25" t="e">
        <f aca="false">((AZ221 - AY221)/AZ221)</f>
        <v>#VALUE!</v>
      </c>
      <c r="BT221" s="25" t="e">
        <f aca="false">BS221*100</f>
        <v>#VALUE!</v>
      </c>
      <c r="BU221" s="25" t="e">
        <f aca="false">BS221/AA221</f>
        <v>#VALUE!</v>
      </c>
      <c r="BV221" s="25" t="e">
        <f aca="false">(BP221-BS221)*100</f>
        <v>#VALUE!</v>
      </c>
      <c r="BW221" s="25" t="e">
        <f aca="false">BV221/AA221</f>
        <v>#VALUE!</v>
      </c>
      <c r="BX221" s="10"/>
      <c r="BY221" s="26"/>
      <c r="BZ221" s="10"/>
      <c r="CA221" s="10"/>
    </row>
    <row r="222" customFormat="false" ht="14.25" hidden="false" customHeight="true" outlineLevel="0" collapsed="false">
      <c r="A222" s="18" t="n">
        <v>221</v>
      </c>
      <c r="B222" s="10" t="n">
        <v>17216</v>
      </c>
      <c r="C222" s="10" t="n">
        <v>4</v>
      </c>
      <c r="D222" s="11" t="n">
        <v>2</v>
      </c>
      <c r="E222" s="11" t="n">
        <v>1</v>
      </c>
      <c r="F222" s="10" t="n">
        <v>400</v>
      </c>
      <c r="G222" s="10" t="n">
        <v>2359.13</v>
      </c>
      <c r="H222" s="10" t="n">
        <v>2470.99</v>
      </c>
      <c r="I222" s="12" t="n">
        <v>545.47</v>
      </c>
      <c r="J222" s="10" t="n">
        <v>2.98</v>
      </c>
      <c r="K222" s="13" t="n">
        <v>7.83</v>
      </c>
      <c r="L222" s="10" t="s">
        <v>92</v>
      </c>
      <c r="M222" s="10" t="s">
        <v>65</v>
      </c>
      <c r="N222" s="10" t="s">
        <v>65</v>
      </c>
      <c r="O222" s="10" t="s">
        <v>65</v>
      </c>
      <c r="P222" s="10" t="s">
        <v>65</v>
      </c>
      <c r="Q222" s="24" t="s">
        <v>65</v>
      </c>
      <c r="R222" s="10" t="s">
        <v>65</v>
      </c>
      <c r="S222" s="10" t="s">
        <v>65</v>
      </c>
      <c r="T222" s="10" t="s">
        <v>65</v>
      </c>
      <c r="U222" s="10" t="s">
        <v>65</v>
      </c>
      <c r="V222" s="10" t="s">
        <v>65</v>
      </c>
      <c r="W222" s="10" t="s">
        <v>65</v>
      </c>
      <c r="X222" s="24" t="s">
        <v>65</v>
      </c>
      <c r="Y222" s="10" t="e">
        <f aca="false">V222*(32.55/29.53)</f>
        <v>#VALUE!</v>
      </c>
      <c r="Z222" s="10" t="e">
        <f aca="false">V222*(T222/AI222)</f>
        <v>#VALUE!</v>
      </c>
      <c r="AA222" s="10" t="s">
        <v>65</v>
      </c>
      <c r="AB222" s="10" t="str">
        <f aca="false">IF(X222="NA","NA",DATEDIF(Q222,X222,"d"))</f>
        <v>NA</v>
      </c>
      <c r="AC222" s="10" t="e">
        <f aca="false">1.8682*O222 - 2.7383</f>
        <v>#VALUE!</v>
      </c>
      <c r="AD222" s="10" t="e">
        <f aca="false">1.8682*Z222 - 2.7383</f>
        <v>#VALUE!</v>
      </c>
      <c r="AE222" s="10" t="e">
        <f aca="false">((AD222-AC222)/AC222)*100</f>
        <v>#VALUE!</v>
      </c>
      <c r="AF222" s="12"/>
      <c r="AG222" s="10" t="n">
        <f aca="false">AVERAGE(2.799, 2.798, 2.798)</f>
        <v>2.79833333333333</v>
      </c>
      <c r="AH222" s="10" t="n">
        <v>17</v>
      </c>
      <c r="AI222" s="10" t="n">
        <v>29.9</v>
      </c>
      <c r="AJ222" s="10" t="n">
        <v>33.1</v>
      </c>
      <c r="AK222" s="10" t="s">
        <v>65</v>
      </c>
      <c r="AL222" s="10" t="s">
        <v>65</v>
      </c>
      <c r="AM222" s="10" t="s">
        <v>65</v>
      </c>
      <c r="AN222" s="10" t="s">
        <v>65</v>
      </c>
      <c r="AO222" s="24" t="str">
        <f aca="false">IF(AN222="NA","NA",DATE(2017,RIGHT(LEFT(AN222,4),2),RIGHT(AN222,2)))</f>
        <v>NA</v>
      </c>
      <c r="AP222" s="10" t="str">
        <f aca="false">IF(AO222="NA","NA",DATEDIF(X222,AO222,"d"))</f>
        <v>NA</v>
      </c>
      <c r="AQ222" s="10" t="n">
        <f aca="false">AVERAGE(2.812, 2.809, 2.81)</f>
        <v>2.81033333333333</v>
      </c>
      <c r="AR222" s="10" t="n">
        <v>16.8</v>
      </c>
      <c r="AS222" s="10" t="s">
        <v>65</v>
      </c>
      <c r="AT222" s="10" t="s">
        <v>65</v>
      </c>
      <c r="AU222" s="10" t="s">
        <v>65</v>
      </c>
      <c r="AV222" s="10" t="s">
        <v>65</v>
      </c>
      <c r="AW222" s="10" t="s">
        <v>65</v>
      </c>
      <c r="AX222" s="10" t="s">
        <v>65</v>
      </c>
      <c r="AY222" s="25" t="s">
        <v>65</v>
      </c>
      <c r="AZ222" s="25" t="s">
        <v>65</v>
      </c>
      <c r="BA222" s="25" t="s">
        <v>65</v>
      </c>
      <c r="BB222" s="25" t="s">
        <v>65</v>
      </c>
      <c r="BC222" s="25" t="s">
        <v>65</v>
      </c>
      <c r="BD222" s="25" t="s">
        <v>65</v>
      </c>
      <c r="BE222" s="25" t="s">
        <v>65</v>
      </c>
      <c r="BF222" s="25" t="s">
        <v>65</v>
      </c>
      <c r="BG222" s="25" t="s">
        <v>65</v>
      </c>
      <c r="BH222" s="25" t="s">
        <v>65</v>
      </c>
      <c r="BI222" s="25" t="s">
        <v>65</v>
      </c>
      <c r="BJ222" s="25" t="s">
        <v>65</v>
      </c>
      <c r="BK222" s="25" t="s">
        <v>65</v>
      </c>
      <c r="BL222" s="25" t="s">
        <v>65</v>
      </c>
      <c r="BM222" s="25" t="s">
        <v>65</v>
      </c>
      <c r="BN222" s="25" t="s">
        <v>65</v>
      </c>
      <c r="BO222" s="25" t="s">
        <v>65</v>
      </c>
      <c r="BP222" s="25" t="e">
        <f aca="false">((BC222 - AZ222)/AZ222)</f>
        <v>#VALUE!</v>
      </c>
      <c r="BQ222" s="25" t="e">
        <f aca="false">BP222*100</f>
        <v>#VALUE!</v>
      </c>
      <c r="BR222" s="25" t="e">
        <f aca="false">BP222/AA222</f>
        <v>#VALUE!</v>
      </c>
      <c r="BS222" s="25" t="e">
        <f aca="false">((AZ222 - AY222)/AZ222)</f>
        <v>#VALUE!</v>
      </c>
      <c r="BT222" s="25" t="e">
        <f aca="false">BS222*100</f>
        <v>#VALUE!</v>
      </c>
      <c r="BU222" s="25" t="e">
        <f aca="false">BS222/AA222</f>
        <v>#VALUE!</v>
      </c>
      <c r="BV222" s="25" t="e">
        <f aca="false">(BP222-BS222)*100</f>
        <v>#VALUE!</v>
      </c>
      <c r="BW222" s="25" t="e">
        <f aca="false">BV222/AA222</f>
        <v>#VALUE!</v>
      </c>
      <c r="BX222" s="10"/>
      <c r="BY222" s="26"/>
      <c r="BZ222" s="10"/>
      <c r="CA222" s="10"/>
    </row>
    <row r="223" customFormat="false" ht="14.25" hidden="false" customHeight="true" outlineLevel="0" collapsed="false">
      <c r="A223" s="18" t="n">
        <v>222</v>
      </c>
      <c r="B223" s="10" t="n">
        <v>17219</v>
      </c>
      <c r="C223" s="10" t="n">
        <v>1</v>
      </c>
      <c r="D223" s="11" t="n">
        <v>1</v>
      </c>
      <c r="E223" s="11" t="n">
        <v>1</v>
      </c>
      <c r="F223" s="10" t="n">
        <v>400</v>
      </c>
      <c r="G223" s="10" t="n">
        <v>2404.69</v>
      </c>
      <c r="H223" s="10" t="n">
        <v>2506.24</v>
      </c>
      <c r="I223" s="12" t="n">
        <v>576.45</v>
      </c>
      <c r="J223" s="10" t="n">
        <v>2.97</v>
      </c>
      <c r="K223" s="13" t="n">
        <v>7.83</v>
      </c>
      <c r="L223" s="10" t="s">
        <v>92</v>
      </c>
      <c r="M223" s="10" t="s">
        <v>65</v>
      </c>
      <c r="N223" s="10" t="s">
        <v>65</v>
      </c>
      <c r="O223" s="10" t="s">
        <v>65</v>
      </c>
      <c r="P223" s="10" t="s">
        <v>65</v>
      </c>
      <c r="Q223" s="24" t="s">
        <v>65</v>
      </c>
      <c r="R223" s="10" t="s">
        <v>65</v>
      </c>
      <c r="S223" s="10" t="s">
        <v>65</v>
      </c>
      <c r="T223" s="10" t="s">
        <v>65</v>
      </c>
      <c r="U223" s="10" t="s">
        <v>65</v>
      </c>
      <c r="V223" s="10" t="s">
        <v>65</v>
      </c>
      <c r="W223" s="10" t="s">
        <v>65</v>
      </c>
      <c r="X223" s="24" t="s">
        <v>65</v>
      </c>
      <c r="Y223" s="10" t="e">
        <f aca="false">V223*(32.55/29.53)</f>
        <v>#VALUE!</v>
      </c>
      <c r="Z223" s="10" t="e">
        <f aca="false">V223*(T223/AI223)</f>
        <v>#VALUE!</v>
      </c>
      <c r="AA223" s="10" t="s">
        <v>65</v>
      </c>
      <c r="AB223" s="10" t="str">
        <f aca="false">IF(X223="NA","NA",DATEDIF(Q223,X223,"d"))</f>
        <v>NA</v>
      </c>
      <c r="AC223" s="10" t="e">
        <f aca="false">1.8682*O223 - 2.7383</f>
        <v>#VALUE!</v>
      </c>
      <c r="AD223" s="10" t="e">
        <f aca="false">1.8682*Z223 - 2.7383</f>
        <v>#VALUE!</v>
      </c>
      <c r="AE223" s="10" t="e">
        <f aca="false">((AD223-AC223)/AC223)*100</f>
        <v>#VALUE!</v>
      </c>
      <c r="AF223" s="12"/>
      <c r="AG223" s="10" t="n">
        <f aca="false">AVERAGE(2.799, 2.8, 2.8)</f>
        <v>2.79966666666667</v>
      </c>
      <c r="AH223" s="10" t="n">
        <v>17</v>
      </c>
      <c r="AI223" s="10" t="n">
        <f aca="false">AVERAGE(29.6, 29.6, 29.6)</f>
        <v>29.6</v>
      </c>
      <c r="AJ223" s="10" t="n">
        <v>33.1</v>
      </c>
      <c r="AK223" s="10" t="s">
        <v>65</v>
      </c>
      <c r="AL223" s="10" t="s">
        <v>65</v>
      </c>
      <c r="AM223" s="10" t="s">
        <v>65</v>
      </c>
      <c r="AN223" s="10" t="s">
        <v>65</v>
      </c>
      <c r="AO223" s="24" t="str">
        <f aca="false">IF(AN223="NA","NA",DATE(2017,RIGHT(LEFT(AN223,4),2),RIGHT(AN223,2)))</f>
        <v>NA</v>
      </c>
      <c r="AP223" s="10" t="str">
        <f aca="false">IF(AO223="NA","NA",DATEDIF(X223,AO223,"d"))</f>
        <v>NA</v>
      </c>
      <c r="AQ223" s="10" t="n">
        <f aca="false">AVERAGE(2.8, 2.801, 2.799)</f>
        <v>2.8</v>
      </c>
      <c r="AR223" s="10" t="n">
        <v>16.8</v>
      </c>
      <c r="AS223" s="10" t="s">
        <v>65</v>
      </c>
      <c r="AT223" s="10" t="s">
        <v>65</v>
      </c>
      <c r="AU223" s="10" t="s">
        <v>65</v>
      </c>
      <c r="AV223" s="10" t="s">
        <v>65</v>
      </c>
      <c r="AW223" s="10" t="s">
        <v>65</v>
      </c>
      <c r="AX223" s="10" t="s">
        <v>65</v>
      </c>
      <c r="AY223" s="25" t="s">
        <v>65</v>
      </c>
      <c r="AZ223" s="25" t="s">
        <v>65</v>
      </c>
      <c r="BA223" s="25" t="s">
        <v>65</v>
      </c>
      <c r="BB223" s="25" t="s">
        <v>65</v>
      </c>
      <c r="BC223" s="25" t="s">
        <v>65</v>
      </c>
      <c r="BD223" s="25" t="s">
        <v>65</v>
      </c>
      <c r="BE223" s="25" t="s">
        <v>65</v>
      </c>
      <c r="BF223" s="25" t="s">
        <v>65</v>
      </c>
      <c r="BG223" s="25" t="s">
        <v>65</v>
      </c>
      <c r="BH223" s="25" t="s">
        <v>65</v>
      </c>
      <c r="BI223" s="25" t="s">
        <v>65</v>
      </c>
      <c r="BJ223" s="25" t="s">
        <v>65</v>
      </c>
      <c r="BK223" s="25" t="s">
        <v>65</v>
      </c>
      <c r="BL223" s="25" t="s">
        <v>65</v>
      </c>
      <c r="BM223" s="25" t="s">
        <v>65</v>
      </c>
      <c r="BN223" s="25" t="s">
        <v>65</v>
      </c>
      <c r="BO223" s="25" t="s">
        <v>65</v>
      </c>
      <c r="BP223" s="25" t="e">
        <f aca="false">((BC223 - AZ223)/AZ223)</f>
        <v>#VALUE!</v>
      </c>
      <c r="BQ223" s="25" t="e">
        <f aca="false">BP223*100</f>
        <v>#VALUE!</v>
      </c>
      <c r="BR223" s="25" t="e">
        <f aca="false">BP223/AA223</f>
        <v>#VALUE!</v>
      </c>
      <c r="BS223" s="25" t="e">
        <f aca="false">((AZ223 - AY223)/AZ223)</f>
        <v>#VALUE!</v>
      </c>
      <c r="BT223" s="25" t="e">
        <f aca="false">BS223*100</f>
        <v>#VALUE!</v>
      </c>
      <c r="BU223" s="25" t="e">
        <f aca="false">BS223/AA223</f>
        <v>#VALUE!</v>
      </c>
      <c r="BV223" s="25" t="e">
        <f aca="false">(BP223-BS223)*100</f>
        <v>#VALUE!</v>
      </c>
      <c r="BW223" s="25" t="e">
        <f aca="false">BV223/AA223</f>
        <v>#VALUE!</v>
      </c>
      <c r="BX223" s="10"/>
      <c r="BY223" s="10"/>
      <c r="BZ223" s="26"/>
      <c r="CA223" s="26"/>
    </row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4.2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4.2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  <row r="1061" customFormat="false" ht="14.25" hidden="false" customHeight="true" outlineLevel="0" collapsed="false"/>
    <row r="1062" customFormat="false" ht="14.25" hidden="false" customHeight="true" outlineLevel="0" collapsed="false"/>
    <row r="1063" customFormat="false" ht="14.25" hidden="false" customHeight="true" outlineLevel="0" collapsed="false"/>
    <row r="1064" customFormat="false" ht="14.25" hidden="false" customHeight="true" outlineLevel="0" collapsed="false"/>
    <row r="1065" customFormat="false" ht="14.25" hidden="false" customHeight="true" outlineLevel="0" collapsed="false"/>
    <row r="1066" customFormat="false" ht="14.25" hidden="false" customHeight="true" outlineLevel="0" collapsed="false"/>
    <row r="1067" customFormat="false" ht="14.25" hidden="false" customHeight="true" outlineLevel="0" collapsed="false"/>
    <row r="1068" customFormat="false" ht="14.25" hidden="false" customHeight="true" outlineLevel="0" collapsed="false"/>
    <row r="1069" customFormat="false" ht="14.25" hidden="false" customHeight="true" outlineLevel="0" collapsed="false"/>
    <row r="1070" customFormat="false" ht="14.25" hidden="false" customHeight="true" outlineLevel="0" collapsed="false"/>
    <row r="1071" customFormat="false" ht="14.25" hidden="false" customHeight="true" outlineLevel="0" collapsed="false"/>
    <row r="1072" customFormat="false" ht="14.25" hidden="false" customHeight="true" outlineLevel="0" collapsed="false"/>
    <row r="1073" customFormat="false" ht="14.25" hidden="false" customHeight="true" outlineLevel="0" collapsed="false"/>
    <row r="1074" customFormat="false" ht="14.25" hidden="false" customHeight="true" outlineLevel="0" collapsed="false"/>
    <row r="1075" customFormat="false" ht="14.25" hidden="false" customHeight="true" outlineLevel="0" collapsed="false"/>
    <row r="1076" customFormat="false" ht="14.25" hidden="false" customHeight="true" outlineLevel="0" collapsed="false"/>
    <row r="1077" customFormat="false" ht="14.25" hidden="false" customHeight="true" outlineLevel="0" collapsed="false"/>
    <row r="1078" customFormat="false" ht="14.25" hidden="false" customHeight="true" outlineLevel="0" collapsed="false"/>
    <row r="1079" customFormat="false" ht="14.25" hidden="false" customHeight="true" outlineLevel="0" collapsed="false"/>
  </sheetData>
  <conditionalFormatting sqref="D1:E1079">
    <cfRule type="containsText" priority="2" operator="containsText" aboveAverage="0" equalAverage="0" bottom="0" percent="0" rank="0" text="TRUE" dxfId="0"/>
  </conditionalFormatting>
  <dataValidations count="3">
    <dataValidation allowBlank="true" operator="between" prompt="Incorrect Input" showDropDown="false" showErrorMessage="true" showInputMessage="true" sqref="G2:J223" type="none">
      <formula1>0</formula1>
      <formula2>0</formula2>
    </dataValidation>
    <dataValidation allowBlank="true" operator="between" prompt="Incorrect Input" showDropDown="false" showErrorMessage="true" showInputMessage="true" sqref="F2:F223" type="list">
      <formula1>"400.0,900.0,2800.0,NA"</formula1>
      <formula2>0</formula2>
    </dataValidation>
    <dataValidation allowBlank="true" operator="between" prompt="Incorrect input: Y or N" showDropDown="false" showErrorMessage="true" showInputMessage="true" sqref="L2:L223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P7" activeCellId="0" sqref="P7"/>
    </sheetView>
  </sheetViews>
  <sheetFormatPr defaultRowHeight="13.8" zeroHeight="false" outlineLevelRow="0" outlineLevelCol="0"/>
  <cols>
    <col collapsed="false" customWidth="true" hidden="false" outlineLevel="0" max="7" min="1" style="18" width="12.38"/>
    <col collapsed="false" customWidth="true" hidden="false" outlineLevel="0" max="8" min="8" style="18" width="19.5"/>
    <col collapsed="false" customWidth="true" hidden="false" outlineLevel="0" max="9" min="9" style="18" width="17.67"/>
    <col collapsed="false" customWidth="true" hidden="false" outlineLevel="0" max="10" min="10" style="18" width="22.75"/>
    <col collapsed="false" customWidth="true" hidden="false" outlineLevel="0" max="11" min="11" style="18" width="14.17"/>
    <col collapsed="false" customWidth="true" hidden="false" outlineLevel="0" max="12" min="12" style="18" width="23.5"/>
    <col collapsed="false" customWidth="true" hidden="false" outlineLevel="0" max="13" min="13" style="18" width="15.26"/>
    <col collapsed="false" customWidth="true" hidden="false" outlineLevel="0" max="14" min="14" style="34" width="16"/>
    <col collapsed="false" customWidth="true" hidden="false" outlineLevel="0" max="15" min="15" style="35" width="22.04"/>
    <col collapsed="false" customWidth="true" hidden="false" outlineLevel="0" max="16" min="16" style="18" width="16.11"/>
    <col collapsed="false" customWidth="true" hidden="false" outlineLevel="0" max="17" min="17" style="0" width="21.03"/>
    <col collapsed="false" customWidth="true" hidden="false" outlineLevel="0" max="1023" min="18" style="18" width="9.14"/>
    <col collapsed="false" customWidth="true" hidden="false" outlineLevel="0" max="1025" min="1024" style="0" width="9.14"/>
  </cols>
  <sheetData>
    <row r="1" s="36" customFormat="true" ht="13.8" hidden="false" customHeight="false" outlineLevel="0" collapsed="false">
      <c r="A1" s="36" t="s">
        <v>1</v>
      </c>
      <c r="B1" s="36" t="s">
        <v>5</v>
      </c>
      <c r="C1" s="36" t="s">
        <v>6</v>
      </c>
      <c r="D1" s="36" t="s">
        <v>7</v>
      </c>
      <c r="E1" s="36" t="s">
        <v>8</v>
      </c>
      <c r="F1" s="36" t="s">
        <v>9</v>
      </c>
      <c r="G1" s="36" t="s">
        <v>10</v>
      </c>
      <c r="H1" s="36" t="s">
        <v>13</v>
      </c>
      <c r="I1" s="6" t="s">
        <v>14</v>
      </c>
      <c r="J1" s="6" t="s">
        <v>93</v>
      </c>
      <c r="K1" s="6" t="s">
        <v>20</v>
      </c>
      <c r="L1" s="6" t="s">
        <v>94</v>
      </c>
      <c r="M1" s="36" t="s">
        <v>96</v>
      </c>
      <c r="N1" s="37" t="s">
        <v>32</v>
      </c>
      <c r="O1" s="38" t="s">
        <v>37</v>
      </c>
      <c r="P1" s="36" t="s">
        <v>109</v>
      </c>
      <c r="Q1" s="6" t="s">
        <v>44</v>
      </c>
      <c r="AMJ1" s="0"/>
    </row>
    <row r="2" customFormat="false" ht="13.8" hidden="false" customHeight="false" outlineLevel="0" collapsed="false">
      <c r="A2" s="18" t="n">
        <v>17002</v>
      </c>
      <c r="B2" s="18" t="n">
        <v>400</v>
      </c>
      <c r="C2" s="18" t="n">
        <v>2329.53</v>
      </c>
      <c r="D2" s="18" t="n">
        <v>2437.2</v>
      </c>
      <c r="E2" s="18" t="n">
        <v>590.67</v>
      </c>
      <c r="F2" s="18" t="n">
        <v>2.86</v>
      </c>
      <c r="G2" s="18" t="n">
        <v>7.83</v>
      </c>
      <c r="H2" s="18" t="n">
        <v>20170509</v>
      </c>
      <c r="I2" s="10" t="n">
        <v>28.923667</v>
      </c>
      <c r="J2" s="24" t="n">
        <v>42861</v>
      </c>
      <c r="K2" s="10" t="s">
        <v>65</v>
      </c>
      <c r="L2" s="10" t="s">
        <v>65</v>
      </c>
      <c r="M2" s="18" t="s">
        <v>65</v>
      </c>
      <c r="N2" s="34" t="s">
        <v>65</v>
      </c>
      <c r="O2" s="35" t="s">
        <v>65</v>
      </c>
      <c r="P2" s="18" t="s">
        <v>65</v>
      </c>
      <c r="Q2" s="10" t="n">
        <v>49.89</v>
      </c>
    </row>
    <row r="3" customFormat="false" ht="13.8" hidden="false" customHeight="false" outlineLevel="0" collapsed="false">
      <c r="A3" s="18" t="n">
        <v>17009</v>
      </c>
      <c r="B3" s="18" t="n">
        <v>2800</v>
      </c>
      <c r="C3" s="18" t="n">
        <v>2622.52</v>
      </c>
      <c r="D3" s="18" t="n">
        <v>2522.02</v>
      </c>
      <c r="E3" s="18" t="n">
        <v>2555.7</v>
      </c>
      <c r="F3" s="18" t="n">
        <v>1.13</v>
      </c>
      <c r="G3" s="18" t="n">
        <v>7.23</v>
      </c>
      <c r="H3" s="18" t="n">
        <v>20170509</v>
      </c>
      <c r="I3" s="10" t="n">
        <v>37.167667</v>
      </c>
      <c r="J3" s="24" t="n">
        <v>42859</v>
      </c>
      <c r="K3" s="10" t="s">
        <v>65</v>
      </c>
      <c r="L3" s="10" t="s">
        <v>65</v>
      </c>
      <c r="M3" s="18" t="s">
        <v>65</v>
      </c>
      <c r="N3" s="34" t="s">
        <v>65</v>
      </c>
      <c r="O3" s="35" t="s">
        <v>65</v>
      </c>
      <c r="P3" s="18" t="s">
        <v>65</v>
      </c>
      <c r="Q3" s="10" t="n">
        <v>63.85</v>
      </c>
    </row>
    <row r="4" customFormat="false" ht="13.8" hidden="false" customHeight="false" outlineLevel="0" collapsed="false">
      <c r="A4" s="18" t="n">
        <v>17014</v>
      </c>
      <c r="B4" s="18" t="n">
        <v>900</v>
      </c>
      <c r="C4" s="18" t="n">
        <v>2441</v>
      </c>
      <c r="D4" s="18" t="n">
        <v>2468.42</v>
      </c>
      <c r="E4" s="18" t="n">
        <v>865.45</v>
      </c>
      <c r="F4" s="18" t="n">
        <v>2.15</v>
      </c>
      <c r="G4" s="18" t="n">
        <v>7.62</v>
      </c>
      <c r="H4" s="18" t="n">
        <v>20170509</v>
      </c>
      <c r="I4" s="10" t="n">
        <v>37.192333</v>
      </c>
      <c r="J4" s="24" t="n">
        <v>42861</v>
      </c>
      <c r="K4" s="10" t="s">
        <v>65</v>
      </c>
      <c r="L4" s="10" t="s">
        <v>65</v>
      </c>
      <c r="M4" s="18" t="s">
        <v>65</v>
      </c>
      <c r="N4" s="34" t="s">
        <v>65</v>
      </c>
      <c r="O4" s="35" t="s">
        <v>65</v>
      </c>
      <c r="P4" s="18" t="s">
        <v>65</v>
      </c>
      <c r="Q4" s="10" t="n">
        <v>65.54</v>
      </c>
    </row>
    <row r="5" customFormat="false" ht="13.8" hidden="false" customHeight="false" outlineLevel="0" collapsed="false">
      <c r="A5" s="18" t="n">
        <v>17016</v>
      </c>
      <c r="B5" s="18" t="n">
        <v>900</v>
      </c>
      <c r="C5" s="18" t="n">
        <v>2439.9</v>
      </c>
      <c r="D5" s="18" t="n">
        <v>2459.91</v>
      </c>
      <c r="E5" s="18" t="n">
        <v>936.56</v>
      </c>
      <c r="F5" s="18" t="n">
        <v>2.02</v>
      </c>
      <c r="G5" s="18" t="n">
        <v>7.62</v>
      </c>
      <c r="H5" s="18" t="n">
        <v>20170509</v>
      </c>
      <c r="I5" s="10" t="n">
        <v>39.398333</v>
      </c>
      <c r="J5" s="24" t="n">
        <v>42860</v>
      </c>
      <c r="K5" s="10" t="s">
        <v>65</v>
      </c>
      <c r="L5" s="10" t="s">
        <v>65</v>
      </c>
      <c r="M5" s="18" t="s">
        <v>65</v>
      </c>
      <c r="N5" s="34" t="s">
        <v>65</v>
      </c>
      <c r="O5" s="35" t="s">
        <v>65</v>
      </c>
      <c r="P5" s="18" t="s">
        <v>65</v>
      </c>
      <c r="Q5" s="10" t="n">
        <v>72.18</v>
      </c>
    </row>
    <row r="6" customFormat="false" ht="13.8" hidden="false" customHeight="false" outlineLevel="0" collapsed="false">
      <c r="A6" s="18" t="n">
        <v>17018</v>
      </c>
      <c r="B6" s="18" t="n">
        <v>400</v>
      </c>
      <c r="C6" s="18" t="n">
        <v>2377.12</v>
      </c>
      <c r="D6" s="18" t="n">
        <v>2484.38</v>
      </c>
      <c r="E6" s="18" t="n">
        <v>574.36</v>
      </c>
      <c r="F6" s="18" t="n">
        <v>2.93</v>
      </c>
      <c r="G6" s="18" t="n">
        <v>7.84</v>
      </c>
      <c r="H6" s="18" t="n">
        <v>20170509</v>
      </c>
      <c r="I6" s="10" t="n">
        <v>16.632</v>
      </c>
      <c r="J6" s="24" t="n">
        <v>42860</v>
      </c>
      <c r="K6" s="10" t="s">
        <v>65</v>
      </c>
      <c r="L6" s="10" t="s">
        <v>65</v>
      </c>
      <c r="M6" s="18" t="s">
        <v>65</v>
      </c>
      <c r="N6" s="34" t="s">
        <v>65</v>
      </c>
      <c r="O6" s="35" t="s">
        <v>65</v>
      </c>
      <c r="P6" s="18" t="s">
        <v>65</v>
      </c>
      <c r="Q6" s="10" t="n">
        <v>28.34</v>
      </c>
    </row>
    <row r="7" customFormat="false" ht="13.8" hidden="false" customHeight="false" outlineLevel="0" collapsed="false">
      <c r="A7" s="18" t="n">
        <v>17035</v>
      </c>
      <c r="B7" s="18" t="n">
        <v>900</v>
      </c>
      <c r="C7" s="18" t="n">
        <v>2441.67</v>
      </c>
      <c r="D7" s="18" t="n">
        <v>2467.77</v>
      </c>
      <c r="E7" s="18" t="n">
        <v>890.65</v>
      </c>
      <c r="F7" s="18" t="n">
        <v>2.12</v>
      </c>
      <c r="G7" s="18" t="n">
        <v>7.62</v>
      </c>
      <c r="H7" s="18" t="n">
        <v>20170509</v>
      </c>
      <c r="I7" s="10" t="n">
        <v>22.055667</v>
      </c>
      <c r="J7" s="24" t="n">
        <v>42860</v>
      </c>
      <c r="K7" s="10" t="s">
        <v>65</v>
      </c>
      <c r="L7" s="10" t="s">
        <v>65</v>
      </c>
      <c r="M7" s="18" t="s">
        <v>65</v>
      </c>
      <c r="N7" s="34" t="s">
        <v>65</v>
      </c>
      <c r="O7" s="35" t="s">
        <v>65</v>
      </c>
      <c r="P7" s="18" t="s">
        <v>65</v>
      </c>
      <c r="Q7" s="10" t="n">
        <v>37.56</v>
      </c>
    </row>
    <row r="8" customFormat="false" ht="13.8" hidden="false" customHeight="false" outlineLevel="0" collapsed="false">
      <c r="A8" s="18" t="n">
        <v>17047</v>
      </c>
      <c r="B8" s="18" t="n">
        <v>2800</v>
      </c>
      <c r="C8" s="18" t="n">
        <v>2616.63</v>
      </c>
      <c r="D8" s="18" t="n">
        <v>2523.13</v>
      </c>
      <c r="E8" s="18" t="n">
        <v>2423.47</v>
      </c>
      <c r="F8" s="18" t="n">
        <v>1.17</v>
      </c>
      <c r="G8" s="18" t="n">
        <v>7.24</v>
      </c>
      <c r="H8" s="18" t="n">
        <v>20170509</v>
      </c>
      <c r="I8" s="10" t="n">
        <v>18.373333</v>
      </c>
      <c r="J8" s="24" t="n">
        <v>42859</v>
      </c>
      <c r="K8" s="10" t="s">
        <v>65</v>
      </c>
      <c r="L8" s="10" t="s">
        <v>65</v>
      </c>
      <c r="M8" s="18" t="s">
        <v>65</v>
      </c>
      <c r="N8" s="34" t="s">
        <v>65</v>
      </c>
      <c r="O8" s="35" t="s">
        <v>65</v>
      </c>
      <c r="P8" s="18" t="s">
        <v>65</v>
      </c>
      <c r="Q8" s="10" t="n">
        <v>30.27</v>
      </c>
    </row>
    <row r="9" customFormat="false" ht="13.8" hidden="false" customHeight="false" outlineLevel="0" collapsed="false">
      <c r="A9" s="18" t="n">
        <v>17060</v>
      </c>
      <c r="B9" s="18" t="n">
        <v>400</v>
      </c>
      <c r="C9" s="18" t="n">
        <v>2388.7</v>
      </c>
      <c r="D9" s="18" t="n">
        <v>2486.18</v>
      </c>
      <c r="E9" s="18" t="n">
        <v>535.06</v>
      </c>
      <c r="F9" s="18" t="n">
        <v>3.1</v>
      </c>
      <c r="G9" s="18" t="n">
        <v>7.84</v>
      </c>
      <c r="H9" s="18" t="n">
        <v>20170509</v>
      </c>
      <c r="I9" s="10" t="n">
        <v>28.299</v>
      </c>
      <c r="J9" s="24" t="n">
        <v>42860</v>
      </c>
      <c r="K9" s="10" t="s">
        <v>65</v>
      </c>
      <c r="L9" s="10" t="s">
        <v>65</v>
      </c>
      <c r="M9" s="18" t="s">
        <v>65</v>
      </c>
      <c r="N9" s="34" t="s">
        <v>65</v>
      </c>
      <c r="O9" s="35" t="s">
        <v>65</v>
      </c>
      <c r="P9" s="18" t="s">
        <v>65</v>
      </c>
      <c r="Q9" s="10" t="n">
        <v>48.58</v>
      </c>
    </row>
    <row r="10" customFormat="false" ht="13.8" hidden="false" customHeight="false" outlineLevel="0" collapsed="false">
      <c r="A10" s="18" t="n">
        <v>17063</v>
      </c>
      <c r="B10" s="18" t="n">
        <v>2800</v>
      </c>
      <c r="C10" s="18" t="n">
        <v>2612.89</v>
      </c>
      <c r="D10" s="18" t="n">
        <v>2488.3</v>
      </c>
      <c r="E10" s="18" t="n">
        <v>2516.92</v>
      </c>
      <c r="F10" s="18" t="n">
        <v>1.01</v>
      </c>
      <c r="G10" s="18" t="n">
        <v>7.22</v>
      </c>
      <c r="H10" s="18" t="n">
        <v>20170509</v>
      </c>
      <c r="I10" s="10" t="n">
        <v>27.798333</v>
      </c>
      <c r="J10" s="24" t="n">
        <v>42860</v>
      </c>
      <c r="K10" s="10" t="s">
        <v>65</v>
      </c>
      <c r="L10" s="10" t="s">
        <v>65</v>
      </c>
      <c r="M10" s="18" t="s">
        <v>65</v>
      </c>
      <c r="N10" s="34" t="s">
        <v>65</v>
      </c>
      <c r="O10" s="35" t="s">
        <v>65</v>
      </c>
      <c r="P10" s="18" t="s">
        <v>65</v>
      </c>
      <c r="Q10" s="10" t="n">
        <v>49.12</v>
      </c>
    </row>
    <row r="11" customFormat="false" ht="13.8" hidden="false" customHeight="false" outlineLevel="0" collapsed="false">
      <c r="A11" s="18" t="n">
        <v>17067</v>
      </c>
      <c r="B11" s="18" t="n">
        <v>400</v>
      </c>
      <c r="C11" s="18" t="n">
        <v>2359.13</v>
      </c>
      <c r="D11" s="18" t="n">
        <v>2470.99</v>
      </c>
      <c r="E11" s="18" t="n">
        <v>545.47</v>
      </c>
      <c r="F11" s="18" t="n">
        <v>2.98</v>
      </c>
      <c r="G11" s="18" t="n">
        <v>7.83</v>
      </c>
      <c r="H11" s="18" t="n">
        <v>20170509</v>
      </c>
      <c r="I11" s="10" t="n">
        <v>17.092</v>
      </c>
      <c r="J11" s="24" t="n">
        <v>42859</v>
      </c>
      <c r="K11" s="10" t="s">
        <v>65</v>
      </c>
      <c r="L11" s="10" t="s">
        <v>65</v>
      </c>
      <c r="M11" s="18" t="s">
        <v>65</v>
      </c>
      <c r="N11" s="34" t="s">
        <v>65</v>
      </c>
      <c r="O11" s="35" t="s">
        <v>65</v>
      </c>
      <c r="P11" s="18" t="s">
        <v>65</v>
      </c>
      <c r="Q11" s="10" t="n">
        <v>29.76</v>
      </c>
    </row>
    <row r="12" customFormat="false" ht="13.8" hidden="false" customHeight="false" outlineLevel="0" collapsed="false">
      <c r="A12" s="18" t="n">
        <v>17092</v>
      </c>
      <c r="B12" s="18" t="n">
        <v>900</v>
      </c>
      <c r="C12" s="18" t="n">
        <v>2453.26</v>
      </c>
      <c r="D12" s="18" t="n">
        <v>2468.16</v>
      </c>
      <c r="E12" s="18" t="n">
        <v>943.47</v>
      </c>
      <c r="F12" s="18" t="n">
        <v>2.01</v>
      </c>
      <c r="G12" s="18" t="n">
        <v>7.59</v>
      </c>
      <c r="H12" s="18" t="n">
        <v>20170509</v>
      </c>
      <c r="I12" s="10" t="n">
        <v>26.814</v>
      </c>
      <c r="J12" s="24" t="n">
        <v>42860</v>
      </c>
      <c r="K12" s="10" t="s">
        <v>65</v>
      </c>
      <c r="L12" s="10" t="s">
        <v>65</v>
      </c>
      <c r="M12" s="18" t="s">
        <v>65</v>
      </c>
      <c r="N12" s="34" t="s">
        <v>65</v>
      </c>
      <c r="O12" s="35" t="s">
        <v>65</v>
      </c>
      <c r="P12" s="18" t="s">
        <v>65</v>
      </c>
      <c r="Q12" s="10" t="n">
        <v>44.92</v>
      </c>
    </row>
    <row r="13" customFormat="false" ht="13.8" hidden="false" customHeight="false" outlineLevel="0" collapsed="false">
      <c r="A13" s="18" t="n">
        <v>17103</v>
      </c>
      <c r="B13" s="18" t="n">
        <v>900</v>
      </c>
      <c r="C13" s="18" t="n">
        <v>2449.19</v>
      </c>
      <c r="D13" s="18" t="n">
        <v>2464.79</v>
      </c>
      <c r="E13" s="18" t="n">
        <v>904.6</v>
      </c>
      <c r="F13" s="18" t="n">
        <v>2.08</v>
      </c>
      <c r="G13" s="18" t="n">
        <v>7.59</v>
      </c>
      <c r="H13" s="18" t="n">
        <v>20170509</v>
      </c>
      <c r="I13" s="10" t="n">
        <v>19.045</v>
      </c>
      <c r="J13" s="24" t="n">
        <v>42861</v>
      </c>
      <c r="K13" s="10" t="s">
        <v>65</v>
      </c>
      <c r="L13" s="10" t="s">
        <v>65</v>
      </c>
      <c r="M13" s="18" t="s">
        <v>65</v>
      </c>
      <c r="N13" s="34" t="s">
        <v>65</v>
      </c>
      <c r="O13" s="35" t="s">
        <v>65</v>
      </c>
      <c r="P13" s="18" t="s">
        <v>65</v>
      </c>
      <c r="Q13" s="10" t="n">
        <v>33.56</v>
      </c>
    </row>
    <row r="14" customFormat="false" ht="13.8" hidden="false" customHeight="false" outlineLevel="0" collapsed="false">
      <c r="A14" s="18" t="n">
        <v>17112</v>
      </c>
      <c r="B14" s="18" t="n">
        <v>400</v>
      </c>
      <c r="C14" s="18" t="n">
        <v>2404.69</v>
      </c>
      <c r="D14" s="18" t="n">
        <v>2506.24</v>
      </c>
      <c r="E14" s="18" t="n">
        <v>576.45</v>
      </c>
      <c r="F14" s="18" t="n">
        <v>2.97</v>
      </c>
      <c r="G14" s="18" t="n">
        <v>7.83</v>
      </c>
      <c r="H14" s="18" t="n">
        <v>20170509</v>
      </c>
      <c r="I14" s="10" t="n">
        <v>39.159667</v>
      </c>
      <c r="J14" s="24" t="n">
        <v>42860</v>
      </c>
      <c r="K14" s="10" t="s">
        <v>65</v>
      </c>
      <c r="L14" s="10" t="s">
        <v>65</v>
      </c>
      <c r="M14" s="18" t="s">
        <v>65</v>
      </c>
      <c r="N14" s="34" t="s">
        <v>65</v>
      </c>
      <c r="O14" s="35" t="s">
        <v>65</v>
      </c>
      <c r="P14" s="18" t="s">
        <v>65</v>
      </c>
      <c r="Q14" s="10" t="n">
        <v>69.01</v>
      </c>
    </row>
    <row r="15" customFormat="false" ht="13.8" hidden="false" customHeight="false" outlineLevel="0" collapsed="false">
      <c r="A15" s="18" t="n">
        <v>17149</v>
      </c>
      <c r="B15" s="18" t="n">
        <v>2800</v>
      </c>
      <c r="C15" s="18" t="n">
        <v>2587.92</v>
      </c>
      <c r="D15" s="18" t="n">
        <v>2497.79</v>
      </c>
      <c r="E15" s="18" t="n">
        <v>2378.18</v>
      </c>
      <c r="F15" s="18" t="n">
        <v>1.08</v>
      </c>
      <c r="G15" s="18" t="n">
        <v>7.23</v>
      </c>
      <c r="H15" s="18" t="n">
        <v>20170509</v>
      </c>
      <c r="I15" s="10" t="n">
        <v>10.55625</v>
      </c>
      <c r="J15" s="24" t="n">
        <v>42859</v>
      </c>
      <c r="K15" s="10" t="s">
        <v>65</v>
      </c>
      <c r="L15" s="10" t="s">
        <v>65</v>
      </c>
      <c r="M15" s="18" t="s">
        <v>65</v>
      </c>
      <c r="N15" s="34" t="s">
        <v>65</v>
      </c>
      <c r="O15" s="35" t="s">
        <v>65</v>
      </c>
      <c r="P15" s="18" t="s">
        <v>65</v>
      </c>
      <c r="Q15" s="10" t="n">
        <v>19.44</v>
      </c>
    </row>
    <row r="16" customFormat="false" ht="13.8" hidden="false" customHeight="false" outlineLevel="0" collapsed="false">
      <c r="A16" s="18" t="n">
        <v>17185</v>
      </c>
      <c r="B16" s="18" t="n">
        <v>400</v>
      </c>
      <c r="C16" s="18" t="n">
        <v>2348.8</v>
      </c>
      <c r="D16" s="18" t="n">
        <v>2454.04</v>
      </c>
      <c r="E16" s="18" t="n">
        <v>519.42</v>
      </c>
      <c r="F16" s="18" t="n">
        <v>3.1</v>
      </c>
      <c r="G16" s="18" t="n">
        <v>7.83</v>
      </c>
      <c r="H16" s="18" t="n">
        <v>20170509</v>
      </c>
      <c r="I16" s="10" t="n">
        <v>24.719667</v>
      </c>
      <c r="J16" s="24" t="n">
        <v>42860</v>
      </c>
      <c r="K16" s="10" t="s">
        <v>65</v>
      </c>
      <c r="L16" s="10" t="s">
        <v>65</v>
      </c>
      <c r="M16" s="18" t="s">
        <v>65</v>
      </c>
      <c r="N16" s="34" t="s">
        <v>65</v>
      </c>
      <c r="O16" s="35" t="s">
        <v>65</v>
      </c>
      <c r="P16" s="18" t="s">
        <v>65</v>
      </c>
      <c r="Q16" s="10" t="n">
        <v>41.84</v>
      </c>
    </row>
    <row r="17" customFormat="false" ht="13.8" hidden="false" customHeight="false" outlineLevel="0" collapsed="false">
      <c r="A17" s="18" t="n">
        <v>17192</v>
      </c>
      <c r="B17" s="18" t="n">
        <v>2800</v>
      </c>
      <c r="C17" s="18" t="n">
        <v>2608.91</v>
      </c>
      <c r="D17" s="18" t="n">
        <v>2522.06</v>
      </c>
      <c r="E17" s="18" t="n">
        <v>2346.38</v>
      </c>
      <c r="F17" s="18" t="n">
        <v>1.21</v>
      </c>
      <c r="G17" s="18" t="n">
        <v>7.23</v>
      </c>
      <c r="H17" s="18" t="n">
        <v>20170509</v>
      </c>
      <c r="I17" s="10" t="n">
        <v>26.326667</v>
      </c>
      <c r="J17" s="24" t="n">
        <v>42860</v>
      </c>
      <c r="K17" s="10" t="s">
        <v>65</v>
      </c>
      <c r="L17" s="10" t="s">
        <v>65</v>
      </c>
      <c r="M17" s="18" t="s">
        <v>65</v>
      </c>
      <c r="N17" s="34" t="s">
        <v>65</v>
      </c>
      <c r="O17" s="35" t="s">
        <v>65</v>
      </c>
      <c r="P17" s="18" t="s">
        <v>65</v>
      </c>
      <c r="Q17" s="10" t="n">
        <v>45.86</v>
      </c>
    </row>
    <row r="18" customFormat="false" ht="13.8" hidden="false" customHeight="false" outlineLevel="0" collapsed="false">
      <c r="A18" s="18" t="n">
        <v>17209</v>
      </c>
      <c r="B18" s="18" t="n">
        <v>900</v>
      </c>
      <c r="C18" s="18" t="n">
        <v>2442.18</v>
      </c>
      <c r="D18" s="18" t="n">
        <v>2466.7</v>
      </c>
      <c r="E18" s="18" t="n">
        <v>908.54</v>
      </c>
      <c r="F18" s="18" t="n">
        <v>2.07</v>
      </c>
      <c r="G18" s="18" t="n">
        <v>7.59</v>
      </c>
      <c r="H18" s="18" t="n">
        <v>20170509</v>
      </c>
      <c r="I18" s="10" t="n">
        <v>22.068667</v>
      </c>
      <c r="J18" s="24" t="n">
        <v>42859</v>
      </c>
      <c r="K18" s="10" t="s">
        <v>65</v>
      </c>
      <c r="L18" s="10" t="s">
        <v>65</v>
      </c>
      <c r="M18" s="18" t="s">
        <v>65</v>
      </c>
      <c r="N18" s="34" t="s">
        <v>65</v>
      </c>
      <c r="O18" s="35" t="s">
        <v>65</v>
      </c>
      <c r="P18" s="18" t="s">
        <v>65</v>
      </c>
      <c r="Q18" s="10" t="n">
        <v>33.13</v>
      </c>
    </row>
    <row r="19" customFormat="false" ht="13.8" hidden="false" customHeight="false" outlineLevel="0" collapsed="false">
      <c r="A19" s="18" t="n">
        <v>17221</v>
      </c>
      <c r="B19" s="18" t="n">
        <v>2800</v>
      </c>
      <c r="C19" s="18" t="n">
        <v>2601.68</v>
      </c>
      <c r="D19" s="18" t="n">
        <v>2504.96</v>
      </c>
      <c r="E19" s="18" t="n">
        <v>2527.05</v>
      </c>
      <c r="F19" s="18" t="n">
        <v>1.02</v>
      </c>
      <c r="G19" s="18" t="n">
        <v>7.22</v>
      </c>
      <c r="H19" s="18" t="n">
        <v>20170509</v>
      </c>
      <c r="I19" s="10" t="n">
        <v>33.468</v>
      </c>
      <c r="J19" s="24" t="n">
        <v>42861</v>
      </c>
      <c r="K19" s="10" t="s">
        <v>65</v>
      </c>
      <c r="L19" s="10" t="s">
        <v>65</v>
      </c>
      <c r="M19" s="18" t="s">
        <v>65</v>
      </c>
      <c r="N19" s="34" t="s">
        <v>65</v>
      </c>
      <c r="O19" s="35" t="s">
        <v>65</v>
      </c>
      <c r="P19" s="18" t="s">
        <v>65</v>
      </c>
      <c r="Q19" s="10" t="n">
        <v>56.08</v>
      </c>
    </row>
    <row r="20" customFormat="false" ht="13.8" hidden="false" customHeight="false" outlineLevel="0" collapsed="false">
      <c r="A20" s="18" t="n">
        <v>17003</v>
      </c>
      <c r="B20" s="18" t="n">
        <v>2800</v>
      </c>
      <c r="C20" s="18" t="n">
        <v>2601.68</v>
      </c>
      <c r="D20" s="18" t="n">
        <v>2504.96</v>
      </c>
      <c r="E20" s="18" t="n">
        <v>2527.05</v>
      </c>
      <c r="F20" s="18" t="n">
        <v>1.02</v>
      </c>
      <c r="G20" s="18" t="n">
        <v>7.22</v>
      </c>
      <c r="H20" s="18" t="n">
        <v>20170517</v>
      </c>
      <c r="I20" s="10" t="n">
        <v>24.295667</v>
      </c>
      <c r="J20" s="24" t="n">
        <v>42860</v>
      </c>
      <c r="K20" s="10" t="s">
        <v>65</v>
      </c>
      <c r="L20" s="10" t="s">
        <v>65</v>
      </c>
      <c r="M20" s="18" t="s">
        <v>65</v>
      </c>
      <c r="N20" s="34" t="s">
        <v>65</v>
      </c>
      <c r="O20" s="35" t="s">
        <v>65</v>
      </c>
      <c r="P20" s="18" t="s">
        <v>65</v>
      </c>
      <c r="Q20" s="10" t="n">
        <v>40.89</v>
      </c>
    </row>
    <row r="21" customFormat="false" ht="13.8" hidden="false" customHeight="false" outlineLevel="0" collapsed="false">
      <c r="A21" s="18" t="n">
        <v>17006</v>
      </c>
      <c r="B21" s="18" t="n">
        <v>900</v>
      </c>
      <c r="C21" s="18" t="n">
        <v>2449.19</v>
      </c>
      <c r="D21" s="18" t="n">
        <v>2464.79</v>
      </c>
      <c r="E21" s="18" t="n">
        <v>904.6</v>
      </c>
      <c r="F21" s="18" t="n">
        <v>2.08</v>
      </c>
      <c r="G21" s="18" t="n">
        <v>7.59</v>
      </c>
      <c r="H21" s="18" t="n">
        <v>20170517</v>
      </c>
      <c r="I21" s="10" t="n">
        <v>23.424333</v>
      </c>
      <c r="J21" s="24" t="n">
        <v>42860</v>
      </c>
      <c r="K21" s="10" t="s">
        <v>65</v>
      </c>
      <c r="L21" s="10" t="s">
        <v>65</v>
      </c>
      <c r="M21" s="18" t="s">
        <v>65</v>
      </c>
      <c r="N21" s="34" t="s">
        <v>65</v>
      </c>
      <c r="O21" s="35" t="s">
        <v>65</v>
      </c>
      <c r="P21" s="18" t="s">
        <v>65</v>
      </c>
      <c r="Q21" s="10" t="n">
        <v>40.56</v>
      </c>
    </row>
    <row r="22" customFormat="false" ht="13.8" hidden="false" customHeight="false" outlineLevel="0" collapsed="false">
      <c r="A22" s="18" t="n">
        <v>17017</v>
      </c>
      <c r="B22" s="18" t="n">
        <v>400</v>
      </c>
      <c r="C22" s="18" t="n">
        <v>2404.69</v>
      </c>
      <c r="D22" s="18" t="n">
        <v>2506.24</v>
      </c>
      <c r="E22" s="18" t="n">
        <v>576.45</v>
      </c>
      <c r="F22" s="18" t="n">
        <v>2.97</v>
      </c>
      <c r="G22" s="18" t="n">
        <v>7.83</v>
      </c>
      <c r="H22" s="18" t="n">
        <v>20170517</v>
      </c>
      <c r="I22" s="10" t="n">
        <v>21.787667</v>
      </c>
      <c r="J22" s="24" t="n">
        <v>42861</v>
      </c>
      <c r="K22" s="10" t="s">
        <v>65</v>
      </c>
      <c r="L22" s="10" t="s">
        <v>65</v>
      </c>
      <c r="M22" s="18" t="s">
        <v>65</v>
      </c>
      <c r="N22" s="34" t="s">
        <v>65</v>
      </c>
      <c r="O22" s="35" t="s">
        <v>65</v>
      </c>
      <c r="P22" s="18" t="s">
        <v>65</v>
      </c>
      <c r="Q22" s="10" t="n">
        <v>38.97</v>
      </c>
    </row>
    <row r="23" customFormat="false" ht="13.8" hidden="false" customHeight="false" outlineLevel="0" collapsed="false">
      <c r="A23" s="18" t="n">
        <v>17025</v>
      </c>
      <c r="B23" s="18" t="n">
        <v>2800</v>
      </c>
      <c r="C23" s="18" t="n">
        <v>2587.92</v>
      </c>
      <c r="D23" s="18" t="n">
        <v>2497.79</v>
      </c>
      <c r="E23" s="18" t="n">
        <v>2378.18</v>
      </c>
      <c r="F23" s="18" t="n">
        <v>1.08</v>
      </c>
      <c r="G23" s="18" t="n">
        <v>7.23</v>
      </c>
      <c r="H23" s="18" t="n">
        <v>20170517</v>
      </c>
      <c r="I23" s="10" t="n">
        <v>22.595</v>
      </c>
      <c r="J23" s="24" t="n">
        <v>42861</v>
      </c>
      <c r="K23" s="10" t="s">
        <v>65</v>
      </c>
      <c r="L23" s="10" t="s">
        <v>65</v>
      </c>
      <c r="M23" s="18" t="s">
        <v>65</v>
      </c>
      <c r="N23" s="34" t="s">
        <v>65</v>
      </c>
      <c r="O23" s="35" t="s">
        <v>65</v>
      </c>
      <c r="P23" s="18" t="s">
        <v>65</v>
      </c>
      <c r="Q23" s="10" t="n">
        <v>38.56</v>
      </c>
    </row>
    <row r="24" customFormat="false" ht="13.8" hidden="false" customHeight="false" outlineLevel="0" collapsed="false">
      <c r="A24" s="18" t="n">
        <v>17034</v>
      </c>
      <c r="B24" s="18" t="n">
        <v>900</v>
      </c>
      <c r="C24" s="18" t="n">
        <v>2439.9</v>
      </c>
      <c r="D24" s="18" t="n">
        <v>2459.91</v>
      </c>
      <c r="E24" s="18" t="n">
        <v>936.56</v>
      </c>
      <c r="F24" s="18" t="n">
        <v>2.02</v>
      </c>
      <c r="G24" s="18" t="n">
        <v>7.62</v>
      </c>
      <c r="H24" s="18" t="n">
        <v>20170517</v>
      </c>
      <c r="I24" s="10" t="n">
        <v>23.217</v>
      </c>
      <c r="J24" s="24" t="n">
        <v>42860</v>
      </c>
      <c r="K24" s="10" t="s">
        <v>65</v>
      </c>
      <c r="L24" s="10" t="s">
        <v>65</v>
      </c>
      <c r="M24" s="18" t="s">
        <v>65</v>
      </c>
      <c r="N24" s="34" t="s">
        <v>65</v>
      </c>
      <c r="O24" s="35" t="s">
        <v>65</v>
      </c>
      <c r="P24" s="18" t="s">
        <v>65</v>
      </c>
      <c r="Q24" s="10" t="n">
        <v>41.66</v>
      </c>
    </row>
    <row r="25" customFormat="false" ht="13.8" hidden="false" customHeight="false" outlineLevel="0" collapsed="false">
      <c r="A25" s="18" t="n">
        <v>17037</v>
      </c>
      <c r="B25" s="18" t="n">
        <v>400</v>
      </c>
      <c r="C25" s="18" t="n">
        <v>2388.7</v>
      </c>
      <c r="D25" s="18" t="n">
        <v>2486.18</v>
      </c>
      <c r="E25" s="18" t="n">
        <v>535.06</v>
      </c>
      <c r="F25" s="18" t="n">
        <v>3.1</v>
      </c>
      <c r="G25" s="18" t="n">
        <v>7.84</v>
      </c>
      <c r="H25" s="18" t="n">
        <v>20170517</v>
      </c>
      <c r="I25" s="10" t="n">
        <v>44.704333</v>
      </c>
      <c r="J25" s="24" t="n">
        <v>42859</v>
      </c>
      <c r="K25" s="10" t="s">
        <v>65</v>
      </c>
      <c r="L25" s="10" t="s">
        <v>65</v>
      </c>
      <c r="M25" s="18" t="s">
        <v>65</v>
      </c>
      <c r="N25" s="34" t="s">
        <v>65</v>
      </c>
      <c r="O25" s="35" t="s">
        <v>65</v>
      </c>
      <c r="P25" s="18" t="s">
        <v>65</v>
      </c>
      <c r="Q25" s="10" t="n">
        <v>81.49</v>
      </c>
    </row>
    <row r="26" customFormat="false" ht="13.8" hidden="false" customHeight="false" outlineLevel="0" collapsed="false">
      <c r="A26" s="18" t="n">
        <v>17055</v>
      </c>
      <c r="B26" s="18" t="n">
        <v>400</v>
      </c>
      <c r="C26" s="18" t="n">
        <v>2377.12</v>
      </c>
      <c r="D26" s="18" t="n">
        <v>2484.38</v>
      </c>
      <c r="E26" s="18" t="n">
        <v>574.36</v>
      </c>
      <c r="F26" s="18" t="n">
        <v>2.93</v>
      </c>
      <c r="G26" s="18" t="n">
        <v>7.84</v>
      </c>
      <c r="H26" s="18" t="n">
        <v>20170517</v>
      </c>
      <c r="I26" s="10" t="n">
        <v>49.974</v>
      </c>
      <c r="J26" s="24" t="n">
        <v>42860</v>
      </c>
      <c r="K26" s="10" t="s">
        <v>65</v>
      </c>
      <c r="L26" s="10" t="s">
        <v>65</v>
      </c>
      <c r="M26" s="18" t="s">
        <v>65</v>
      </c>
      <c r="N26" s="34" t="s">
        <v>65</v>
      </c>
      <c r="O26" s="35" t="s">
        <v>65</v>
      </c>
      <c r="P26" s="18" t="s">
        <v>65</v>
      </c>
      <c r="Q26" s="10" t="n">
        <v>90.88</v>
      </c>
    </row>
    <row r="27" customFormat="false" ht="13.8" hidden="false" customHeight="false" outlineLevel="0" collapsed="false">
      <c r="A27" s="18" t="n">
        <v>17059</v>
      </c>
      <c r="B27" s="18" t="n">
        <v>400</v>
      </c>
      <c r="C27" s="18" t="n">
        <v>2359.13</v>
      </c>
      <c r="D27" s="18" t="n">
        <v>2470.99</v>
      </c>
      <c r="E27" s="18" t="n">
        <v>545.47</v>
      </c>
      <c r="F27" s="18" t="n">
        <v>2.98</v>
      </c>
      <c r="G27" s="18" t="n">
        <v>7.83</v>
      </c>
      <c r="H27" s="18" t="n">
        <v>20170517</v>
      </c>
      <c r="I27" s="10" t="n">
        <v>32.934333</v>
      </c>
      <c r="J27" s="24" t="n">
        <v>42860</v>
      </c>
      <c r="K27" s="10" t="s">
        <v>65</v>
      </c>
      <c r="L27" s="10" t="s">
        <v>65</v>
      </c>
      <c r="M27" s="18" t="s">
        <v>65</v>
      </c>
      <c r="N27" s="34" t="s">
        <v>65</v>
      </c>
      <c r="O27" s="35" t="s">
        <v>65</v>
      </c>
      <c r="P27" s="18" t="s">
        <v>65</v>
      </c>
      <c r="Q27" s="10" t="n">
        <v>55.52</v>
      </c>
    </row>
    <row r="28" customFormat="false" ht="13.8" hidden="false" customHeight="false" outlineLevel="0" collapsed="false">
      <c r="A28" s="18" t="n">
        <v>17076</v>
      </c>
      <c r="B28" s="18" t="n">
        <v>2800</v>
      </c>
      <c r="C28" s="18" t="n">
        <v>2616.63</v>
      </c>
      <c r="D28" s="18" t="n">
        <v>2523.13</v>
      </c>
      <c r="E28" s="18" t="n">
        <v>2423.47</v>
      </c>
      <c r="F28" s="18" t="n">
        <v>1.17</v>
      </c>
      <c r="G28" s="18" t="n">
        <v>7.24</v>
      </c>
      <c r="H28" s="18" t="n">
        <v>20170517</v>
      </c>
      <c r="I28" s="10" t="n">
        <v>34.814</v>
      </c>
      <c r="J28" s="24" t="n">
        <v>42861</v>
      </c>
      <c r="K28" s="10" t="s">
        <v>65</v>
      </c>
      <c r="L28" s="10" t="s">
        <v>65</v>
      </c>
      <c r="M28" s="18" t="s">
        <v>65</v>
      </c>
      <c r="N28" s="34" t="s">
        <v>65</v>
      </c>
      <c r="O28" s="35" t="s">
        <v>65</v>
      </c>
      <c r="P28" s="18" t="s">
        <v>65</v>
      </c>
      <c r="Q28" s="10" t="n">
        <v>62.09</v>
      </c>
    </row>
    <row r="29" customFormat="false" ht="13.8" hidden="false" customHeight="false" outlineLevel="0" collapsed="false">
      <c r="A29" s="18" t="n">
        <v>17083</v>
      </c>
      <c r="B29" s="18" t="n">
        <v>900</v>
      </c>
      <c r="C29" s="18" t="n">
        <v>2441</v>
      </c>
      <c r="D29" s="18" t="n">
        <v>2468.42</v>
      </c>
      <c r="E29" s="18" t="n">
        <v>865.45</v>
      </c>
      <c r="F29" s="18" t="n">
        <v>2.15</v>
      </c>
      <c r="G29" s="18" t="n">
        <v>7.62</v>
      </c>
      <c r="H29" s="18" t="n">
        <v>20170517</v>
      </c>
      <c r="I29" s="10" t="n">
        <v>46.464667</v>
      </c>
      <c r="J29" s="24" t="n">
        <v>42860</v>
      </c>
      <c r="K29" s="10" t="s">
        <v>65</v>
      </c>
      <c r="L29" s="10" t="s">
        <v>65</v>
      </c>
      <c r="M29" s="18" t="s">
        <v>65</v>
      </c>
      <c r="N29" s="34" t="s">
        <v>65</v>
      </c>
      <c r="O29" s="35" t="s">
        <v>65</v>
      </c>
      <c r="P29" s="18" t="s">
        <v>65</v>
      </c>
      <c r="Q29" s="10" t="n">
        <v>77.92</v>
      </c>
    </row>
    <row r="30" customFormat="false" ht="13.8" hidden="false" customHeight="false" outlineLevel="0" collapsed="false">
      <c r="A30" s="18" t="n">
        <v>17084</v>
      </c>
      <c r="B30" s="18" t="n">
        <v>2800</v>
      </c>
      <c r="C30" s="18" t="n">
        <v>2612.89</v>
      </c>
      <c r="D30" s="18" t="n">
        <v>2488.3</v>
      </c>
      <c r="E30" s="18" t="n">
        <v>2516.92</v>
      </c>
      <c r="F30" s="18" t="n">
        <v>1.01</v>
      </c>
      <c r="G30" s="18" t="n">
        <v>7.22</v>
      </c>
      <c r="H30" s="18" t="n">
        <v>20170517</v>
      </c>
      <c r="I30" s="10" t="n">
        <v>31.960333</v>
      </c>
      <c r="J30" s="24" t="n">
        <v>42860</v>
      </c>
      <c r="K30" s="10" t="s">
        <v>65</v>
      </c>
      <c r="L30" s="10" t="s">
        <v>65</v>
      </c>
      <c r="M30" s="18" t="s">
        <v>65</v>
      </c>
      <c r="N30" s="34" t="s">
        <v>65</v>
      </c>
      <c r="O30" s="35" t="s">
        <v>65</v>
      </c>
      <c r="P30" s="18" t="s">
        <v>65</v>
      </c>
      <c r="Q30" s="10" t="n">
        <v>59.71</v>
      </c>
    </row>
    <row r="31" customFormat="false" ht="13.8" hidden="false" customHeight="false" outlineLevel="0" collapsed="false">
      <c r="A31" s="18" t="n">
        <v>17107</v>
      </c>
      <c r="B31" s="18" t="n">
        <v>2800</v>
      </c>
      <c r="C31" s="18" t="n">
        <v>2622.52</v>
      </c>
      <c r="D31" s="18" t="n">
        <v>2522.02</v>
      </c>
      <c r="E31" s="18" t="n">
        <v>2555.7</v>
      </c>
      <c r="F31" s="18" t="n">
        <v>1.13</v>
      </c>
      <c r="G31" s="18" t="n">
        <v>7.23</v>
      </c>
      <c r="H31" s="18" t="n">
        <v>20170517</v>
      </c>
      <c r="I31" s="10" t="n">
        <v>33.220667</v>
      </c>
      <c r="J31" s="24" t="n">
        <v>42859</v>
      </c>
      <c r="K31" s="10" t="s">
        <v>65</v>
      </c>
      <c r="L31" s="10" t="s">
        <v>65</v>
      </c>
      <c r="M31" s="18" t="s">
        <v>65</v>
      </c>
      <c r="N31" s="34" t="s">
        <v>65</v>
      </c>
      <c r="O31" s="35" t="s">
        <v>65</v>
      </c>
      <c r="P31" s="18" t="s">
        <v>65</v>
      </c>
      <c r="Q31" s="10" t="n">
        <v>58.79</v>
      </c>
    </row>
    <row r="32" customFormat="false" ht="13.8" hidden="false" customHeight="false" outlineLevel="0" collapsed="false">
      <c r="A32" s="18" t="n">
        <v>17121</v>
      </c>
      <c r="B32" s="18" t="n">
        <v>900</v>
      </c>
      <c r="C32" s="18" t="n">
        <v>2442.18</v>
      </c>
      <c r="D32" s="18" t="n">
        <v>2466.7</v>
      </c>
      <c r="E32" s="18" t="n">
        <v>908.54</v>
      </c>
      <c r="F32" s="18" t="n">
        <v>2.07</v>
      </c>
      <c r="G32" s="18" t="n">
        <v>7.59</v>
      </c>
      <c r="H32" s="18" t="n">
        <v>20170517</v>
      </c>
      <c r="I32" s="10" t="n">
        <v>34.438333</v>
      </c>
      <c r="J32" s="24" t="n">
        <v>42860</v>
      </c>
      <c r="K32" s="10" t="s">
        <v>65</v>
      </c>
      <c r="L32" s="10" t="s">
        <v>65</v>
      </c>
      <c r="M32" s="18" t="s">
        <v>65</v>
      </c>
      <c r="N32" s="34" t="s">
        <v>65</v>
      </c>
      <c r="O32" s="35" t="s">
        <v>65</v>
      </c>
      <c r="P32" s="18" t="s">
        <v>65</v>
      </c>
      <c r="Q32" s="10" t="n">
        <v>54.789</v>
      </c>
    </row>
    <row r="33" customFormat="false" ht="13.8" hidden="false" customHeight="false" outlineLevel="0" collapsed="false">
      <c r="A33" s="18" t="n">
        <v>17124</v>
      </c>
      <c r="B33" s="18" t="n">
        <v>900</v>
      </c>
      <c r="C33" s="18" t="n">
        <v>2441.67</v>
      </c>
      <c r="D33" s="18" t="n">
        <v>2467.77</v>
      </c>
      <c r="E33" s="18" t="n">
        <v>890.65</v>
      </c>
      <c r="F33" s="18" t="n">
        <v>2.12</v>
      </c>
      <c r="G33" s="18" t="n">
        <v>7.62</v>
      </c>
      <c r="H33" s="18" t="n">
        <v>20170517</v>
      </c>
      <c r="I33" s="10" t="n">
        <v>26.670667</v>
      </c>
      <c r="J33" s="24" t="n">
        <v>42860</v>
      </c>
      <c r="K33" s="10" t="s">
        <v>65</v>
      </c>
      <c r="L33" s="10" t="s">
        <v>65</v>
      </c>
      <c r="M33" s="18" t="s">
        <v>65</v>
      </c>
      <c r="N33" s="34" t="s">
        <v>65</v>
      </c>
      <c r="O33" s="35" t="s">
        <v>65</v>
      </c>
      <c r="P33" s="18" t="s">
        <v>65</v>
      </c>
      <c r="Q33" s="10" t="n">
        <v>47.79</v>
      </c>
    </row>
    <row r="34" customFormat="false" ht="13.8" hidden="false" customHeight="false" outlineLevel="0" collapsed="false">
      <c r="A34" s="18" t="n">
        <v>17134</v>
      </c>
      <c r="B34" s="18" t="n">
        <v>400</v>
      </c>
      <c r="C34" s="18" t="n">
        <v>2329.53</v>
      </c>
      <c r="D34" s="18" t="n">
        <v>2437.2</v>
      </c>
      <c r="E34" s="18" t="n">
        <v>590.67</v>
      </c>
      <c r="F34" s="18" t="n">
        <v>2.86</v>
      </c>
      <c r="G34" s="18" t="n">
        <v>7.83</v>
      </c>
      <c r="H34" s="18" t="n">
        <v>20170517</v>
      </c>
      <c r="I34" s="10" t="n">
        <v>21.583667</v>
      </c>
      <c r="J34" s="24" t="n">
        <v>42859</v>
      </c>
      <c r="K34" s="10" t="s">
        <v>65</v>
      </c>
      <c r="L34" s="10" t="s">
        <v>65</v>
      </c>
      <c r="M34" s="18" t="s">
        <v>65</v>
      </c>
      <c r="N34" s="34" t="s">
        <v>65</v>
      </c>
      <c r="O34" s="35" t="s">
        <v>65</v>
      </c>
      <c r="P34" s="18" t="s">
        <v>65</v>
      </c>
      <c r="Q34" s="10" t="n">
        <v>36.49</v>
      </c>
    </row>
    <row r="35" customFormat="false" ht="13.8" hidden="false" customHeight="false" outlineLevel="0" collapsed="false">
      <c r="A35" s="18" t="n">
        <v>17160</v>
      </c>
      <c r="B35" s="18" t="n">
        <v>2800</v>
      </c>
      <c r="C35" s="18" t="n">
        <v>2608.91</v>
      </c>
      <c r="D35" s="18" t="n">
        <v>2522.06</v>
      </c>
      <c r="E35" s="18" t="n">
        <v>2346.38</v>
      </c>
      <c r="F35" s="18" t="n">
        <v>2.01</v>
      </c>
      <c r="G35" s="18" t="n">
        <v>7.23</v>
      </c>
      <c r="H35" s="18" t="n">
        <v>20170517</v>
      </c>
      <c r="I35" s="10" t="n">
        <v>21.829333</v>
      </c>
      <c r="J35" s="24" t="n">
        <v>42860</v>
      </c>
      <c r="K35" s="10" t="s">
        <v>65</v>
      </c>
      <c r="L35" s="10" t="s">
        <v>65</v>
      </c>
      <c r="M35" s="18" t="s">
        <v>65</v>
      </c>
      <c r="N35" s="34" t="s">
        <v>65</v>
      </c>
      <c r="O35" s="35" t="s">
        <v>65</v>
      </c>
      <c r="P35" s="18" t="s">
        <v>65</v>
      </c>
      <c r="Q35" s="10" t="n">
        <v>37.39</v>
      </c>
    </row>
    <row r="36" customFormat="false" ht="13.8" hidden="false" customHeight="false" outlineLevel="0" collapsed="false">
      <c r="A36" s="18" t="n">
        <v>17171</v>
      </c>
      <c r="B36" s="18" t="n">
        <v>900</v>
      </c>
      <c r="C36" s="18" t="n">
        <v>2453.26</v>
      </c>
      <c r="D36" s="18" t="n">
        <v>2468.16</v>
      </c>
      <c r="E36" s="18" t="n">
        <v>943.47</v>
      </c>
      <c r="F36" s="18" t="n">
        <v>2.01</v>
      </c>
      <c r="G36" s="18" t="n">
        <v>7.59</v>
      </c>
      <c r="H36" s="18" t="n">
        <v>20170517</v>
      </c>
      <c r="I36" s="10" t="n">
        <v>19.245</v>
      </c>
      <c r="J36" s="24" t="n">
        <v>42861</v>
      </c>
      <c r="K36" s="10" t="s">
        <v>65</v>
      </c>
      <c r="L36" s="10" t="s">
        <v>65</v>
      </c>
      <c r="M36" s="18" t="s">
        <v>65</v>
      </c>
      <c r="N36" s="34" t="s">
        <v>65</v>
      </c>
      <c r="O36" s="35" t="s">
        <v>65</v>
      </c>
      <c r="P36" s="18" t="s">
        <v>65</v>
      </c>
      <c r="Q36" s="10" t="n">
        <v>34.14</v>
      </c>
    </row>
    <row r="37" customFormat="false" ht="13.8" hidden="false" customHeight="false" outlineLevel="0" collapsed="false">
      <c r="A37" s="18" t="n">
        <v>17202</v>
      </c>
      <c r="B37" s="18" t="n">
        <v>400</v>
      </c>
      <c r="C37" s="18" t="n">
        <v>2348.8</v>
      </c>
      <c r="D37" s="18" t="n">
        <v>2454.04</v>
      </c>
      <c r="E37" s="18" t="n">
        <v>519.42</v>
      </c>
      <c r="F37" s="18" t="n">
        <v>3.1</v>
      </c>
      <c r="G37" s="18" t="n">
        <v>7.83</v>
      </c>
      <c r="H37" s="18" t="n">
        <v>20170517</v>
      </c>
      <c r="I37" s="10" t="n">
        <v>7.8156667</v>
      </c>
      <c r="J37" s="24" t="n">
        <v>42861</v>
      </c>
      <c r="K37" s="10" t="s">
        <v>65</v>
      </c>
      <c r="L37" s="10" t="s">
        <v>65</v>
      </c>
      <c r="M37" s="18" t="s">
        <v>65</v>
      </c>
      <c r="N37" s="34" t="s">
        <v>65</v>
      </c>
      <c r="O37" s="35" t="s">
        <v>65</v>
      </c>
      <c r="P37" s="18" t="s">
        <v>65</v>
      </c>
      <c r="Q37" s="10" t="n">
        <v>14.39</v>
      </c>
    </row>
    <row r="38" customFormat="false" ht="13.8" hidden="false" customHeight="false" outlineLevel="0" collapsed="false">
      <c r="A38" s="18" t="n">
        <v>17010</v>
      </c>
      <c r="B38" s="18" t="n">
        <v>900</v>
      </c>
      <c r="C38" s="18" t="n">
        <v>2441</v>
      </c>
      <c r="D38" s="18" t="n">
        <v>2468.42</v>
      </c>
      <c r="E38" s="18" t="n">
        <v>865.45</v>
      </c>
      <c r="F38" s="18" t="n">
        <v>2.15</v>
      </c>
      <c r="G38" s="18" t="n">
        <v>7.62</v>
      </c>
      <c r="H38" s="18" t="n">
        <v>20170602</v>
      </c>
      <c r="I38" s="10" t="n">
        <v>18.717667</v>
      </c>
      <c r="J38" s="24" t="n">
        <v>42859</v>
      </c>
      <c r="K38" s="10" t="n">
        <v>18.693333</v>
      </c>
      <c r="L38" s="24" t="n">
        <v>42885</v>
      </c>
      <c r="M38" s="18" t="n">
        <v>26</v>
      </c>
      <c r="N38" s="34" t="s">
        <v>65</v>
      </c>
      <c r="O38" s="35" t="s">
        <v>65</v>
      </c>
      <c r="P38" s="18" t="s">
        <v>65</v>
      </c>
      <c r="Q38" s="10" t="n">
        <v>37.63</v>
      </c>
    </row>
    <row r="39" customFormat="false" ht="13.8" hidden="false" customHeight="false" outlineLevel="0" collapsed="false">
      <c r="A39" s="18" t="n">
        <v>17024</v>
      </c>
      <c r="B39" s="18" t="n">
        <v>400</v>
      </c>
      <c r="C39" s="18" t="n">
        <v>2388.7</v>
      </c>
      <c r="D39" s="18" t="n">
        <v>2486.18</v>
      </c>
      <c r="E39" s="18" t="n">
        <v>535.06</v>
      </c>
      <c r="F39" s="18" t="n">
        <v>3.1</v>
      </c>
      <c r="G39" s="18" t="n">
        <v>7.84</v>
      </c>
      <c r="H39" s="18" t="n">
        <v>20170602</v>
      </c>
      <c r="I39" s="10" t="n">
        <v>17.347667</v>
      </c>
      <c r="J39" s="24" t="n">
        <v>42860</v>
      </c>
      <c r="K39" s="10" t="n">
        <v>17.372333</v>
      </c>
      <c r="L39" s="24" t="n">
        <v>42885</v>
      </c>
      <c r="M39" s="18" t="n">
        <v>25</v>
      </c>
      <c r="N39" s="34" t="s">
        <v>65</v>
      </c>
      <c r="O39" s="35" t="s">
        <v>65</v>
      </c>
      <c r="P39" s="18" t="s">
        <v>65</v>
      </c>
      <c r="Q39" s="10" t="n">
        <v>30.06</v>
      </c>
    </row>
    <row r="40" customFormat="false" ht="13.8" hidden="false" customHeight="false" outlineLevel="0" collapsed="false">
      <c r="A40" s="18" t="n">
        <v>17046</v>
      </c>
      <c r="B40" s="18" t="n">
        <v>900</v>
      </c>
      <c r="C40" s="18" t="n">
        <v>2453.26</v>
      </c>
      <c r="D40" s="18" t="n">
        <v>2468.16</v>
      </c>
      <c r="E40" s="18" t="n">
        <v>943.47</v>
      </c>
      <c r="F40" s="18" t="n">
        <v>2.01</v>
      </c>
      <c r="G40" s="18" t="n">
        <v>7.59</v>
      </c>
      <c r="H40" s="18" t="n">
        <v>20170602</v>
      </c>
      <c r="I40" s="10" t="n">
        <v>42.22</v>
      </c>
      <c r="J40" s="24" t="n">
        <v>42859</v>
      </c>
      <c r="K40" s="10" t="n">
        <v>42.030333</v>
      </c>
      <c r="L40" s="24" t="n">
        <v>42885</v>
      </c>
      <c r="M40" s="18" t="n">
        <v>26</v>
      </c>
      <c r="N40" s="34" t="s">
        <v>65</v>
      </c>
      <c r="O40" s="35" t="s">
        <v>65</v>
      </c>
      <c r="P40" s="18" t="s">
        <v>65</v>
      </c>
      <c r="Q40" s="10" t="n">
        <v>73.34</v>
      </c>
    </row>
    <row r="41" customFormat="false" ht="13.8" hidden="false" customHeight="false" outlineLevel="0" collapsed="false">
      <c r="A41" s="18" t="n">
        <v>17056</v>
      </c>
      <c r="B41" s="18" t="n">
        <v>2800</v>
      </c>
      <c r="C41" s="18" t="n">
        <v>2622.52</v>
      </c>
      <c r="D41" s="18" t="n">
        <v>2522.02</v>
      </c>
      <c r="E41" s="18" t="n">
        <v>2555.7</v>
      </c>
      <c r="F41" s="18" t="n">
        <v>1.13</v>
      </c>
      <c r="G41" s="18" t="n">
        <v>7.23</v>
      </c>
      <c r="H41" s="18" t="n">
        <v>20170602</v>
      </c>
      <c r="I41" s="10" t="n">
        <v>26.405</v>
      </c>
      <c r="J41" s="24" t="n">
        <v>42860</v>
      </c>
      <c r="K41" s="10" t="n">
        <v>26.524667</v>
      </c>
      <c r="L41" s="24" t="n">
        <v>42885</v>
      </c>
      <c r="M41" s="18" t="n">
        <v>25</v>
      </c>
      <c r="N41" s="34" t="s">
        <v>65</v>
      </c>
      <c r="O41" s="35" t="s">
        <v>65</v>
      </c>
      <c r="P41" s="18" t="s">
        <v>65</v>
      </c>
      <c r="Q41" s="10" t="n">
        <v>45.13</v>
      </c>
    </row>
    <row r="42" customFormat="false" ht="13.8" hidden="false" customHeight="false" outlineLevel="0" collapsed="false">
      <c r="A42" s="18" t="n">
        <v>17064</v>
      </c>
      <c r="B42" s="18" t="n">
        <v>900</v>
      </c>
      <c r="C42" s="18" t="n">
        <v>2449.19</v>
      </c>
      <c r="D42" s="18" t="n">
        <v>2464.79</v>
      </c>
      <c r="E42" s="18" t="n">
        <v>904.6</v>
      </c>
      <c r="F42" s="18" t="n">
        <v>2.08</v>
      </c>
      <c r="G42" s="18" t="n">
        <v>7.59</v>
      </c>
      <c r="H42" s="18" t="n">
        <v>20170602</v>
      </c>
      <c r="I42" s="10" t="n">
        <v>53.982</v>
      </c>
      <c r="J42" s="24" t="n">
        <v>42861</v>
      </c>
      <c r="K42" s="10" t="n">
        <v>54.075333</v>
      </c>
      <c r="L42" s="24" t="n">
        <v>42886</v>
      </c>
      <c r="M42" s="18" t="n">
        <v>25</v>
      </c>
      <c r="N42" s="34" t="s">
        <v>65</v>
      </c>
      <c r="O42" s="35" t="s">
        <v>65</v>
      </c>
      <c r="P42" s="18" t="s">
        <v>65</v>
      </c>
      <c r="Q42" s="10" t="n">
        <v>98.92</v>
      </c>
    </row>
    <row r="43" customFormat="false" ht="13.8" hidden="false" customHeight="false" outlineLevel="0" collapsed="false">
      <c r="A43" s="18" t="n">
        <v>17077</v>
      </c>
      <c r="B43" s="18" t="n">
        <v>400</v>
      </c>
      <c r="C43" s="18" t="n">
        <v>2404.69</v>
      </c>
      <c r="D43" s="18" t="n">
        <v>2506.24</v>
      </c>
      <c r="E43" s="18" t="n">
        <v>576.45</v>
      </c>
      <c r="F43" s="18" t="n">
        <v>2.97</v>
      </c>
      <c r="G43" s="18" t="n">
        <v>7.83</v>
      </c>
      <c r="H43" s="18" t="n">
        <v>20170602</v>
      </c>
      <c r="I43" s="10" t="n">
        <v>21.249667</v>
      </c>
      <c r="J43" s="24" t="n">
        <v>42859</v>
      </c>
      <c r="K43" s="10" t="n">
        <v>21.213667</v>
      </c>
      <c r="L43" s="24" t="n">
        <v>42885</v>
      </c>
      <c r="M43" s="18" t="n">
        <v>26</v>
      </c>
      <c r="N43" s="34" t="s">
        <v>65</v>
      </c>
      <c r="O43" s="35" t="s">
        <v>65</v>
      </c>
      <c r="P43" s="18" t="s">
        <v>65</v>
      </c>
      <c r="Q43" s="10" t="n">
        <v>37.82</v>
      </c>
    </row>
    <row r="44" customFormat="false" ht="13.8" hidden="false" customHeight="false" outlineLevel="0" collapsed="false">
      <c r="A44" s="18" t="n">
        <v>17078</v>
      </c>
      <c r="B44" s="18" t="n">
        <v>2800</v>
      </c>
      <c r="C44" s="18" t="n">
        <v>2601.68</v>
      </c>
      <c r="D44" s="18" t="n">
        <v>2504.96</v>
      </c>
      <c r="E44" s="18" t="n">
        <v>2527.05</v>
      </c>
      <c r="F44" s="18" t="n">
        <v>1.02</v>
      </c>
      <c r="G44" s="18" t="n">
        <v>7.22</v>
      </c>
      <c r="H44" s="18" t="n">
        <v>20170602</v>
      </c>
      <c r="I44" s="10" t="n">
        <v>58.911333</v>
      </c>
      <c r="J44" s="24" t="n">
        <v>42861</v>
      </c>
      <c r="K44" s="10" t="n">
        <v>58.793</v>
      </c>
      <c r="L44" s="24" t="n">
        <v>42885</v>
      </c>
      <c r="M44" s="18" t="n">
        <v>24</v>
      </c>
      <c r="N44" s="34" t="s">
        <v>65</v>
      </c>
      <c r="O44" s="35" t="s">
        <v>65</v>
      </c>
      <c r="P44" s="18" t="s">
        <v>65</v>
      </c>
      <c r="Q44" s="10" t="n">
        <v>114.51</v>
      </c>
    </row>
    <row r="45" customFormat="false" ht="13.8" hidden="false" customHeight="false" outlineLevel="0" collapsed="false">
      <c r="A45" s="18" t="n">
        <v>17086</v>
      </c>
      <c r="B45" s="18" t="n">
        <v>900</v>
      </c>
      <c r="C45" s="18" t="n">
        <v>2439.9</v>
      </c>
      <c r="D45" s="18" t="n">
        <v>2459.91</v>
      </c>
      <c r="E45" s="18" t="n">
        <v>936.56</v>
      </c>
      <c r="F45" s="18" t="n">
        <v>2.02</v>
      </c>
      <c r="G45" s="18" t="n">
        <v>7.62</v>
      </c>
      <c r="H45" s="18" t="n">
        <v>20170602</v>
      </c>
      <c r="I45" s="10" t="n">
        <v>29.909</v>
      </c>
      <c r="J45" s="24" t="n">
        <v>42859</v>
      </c>
      <c r="K45" s="10" t="n">
        <v>29.814</v>
      </c>
      <c r="L45" s="24" t="n">
        <v>42885</v>
      </c>
      <c r="M45" s="18" t="n">
        <v>26</v>
      </c>
      <c r="N45" s="34" t="s">
        <v>65</v>
      </c>
      <c r="O45" s="35" t="s">
        <v>65</v>
      </c>
      <c r="P45" s="18" t="s">
        <v>65</v>
      </c>
      <c r="Q45" s="10" t="n">
        <v>53.13</v>
      </c>
    </row>
    <row r="46" customFormat="false" ht="13.8" hidden="false" customHeight="false" outlineLevel="0" collapsed="false">
      <c r="A46" s="18" t="n">
        <v>17096</v>
      </c>
      <c r="B46" s="18" t="n">
        <v>2800</v>
      </c>
      <c r="C46" s="18" t="n">
        <v>2612.89</v>
      </c>
      <c r="D46" s="18" t="n">
        <v>2488.3</v>
      </c>
      <c r="E46" s="18" t="n">
        <v>2516.92</v>
      </c>
      <c r="F46" s="18" t="n">
        <v>1.01</v>
      </c>
      <c r="G46" s="18" t="n">
        <v>7.22</v>
      </c>
      <c r="H46" s="18" t="n">
        <v>20170602</v>
      </c>
      <c r="I46" s="10" t="n">
        <v>23.694333</v>
      </c>
      <c r="J46" s="24" t="n">
        <v>42861</v>
      </c>
      <c r="K46" s="10" t="n">
        <v>23.847667</v>
      </c>
      <c r="L46" s="24" t="n">
        <v>42885</v>
      </c>
      <c r="M46" s="18" t="n">
        <v>24</v>
      </c>
      <c r="N46" s="34" t="s">
        <v>65</v>
      </c>
      <c r="O46" s="35" t="s">
        <v>65</v>
      </c>
      <c r="P46" s="18" t="s">
        <v>65</v>
      </c>
      <c r="Q46" s="10" t="n">
        <v>41.83</v>
      </c>
    </row>
    <row r="47" customFormat="false" ht="13.8" hidden="false" customHeight="false" outlineLevel="0" collapsed="false">
      <c r="A47" s="18" t="n">
        <v>17097</v>
      </c>
      <c r="B47" s="18" t="n">
        <v>2800</v>
      </c>
      <c r="C47" s="18" t="n">
        <v>2616.63</v>
      </c>
      <c r="D47" s="18" t="n">
        <v>2523.13</v>
      </c>
      <c r="E47" s="18" t="n">
        <v>2423.47</v>
      </c>
      <c r="F47" s="18" t="n">
        <v>1.17</v>
      </c>
      <c r="G47" s="18" t="n">
        <v>7.24</v>
      </c>
      <c r="H47" s="18" t="n">
        <v>20170602</v>
      </c>
      <c r="I47" s="10" t="n">
        <v>31.231</v>
      </c>
      <c r="J47" s="24" t="n">
        <v>42860</v>
      </c>
      <c r="K47" s="10" t="n">
        <v>31.208</v>
      </c>
      <c r="L47" s="24" t="n">
        <v>42885</v>
      </c>
      <c r="M47" s="18" t="n">
        <v>25</v>
      </c>
      <c r="N47" s="34" t="s">
        <v>65</v>
      </c>
      <c r="O47" s="35" t="s">
        <v>65</v>
      </c>
      <c r="P47" s="18" t="s">
        <v>65</v>
      </c>
      <c r="Q47" s="10" t="n">
        <v>56.96</v>
      </c>
    </row>
    <row r="48" customFormat="false" ht="13.8" hidden="false" customHeight="false" outlineLevel="0" collapsed="false">
      <c r="A48" s="18" t="n">
        <v>17109</v>
      </c>
      <c r="B48" s="18" t="n">
        <v>400</v>
      </c>
      <c r="C48" s="18" t="n">
        <v>2329.53</v>
      </c>
      <c r="D48" s="18" t="n">
        <v>2437.2</v>
      </c>
      <c r="E48" s="18" t="n">
        <v>590.67</v>
      </c>
      <c r="F48" s="18" t="n">
        <v>2.86</v>
      </c>
      <c r="G48" s="18" t="n">
        <v>7.83</v>
      </c>
      <c r="H48" s="18" t="n">
        <v>20170602</v>
      </c>
      <c r="I48" s="10" t="n">
        <v>48.541333</v>
      </c>
      <c r="J48" s="24" t="n">
        <v>42859</v>
      </c>
      <c r="K48" s="10" t="n">
        <v>48.804</v>
      </c>
      <c r="L48" s="24" t="n">
        <v>42885</v>
      </c>
      <c r="M48" s="18" t="n">
        <v>26</v>
      </c>
      <c r="N48" s="34" t="s">
        <v>65</v>
      </c>
      <c r="O48" s="35" t="s">
        <v>65</v>
      </c>
      <c r="P48" s="18" t="s">
        <v>65</v>
      </c>
      <c r="Q48" s="10" t="n">
        <v>86.52</v>
      </c>
    </row>
    <row r="49" customFormat="false" ht="13.8" hidden="false" customHeight="false" outlineLevel="0" collapsed="false">
      <c r="A49" s="18" t="n">
        <v>17127</v>
      </c>
      <c r="B49" s="18" t="n">
        <v>900</v>
      </c>
      <c r="C49" s="18" t="n">
        <v>2442.18</v>
      </c>
      <c r="D49" s="18" t="n">
        <v>2466.7</v>
      </c>
      <c r="E49" s="18" t="n">
        <v>908.54</v>
      </c>
      <c r="F49" s="18" t="n">
        <v>2.07</v>
      </c>
      <c r="G49" s="18" t="n">
        <v>7.59</v>
      </c>
      <c r="H49" s="18" t="n">
        <v>20170602</v>
      </c>
      <c r="I49" s="10" t="n">
        <v>36.391333</v>
      </c>
      <c r="J49" s="24" t="n">
        <v>42861</v>
      </c>
      <c r="K49" s="10" t="n">
        <v>36.260333</v>
      </c>
      <c r="L49" s="24" t="n">
        <v>42885</v>
      </c>
      <c r="M49" s="18" t="n">
        <v>24</v>
      </c>
      <c r="N49" s="34" t="s">
        <v>65</v>
      </c>
      <c r="O49" s="35" t="s">
        <v>65</v>
      </c>
      <c r="P49" s="18" t="s">
        <v>65</v>
      </c>
      <c r="Q49" s="10" t="n">
        <v>67.91</v>
      </c>
    </row>
    <row r="50" customFormat="false" ht="13.8" hidden="false" customHeight="false" outlineLevel="0" collapsed="false">
      <c r="A50" s="18" t="n">
        <v>17150</v>
      </c>
      <c r="B50" s="18" t="n">
        <v>400</v>
      </c>
      <c r="C50" s="18" t="n">
        <v>2348.8</v>
      </c>
      <c r="D50" s="18" t="n">
        <v>2454.04</v>
      </c>
      <c r="E50" s="18" t="n">
        <v>519.42</v>
      </c>
      <c r="F50" s="18" t="n">
        <v>3.1</v>
      </c>
      <c r="G50" s="18" t="n">
        <v>7.83</v>
      </c>
      <c r="H50" s="18" t="n">
        <v>20170602</v>
      </c>
      <c r="I50" s="10" t="n">
        <v>46.441333</v>
      </c>
      <c r="J50" s="24" t="n">
        <v>42860</v>
      </c>
      <c r="K50" s="10" t="n">
        <v>46.369333</v>
      </c>
      <c r="L50" s="24" t="n">
        <v>42885</v>
      </c>
      <c r="M50" s="18" t="n">
        <v>25</v>
      </c>
      <c r="N50" s="34" t="s">
        <v>65</v>
      </c>
      <c r="O50" s="35" t="s">
        <v>65</v>
      </c>
      <c r="P50" s="18" t="s">
        <v>65</v>
      </c>
      <c r="Q50" s="10" t="n">
        <v>81.1</v>
      </c>
    </row>
    <row r="51" customFormat="false" ht="13.8" hidden="false" customHeight="false" outlineLevel="0" collapsed="false">
      <c r="A51" s="18" t="n">
        <v>17165</v>
      </c>
      <c r="B51" s="18" t="n">
        <v>400</v>
      </c>
      <c r="C51" s="18" t="n">
        <v>2377.12</v>
      </c>
      <c r="D51" s="18" t="n">
        <v>2484.38</v>
      </c>
      <c r="E51" s="18" t="n">
        <v>574.36</v>
      </c>
      <c r="F51" s="18" t="n">
        <v>2.93</v>
      </c>
      <c r="G51" s="18" t="n">
        <v>7.84</v>
      </c>
      <c r="H51" s="18" t="n">
        <v>20170602</v>
      </c>
      <c r="I51" s="10" t="n">
        <v>15.713333</v>
      </c>
      <c r="J51" s="24" t="n">
        <v>42860</v>
      </c>
      <c r="K51" s="10" t="n">
        <v>15.812333</v>
      </c>
      <c r="L51" s="24" t="n">
        <v>42885</v>
      </c>
      <c r="M51" s="18" t="n">
        <v>25</v>
      </c>
      <c r="N51" s="34" t="s">
        <v>65</v>
      </c>
      <c r="O51" s="35" t="s">
        <v>65</v>
      </c>
      <c r="P51" s="18" t="s">
        <v>65</v>
      </c>
      <c r="Q51" s="10" t="n">
        <v>27.32</v>
      </c>
    </row>
    <row r="52" customFormat="false" ht="13.8" hidden="false" customHeight="false" outlineLevel="0" collapsed="false">
      <c r="A52" s="18" t="n">
        <v>17183</v>
      </c>
      <c r="B52" s="18" t="n">
        <v>900</v>
      </c>
      <c r="C52" s="18" t="n">
        <v>2441.67</v>
      </c>
      <c r="D52" s="18" t="n">
        <v>2467.77</v>
      </c>
      <c r="E52" s="18" t="n">
        <v>890.65</v>
      </c>
      <c r="F52" s="18" t="n">
        <v>2.12</v>
      </c>
      <c r="G52" s="18" t="n">
        <v>7.62</v>
      </c>
      <c r="H52" s="18" t="n">
        <v>20170602</v>
      </c>
      <c r="I52" s="10" t="n">
        <v>20.2125</v>
      </c>
      <c r="J52" s="24" t="n">
        <v>42860</v>
      </c>
      <c r="K52" s="10" t="n">
        <v>20.226667</v>
      </c>
      <c r="L52" s="24" t="n">
        <v>42885</v>
      </c>
      <c r="M52" s="18" t="n">
        <v>25</v>
      </c>
      <c r="N52" s="34" t="s">
        <v>65</v>
      </c>
      <c r="O52" s="35" t="s">
        <v>65</v>
      </c>
      <c r="P52" s="18" t="s">
        <v>65</v>
      </c>
      <c r="Q52" s="10" t="n">
        <v>36.35</v>
      </c>
    </row>
    <row r="53" customFormat="false" ht="13.8" hidden="false" customHeight="false" outlineLevel="0" collapsed="false">
      <c r="A53" s="18" t="n">
        <v>17191</v>
      </c>
      <c r="B53" s="18" t="n">
        <v>400</v>
      </c>
      <c r="C53" s="18" t="n">
        <v>2359.13</v>
      </c>
      <c r="D53" s="18" t="n">
        <v>2470.99</v>
      </c>
      <c r="E53" s="18" t="n">
        <v>545.47</v>
      </c>
      <c r="F53" s="18" t="n">
        <v>2.98</v>
      </c>
      <c r="G53" s="18" t="n">
        <v>7.83</v>
      </c>
      <c r="H53" s="18" t="n">
        <v>20170602</v>
      </c>
      <c r="I53" s="10" t="n">
        <v>11.352667</v>
      </c>
      <c r="J53" s="24" t="n">
        <v>42860</v>
      </c>
      <c r="K53" s="10" t="n">
        <v>11.382</v>
      </c>
      <c r="L53" s="24" t="n">
        <v>42885</v>
      </c>
      <c r="M53" s="18" t="n">
        <v>25</v>
      </c>
      <c r="N53" s="34" t="s">
        <v>65</v>
      </c>
      <c r="O53" s="35" t="s">
        <v>65</v>
      </c>
      <c r="P53" s="18" t="s">
        <v>65</v>
      </c>
      <c r="Q53" s="10" t="n">
        <v>20.18</v>
      </c>
    </row>
    <row r="54" customFormat="false" ht="13.8" hidden="false" customHeight="false" outlineLevel="0" collapsed="false">
      <c r="A54" s="18" t="n">
        <v>17197</v>
      </c>
      <c r="B54" s="18" t="n">
        <v>2800</v>
      </c>
      <c r="C54" s="18" t="n">
        <v>2587.92</v>
      </c>
      <c r="D54" s="18" t="n">
        <v>2497.79</v>
      </c>
      <c r="E54" s="18" t="n">
        <v>2378.18</v>
      </c>
      <c r="F54" s="18" t="n">
        <v>1.08</v>
      </c>
      <c r="G54" s="18" t="n">
        <v>7.23</v>
      </c>
      <c r="H54" s="18" t="n">
        <v>20170602</v>
      </c>
      <c r="I54" s="10" t="n">
        <v>21.145333</v>
      </c>
      <c r="J54" s="24" t="n">
        <v>42861</v>
      </c>
      <c r="K54" s="10" t="n">
        <v>22.182667</v>
      </c>
      <c r="L54" s="24" t="n">
        <v>42885</v>
      </c>
      <c r="M54" s="18" t="n">
        <v>24</v>
      </c>
      <c r="N54" s="34" t="s">
        <v>65</v>
      </c>
      <c r="O54" s="35" t="s">
        <v>65</v>
      </c>
      <c r="P54" s="18" t="s">
        <v>65</v>
      </c>
      <c r="Q54" s="10" t="n">
        <v>38.91</v>
      </c>
    </row>
    <row r="55" customFormat="false" ht="13.8" hidden="false" customHeight="false" outlineLevel="0" collapsed="false">
      <c r="A55" s="18" t="n">
        <v>17205</v>
      </c>
      <c r="B55" s="18" t="n">
        <v>2800</v>
      </c>
      <c r="C55" s="18" t="n">
        <v>2608.91</v>
      </c>
      <c r="D55" s="18" t="n">
        <v>2522.06</v>
      </c>
      <c r="E55" s="18" t="n">
        <v>2346.38</v>
      </c>
      <c r="F55" s="18" t="n">
        <v>1.21</v>
      </c>
      <c r="G55" s="18" t="n">
        <v>7.23</v>
      </c>
      <c r="H55" s="18" t="n">
        <v>20170602</v>
      </c>
      <c r="I55" s="10" t="n">
        <v>12.32</v>
      </c>
      <c r="J55" s="24" t="n">
        <v>42861</v>
      </c>
      <c r="K55" s="10" t="n">
        <v>12.139</v>
      </c>
      <c r="L55" s="24" t="n">
        <v>42885</v>
      </c>
      <c r="M55" s="18" t="n">
        <v>24</v>
      </c>
      <c r="N55" s="34" t="s">
        <v>65</v>
      </c>
      <c r="O55" s="35" t="s">
        <v>65</v>
      </c>
      <c r="P55" s="18" t="s">
        <v>65</v>
      </c>
      <c r="Q55" s="10" t="n">
        <v>21.45</v>
      </c>
    </row>
    <row r="56" customFormat="false" ht="13.8" hidden="false" customHeight="false" outlineLevel="0" collapsed="false">
      <c r="A56" s="18" t="n">
        <v>17011</v>
      </c>
      <c r="B56" s="18" t="n">
        <v>900</v>
      </c>
      <c r="C56" s="18" t="n">
        <v>2441</v>
      </c>
      <c r="D56" s="18" t="n">
        <v>2468.42</v>
      </c>
      <c r="E56" s="18" t="n">
        <v>865.45</v>
      </c>
      <c r="F56" s="18" t="n">
        <v>2.15</v>
      </c>
      <c r="G56" s="18" t="n">
        <v>7.62</v>
      </c>
      <c r="H56" s="18" t="n">
        <v>20170605</v>
      </c>
      <c r="I56" s="10" t="n">
        <v>65.259667</v>
      </c>
      <c r="J56" s="24" t="n">
        <v>42861</v>
      </c>
      <c r="K56" s="10" t="n">
        <v>65.03</v>
      </c>
      <c r="L56" s="24" t="n">
        <v>42885</v>
      </c>
      <c r="M56" s="18" t="n">
        <v>24</v>
      </c>
      <c r="N56" s="34" t="s">
        <v>65</v>
      </c>
      <c r="O56" s="35" t="s">
        <v>65</v>
      </c>
      <c r="P56" s="18" t="s">
        <v>65</v>
      </c>
      <c r="Q56" s="10" t="n">
        <v>121.9</v>
      </c>
    </row>
    <row r="57" customFormat="false" ht="13.8" hidden="false" customHeight="false" outlineLevel="0" collapsed="false">
      <c r="A57" s="18" t="n">
        <v>17020</v>
      </c>
      <c r="B57" s="18" t="n">
        <v>900</v>
      </c>
      <c r="C57" s="18" t="n">
        <v>2442.18</v>
      </c>
      <c r="D57" s="18" t="n">
        <v>2466.7</v>
      </c>
      <c r="E57" s="18" t="n">
        <v>908.54</v>
      </c>
      <c r="F57" s="18" t="n">
        <v>2.07</v>
      </c>
      <c r="G57" s="18" t="n">
        <v>7.59</v>
      </c>
      <c r="H57" s="18" t="n">
        <v>20170605</v>
      </c>
      <c r="I57" s="10" t="n">
        <v>33.11175</v>
      </c>
      <c r="J57" s="24" t="n">
        <v>42859</v>
      </c>
      <c r="K57" s="10" t="n">
        <v>33.029667</v>
      </c>
      <c r="L57" s="24" t="n">
        <v>42886</v>
      </c>
      <c r="M57" s="18" t="n">
        <v>27</v>
      </c>
      <c r="N57" s="34" t="s">
        <v>65</v>
      </c>
      <c r="O57" s="35" t="s">
        <v>65</v>
      </c>
      <c r="P57" s="18" t="s">
        <v>65</v>
      </c>
      <c r="Q57" s="10" t="n">
        <v>58.29</v>
      </c>
    </row>
    <row r="58" customFormat="false" ht="13.8" hidden="false" customHeight="false" outlineLevel="0" collapsed="false">
      <c r="A58" s="18" t="n">
        <v>17023</v>
      </c>
      <c r="B58" s="18" t="n">
        <v>2800</v>
      </c>
      <c r="C58" s="18" t="n">
        <v>2601.68</v>
      </c>
      <c r="D58" s="18" t="n">
        <v>2504.96</v>
      </c>
      <c r="E58" s="18" t="n">
        <v>2527.05</v>
      </c>
      <c r="F58" s="18" t="n">
        <v>1.02</v>
      </c>
      <c r="G58" s="18" t="n">
        <v>7.22</v>
      </c>
      <c r="H58" s="18" t="n">
        <v>20170605</v>
      </c>
      <c r="I58" s="10" t="n">
        <v>36.696667</v>
      </c>
      <c r="J58" s="24" t="n">
        <v>42861</v>
      </c>
      <c r="K58" s="10" t="n">
        <v>36.483</v>
      </c>
      <c r="L58" s="24" t="n">
        <v>42885</v>
      </c>
      <c r="M58" s="18" t="n">
        <v>24</v>
      </c>
      <c r="N58" s="34" t="s">
        <v>65</v>
      </c>
      <c r="O58" s="35" t="s">
        <v>65</v>
      </c>
      <c r="P58" s="18" t="s">
        <v>65</v>
      </c>
      <c r="Q58" s="10" t="n">
        <v>64.39</v>
      </c>
    </row>
    <row r="59" customFormat="false" ht="13.8" hidden="false" customHeight="false" outlineLevel="0" collapsed="false">
      <c r="A59" s="18" t="n">
        <v>17049</v>
      </c>
      <c r="B59" s="18" t="n">
        <v>400</v>
      </c>
      <c r="C59" s="18" t="n">
        <v>2329.53</v>
      </c>
      <c r="D59" s="18" t="n">
        <v>2437.2</v>
      </c>
      <c r="E59" s="18" t="n">
        <v>590.67</v>
      </c>
      <c r="F59" s="18" t="n">
        <v>2.86</v>
      </c>
      <c r="G59" s="18" t="n">
        <v>7.83</v>
      </c>
      <c r="H59" s="18" t="n">
        <v>20170605</v>
      </c>
      <c r="I59" s="10" t="n">
        <v>56.303333</v>
      </c>
      <c r="J59" s="24" t="n">
        <v>42859</v>
      </c>
      <c r="K59" s="10" t="n">
        <v>56.092</v>
      </c>
      <c r="L59" s="24" t="n">
        <v>42885</v>
      </c>
      <c r="M59" s="18" t="n">
        <v>26</v>
      </c>
      <c r="N59" s="34" t="s">
        <v>65</v>
      </c>
      <c r="O59" s="35" t="s">
        <v>65</v>
      </c>
      <c r="P59" s="18" t="s">
        <v>65</v>
      </c>
      <c r="Q59" s="10" t="n">
        <v>102.68</v>
      </c>
    </row>
    <row r="60" customFormat="false" ht="13.8" hidden="false" customHeight="false" outlineLevel="0" collapsed="false">
      <c r="A60" s="18" t="n">
        <v>17054</v>
      </c>
      <c r="B60" s="18" t="n">
        <v>2800</v>
      </c>
      <c r="C60" s="18" t="n">
        <v>2612.89</v>
      </c>
      <c r="D60" s="18" t="n">
        <v>2488.3</v>
      </c>
      <c r="E60" s="18" t="n">
        <v>2516.92</v>
      </c>
      <c r="F60" s="18" t="n">
        <v>1.01</v>
      </c>
      <c r="G60" s="18" t="n">
        <v>7.22</v>
      </c>
      <c r="H60" s="18" t="n">
        <v>20170605</v>
      </c>
      <c r="I60" s="10" t="n">
        <v>64.830333</v>
      </c>
      <c r="J60" s="24" t="n">
        <v>42861</v>
      </c>
      <c r="K60" s="10" t="n">
        <v>64.845667</v>
      </c>
      <c r="L60" s="24" t="n">
        <v>42887</v>
      </c>
      <c r="M60" s="18" t="n">
        <v>26</v>
      </c>
      <c r="N60" s="34" t="s">
        <v>65</v>
      </c>
      <c r="O60" s="35" t="s">
        <v>65</v>
      </c>
      <c r="P60" s="18" t="s">
        <v>65</v>
      </c>
      <c r="Q60" s="10" t="n">
        <v>109.52</v>
      </c>
    </row>
    <row r="61" customFormat="false" ht="13.8" hidden="false" customHeight="false" outlineLevel="0" collapsed="false">
      <c r="A61" s="18" t="n">
        <v>17066</v>
      </c>
      <c r="B61" s="18" t="n">
        <v>2800</v>
      </c>
      <c r="C61" s="18" t="n">
        <v>2622.52</v>
      </c>
      <c r="D61" s="18" t="n">
        <v>2522.02</v>
      </c>
      <c r="E61" s="18" t="n">
        <v>2555.7</v>
      </c>
      <c r="F61" s="18" t="n">
        <v>1.13</v>
      </c>
      <c r="G61" s="18" t="n">
        <v>7.23</v>
      </c>
      <c r="H61" s="18" t="n">
        <v>20170605</v>
      </c>
      <c r="I61" s="10" t="n">
        <v>52.489333</v>
      </c>
      <c r="J61" s="24" t="n">
        <v>42860</v>
      </c>
      <c r="K61" s="10" t="n">
        <v>52.310333</v>
      </c>
      <c r="L61" s="24" t="n">
        <v>42886</v>
      </c>
      <c r="M61" s="18" t="n">
        <v>26</v>
      </c>
      <c r="N61" s="34" t="s">
        <v>65</v>
      </c>
      <c r="O61" s="35" t="s">
        <v>65</v>
      </c>
      <c r="P61" s="18" t="s">
        <v>65</v>
      </c>
      <c r="Q61" s="10" t="n">
        <v>93.56</v>
      </c>
    </row>
    <row r="62" customFormat="false" ht="13.8" hidden="false" customHeight="false" outlineLevel="0" collapsed="false">
      <c r="A62" s="18" t="n">
        <v>17098</v>
      </c>
      <c r="B62" s="18" t="n">
        <v>2800</v>
      </c>
      <c r="C62" s="18" t="n">
        <v>2587.92</v>
      </c>
      <c r="D62" s="18" t="n">
        <v>2497.79</v>
      </c>
      <c r="E62" s="18" t="n">
        <v>2378.18</v>
      </c>
      <c r="F62" s="18" t="n">
        <v>1.08</v>
      </c>
      <c r="G62" s="18" t="n">
        <v>7.23</v>
      </c>
      <c r="H62" s="18" t="n">
        <v>20170605</v>
      </c>
      <c r="I62" s="10" t="n">
        <v>34.447667</v>
      </c>
      <c r="J62" s="24" t="n">
        <v>42859</v>
      </c>
      <c r="K62" s="10" t="n">
        <v>34.179667</v>
      </c>
      <c r="L62" s="24" t="n">
        <v>42886</v>
      </c>
      <c r="M62" s="18" t="n">
        <v>27</v>
      </c>
      <c r="N62" s="34" t="s">
        <v>65</v>
      </c>
      <c r="O62" s="35" t="s">
        <v>65</v>
      </c>
      <c r="P62" s="18" t="s">
        <v>65</v>
      </c>
      <c r="Q62" s="10" t="n">
        <v>65.11</v>
      </c>
    </row>
    <row r="63" customFormat="false" ht="13.8" hidden="false" customHeight="false" outlineLevel="0" collapsed="false">
      <c r="A63" s="18" t="n">
        <v>17119</v>
      </c>
      <c r="B63" s="18" t="n">
        <v>400</v>
      </c>
      <c r="C63" s="18" t="n">
        <v>2377.12</v>
      </c>
      <c r="D63" s="18" t="n">
        <v>2484.38</v>
      </c>
      <c r="E63" s="18" t="n">
        <v>574.36</v>
      </c>
      <c r="F63" s="18" t="n">
        <v>2.93</v>
      </c>
      <c r="G63" s="18" t="n">
        <v>7.84</v>
      </c>
      <c r="H63" s="18" t="n">
        <v>20170605</v>
      </c>
      <c r="I63" s="10" t="n">
        <v>42.004667</v>
      </c>
      <c r="J63" s="24" t="n">
        <v>42859</v>
      </c>
      <c r="K63" s="10" t="n">
        <v>39.805</v>
      </c>
      <c r="L63" s="24" t="n">
        <v>42885</v>
      </c>
      <c r="M63" s="18" t="n">
        <v>26</v>
      </c>
      <c r="N63" s="34" t="s">
        <v>65</v>
      </c>
      <c r="O63" s="35" t="s">
        <v>65</v>
      </c>
      <c r="P63" s="18" t="s">
        <v>65</v>
      </c>
      <c r="Q63" s="10" t="n">
        <v>71.97</v>
      </c>
    </row>
    <row r="64" customFormat="false" ht="13.8" hidden="false" customHeight="false" outlineLevel="0" collapsed="false">
      <c r="A64" s="18" t="n">
        <v>17131</v>
      </c>
      <c r="B64" s="18" t="n">
        <v>2800</v>
      </c>
      <c r="C64" s="18" t="n">
        <v>2608.91</v>
      </c>
      <c r="D64" s="18" t="n">
        <v>2522.06</v>
      </c>
      <c r="E64" s="18" t="n">
        <v>2346.38</v>
      </c>
      <c r="F64" s="18" t="n">
        <v>1.21</v>
      </c>
      <c r="G64" s="18" t="n">
        <v>7.23</v>
      </c>
      <c r="H64" s="18" t="n">
        <v>20170605</v>
      </c>
      <c r="I64" s="10" t="n">
        <v>21.634333</v>
      </c>
      <c r="J64" s="24" t="n">
        <v>42861</v>
      </c>
      <c r="K64" s="10" t="n">
        <v>21.493</v>
      </c>
      <c r="L64" s="24" t="n">
        <v>42885</v>
      </c>
      <c r="M64" s="18" t="n">
        <v>24</v>
      </c>
      <c r="N64" s="34" t="s">
        <v>65</v>
      </c>
      <c r="O64" s="35" t="s">
        <v>65</v>
      </c>
      <c r="P64" s="18" t="s">
        <v>65</v>
      </c>
      <c r="Q64" s="10" t="n">
        <v>37.49</v>
      </c>
    </row>
    <row r="65" customFormat="false" ht="13.8" hidden="false" customHeight="false" outlineLevel="0" collapsed="false">
      <c r="A65" s="18" t="n">
        <v>17138</v>
      </c>
      <c r="B65" s="18" t="n">
        <v>400</v>
      </c>
      <c r="C65" s="18" t="n">
        <v>2359.13</v>
      </c>
      <c r="D65" s="18" t="n">
        <v>2470.99</v>
      </c>
      <c r="E65" s="18" t="n">
        <v>545.47</v>
      </c>
      <c r="F65" s="18" t="n">
        <v>2.98</v>
      </c>
      <c r="G65" s="18" t="n">
        <v>7.83</v>
      </c>
      <c r="H65" s="18" t="n">
        <v>20170605</v>
      </c>
      <c r="I65" s="10" t="n">
        <v>12.556</v>
      </c>
      <c r="J65" s="24" t="n">
        <v>42861</v>
      </c>
      <c r="K65" s="10" t="n">
        <v>12.730333</v>
      </c>
      <c r="L65" s="24" t="n">
        <v>42885</v>
      </c>
      <c r="M65" s="18" t="n">
        <v>24</v>
      </c>
      <c r="N65" s="34" t="s">
        <v>65</v>
      </c>
      <c r="O65" s="35" t="s">
        <v>65</v>
      </c>
      <c r="P65" s="18" t="s">
        <v>65</v>
      </c>
      <c r="Q65" s="10" t="n">
        <v>25.04</v>
      </c>
    </row>
    <row r="66" customFormat="false" ht="13.8" hidden="false" customHeight="false" outlineLevel="0" collapsed="false">
      <c r="A66" s="18" t="n">
        <v>17141</v>
      </c>
      <c r="B66" s="18" t="n">
        <v>900</v>
      </c>
      <c r="C66" s="18" t="n">
        <v>2453.26</v>
      </c>
      <c r="D66" s="18" t="n">
        <v>2468.16</v>
      </c>
      <c r="E66" s="18" t="n">
        <v>943.47</v>
      </c>
      <c r="F66" s="18" t="n">
        <v>2.01</v>
      </c>
      <c r="G66" s="18" t="n">
        <v>7.59</v>
      </c>
      <c r="H66" s="18" t="n">
        <v>20170605</v>
      </c>
      <c r="I66" s="10" t="n">
        <v>12.293667</v>
      </c>
      <c r="J66" s="24" t="n">
        <v>42859</v>
      </c>
      <c r="K66" s="10" t="n">
        <v>12.295</v>
      </c>
      <c r="L66" s="24" t="n">
        <v>42885</v>
      </c>
      <c r="M66" s="18" t="n">
        <v>26</v>
      </c>
      <c r="N66" s="34" t="s">
        <v>65</v>
      </c>
      <c r="O66" s="35" t="s">
        <v>65</v>
      </c>
      <c r="P66" s="18" t="s">
        <v>65</v>
      </c>
      <c r="Q66" s="10" t="n">
        <v>22.56</v>
      </c>
    </row>
    <row r="67" customFormat="false" ht="13.8" hidden="false" customHeight="false" outlineLevel="0" collapsed="false">
      <c r="A67" s="18" t="n">
        <v>17186</v>
      </c>
      <c r="B67" s="18" t="n">
        <v>400</v>
      </c>
      <c r="C67" s="18" t="n">
        <v>2348.8</v>
      </c>
      <c r="D67" s="18" t="n">
        <v>2454.04</v>
      </c>
      <c r="E67" s="18" t="n">
        <v>519.42</v>
      </c>
      <c r="F67" s="18" t="n">
        <v>3.1</v>
      </c>
      <c r="G67" s="18" t="n">
        <v>7.83</v>
      </c>
      <c r="H67" s="18" t="n">
        <v>20170605</v>
      </c>
      <c r="I67" s="10" t="n">
        <v>36.541333</v>
      </c>
      <c r="J67" s="24" t="n">
        <v>42859</v>
      </c>
      <c r="K67" s="10" t="n">
        <v>36.644</v>
      </c>
      <c r="L67" s="24" t="n">
        <v>42885</v>
      </c>
      <c r="M67" s="18" t="n">
        <v>26</v>
      </c>
      <c r="N67" s="34" t="s">
        <v>65</v>
      </c>
      <c r="O67" s="35" t="s">
        <v>65</v>
      </c>
      <c r="P67" s="18" t="s">
        <v>65</v>
      </c>
      <c r="Q67" s="10" t="n">
        <v>65.57</v>
      </c>
    </row>
    <row r="68" customFormat="false" ht="13.8" hidden="false" customHeight="false" outlineLevel="0" collapsed="false">
      <c r="A68" s="18" t="n">
        <v>17189</v>
      </c>
      <c r="B68" s="18" t="n">
        <v>400</v>
      </c>
      <c r="C68" s="18" t="n">
        <v>2388.7</v>
      </c>
      <c r="D68" s="18" t="n">
        <v>2486.18</v>
      </c>
      <c r="E68" s="18" t="n">
        <v>535.06</v>
      </c>
      <c r="F68" s="18" t="n">
        <v>3.1</v>
      </c>
      <c r="G68" s="18" t="n">
        <v>7.84</v>
      </c>
      <c r="H68" s="18" t="n">
        <v>20170605</v>
      </c>
      <c r="I68" s="10" t="n">
        <v>59.721667</v>
      </c>
      <c r="J68" s="24" t="n">
        <v>42860</v>
      </c>
      <c r="K68" s="10" t="n">
        <v>59.708333</v>
      </c>
      <c r="L68" s="24" t="n">
        <v>42885</v>
      </c>
      <c r="M68" s="18" t="n">
        <v>25</v>
      </c>
      <c r="N68" s="34" t="s">
        <v>65</v>
      </c>
      <c r="O68" s="35" t="s">
        <v>65</v>
      </c>
      <c r="P68" s="18" t="s">
        <v>65</v>
      </c>
      <c r="Q68" s="10" t="n">
        <v>104.31</v>
      </c>
    </row>
    <row r="69" customFormat="false" ht="13.8" hidden="false" customHeight="false" outlineLevel="0" collapsed="false">
      <c r="A69" s="18" t="n">
        <v>17196</v>
      </c>
      <c r="B69" s="18" t="n">
        <v>900</v>
      </c>
      <c r="C69" s="18" t="n">
        <v>2439.9</v>
      </c>
      <c r="D69" s="18" t="n">
        <v>2459.91</v>
      </c>
      <c r="E69" s="18" t="n">
        <v>936.56</v>
      </c>
      <c r="F69" s="18" t="n">
        <v>2.02</v>
      </c>
      <c r="G69" s="18" t="n">
        <v>7.62</v>
      </c>
      <c r="H69" s="18" t="n">
        <v>20170605</v>
      </c>
      <c r="I69" s="10" t="n">
        <v>23.109</v>
      </c>
      <c r="J69" s="24" t="n">
        <v>42861</v>
      </c>
      <c r="K69" s="10" t="n">
        <v>22.620333</v>
      </c>
      <c r="L69" s="24" t="n">
        <v>42885</v>
      </c>
      <c r="M69" s="18" t="n">
        <v>24</v>
      </c>
      <c r="N69" s="34" t="s">
        <v>65</v>
      </c>
      <c r="O69" s="35" t="s">
        <v>65</v>
      </c>
      <c r="P69" s="18" t="s">
        <v>65</v>
      </c>
      <c r="Q69" s="10" t="n">
        <v>38.18</v>
      </c>
    </row>
    <row r="70" customFormat="false" ht="13.8" hidden="false" customHeight="false" outlineLevel="0" collapsed="false">
      <c r="A70" s="18" t="n">
        <v>17199</v>
      </c>
      <c r="B70" s="18" t="n">
        <v>2800</v>
      </c>
      <c r="C70" s="18" t="n">
        <v>2616.63</v>
      </c>
      <c r="D70" s="18" t="n">
        <v>2523.13</v>
      </c>
      <c r="E70" s="18" t="n">
        <v>2423.47</v>
      </c>
      <c r="F70" s="18" t="n">
        <v>1.17</v>
      </c>
      <c r="G70" s="18" t="n">
        <v>7.24</v>
      </c>
      <c r="H70" s="18" t="n">
        <v>20170605</v>
      </c>
      <c r="I70" s="10" t="n">
        <v>10.405333</v>
      </c>
      <c r="J70" s="24" t="n">
        <v>42861</v>
      </c>
      <c r="K70" s="10" t="n">
        <v>10.468667</v>
      </c>
      <c r="L70" s="24" t="n">
        <v>42885</v>
      </c>
      <c r="M70" s="18" t="n">
        <v>24</v>
      </c>
      <c r="N70" s="34" t="s">
        <v>65</v>
      </c>
      <c r="O70" s="35" t="s">
        <v>65</v>
      </c>
      <c r="P70" s="18" t="s">
        <v>65</v>
      </c>
      <c r="Q70" s="10" t="n">
        <v>19.79</v>
      </c>
    </row>
    <row r="71" customFormat="false" ht="13.8" hidden="false" customHeight="false" outlineLevel="0" collapsed="false">
      <c r="A71" s="18" t="n">
        <v>17212</v>
      </c>
      <c r="B71" s="18" t="n">
        <v>900</v>
      </c>
      <c r="C71" s="18" t="n">
        <v>2441.67</v>
      </c>
      <c r="D71" s="18" t="n">
        <v>2467.77</v>
      </c>
      <c r="E71" s="18" t="n">
        <v>890.65</v>
      </c>
      <c r="F71" s="18" t="n">
        <v>2.12</v>
      </c>
      <c r="G71" s="18" t="n">
        <v>7.62</v>
      </c>
      <c r="H71" s="18" t="n">
        <v>20170605</v>
      </c>
      <c r="I71" s="10" t="n">
        <v>16.0855</v>
      </c>
      <c r="J71" s="24" t="n">
        <v>42860</v>
      </c>
      <c r="K71" s="10" t="n">
        <v>16.059667</v>
      </c>
      <c r="L71" s="24" t="n">
        <v>42885</v>
      </c>
      <c r="M71" s="18" t="n">
        <v>25</v>
      </c>
      <c r="N71" s="34" t="s">
        <v>65</v>
      </c>
      <c r="O71" s="35" t="s">
        <v>65</v>
      </c>
      <c r="P71" s="18" t="s">
        <v>65</v>
      </c>
      <c r="Q71" s="10" t="n">
        <v>28.69</v>
      </c>
    </row>
    <row r="72" customFormat="false" ht="13.8" hidden="false" customHeight="false" outlineLevel="0" collapsed="false">
      <c r="A72" s="18" t="n">
        <v>17215</v>
      </c>
      <c r="B72" s="18" t="n">
        <v>900</v>
      </c>
      <c r="C72" s="18" t="n">
        <v>2449.19</v>
      </c>
      <c r="D72" s="18" t="n">
        <v>2464.79</v>
      </c>
      <c r="E72" s="18" t="n">
        <v>904.6</v>
      </c>
      <c r="F72" s="18" t="n">
        <v>2.08</v>
      </c>
      <c r="G72" s="18" t="n">
        <v>7.59</v>
      </c>
      <c r="H72" s="18" t="n">
        <v>20170605</v>
      </c>
      <c r="I72" s="10" t="n">
        <v>5.3023333</v>
      </c>
      <c r="J72" s="24" t="n">
        <v>42860</v>
      </c>
      <c r="K72" s="10" t="n">
        <v>5.312</v>
      </c>
      <c r="L72" s="24" t="n">
        <v>42886</v>
      </c>
      <c r="M72" s="18" t="n">
        <v>26</v>
      </c>
      <c r="N72" s="34" t="s">
        <v>65</v>
      </c>
      <c r="O72" s="35" t="s">
        <v>65</v>
      </c>
      <c r="P72" s="18" t="s">
        <v>65</v>
      </c>
      <c r="Q72" s="10" t="n">
        <v>10.79</v>
      </c>
    </row>
    <row r="73" customFormat="false" ht="13.8" hidden="false" customHeight="false" outlineLevel="0" collapsed="false">
      <c r="A73" s="18" t="n">
        <v>17217</v>
      </c>
      <c r="B73" s="18" t="n">
        <v>400</v>
      </c>
      <c r="C73" s="18" t="n">
        <v>2404.69</v>
      </c>
      <c r="D73" s="18" t="n">
        <v>2506.24</v>
      </c>
      <c r="E73" s="18" t="n">
        <v>576.45</v>
      </c>
      <c r="F73" s="18" t="n">
        <v>2.97</v>
      </c>
      <c r="G73" s="18" t="n">
        <v>7.83</v>
      </c>
      <c r="H73" s="18" t="n">
        <v>20170605</v>
      </c>
      <c r="I73" s="10" t="n">
        <v>16.361667</v>
      </c>
      <c r="J73" s="24" t="n">
        <v>42861</v>
      </c>
      <c r="K73" s="10" t="n">
        <v>16.599667</v>
      </c>
      <c r="L73" s="24" t="n">
        <v>42885</v>
      </c>
      <c r="M73" s="18" t="n">
        <v>24</v>
      </c>
      <c r="N73" s="34" t="s">
        <v>65</v>
      </c>
      <c r="O73" s="35" t="s">
        <v>65</v>
      </c>
      <c r="P73" s="18" t="s">
        <v>65</v>
      </c>
      <c r="Q73" s="10" t="n">
        <v>31.32</v>
      </c>
    </row>
    <row r="74" customFormat="false" ht="13.8" hidden="false" customHeight="false" outlineLevel="0" collapsed="false">
      <c r="A74" s="18" t="n">
        <v>17026</v>
      </c>
      <c r="B74" s="18" t="n">
        <v>2800</v>
      </c>
      <c r="C74" s="18" t="n">
        <v>2616.63</v>
      </c>
      <c r="D74" s="18" t="n">
        <v>2523.13</v>
      </c>
      <c r="E74" s="18" t="n">
        <v>2423.47</v>
      </c>
      <c r="F74" s="18" t="n">
        <v>1.17</v>
      </c>
      <c r="G74" s="18" t="n">
        <v>7.24</v>
      </c>
      <c r="H74" s="18" t="n">
        <v>20170606</v>
      </c>
      <c r="I74" s="10" t="n">
        <v>47.084</v>
      </c>
      <c r="J74" s="24" t="n">
        <v>42860</v>
      </c>
      <c r="K74" s="10" t="n">
        <v>46.971667</v>
      </c>
      <c r="L74" s="24" t="n">
        <v>42885</v>
      </c>
      <c r="M74" s="18" t="n">
        <v>25</v>
      </c>
      <c r="N74" s="34" t="s">
        <v>65</v>
      </c>
      <c r="O74" s="35" t="s">
        <v>65</v>
      </c>
      <c r="P74" s="18" t="s">
        <v>65</v>
      </c>
      <c r="Q74" s="10" t="n">
        <v>83.13</v>
      </c>
    </row>
    <row r="75" customFormat="false" ht="13.8" hidden="false" customHeight="false" outlineLevel="0" collapsed="false">
      <c r="A75" s="18" t="n">
        <v>17032</v>
      </c>
      <c r="B75" s="18" t="n">
        <v>900</v>
      </c>
      <c r="C75" s="18" t="n">
        <v>2449.19</v>
      </c>
      <c r="D75" s="18" t="n">
        <v>2464.79</v>
      </c>
      <c r="E75" s="18" t="n">
        <v>904.6</v>
      </c>
      <c r="F75" s="18" t="n">
        <v>2.08</v>
      </c>
      <c r="G75" s="18" t="n">
        <v>7.59</v>
      </c>
      <c r="H75" s="18" t="n">
        <v>20170606</v>
      </c>
      <c r="I75" s="10" t="n">
        <v>32.175</v>
      </c>
      <c r="J75" s="24" t="n">
        <v>42860</v>
      </c>
      <c r="K75" s="10" t="n">
        <v>31.953667</v>
      </c>
      <c r="L75" s="24" t="n">
        <v>42886</v>
      </c>
      <c r="M75" s="18" t="n">
        <v>26</v>
      </c>
      <c r="N75" s="34" t="s">
        <v>65</v>
      </c>
      <c r="O75" s="35" t="s">
        <v>65</v>
      </c>
      <c r="P75" s="18" t="s">
        <v>65</v>
      </c>
      <c r="Q75" s="10" t="n">
        <v>58.94</v>
      </c>
    </row>
    <row r="76" customFormat="false" ht="13.8" hidden="false" customHeight="false" outlineLevel="0" collapsed="false">
      <c r="A76" s="18" t="n">
        <v>17036</v>
      </c>
      <c r="B76" s="18" t="n">
        <v>2800</v>
      </c>
      <c r="C76" s="18" t="n">
        <v>2612.89</v>
      </c>
      <c r="D76" s="18" t="n">
        <v>2488.3</v>
      </c>
      <c r="E76" s="18" t="n">
        <v>2516.92</v>
      </c>
      <c r="F76" s="18" t="n">
        <v>1.01</v>
      </c>
      <c r="G76" s="18" t="n">
        <v>7.22</v>
      </c>
      <c r="H76" s="18" t="n">
        <v>20170606</v>
      </c>
      <c r="I76" s="10" t="n">
        <v>18.806333</v>
      </c>
      <c r="J76" s="24" t="n">
        <v>42860</v>
      </c>
      <c r="K76" s="10" t="n">
        <v>18.60025</v>
      </c>
      <c r="L76" s="24" t="n">
        <v>42885</v>
      </c>
      <c r="M76" s="18" t="n">
        <v>25</v>
      </c>
      <c r="N76" s="34" t="s">
        <v>65</v>
      </c>
      <c r="O76" s="35" t="s">
        <v>65</v>
      </c>
      <c r="P76" s="18" t="s">
        <v>65</v>
      </c>
      <c r="Q76" s="10" t="n">
        <v>32.77</v>
      </c>
    </row>
    <row r="77" customFormat="false" ht="13.8" hidden="false" customHeight="false" outlineLevel="0" collapsed="false">
      <c r="A77" s="18" t="n">
        <v>17040</v>
      </c>
      <c r="B77" s="18" t="n">
        <v>2800</v>
      </c>
      <c r="C77" s="18" t="n">
        <v>2601.68</v>
      </c>
      <c r="D77" s="18" t="n">
        <v>2504.96</v>
      </c>
      <c r="E77" s="18" t="n">
        <v>2527.05</v>
      </c>
      <c r="F77" s="18" t="n">
        <v>1.02</v>
      </c>
      <c r="G77" s="18" t="n">
        <v>7.22</v>
      </c>
      <c r="H77" s="18" t="n">
        <v>20170606</v>
      </c>
      <c r="I77" s="10" t="n">
        <v>47.585333</v>
      </c>
      <c r="J77" s="24" t="n">
        <v>42860</v>
      </c>
      <c r="K77" s="10" t="n">
        <v>47.184</v>
      </c>
      <c r="L77" s="24" t="n">
        <v>42885</v>
      </c>
      <c r="M77" s="18" t="n">
        <v>25</v>
      </c>
      <c r="N77" s="34" t="s">
        <v>65</v>
      </c>
      <c r="O77" s="35" t="s">
        <v>65</v>
      </c>
      <c r="P77" s="18" t="s">
        <v>65</v>
      </c>
      <c r="Q77" s="10" t="n">
        <v>86.08</v>
      </c>
    </row>
    <row r="78" customFormat="false" ht="13.8" hidden="false" customHeight="false" outlineLevel="0" collapsed="false">
      <c r="A78" s="18" t="n">
        <v>17045</v>
      </c>
      <c r="B78" s="18" t="n">
        <v>2800</v>
      </c>
      <c r="C78" s="18" t="n">
        <v>2608.91</v>
      </c>
      <c r="D78" s="18" t="n">
        <v>2522.06</v>
      </c>
      <c r="E78" s="18" t="n">
        <v>2346.38</v>
      </c>
      <c r="F78" s="18" t="n">
        <v>1.21</v>
      </c>
      <c r="G78" s="18" t="n">
        <v>7.23</v>
      </c>
      <c r="H78" s="18" t="n">
        <v>20170606</v>
      </c>
      <c r="I78" s="10" t="n">
        <v>31.237333</v>
      </c>
      <c r="J78" s="24" t="n">
        <v>42861</v>
      </c>
      <c r="K78" s="10" t="n">
        <v>32.053667</v>
      </c>
      <c r="L78" s="24" t="n">
        <v>42885</v>
      </c>
      <c r="M78" s="18" t="n">
        <v>24</v>
      </c>
      <c r="N78" s="34" t="s">
        <v>65</v>
      </c>
      <c r="O78" s="35" t="s">
        <v>65</v>
      </c>
      <c r="P78" s="18" t="s">
        <v>65</v>
      </c>
      <c r="Q78" s="10" t="n">
        <v>62.97</v>
      </c>
    </row>
    <row r="79" customFormat="false" ht="13.8" hidden="false" customHeight="false" outlineLevel="0" collapsed="false">
      <c r="A79" s="18" t="n">
        <v>17050</v>
      </c>
      <c r="B79" s="18" t="n">
        <v>2800</v>
      </c>
      <c r="C79" s="18" t="n">
        <v>2622.52</v>
      </c>
      <c r="D79" s="18" t="n">
        <v>2522.02</v>
      </c>
      <c r="E79" s="18" t="n">
        <v>2555.7</v>
      </c>
      <c r="F79" s="18" t="n">
        <v>1.13</v>
      </c>
      <c r="G79" s="18" t="n">
        <v>7.23</v>
      </c>
      <c r="H79" s="18" t="n">
        <v>20170606</v>
      </c>
      <c r="I79" s="10" t="n">
        <v>33.056</v>
      </c>
      <c r="J79" s="24" t="n">
        <v>42859</v>
      </c>
      <c r="K79" s="10" t="n">
        <v>32.847333</v>
      </c>
      <c r="L79" s="24" t="n">
        <v>42885</v>
      </c>
      <c r="M79" s="18" t="n">
        <v>26</v>
      </c>
      <c r="N79" s="34" t="s">
        <v>65</v>
      </c>
      <c r="O79" s="35" t="s">
        <v>65</v>
      </c>
      <c r="P79" s="18" t="s">
        <v>65</v>
      </c>
      <c r="Q79" s="10" t="n">
        <v>59.71</v>
      </c>
    </row>
    <row r="80" customFormat="false" ht="13.8" hidden="false" customHeight="false" outlineLevel="0" collapsed="false">
      <c r="A80" s="18" t="n">
        <v>17061</v>
      </c>
      <c r="B80" s="18" t="n">
        <v>400</v>
      </c>
      <c r="C80" s="18" t="n">
        <v>2377.12</v>
      </c>
      <c r="D80" s="18" t="n">
        <v>2484.38</v>
      </c>
      <c r="E80" s="18" t="n">
        <v>574.36</v>
      </c>
      <c r="F80" s="18" t="n">
        <v>2.93</v>
      </c>
      <c r="G80" s="18" t="n">
        <v>7.84</v>
      </c>
      <c r="H80" s="18" t="n">
        <v>20170606</v>
      </c>
      <c r="I80" s="10" t="n">
        <v>33.365667</v>
      </c>
      <c r="J80" s="24" t="n">
        <v>42859</v>
      </c>
      <c r="K80" s="10" t="n">
        <v>33.389333</v>
      </c>
      <c r="L80" s="24" t="n">
        <v>42885</v>
      </c>
      <c r="M80" s="18" t="n">
        <v>26</v>
      </c>
      <c r="N80" s="34" t="s">
        <v>65</v>
      </c>
      <c r="O80" s="35" t="s">
        <v>65</v>
      </c>
      <c r="P80" s="18" t="s">
        <v>65</v>
      </c>
      <c r="Q80" s="10" t="n">
        <v>61.1</v>
      </c>
    </row>
    <row r="81" customFormat="false" ht="13.8" hidden="false" customHeight="false" outlineLevel="0" collapsed="false">
      <c r="A81" s="18" t="n">
        <v>17065</v>
      </c>
      <c r="B81" s="18" t="n">
        <v>900</v>
      </c>
      <c r="C81" s="18" t="n">
        <v>2439.9</v>
      </c>
      <c r="D81" s="18" t="n">
        <v>2459.91</v>
      </c>
      <c r="E81" s="18" t="n">
        <v>936.56</v>
      </c>
      <c r="F81" s="18" t="n">
        <v>2.02</v>
      </c>
      <c r="G81" s="18" t="n">
        <v>7.62</v>
      </c>
      <c r="H81" s="18" t="n">
        <v>20170606</v>
      </c>
      <c r="I81" s="10" t="n">
        <v>27.130667</v>
      </c>
      <c r="J81" s="24" t="n">
        <v>42859</v>
      </c>
      <c r="K81" s="10" t="n">
        <v>27.153333</v>
      </c>
      <c r="L81" s="24" t="n">
        <v>42885</v>
      </c>
      <c r="M81" s="18" t="n">
        <v>26</v>
      </c>
      <c r="N81" s="34" t="s">
        <v>65</v>
      </c>
      <c r="O81" s="35" t="s">
        <v>65</v>
      </c>
      <c r="P81" s="18" t="s">
        <v>65</v>
      </c>
      <c r="Q81" s="10" t="n">
        <v>51.7</v>
      </c>
    </row>
    <row r="82" customFormat="false" ht="13.8" hidden="false" customHeight="false" outlineLevel="0" collapsed="false">
      <c r="A82" s="18" t="n">
        <v>17080</v>
      </c>
      <c r="B82" s="18" t="n">
        <v>900</v>
      </c>
      <c r="C82" s="18" t="n">
        <v>2441</v>
      </c>
      <c r="D82" s="18" t="n">
        <v>2468.42</v>
      </c>
      <c r="E82" s="18" t="n">
        <v>865.45</v>
      </c>
      <c r="F82" s="18" t="n">
        <v>2.15</v>
      </c>
      <c r="G82" s="18" t="n">
        <v>7.62</v>
      </c>
      <c r="H82" s="18" t="n">
        <v>20170606</v>
      </c>
      <c r="I82" s="10" t="n">
        <v>32.599333</v>
      </c>
      <c r="J82" s="24" t="n">
        <v>42860</v>
      </c>
      <c r="K82" s="10" t="n">
        <v>32.313333</v>
      </c>
      <c r="L82" s="24" t="n">
        <v>42886</v>
      </c>
      <c r="M82" s="18" t="n">
        <v>26</v>
      </c>
      <c r="N82" s="34" t="s">
        <v>65</v>
      </c>
      <c r="O82" s="35" t="s">
        <v>65</v>
      </c>
      <c r="P82" s="18" t="s">
        <v>65</v>
      </c>
      <c r="Q82" s="10" t="n">
        <v>60.06</v>
      </c>
    </row>
    <row r="83" customFormat="false" ht="13.8" hidden="false" customHeight="false" outlineLevel="0" collapsed="false">
      <c r="A83" s="18" t="n">
        <v>17104</v>
      </c>
      <c r="B83" s="18" t="n">
        <v>400</v>
      </c>
      <c r="C83" s="18" t="n">
        <v>2348.8</v>
      </c>
      <c r="D83" s="18" t="n">
        <v>2454.04</v>
      </c>
      <c r="E83" s="18" t="n">
        <v>519.42</v>
      </c>
      <c r="F83" s="18" t="n">
        <v>3.1</v>
      </c>
      <c r="G83" s="18" t="n">
        <v>7.83</v>
      </c>
      <c r="H83" s="18" t="n">
        <v>20170606</v>
      </c>
      <c r="I83" s="10" t="n">
        <v>20.289333</v>
      </c>
      <c r="J83" s="24" t="n">
        <v>42861</v>
      </c>
      <c r="K83" s="10" t="n">
        <v>20.122333</v>
      </c>
      <c r="L83" s="24" t="n">
        <v>42885</v>
      </c>
      <c r="M83" s="18" t="n">
        <v>24</v>
      </c>
      <c r="N83" s="34" t="s">
        <v>65</v>
      </c>
      <c r="O83" s="35" t="s">
        <v>65</v>
      </c>
      <c r="P83" s="18" t="s">
        <v>65</v>
      </c>
      <c r="Q83" s="10" t="n">
        <v>36.14</v>
      </c>
    </row>
    <row r="84" customFormat="false" ht="13.8" hidden="false" customHeight="false" outlineLevel="0" collapsed="false">
      <c r="A84" s="18" t="n">
        <v>17117</v>
      </c>
      <c r="B84" s="18" t="n">
        <v>400</v>
      </c>
      <c r="C84" s="18" t="n">
        <v>2329.53</v>
      </c>
      <c r="D84" s="18" t="n">
        <v>2437.2</v>
      </c>
      <c r="E84" s="18" t="n">
        <v>590.67</v>
      </c>
      <c r="F84" s="18" t="n">
        <v>2.86</v>
      </c>
      <c r="G84" s="18" t="n">
        <v>7.83</v>
      </c>
      <c r="H84" s="18" t="n">
        <v>20170606</v>
      </c>
      <c r="I84" s="10" t="n">
        <v>55.447667</v>
      </c>
      <c r="J84" s="24" t="n">
        <v>42859</v>
      </c>
      <c r="K84" s="10" t="n">
        <v>55.338</v>
      </c>
      <c r="L84" s="24" t="n">
        <v>42885</v>
      </c>
      <c r="M84" s="18" t="n">
        <v>26</v>
      </c>
      <c r="N84" s="34" t="s">
        <v>65</v>
      </c>
      <c r="O84" s="35" t="s">
        <v>65</v>
      </c>
      <c r="P84" s="18" t="s">
        <v>65</v>
      </c>
      <c r="Q84" s="10" t="n">
        <v>94.64</v>
      </c>
    </row>
    <row r="85" customFormat="false" ht="13.8" hidden="false" customHeight="false" outlineLevel="0" collapsed="false">
      <c r="A85" s="18" t="n">
        <v>17147</v>
      </c>
      <c r="B85" s="18" t="n">
        <v>2800</v>
      </c>
      <c r="C85" s="18" t="n">
        <v>2587.92</v>
      </c>
      <c r="D85" s="18" t="n">
        <v>2497.79</v>
      </c>
      <c r="E85" s="18" t="n">
        <v>2378.18</v>
      </c>
      <c r="F85" s="18" t="n">
        <v>1.08</v>
      </c>
      <c r="G85" s="18" t="n">
        <v>7.23</v>
      </c>
      <c r="H85" s="18" t="n">
        <v>20170606</v>
      </c>
      <c r="I85" s="10" t="n">
        <v>23.267333</v>
      </c>
      <c r="J85" s="24" t="n">
        <v>42859</v>
      </c>
      <c r="K85" s="10" t="n">
        <v>22.59</v>
      </c>
      <c r="L85" s="24" t="n">
        <v>42885</v>
      </c>
      <c r="M85" s="18" t="n">
        <v>26</v>
      </c>
      <c r="N85" s="34" t="s">
        <v>65</v>
      </c>
      <c r="O85" s="35" t="s">
        <v>65</v>
      </c>
      <c r="P85" s="18" t="s">
        <v>65</v>
      </c>
      <c r="Q85" s="10" t="n">
        <v>41.69</v>
      </c>
    </row>
    <row r="86" customFormat="false" ht="13.8" hidden="false" customHeight="false" outlineLevel="0" collapsed="false">
      <c r="A86" s="18" t="n">
        <v>17155</v>
      </c>
      <c r="B86" s="18" t="n">
        <v>900</v>
      </c>
      <c r="C86" s="18" t="n">
        <v>2442.18</v>
      </c>
      <c r="D86" s="18" t="n">
        <v>2466.7</v>
      </c>
      <c r="E86" s="18" t="n">
        <v>908.54</v>
      </c>
      <c r="F86" s="18" t="n">
        <v>2.07</v>
      </c>
      <c r="G86" s="18" t="n">
        <v>7.59</v>
      </c>
      <c r="H86" s="18" t="n">
        <v>20170606</v>
      </c>
      <c r="I86" s="10" t="n">
        <v>16.748</v>
      </c>
      <c r="J86" s="24" t="n">
        <v>42860</v>
      </c>
      <c r="K86" s="10" t="n">
        <v>16.764</v>
      </c>
      <c r="L86" s="24" t="n">
        <v>42885</v>
      </c>
      <c r="M86" s="18" t="n">
        <v>25</v>
      </c>
      <c r="N86" s="34" t="s">
        <v>65</v>
      </c>
      <c r="O86" s="35" t="s">
        <v>65</v>
      </c>
      <c r="P86" s="18" t="s">
        <v>65</v>
      </c>
      <c r="Q86" s="10" t="n">
        <v>29.35</v>
      </c>
    </row>
    <row r="87" customFormat="false" ht="13.8" hidden="false" customHeight="false" outlineLevel="0" collapsed="false">
      <c r="A87" s="18" t="n">
        <v>17187</v>
      </c>
      <c r="B87" s="18" t="n">
        <v>900</v>
      </c>
      <c r="C87" s="18" t="n">
        <v>2441.67</v>
      </c>
      <c r="D87" s="18" t="n">
        <v>2467.77</v>
      </c>
      <c r="E87" s="18" t="n">
        <v>890.65</v>
      </c>
      <c r="F87" s="18" t="n">
        <v>2.12</v>
      </c>
      <c r="G87" s="18" t="n">
        <v>7.62</v>
      </c>
      <c r="H87" s="18" t="n">
        <v>20170606</v>
      </c>
      <c r="I87" s="10" t="n">
        <v>12.458333</v>
      </c>
      <c r="J87" s="24" t="n">
        <v>42860</v>
      </c>
      <c r="K87" s="10" t="n">
        <v>12.325333</v>
      </c>
      <c r="L87" s="24" t="n">
        <v>42885</v>
      </c>
      <c r="M87" s="18" t="n">
        <v>25</v>
      </c>
      <c r="N87" s="34" t="s">
        <v>65</v>
      </c>
      <c r="O87" s="35" t="s">
        <v>65</v>
      </c>
      <c r="P87" s="18" t="s">
        <v>65</v>
      </c>
      <c r="Q87" s="10" t="n">
        <v>21.67</v>
      </c>
    </row>
    <row r="88" customFormat="false" ht="13.8" hidden="false" customHeight="false" outlineLevel="0" collapsed="false">
      <c r="A88" s="18" t="n">
        <v>17195</v>
      </c>
      <c r="B88" s="18" t="n">
        <v>400</v>
      </c>
      <c r="C88" s="18" t="n">
        <v>2404.69</v>
      </c>
      <c r="D88" s="18" t="n">
        <v>2506.24</v>
      </c>
      <c r="E88" s="18" t="n">
        <v>576.45</v>
      </c>
      <c r="F88" s="18" t="n">
        <v>2.97</v>
      </c>
      <c r="G88" s="18" t="n">
        <v>7.83</v>
      </c>
      <c r="H88" s="18" t="n">
        <v>20170606</v>
      </c>
      <c r="I88" s="10" t="n">
        <v>29.544333</v>
      </c>
      <c r="J88" s="24" t="n">
        <v>42861</v>
      </c>
      <c r="K88" s="10" t="n">
        <v>29.761667</v>
      </c>
      <c r="L88" s="24" t="n">
        <v>42885</v>
      </c>
      <c r="M88" s="18" t="n">
        <v>24</v>
      </c>
      <c r="N88" s="34" t="s">
        <v>65</v>
      </c>
      <c r="O88" s="35" t="s">
        <v>65</v>
      </c>
      <c r="P88" s="18" t="s">
        <v>65</v>
      </c>
      <c r="Q88" s="10" t="n">
        <v>50.63</v>
      </c>
    </row>
    <row r="89" customFormat="false" ht="13.8" hidden="false" customHeight="false" outlineLevel="0" collapsed="false">
      <c r="A89" s="18" t="n">
        <v>17198</v>
      </c>
      <c r="B89" s="18" t="n">
        <v>900</v>
      </c>
      <c r="C89" s="18" t="n">
        <v>2453.26</v>
      </c>
      <c r="D89" s="18" t="n">
        <v>2468.16</v>
      </c>
      <c r="E89" s="18" t="n">
        <v>943.47</v>
      </c>
      <c r="F89" s="18" t="n">
        <v>2.01</v>
      </c>
      <c r="G89" s="18" t="n">
        <v>7.59</v>
      </c>
      <c r="H89" s="18" t="n">
        <v>20170606</v>
      </c>
      <c r="I89" s="10" t="n">
        <v>14.121</v>
      </c>
      <c r="J89" s="24" t="n">
        <v>42861</v>
      </c>
      <c r="K89" s="10" t="n">
        <v>14.330667</v>
      </c>
      <c r="L89" s="24" t="n">
        <v>42886</v>
      </c>
      <c r="M89" s="18" t="n">
        <v>25</v>
      </c>
      <c r="N89" s="34" t="s">
        <v>65</v>
      </c>
      <c r="O89" s="35" t="s">
        <v>65</v>
      </c>
      <c r="P89" s="18" t="s">
        <v>65</v>
      </c>
      <c r="Q89" s="10" t="n">
        <v>28.38</v>
      </c>
    </row>
    <row r="90" customFormat="false" ht="13.8" hidden="false" customHeight="false" outlineLevel="0" collapsed="false">
      <c r="A90" s="18" t="n">
        <v>17207</v>
      </c>
      <c r="B90" s="18" t="n">
        <v>400</v>
      </c>
      <c r="C90" s="18" t="n">
        <v>2359.13</v>
      </c>
      <c r="D90" s="18" t="n">
        <v>2470.99</v>
      </c>
      <c r="E90" s="18" t="n">
        <v>545.47</v>
      </c>
      <c r="F90" s="18" t="n">
        <v>2.98</v>
      </c>
      <c r="G90" s="18" t="n">
        <v>7.83</v>
      </c>
      <c r="H90" s="18" t="n">
        <v>20170606</v>
      </c>
      <c r="I90" s="10" t="n">
        <v>22.78575</v>
      </c>
      <c r="J90" s="24" t="n">
        <v>42860</v>
      </c>
      <c r="K90" s="10" t="n">
        <v>22.828333</v>
      </c>
      <c r="L90" s="24" t="n">
        <v>42885</v>
      </c>
      <c r="M90" s="18" t="n">
        <v>25</v>
      </c>
      <c r="N90" s="34" t="s">
        <v>65</v>
      </c>
      <c r="O90" s="35" t="s">
        <v>65</v>
      </c>
      <c r="P90" s="18" t="s">
        <v>65</v>
      </c>
      <c r="Q90" s="10" t="n">
        <v>43.09</v>
      </c>
    </row>
    <row r="91" customFormat="false" ht="13.8" hidden="false" customHeight="false" outlineLevel="0" collapsed="false">
      <c r="A91" s="18" t="n">
        <v>17220</v>
      </c>
      <c r="B91" s="18" t="n">
        <v>400</v>
      </c>
      <c r="C91" s="18" t="n">
        <v>2388.7</v>
      </c>
      <c r="D91" s="18" t="n">
        <v>2486.18</v>
      </c>
      <c r="E91" s="18" t="n">
        <v>535.06</v>
      </c>
      <c r="F91" s="18" t="n">
        <v>3.1</v>
      </c>
      <c r="G91" s="18" t="n">
        <v>7.84</v>
      </c>
      <c r="H91" s="18" t="n">
        <v>20170606</v>
      </c>
      <c r="I91" s="10" t="n">
        <v>33.068</v>
      </c>
      <c r="J91" s="24" t="n">
        <v>42860</v>
      </c>
      <c r="K91" s="10" t="n">
        <v>33.028</v>
      </c>
      <c r="L91" s="24" t="n">
        <v>42886</v>
      </c>
      <c r="M91" s="18" t="n">
        <v>26</v>
      </c>
      <c r="N91" s="34" t="s">
        <v>65</v>
      </c>
      <c r="O91" s="35" t="s">
        <v>65</v>
      </c>
      <c r="P91" s="18" t="s">
        <v>65</v>
      </c>
      <c r="Q91" s="10" t="n">
        <v>57.05</v>
      </c>
    </row>
    <row r="92" customFormat="false" ht="13.8" hidden="false" customHeight="false" outlineLevel="0" collapsed="false">
      <c r="A92" s="18" t="n">
        <v>17013</v>
      </c>
      <c r="B92" s="18" t="n">
        <v>400</v>
      </c>
      <c r="C92" s="18" t="n">
        <v>2329.53</v>
      </c>
      <c r="D92" s="18" t="n">
        <v>2437.2</v>
      </c>
      <c r="E92" s="18" t="n">
        <v>707.7</v>
      </c>
      <c r="F92" s="18" t="n">
        <v>2.86</v>
      </c>
      <c r="G92" s="18" t="n">
        <v>7.83</v>
      </c>
      <c r="H92" s="18" t="n">
        <v>20170613</v>
      </c>
      <c r="I92" s="10" t="n">
        <v>37.541667</v>
      </c>
      <c r="J92" s="24" t="n">
        <v>42860</v>
      </c>
      <c r="K92" s="10" t="n">
        <v>37.228333</v>
      </c>
      <c r="L92" s="24" t="n">
        <v>42885</v>
      </c>
      <c r="M92" s="18" t="n">
        <v>25</v>
      </c>
      <c r="N92" s="34" t="s">
        <v>65</v>
      </c>
      <c r="O92" s="35" t="s">
        <v>65</v>
      </c>
      <c r="P92" s="18" t="s">
        <v>65</v>
      </c>
      <c r="Q92" s="10" t="n">
        <v>65.57</v>
      </c>
    </row>
    <row r="93" customFormat="false" ht="13.8" hidden="false" customHeight="false" outlineLevel="0" collapsed="false">
      <c r="A93" s="18" t="n">
        <v>17031</v>
      </c>
      <c r="B93" s="18" t="n">
        <v>900</v>
      </c>
      <c r="C93" s="18" t="n">
        <v>2439.9</v>
      </c>
      <c r="D93" s="18" t="n">
        <v>2459.91</v>
      </c>
      <c r="E93" s="18" t="n">
        <v>936.56</v>
      </c>
      <c r="F93" s="18" t="n">
        <v>2.02</v>
      </c>
      <c r="G93" s="18" t="n">
        <v>7.62</v>
      </c>
      <c r="H93" s="18" t="n">
        <v>20170613</v>
      </c>
      <c r="I93" s="10" t="n">
        <v>12.267333</v>
      </c>
      <c r="J93" s="24" t="n">
        <v>42859</v>
      </c>
      <c r="K93" s="10" t="n">
        <v>12.378333</v>
      </c>
      <c r="L93" s="24" t="n">
        <v>42886</v>
      </c>
      <c r="M93" s="18" t="n">
        <v>27</v>
      </c>
      <c r="N93" s="34" t="s">
        <v>65</v>
      </c>
      <c r="O93" s="35" t="s">
        <v>65</v>
      </c>
      <c r="P93" s="18" t="s">
        <v>65</v>
      </c>
      <c r="Q93" s="10" t="n">
        <v>22.36</v>
      </c>
    </row>
    <row r="94" customFormat="false" ht="13.8" hidden="false" customHeight="false" outlineLevel="0" collapsed="false">
      <c r="A94" s="18" t="n">
        <v>17069</v>
      </c>
      <c r="B94" s="18" t="n">
        <v>400</v>
      </c>
      <c r="C94" s="18" t="n">
        <v>2404.69</v>
      </c>
      <c r="D94" s="18" t="n">
        <v>2506.24</v>
      </c>
      <c r="E94" s="18" t="n">
        <v>576.45</v>
      </c>
      <c r="F94" s="18" t="n">
        <v>2.97</v>
      </c>
      <c r="G94" s="18" t="n">
        <v>7.83</v>
      </c>
      <c r="H94" s="18" t="n">
        <v>20170613</v>
      </c>
      <c r="I94" s="10" t="n">
        <v>57.401667</v>
      </c>
      <c r="J94" s="24" t="n">
        <v>42860</v>
      </c>
      <c r="K94" s="10" t="n">
        <v>56.813</v>
      </c>
      <c r="L94" s="24" t="n">
        <v>42886</v>
      </c>
      <c r="M94" s="18" t="n">
        <v>26</v>
      </c>
      <c r="N94" s="34" t="s">
        <v>65</v>
      </c>
      <c r="O94" s="35" t="s">
        <v>65</v>
      </c>
      <c r="P94" s="18" t="s">
        <v>65</v>
      </c>
      <c r="Q94" s="10" t="n">
        <v>100.14</v>
      </c>
    </row>
    <row r="95" customFormat="false" ht="13.8" hidden="false" customHeight="false" outlineLevel="0" collapsed="false">
      <c r="A95" s="18" t="n">
        <v>17070</v>
      </c>
      <c r="B95" s="18" t="n">
        <v>400</v>
      </c>
      <c r="C95" s="18" t="n">
        <v>2388.7</v>
      </c>
      <c r="D95" s="18" t="n">
        <v>2486.18</v>
      </c>
      <c r="E95" s="18" t="n">
        <v>535.06</v>
      </c>
      <c r="F95" s="18" t="n">
        <v>3.1</v>
      </c>
      <c r="G95" s="18" t="n">
        <v>7.84</v>
      </c>
      <c r="H95" s="18" t="n">
        <v>20170613</v>
      </c>
      <c r="I95" s="10" t="n">
        <v>29.195</v>
      </c>
      <c r="J95" s="24" t="n">
        <v>42859</v>
      </c>
      <c r="K95" s="10" t="n">
        <v>28.867</v>
      </c>
      <c r="L95" s="24" t="n">
        <v>42885</v>
      </c>
      <c r="M95" s="18" t="n">
        <v>26</v>
      </c>
      <c r="N95" s="34" t="s">
        <v>65</v>
      </c>
      <c r="O95" s="35" t="s">
        <v>65</v>
      </c>
      <c r="P95" s="18" t="s">
        <v>65</v>
      </c>
      <c r="Q95" s="10" t="n">
        <v>47.23</v>
      </c>
    </row>
    <row r="96" customFormat="false" ht="13.8" hidden="false" customHeight="false" outlineLevel="0" collapsed="false">
      <c r="A96" s="18" t="n">
        <v>17072</v>
      </c>
      <c r="B96" s="18" t="n">
        <v>2800</v>
      </c>
      <c r="C96" s="18" t="n">
        <v>2612.89</v>
      </c>
      <c r="D96" s="18" t="n">
        <v>2488.3</v>
      </c>
      <c r="E96" s="18" t="n">
        <v>2516.92</v>
      </c>
      <c r="F96" s="18" t="n">
        <v>1.01</v>
      </c>
      <c r="G96" s="18" t="n">
        <v>7.22</v>
      </c>
      <c r="H96" s="18" t="n">
        <v>20170613</v>
      </c>
      <c r="I96" s="10" t="n">
        <v>41.238333</v>
      </c>
      <c r="J96" s="24" t="n">
        <v>42861</v>
      </c>
      <c r="K96" s="10" t="n">
        <v>41.024333</v>
      </c>
      <c r="L96" s="24" t="n">
        <v>42885</v>
      </c>
      <c r="M96" s="18" t="n">
        <v>24</v>
      </c>
      <c r="N96" s="34" t="s">
        <v>65</v>
      </c>
      <c r="O96" s="35" t="s">
        <v>65</v>
      </c>
      <c r="P96" s="18" t="s">
        <v>65</v>
      </c>
      <c r="Q96" s="10" t="n">
        <v>73.73</v>
      </c>
    </row>
    <row r="97" customFormat="false" ht="13.8" hidden="false" customHeight="false" outlineLevel="0" collapsed="false">
      <c r="A97" s="18" t="n">
        <v>17090</v>
      </c>
      <c r="B97" s="18" t="n">
        <v>2800</v>
      </c>
      <c r="C97" s="18" t="n">
        <v>2608.91</v>
      </c>
      <c r="D97" s="18" t="n">
        <v>2522.06</v>
      </c>
      <c r="E97" s="18" t="n">
        <v>2346.38</v>
      </c>
      <c r="F97" s="18" t="n">
        <v>1.21</v>
      </c>
      <c r="G97" s="18" t="n">
        <v>7.23</v>
      </c>
      <c r="H97" s="18" t="n">
        <v>20170613</v>
      </c>
      <c r="I97" s="10" t="n">
        <v>32.750667</v>
      </c>
      <c r="J97" s="24" t="n">
        <v>42860</v>
      </c>
      <c r="K97" s="10" t="n">
        <v>32.162333</v>
      </c>
      <c r="L97" s="24" t="n">
        <v>42885</v>
      </c>
      <c r="M97" s="18" t="n">
        <v>25</v>
      </c>
      <c r="N97" s="34" t="s">
        <v>65</v>
      </c>
      <c r="O97" s="35" t="s">
        <v>65</v>
      </c>
      <c r="P97" s="18" t="s">
        <v>65</v>
      </c>
      <c r="Q97" s="10" t="n">
        <v>54.95</v>
      </c>
    </row>
    <row r="98" customFormat="false" ht="13.8" hidden="false" customHeight="false" outlineLevel="0" collapsed="false">
      <c r="A98" s="18" t="n">
        <v>17093</v>
      </c>
      <c r="B98" s="18" t="n">
        <v>900</v>
      </c>
      <c r="C98" s="18" t="n">
        <v>2442.18</v>
      </c>
      <c r="D98" s="18" t="n">
        <v>2466.7</v>
      </c>
      <c r="E98" s="18" t="n">
        <v>908.54</v>
      </c>
      <c r="F98" s="18" t="n">
        <v>2.07</v>
      </c>
      <c r="G98" s="18" t="n">
        <v>7.59</v>
      </c>
      <c r="H98" s="18" t="n">
        <v>20170613</v>
      </c>
      <c r="I98" s="10" t="n">
        <v>52.247</v>
      </c>
      <c r="J98" s="24" t="n">
        <v>42860</v>
      </c>
      <c r="K98" s="10" t="n">
        <v>52.043333</v>
      </c>
      <c r="L98" s="24" t="n">
        <v>42887</v>
      </c>
      <c r="M98" s="18" t="n">
        <v>27</v>
      </c>
      <c r="N98" s="34" t="s">
        <v>65</v>
      </c>
      <c r="O98" s="35" t="s">
        <v>65</v>
      </c>
      <c r="P98" s="18" t="s">
        <v>65</v>
      </c>
      <c r="Q98" s="10" t="n">
        <v>195.38</v>
      </c>
    </row>
    <row r="99" customFormat="false" ht="13.8" hidden="false" customHeight="false" outlineLevel="0" collapsed="false">
      <c r="A99" s="18" t="n">
        <v>17108</v>
      </c>
      <c r="B99" s="18" t="n">
        <v>2800</v>
      </c>
      <c r="C99" s="18" t="n">
        <v>2622.52</v>
      </c>
      <c r="D99" s="18" t="n">
        <v>2522.02</v>
      </c>
      <c r="E99" s="18" t="n">
        <v>2555.7</v>
      </c>
      <c r="F99" s="18" t="n">
        <v>1.13</v>
      </c>
      <c r="G99" s="18" t="n">
        <v>7.23</v>
      </c>
      <c r="H99" s="18" t="n">
        <v>20170613</v>
      </c>
      <c r="I99" s="10" t="n">
        <v>26.816333</v>
      </c>
      <c r="J99" s="24" t="n">
        <v>42861</v>
      </c>
      <c r="K99" s="10" t="n">
        <v>26.905</v>
      </c>
      <c r="L99" s="24" t="n">
        <v>42885</v>
      </c>
      <c r="M99" s="18" t="n">
        <v>24</v>
      </c>
      <c r="N99" s="34" t="s">
        <v>65</v>
      </c>
      <c r="O99" s="35" t="s">
        <v>65</v>
      </c>
      <c r="P99" s="18" t="s">
        <v>65</v>
      </c>
      <c r="Q99" s="10" t="n">
        <v>45.81</v>
      </c>
    </row>
    <row r="100" customFormat="false" ht="13.8" hidden="false" customHeight="false" outlineLevel="0" collapsed="false">
      <c r="A100" s="18" t="n">
        <v>17122</v>
      </c>
      <c r="B100" s="18" t="n">
        <v>2800</v>
      </c>
      <c r="C100" s="18" t="n">
        <v>2587.92</v>
      </c>
      <c r="D100" s="18" t="n">
        <v>2497.79</v>
      </c>
      <c r="E100" s="18" t="n">
        <v>2378.18</v>
      </c>
      <c r="F100" s="18" t="n">
        <v>1.08</v>
      </c>
      <c r="G100" s="18" t="n">
        <v>7.23</v>
      </c>
      <c r="H100" s="18" t="n">
        <v>20170613</v>
      </c>
      <c r="I100" s="10" t="n">
        <v>27.196</v>
      </c>
      <c r="J100" s="24" t="n">
        <v>42860</v>
      </c>
      <c r="K100" s="10" t="n">
        <v>27.110333</v>
      </c>
      <c r="L100" s="24" t="n">
        <v>42885</v>
      </c>
      <c r="M100" s="18" t="n">
        <v>25</v>
      </c>
      <c r="N100" s="34" t="s">
        <v>65</v>
      </c>
      <c r="O100" s="35" t="s">
        <v>65</v>
      </c>
      <c r="P100" s="18" t="s">
        <v>65</v>
      </c>
      <c r="Q100" s="10" t="n">
        <v>46.01</v>
      </c>
    </row>
    <row r="101" customFormat="false" ht="13.8" hidden="false" customHeight="false" outlineLevel="0" collapsed="false">
      <c r="A101" s="18" t="n">
        <v>17135</v>
      </c>
      <c r="B101" s="18" t="n">
        <v>900</v>
      </c>
      <c r="C101" s="18" t="n">
        <v>2441</v>
      </c>
      <c r="D101" s="18" t="n">
        <v>2468.42</v>
      </c>
      <c r="E101" s="18" t="n">
        <v>865.45</v>
      </c>
      <c r="F101" s="18" t="n">
        <v>2.15</v>
      </c>
      <c r="G101" s="18" t="n">
        <v>7.62</v>
      </c>
      <c r="H101" s="18" t="n">
        <v>20170613</v>
      </c>
      <c r="I101" s="10" t="n">
        <v>9.1653333</v>
      </c>
      <c r="J101" s="24" t="n">
        <v>42861</v>
      </c>
      <c r="K101" s="10" t="n">
        <v>9.0916667</v>
      </c>
      <c r="L101" s="24" t="n">
        <v>42886</v>
      </c>
      <c r="M101" s="18" t="n">
        <v>25</v>
      </c>
      <c r="N101" s="34" t="s">
        <v>65</v>
      </c>
      <c r="O101" s="35" t="s">
        <v>65</v>
      </c>
      <c r="P101" s="18" t="s">
        <v>65</v>
      </c>
      <c r="Q101" s="10" t="n">
        <v>16.36</v>
      </c>
    </row>
    <row r="102" customFormat="false" ht="13.8" hidden="false" customHeight="false" outlineLevel="0" collapsed="false">
      <c r="A102" s="18" t="n">
        <v>17142</v>
      </c>
      <c r="B102" s="18" t="n">
        <v>2800</v>
      </c>
      <c r="C102" s="18" t="n">
        <v>2616.63</v>
      </c>
      <c r="D102" s="18" t="n">
        <v>2523.13</v>
      </c>
      <c r="E102" s="18" t="n">
        <v>2423.47</v>
      </c>
      <c r="F102" s="18" t="n">
        <v>1.17</v>
      </c>
      <c r="G102" s="18" t="n">
        <v>7.24</v>
      </c>
      <c r="H102" s="18" t="n">
        <v>20170613</v>
      </c>
      <c r="I102" s="10" t="n">
        <v>18.292667</v>
      </c>
      <c r="J102" s="24" t="n">
        <v>42860</v>
      </c>
      <c r="K102" s="10" t="n">
        <v>18.252667</v>
      </c>
      <c r="L102" s="24" t="n">
        <v>42886</v>
      </c>
      <c r="M102" s="18" t="n">
        <v>26</v>
      </c>
      <c r="N102" s="34" t="s">
        <v>65</v>
      </c>
      <c r="O102" s="35" t="s">
        <v>65</v>
      </c>
      <c r="P102" s="18" t="s">
        <v>65</v>
      </c>
      <c r="Q102" s="10" t="n">
        <v>31.33</v>
      </c>
    </row>
    <row r="103" customFormat="false" ht="13.8" hidden="false" customHeight="false" outlineLevel="0" collapsed="false">
      <c r="A103" s="18" t="n">
        <v>17154</v>
      </c>
      <c r="B103" s="18" t="n">
        <v>900</v>
      </c>
      <c r="C103" s="18" t="n">
        <v>2453.26</v>
      </c>
      <c r="D103" s="18" t="n">
        <v>2468.16</v>
      </c>
      <c r="E103" s="18" t="n">
        <v>943.47</v>
      </c>
      <c r="F103" s="18" t="n">
        <v>2.01</v>
      </c>
      <c r="G103" s="18" t="n">
        <v>7.59</v>
      </c>
      <c r="H103" s="18" t="n">
        <v>20170613</v>
      </c>
      <c r="I103" s="10" t="n">
        <v>45.156</v>
      </c>
      <c r="J103" s="24" t="n">
        <v>42859</v>
      </c>
      <c r="K103" s="10" t="n">
        <v>45.052</v>
      </c>
      <c r="L103" s="24" t="n">
        <v>42886</v>
      </c>
      <c r="M103" s="18" t="n">
        <v>27</v>
      </c>
      <c r="N103" s="34" t="s">
        <v>65</v>
      </c>
      <c r="O103" s="35" t="s">
        <v>65</v>
      </c>
      <c r="P103" s="18" t="s">
        <v>65</v>
      </c>
      <c r="Q103" s="10" t="n">
        <v>80.14</v>
      </c>
    </row>
    <row r="104" customFormat="false" ht="13.8" hidden="false" customHeight="false" outlineLevel="0" collapsed="false">
      <c r="A104" s="18" t="n">
        <v>17162</v>
      </c>
      <c r="B104" s="18" t="n">
        <v>400</v>
      </c>
      <c r="C104" s="18" t="n">
        <v>2348.8</v>
      </c>
      <c r="D104" s="18" t="n">
        <v>2454.04</v>
      </c>
      <c r="E104" s="18" t="n">
        <v>519.42</v>
      </c>
      <c r="F104" s="18" t="n">
        <v>3.1</v>
      </c>
      <c r="G104" s="18" t="n">
        <v>7.83</v>
      </c>
      <c r="H104" s="18" t="n">
        <v>20170613</v>
      </c>
      <c r="I104" s="10" t="n">
        <v>46.606</v>
      </c>
      <c r="J104" s="24" t="n">
        <v>42860</v>
      </c>
      <c r="K104" s="10" t="n">
        <v>46.497667</v>
      </c>
      <c r="L104" s="24" t="n">
        <v>42886</v>
      </c>
      <c r="M104" s="18" t="n">
        <v>26</v>
      </c>
      <c r="N104" s="34" t="s">
        <v>65</v>
      </c>
      <c r="O104" s="35" t="s">
        <v>65</v>
      </c>
      <c r="P104" s="18" t="s">
        <v>65</v>
      </c>
      <c r="Q104" s="10" t="n">
        <v>83.03</v>
      </c>
    </row>
    <row r="105" customFormat="false" ht="13.8" hidden="false" customHeight="false" outlineLevel="0" collapsed="false">
      <c r="A105" s="18" t="n">
        <v>17173</v>
      </c>
      <c r="B105" s="18" t="n">
        <v>900</v>
      </c>
      <c r="C105" s="18" t="n">
        <v>2441.67</v>
      </c>
      <c r="D105" s="18" t="n">
        <v>2467.77</v>
      </c>
      <c r="E105" s="18" t="n">
        <v>890.65</v>
      </c>
      <c r="F105" s="18" t="n">
        <v>2.12</v>
      </c>
      <c r="G105" s="18" t="n">
        <v>7.62</v>
      </c>
      <c r="H105" s="18" t="n">
        <v>20170613</v>
      </c>
      <c r="I105" s="10" t="n">
        <v>32.531667</v>
      </c>
      <c r="J105" s="24" t="n">
        <v>42859</v>
      </c>
      <c r="K105" s="10" t="n">
        <v>32.672667</v>
      </c>
      <c r="L105" s="24" t="n">
        <v>42885</v>
      </c>
      <c r="M105" s="18" t="n">
        <v>26</v>
      </c>
      <c r="N105" s="34" t="s">
        <v>65</v>
      </c>
      <c r="O105" s="35" t="s">
        <v>65</v>
      </c>
      <c r="P105" s="18" t="s">
        <v>65</v>
      </c>
      <c r="Q105" s="10" t="n">
        <v>55.86</v>
      </c>
    </row>
    <row r="106" customFormat="false" ht="13.8" hidden="false" customHeight="false" outlineLevel="0" collapsed="false">
      <c r="A106" s="18" t="n">
        <v>17174</v>
      </c>
      <c r="B106" s="18" t="n">
        <v>400</v>
      </c>
      <c r="C106" s="18" t="n">
        <v>2377.12</v>
      </c>
      <c r="D106" s="18" t="n">
        <v>2484.38</v>
      </c>
      <c r="E106" s="18" t="n">
        <v>574.36</v>
      </c>
      <c r="F106" s="18" t="n">
        <v>2.93</v>
      </c>
      <c r="G106" s="18" t="n">
        <v>7.84</v>
      </c>
      <c r="H106" s="18" t="n">
        <v>20170613</v>
      </c>
      <c r="I106" s="10" t="n">
        <v>12.866</v>
      </c>
      <c r="J106" s="24" t="n">
        <v>42860</v>
      </c>
      <c r="K106" s="10" t="n">
        <v>12.895667</v>
      </c>
      <c r="L106" s="24" t="n">
        <v>42885</v>
      </c>
      <c r="M106" s="18" t="n">
        <v>25</v>
      </c>
      <c r="N106" s="34" t="s">
        <v>65</v>
      </c>
      <c r="O106" s="35" t="s">
        <v>65</v>
      </c>
      <c r="P106" s="18" t="s">
        <v>65</v>
      </c>
      <c r="Q106" s="10" t="n">
        <v>23.82</v>
      </c>
    </row>
    <row r="107" customFormat="false" ht="13.8" hidden="false" customHeight="false" outlineLevel="0" collapsed="false">
      <c r="A107" s="18" t="n">
        <v>17176</v>
      </c>
      <c r="B107" s="18" t="n">
        <v>400</v>
      </c>
      <c r="C107" s="18" t="n">
        <v>2359.13</v>
      </c>
      <c r="D107" s="18" t="n">
        <v>2470.99</v>
      </c>
      <c r="E107" s="18" t="n">
        <v>545.47</v>
      </c>
      <c r="F107" s="18" t="n">
        <v>2.98</v>
      </c>
      <c r="G107" s="18" t="n">
        <v>7.83</v>
      </c>
      <c r="H107" s="18" t="n">
        <v>20170613</v>
      </c>
      <c r="I107" s="10" t="n">
        <v>37.541667</v>
      </c>
      <c r="J107" s="24" t="n">
        <v>42861</v>
      </c>
      <c r="K107" s="10" t="n">
        <v>36.477667</v>
      </c>
      <c r="L107" s="24" t="n">
        <v>42885</v>
      </c>
      <c r="M107" s="18" t="n">
        <v>24</v>
      </c>
      <c r="N107" s="34" t="s">
        <v>65</v>
      </c>
      <c r="O107" s="35" t="s">
        <v>65</v>
      </c>
      <c r="P107" s="18" t="s">
        <v>65</v>
      </c>
      <c r="Q107" s="10" t="n">
        <v>48.33</v>
      </c>
    </row>
    <row r="108" customFormat="false" ht="13.8" hidden="false" customHeight="false" outlineLevel="0" collapsed="false">
      <c r="A108" s="18" t="n">
        <v>17181</v>
      </c>
      <c r="B108" s="18" t="n">
        <v>2800</v>
      </c>
      <c r="C108" s="18" t="n">
        <v>2601.68</v>
      </c>
      <c r="D108" s="18" t="n">
        <v>2504.96</v>
      </c>
      <c r="E108" s="18" t="n">
        <v>2527.05</v>
      </c>
      <c r="F108" s="18" t="n">
        <v>1.02</v>
      </c>
      <c r="G108" s="18" t="n">
        <v>7.22</v>
      </c>
      <c r="H108" s="18" t="n">
        <v>20170613</v>
      </c>
      <c r="I108" s="10" t="n">
        <v>15.324333</v>
      </c>
      <c r="J108" s="24" t="n">
        <v>42861</v>
      </c>
      <c r="K108" s="10" t="n">
        <v>15.066</v>
      </c>
      <c r="L108" s="24" t="n">
        <v>42885</v>
      </c>
      <c r="M108" s="18" t="n">
        <v>24</v>
      </c>
      <c r="N108" s="34" t="s">
        <v>65</v>
      </c>
      <c r="O108" s="35" t="s">
        <v>65</v>
      </c>
      <c r="P108" s="18" t="s">
        <v>65</v>
      </c>
      <c r="Q108" s="10" t="n">
        <v>27.42</v>
      </c>
    </row>
    <row r="109" customFormat="false" ht="13.8" hidden="false" customHeight="false" outlineLevel="0" collapsed="false">
      <c r="A109" s="18" t="n">
        <v>17184</v>
      </c>
      <c r="B109" s="18" t="n">
        <v>900</v>
      </c>
      <c r="C109" s="18" t="n">
        <v>2449.19</v>
      </c>
      <c r="D109" s="18" t="n">
        <v>2464.79</v>
      </c>
      <c r="E109" s="18" t="n">
        <v>904.6</v>
      </c>
      <c r="F109" s="18" t="n">
        <v>2.08</v>
      </c>
      <c r="G109" s="18" t="n">
        <v>7.59</v>
      </c>
      <c r="H109" s="18" t="n">
        <v>20170613</v>
      </c>
      <c r="I109" s="10" t="n">
        <v>29.425</v>
      </c>
      <c r="J109" s="24" t="n">
        <v>42860</v>
      </c>
      <c r="K109" s="10" t="n">
        <v>29.127667</v>
      </c>
      <c r="L109" s="24" t="n">
        <v>42887</v>
      </c>
      <c r="M109" s="18" t="n">
        <v>27</v>
      </c>
      <c r="N109" s="34" t="s">
        <v>65</v>
      </c>
      <c r="O109" s="35" t="s">
        <v>65</v>
      </c>
      <c r="P109" s="18" t="s">
        <v>65</v>
      </c>
      <c r="Q109" s="10" t="n">
        <v>56.61</v>
      </c>
    </row>
    <row r="110" customFormat="false" ht="13.8" hidden="false" customHeight="false" outlineLevel="0" collapsed="false">
      <c r="A110" s="18" t="n">
        <v>17008</v>
      </c>
      <c r="B110" s="18" t="n">
        <v>400</v>
      </c>
      <c r="C110" s="18" t="n">
        <v>2329.53</v>
      </c>
      <c r="D110" s="18" t="n">
        <v>2437.2</v>
      </c>
      <c r="E110" s="18" t="n">
        <v>590.67</v>
      </c>
      <c r="F110" s="18" t="n">
        <v>2.86</v>
      </c>
      <c r="G110" s="18" t="n">
        <v>7.83</v>
      </c>
      <c r="H110" s="18" t="n">
        <v>20170626</v>
      </c>
      <c r="I110" s="10" t="n">
        <v>16.332667</v>
      </c>
      <c r="J110" s="24" t="n">
        <v>42860</v>
      </c>
      <c r="K110" s="10" t="n">
        <v>15.878</v>
      </c>
      <c r="L110" s="24" t="n">
        <v>42886</v>
      </c>
      <c r="M110" s="18" t="n">
        <v>26</v>
      </c>
      <c r="N110" s="34" t="s">
        <v>65</v>
      </c>
      <c r="O110" s="35" t="s">
        <v>65</v>
      </c>
      <c r="P110" s="18" t="s">
        <v>65</v>
      </c>
      <c r="Q110" s="10" t="n">
        <v>27.208</v>
      </c>
    </row>
    <row r="111" customFormat="false" ht="13.8" hidden="false" customHeight="false" outlineLevel="0" collapsed="false">
      <c r="A111" s="18" t="n">
        <v>17022</v>
      </c>
      <c r="B111" s="18" t="n">
        <v>2800</v>
      </c>
      <c r="C111" s="18" t="n">
        <v>2612.89</v>
      </c>
      <c r="D111" s="18" t="n">
        <v>2488.3</v>
      </c>
      <c r="E111" s="18" t="n">
        <v>2516.92</v>
      </c>
      <c r="F111" s="18" t="n">
        <v>1.01</v>
      </c>
      <c r="G111" s="18" t="n">
        <v>7.22</v>
      </c>
      <c r="H111" s="18" t="n">
        <v>20170626</v>
      </c>
      <c r="I111" s="10" t="n">
        <v>31.977667</v>
      </c>
      <c r="J111" s="24" t="n">
        <v>42861</v>
      </c>
      <c r="K111" s="10" t="n">
        <v>32.000333</v>
      </c>
      <c r="L111" s="24" t="n">
        <v>42887</v>
      </c>
      <c r="M111" s="18" t="n">
        <v>26</v>
      </c>
      <c r="N111" s="34" t="s">
        <v>65</v>
      </c>
      <c r="O111" s="35" t="s">
        <v>65</v>
      </c>
      <c r="P111" s="18" t="s">
        <v>65</v>
      </c>
      <c r="Q111" s="10" t="n">
        <v>52.629</v>
      </c>
    </row>
    <row r="112" customFormat="false" ht="13.8" hidden="false" customHeight="false" outlineLevel="0" collapsed="false">
      <c r="A112" s="18" t="n">
        <v>17028</v>
      </c>
      <c r="B112" s="18" t="n">
        <v>400</v>
      </c>
      <c r="C112" s="18" t="n">
        <v>2377.12</v>
      </c>
      <c r="D112" s="18" t="n">
        <v>2484.38</v>
      </c>
      <c r="E112" s="18" t="n">
        <v>574.36</v>
      </c>
      <c r="F112" s="18" t="n">
        <v>2.93</v>
      </c>
      <c r="G112" s="18" t="n">
        <v>7.84</v>
      </c>
      <c r="H112" s="18" t="n">
        <v>20170626</v>
      </c>
      <c r="I112" s="10" t="n">
        <v>27.733</v>
      </c>
      <c r="J112" s="24" t="n">
        <v>42860</v>
      </c>
      <c r="K112" s="10" t="n">
        <v>27.845</v>
      </c>
      <c r="L112" s="24" t="n">
        <v>42886</v>
      </c>
      <c r="M112" s="18" t="n">
        <v>26</v>
      </c>
      <c r="N112" s="34" t="s">
        <v>65</v>
      </c>
      <c r="O112" s="35" t="s">
        <v>65</v>
      </c>
      <c r="P112" s="18" t="s">
        <v>65</v>
      </c>
      <c r="Q112" s="10" t="n">
        <v>46.276</v>
      </c>
    </row>
    <row r="113" customFormat="false" ht="13.8" hidden="false" customHeight="false" outlineLevel="0" collapsed="false">
      <c r="A113" s="18" t="n">
        <v>17030</v>
      </c>
      <c r="B113" s="18" t="n">
        <v>900</v>
      </c>
      <c r="C113" s="18" t="n">
        <v>2439.9</v>
      </c>
      <c r="D113" s="18" t="n">
        <v>2459.91</v>
      </c>
      <c r="E113" s="18" t="n">
        <v>936.56</v>
      </c>
      <c r="F113" s="18" t="n">
        <v>2.02</v>
      </c>
      <c r="G113" s="18" t="n">
        <v>7.62</v>
      </c>
      <c r="H113" s="18" t="n">
        <v>20170626</v>
      </c>
      <c r="I113" s="10" t="n">
        <v>21.460333</v>
      </c>
      <c r="J113" s="24" t="n">
        <v>42860</v>
      </c>
      <c r="K113" s="10" t="n">
        <v>21.325667</v>
      </c>
      <c r="L113" s="24" t="n">
        <v>42886</v>
      </c>
      <c r="M113" s="18" t="n">
        <v>26</v>
      </c>
      <c r="N113" s="34" t="s">
        <v>65</v>
      </c>
      <c r="O113" s="35" t="s">
        <v>65</v>
      </c>
      <c r="P113" s="18" t="s">
        <v>65</v>
      </c>
      <c r="Q113" s="10" t="n">
        <v>34.559</v>
      </c>
    </row>
    <row r="114" customFormat="false" ht="13.8" hidden="false" customHeight="false" outlineLevel="0" collapsed="false">
      <c r="A114" s="18" t="n">
        <v>17048</v>
      </c>
      <c r="B114" s="18" t="n">
        <v>900</v>
      </c>
      <c r="C114" s="18" t="n">
        <v>2441.67</v>
      </c>
      <c r="D114" s="18" t="n">
        <v>2467.77</v>
      </c>
      <c r="E114" s="18" t="n">
        <v>890.65</v>
      </c>
      <c r="F114" s="18" t="n">
        <v>2.12</v>
      </c>
      <c r="G114" s="18" t="n">
        <v>7.62</v>
      </c>
      <c r="H114" s="18" t="n">
        <v>20170626</v>
      </c>
      <c r="I114" s="10" t="n">
        <v>29.498333</v>
      </c>
      <c r="J114" s="24" t="n">
        <v>42861</v>
      </c>
      <c r="K114" s="10" t="n">
        <v>29.487667</v>
      </c>
      <c r="L114" s="24" t="n">
        <v>42886</v>
      </c>
      <c r="M114" s="18" t="n">
        <v>25</v>
      </c>
      <c r="N114" s="34" t="s">
        <v>65</v>
      </c>
      <c r="O114" s="35" t="s">
        <v>65</v>
      </c>
      <c r="P114" s="18" t="s">
        <v>65</v>
      </c>
      <c r="Q114" s="10" t="n">
        <v>49.155</v>
      </c>
    </row>
    <row r="115" customFormat="false" ht="13.8" hidden="false" customHeight="false" outlineLevel="0" collapsed="false">
      <c r="A115" s="18" t="n">
        <v>17053</v>
      </c>
      <c r="B115" s="18" t="n">
        <v>2800</v>
      </c>
      <c r="C115" s="18" t="n">
        <v>2587.92</v>
      </c>
      <c r="D115" s="18" t="n">
        <v>2497.79</v>
      </c>
      <c r="E115" s="18" t="n">
        <v>2378.18</v>
      </c>
      <c r="F115" s="18" t="n">
        <v>1.08</v>
      </c>
      <c r="G115" s="18" t="n">
        <v>7.22</v>
      </c>
      <c r="H115" s="18" t="n">
        <v>20170626</v>
      </c>
      <c r="I115" s="10" t="n">
        <v>15.645333</v>
      </c>
      <c r="J115" s="24" t="n">
        <v>42860</v>
      </c>
      <c r="K115" s="10" t="n">
        <v>15.498667</v>
      </c>
      <c r="L115" s="24" t="n">
        <v>42886</v>
      </c>
      <c r="M115" s="18" t="n">
        <v>26</v>
      </c>
      <c r="N115" s="34" t="s">
        <v>65</v>
      </c>
      <c r="O115" s="35" t="s">
        <v>65</v>
      </c>
      <c r="P115" s="18" t="s">
        <v>65</v>
      </c>
      <c r="Q115" s="10" t="n">
        <v>25.27</v>
      </c>
    </row>
    <row r="116" customFormat="false" ht="13.8" hidden="false" customHeight="false" outlineLevel="0" collapsed="false">
      <c r="A116" s="18" t="n">
        <v>17075</v>
      </c>
      <c r="B116" s="18" t="n">
        <v>900</v>
      </c>
      <c r="C116" s="18" t="n">
        <v>2453.26</v>
      </c>
      <c r="D116" s="18" t="n">
        <v>2468.16</v>
      </c>
      <c r="E116" s="18" t="n">
        <v>943.47</v>
      </c>
      <c r="F116" s="18" t="n">
        <v>2.01</v>
      </c>
      <c r="G116" s="18" t="n">
        <v>7.59</v>
      </c>
      <c r="H116" s="18" t="n">
        <v>20170626</v>
      </c>
      <c r="I116" s="10" t="n">
        <v>39.837333</v>
      </c>
      <c r="J116" s="24" t="n">
        <v>42859</v>
      </c>
      <c r="K116" s="10" t="n">
        <v>39.813667</v>
      </c>
      <c r="L116" s="24" t="n">
        <v>42886</v>
      </c>
      <c r="M116" s="18" t="n">
        <v>27</v>
      </c>
      <c r="N116" s="34" t="s">
        <v>65</v>
      </c>
      <c r="O116" s="35" t="s">
        <v>65</v>
      </c>
      <c r="P116" s="18" t="s">
        <v>65</v>
      </c>
      <c r="Q116" s="10" t="n">
        <v>65.044</v>
      </c>
    </row>
    <row r="117" customFormat="false" ht="13.8" hidden="false" customHeight="false" outlineLevel="0" collapsed="false">
      <c r="A117" s="18" t="n">
        <v>17095</v>
      </c>
      <c r="B117" s="18" t="n">
        <v>400</v>
      </c>
      <c r="C117" s="18" t="n">
        <v>2404.69</v>
      </c>
      <c r="D117" s="18" t="n">
        <v>2506.24</v>
      </c>
      <c r="E117" s="18" t="n">
        <v>576.45</v>
      </c>
      <c r="F117" s="18" t="n">
        <v>2.97</v>
      </c>
      <c r="G117" s="18" t="n">
        <v>7.83</v>
      </c>
      <c r="H117" s="18" t="n">
        <v>20170626</v>
      </c>
      <c r="I117" s="10" t="n">
        <v>67.265</v>
      </c>
      <c r="J117" s="24" t="n">
        <v>42861</v>
      </c>
      <c r="K117" s="10" t="n">
        <v>65.903333</v>
      </c>
      <c r="L117" s="24" t="n">
        <v>42886</v>
      </c>
      <c r="M117" s="18" t="n">
        <v>25</v>
      </c>
      <c r="N117" s="34" t="s">
        <v>65</v>
      </c>
      <c r="O117" s="35" t="s">
        <v>65</v>
      </c>
      <c r="P117" s="18" t="s">
        <v>65</v>
      </c>
      <c r="Q117" s="10" t="n">
        <v>106.978</v>
      </c>
    </row>
    <row r="118" customFormat="false" ht="13.8" hidden="false" customHeight="false" outlineLevel="0" collapsed="false">
      <c r="A118" s="18" t="n">
        <v>17110</v>
      </c>
      <c r="B118" s="18" t="n">
        <v>2800</v>
      </c>
      <c r="C118" s="18" t="n">
        <v>2601.68</v>
      </c>
      <c r="D118" s="18" t="n">
        <v>2504.96</v>
      </c>
      <c r="E118" s="18" t="n">
        <v>2527.05</v>
      </c>
      <c r="F118" s="18" t="n">
        <v>1.02</v>
      </c>
      <c r="G118" s="18" t="n">
        <v>7.22</v>
      </c>
      <c r="H118" s="18" t="n">
        <v>20170626</v>
      </c>
      <c r="I118" s="10" t="n">
        <v>49.50175</v>
      </c>
      <c r="J118" s="24" t="n">
        <v>42859</v>
      </c>
      <c r="K118" s="10" t="n">
        <v>48.892333</v>
      </c>
      <c r="L118" s="24" t="n">
        <v>42886</v>
      </c>
      <c r="M118" s="18" t="n">
        <v>27</v>
      </c>
      <c r="N118" s="34" t="s">
        <v>65</v>
      </c>
      <c r="O118" s="35" t="s">
        <v>65</v>
      </c>
      <c r="P118" s="18" t="s">
        <v>65</v>
      </c>
      <c r="Q118" s="10" t="n">
        <v>81.184</v>
      </c>
    </row>
    <row r="119" customFormat="false" ht="13.8" hidden="false" customHeight="false" outlineLevel="0" collapsed="false">
      <c r="A119" s="18" t="n">
        <v>17114</v>
      </c>
      <c r="B119" s="18" t="n">
        <v>2800</v>
      </c>
      <c r="C119" s="18" t="n">
        <v>2608.91</v>
      </c>
      <c r="D119" s="18" t="n">
        <v>2522.06</v>
      </c>
      <c r="E119" s="18" t="n">
        <v>2346.38</v>
      </c>
      <c r="F119" s="18" t="n">
        <v>1.21</v>
      </c>
      <c r="G119" s="18" t="n">
        <v>7.23</v>
      </c>
      <c r="H119" s="18" t="n">
        <v>20170626</v>
      </c>
      <c r="I119" s="10" t="n">
        <v>30.066333</v>
      </c>
      <c r="J119" s="24" t="n">
        <v>42859</v>
      </c>
      <c r="K119" s="10" t="n">
        <v>29.999667</v>
      </c>
      <c r="L119" s="24" t="n">
        <v>42886</v>
      </c>
      <c r="M119" s="18" t="n">
        <v>27</v>
      </c>
      <c r="N119" s="34" t="s">
        <v>65</v>
      </c>
      <c r="O119" s="35" t="s">
        <v>65</v>
      </c>
      <c r="P119" s="18" t="s">
        <v>65</v>
      </c>
      <c r="Q119" s="10" t="n">
        <v>49.779</v>
      </c>
    </row>
    <row r="120" customFormat="false" ht="13.8" hidden="false" customHeight="false" outlineLevel="0" collapsed="false">
      <c r="A120" s="18" t="n">
        <v>17116</v>
      </c>
      <c r="B120" s="18" t="n">
        <v>900</v>
      </c>
      <c r="C120" s="18" t="n">
        <v>2449.19</v>
      </c>
      <c r="D120" s="18" t="n">
        <v>2464.79</v>
      </c>
      <c r="E120" s="18" t="n">
        <v>904.6</v>
      </c>
      <c r="F120" s="18" t="n">
        <v>2.08</v>
      </c>
      <c r="G120" s="18" t="n">
        <v>7.59</v>
      </c>
      <c r="H120" s="18" t="n">
        <v>20170626</v>
      </c>
      <c r="I120" s="10" t="n">
        <v>43.82075</v>
      </c>
      <c r="J120" s="24" t="n">
        <v>42859</v>
      </c>
      <c r="K120" s="10" t="n">
        <v>43.855</v>
      </c>
      <c r="L120" s="24" t="n">
        <v>42887</v>
      </c>
      <c r="M120" s="18" t="n">
        <v>28</v>
      </c>
      <c r="N120" s="34" t="s">
        <v>65</v>
      </c>
      <c r="O120" s="35" t="s">
        <v>65</v>
      </c>
      <c r="P120" s="18" t="s">
        <v>65</v>
      </c>
      <c r="Q120" s="10" t="n">
        <v>72.33</v>
      </c>
    </row>
    <row r="121" customFormat="false" ht="13.8" hidden="false" customHeight="false" outlineLevel="0" collapsed="false">
      <c r="A121" s="18" t="n">
        <v>17151</v>
      </c>
      <c r="B121" s="18" t="n">
        <v>900</v>
      </c>
      <c r="C121" s="18" t="n">
        <v>2441</v>
      </c>
      <c r="D121" s="18" t="n">
        <v>2468.42</v>
      </c>
      <c r="E121" s="18" t="n">
        <v>865.45</v>
      </c>
      <c r="F121" s="18" t="n">
        <v>2.15</v>
      </c>
      <c r="G121" s="18" t="n">
        <v>7.62</v>
      </c>
      <c r="H121" s="18" t="n">
        <v>20170626</v>
      </c>
      <c r="I121" s="10" t="n">
        <v>24.454</v>
      </c>
      <c r="J121" s="24" t="n">
        <v>42859</v>
      </c>
      <c r="K121" s="10" t="n">
        <v>24.493333</v>
      </c>
      <c r="L121" s="24" t="n">
        <v>42887</v>
      </c>
      <c r="M121" s="18" t="n">
        <v>28</v>
      </c>
      <c r="N121" s="34" t="s">
        <v>65</v>
      </c>
      <c r="O121" s="35" t="s">
        <v>65</v>
      </c>
      <c r="P121" s="18" t="s">
        <v>65</v>
      </c>
      <c r="Q121" s="10" t="n">
        <v>40.56</v>
      </c>
    </row>
    <row r="122" customFormat="false" ht="13.8" hidden="false" customHeight="false" outlineLevel="0" collapsed="false">
      <c r="A122" s="18" t="n">
        <v>17157</v>
      </c>
      <c r="B122" s="18" t="n">
        <v>400</v>
      </c>
      <c r="C122" s="18" t="n">
        <v>2348.8</v>
      </c>
      <c r="D122" s="18" t="n">
        <v>2454.04</v>
      </c>
      <c r="E122" s="18" t="n">
        <v>519.42</v>
      </c>
      <c r="F122" s="18" t="n">
        <v>3.1</v>
      </c>
      <c r="G122" s="18" t="n">
        <v>7.83</v>
      </c>
      <c r="H122" s="18" t="n">
        <v>20170626</v>
      </c>
      <c r="I122" s="10" t="n">
        <v>23.871</v>
      </c>
      <c r="J122" s="24" t="n">
        <v>42860</v>
      </c>
      <c r="K122" s="10" t="n">
        <v>23.857333</v>
      </c>
      <c r="L122" s="24" t="n">
        <v>42887</v>
      </c>
      <c r="M122" s="18" t="n">
        <v>27</v>
      </c>
      <c r="N122" s="34" t="s">
        <v>65</v>
      </c>
      <c r="O122" s="35" t="s">
        <v>65</v>
      </c>
      <c r="P122" s="18" t="s">
        <v>65</v>
      </c>
      <c r="Q122" s="10" t="n">
        <v>39.87</v>
      </c>
    </row>
    <row r="123" customFormat="false" ht="13.8" hidden="false" customHeight="false" outlineLevel="0" collapsed="false">
      <c r="A123" s="18" t="n">
        <v>17163</v>
      </c>
      <c r="B123" s="18" t="n">
        <v>400</v>
      </c>
      <c r="C123" s="18" t="n">
        <v>2359.13</v>
      </c>
      <c r="D123" s="18" t="n">
        <v>2470.99</v>
      </c>
      <c r="E123" s="18" t="n">
        <v>545.47</v>
      </c>
      <c r="F123" s="18" t="n">
        <v>2.98</v>
      </c>
      <c r="G123" s="18" t="n">
        <v>7.83</v>
      </c>
      <c r="H123" s="18" t="n">
        <v>20170626</v>
      </c>
      <c r="I123" s="10" t="n">
        <v>9.2303333</v>
      </c>
      <c r="J123" s="24" t="n">
        <v>42860</v>
      </c>
      <c r="K123" s="10" t="n">
        <v>9.321</v>
      </c>
      <c r="L123" s="24" t="n">
        <v>42886</v>
      </c>
      <c r="M123" s="18" t="n">
        <v>26</v>
      </c>
      <c r="N123" s="34" t="s">
        <v>65</v>
      </c>
      <c r="O123" s="35" t="s">
        <v>65</v>
      </c>
      <c r="P123" s="18" t="s">
        <v>65</v>
      </c>
      <c r="Q123" s="10" t="n">
        <v>16.365</v>
      </c>
    </row>
    <row r="124" customFormat="false" ht="13.8" hidden="false" customHeight="false" outlineLevel="0" collapsed="false">
      <c r="A124" s="18" t="n">
        <v>17179</v>
      </c>
      <c r="B124" s="18" t="n">
        <v>900</v>
      </c>
      <c r="C124" s="18" t="n">
        <v>2442.18</v>
      </c>
      <c r="D124" s="18" t="n">
        <v>2466.7</v>
      </c>
      <c r="E124" s="18" t="n">
        <v>908.54</v>
      </c>
      <c r="F124" s="18" t="n">
        <v>2.07</v>
      </c>
      <c r="G124" s="18" t="n">
        <v>7.59</v>
      </c>
      <c r="H124" s="18" t="n">
        <v>20170626</v>
      </c>
      <c r="I124" s="10" t="n">
        <v>24.334</v>
      </c>
      <c r="J124" s="24" t="n">
        <v>42860</v>
      </c>
      <c r="K124" s="10" t="n">
        <v>24.094</v>
      </c>
      <c r="L124" s="24" t="n">
        <v>42886</v>
      </c>
      <c r="M124" s="18" t="n">
        <v>26</v>
      </c>
      <c r="N124" s="34" t="s">
        <v>65</v>
      </c>
      <c r="O124" s="35" t="s">
        <v>65</v>
      </c>
      <c r="P124" s="18" t="s">
        <v>65</v>
      </c>
      <c r="Q124" s="10" t="n">
        <v>39.653</v>
      </c>
    </row>
    <row r="125" customFormat="false" ht="13.8" hidden="false" customHeight="false" outlineLevel="0" collapsed="false">
      <c r="A125" s="18" t="n">
        <v>17182</v>
      </c>
      <c r="B125" s="18" t="n">
        <v>400</v>
      </c>
      <c r="C125" s="18" t="n">
        <v>2388.7</v>
      </c>
      <c r="D125" s="18" t="n">
        <v>2486.18</v>
      </c>
      <c r="E125" s="18" t="n">
        <v>535.06</v>
      </c>
      <c r="F125" s="18" t="n">
        <v>3.1</v>
      </c>
      <c r="G125" s="18" t="n">
        <v>7.84</v>
      </c>
      <c r="H125" s="18" t="n">
        <v>20170626</v>
      </c>
      <c r="I125" s="10" t="n">
        <v>16.432667</v>
      </c>
      <c r="J125" s="24" t="n">
        <v>42859</v>
      </c>
      <c r="K125" s="10" t="n">
        <v>16.331</v>
      </c>
      <c r="L125" s="24" t="n">
        <v>42886</v>
      </c>
      <c r="M125" s="18" t="n">
        <v>27</v>
      </c>
      <c r="N125" s="34" t="s">
        <v>65</v>
      </c>
      <c r="O125" s="35" t="s">
        <v>65</v>
      </c>
      <c r="P125" s="18" t="s">
        <v>65</v>
      </c>
      <c r="Q125" s="10" t="n">
        <v>27.95</v>
      </c>
    </row>
    <row r="126" customFormat="false" ht="13.8" hidden="false" customHeight="false" outlineLevel="0" collapsed="false">
      <c r="A126" s="18" t="n">
        <v>17190</v>
      </c>
      <c r="B126" s="18" t="n">
        <v>2800</v>
      </c>
      <c r="C126" s="18" t="n">
        <v>2616.63</v>
      </c>
      <c r="D126" s="18" t="n">
        <v>2523.13</v>
      </c>
      <c r="E126" s="18" t="n">
        <v>2423.47</v>
      </c>
      <c r="F126" s="18" t="n">
        <v>1.17</v>
      </c>
      <c r="G126" s="18" t="n">
        <v>7.24</v>
      </c>
      <c r="H126" s="18" t="n">
        <v>20170626</v>
      </c>
      <c r="I126" s="10" t="n">
        <v>23.606</v>
      </c>
      <c r="J126" s="24" t="n">
        <v>42860</v>
      </c>
      <c r="K126" s="10" t="n">
        <v>23.730667</v>
      </c>
      <c r="L126" s="24" t="n">
        <v>42886</v>
      </c>
      <c r="M126" s="18" t="n">
        <v>26</v>
      </c>
      <c r="N126" s="34" t="s">
        <v>65</v>
      </c>
      <c r="O126" s="35" t="s">
        <v>65</v>
      </c>
      <c r="P126" s="18" t="s">
        <v>65</v>
      </c>
      <c r="Q126" s="10" t="n">
        <v>39.737</v>
      </c>
    </row>
    <row r="127" customFormat="false" ht="13.8" hidden="false" customHeight="false" outlineLevel="0" collapsed="false">
      <c r="A127" s="18" t="n">
        <v>17222</v>
      </c>
      <c r="B127" s="18" t="n">
        <v>2800</v>
      </c>
      <c r="C127" s="18" t="n">
        <v>2622.52</v>
      </c>
      <c r="D127" s="18" t="n">
        <v>2522.02</v>
      </c>
      <c r="E127" s="18" t="n">
        <v>2555.7</v>
      </c>
      <c r="F127" s="18" t="n">
        <v>1.13</v>
      </c>
      <c r="G127" s="18" t="n">
        <v>7.23</v>
      </c>
      <c r="H127" s="18" t="n">
        <v>20170626</v>
      </c>
      <c r="I127" s="10" t="n">
        <v>30.423333</v>
      </c>
      <c r="J127" s="24" t="n">
        <v>42860</v>
      </c>
      <c r="K127" s="10" t="n">
        <v>30.009333</v>
      </c>
      <c r="L127" s="24" t="n">
        <v>42886</v>
      </c>
      <c r="M127" s="18" t="n">
        <v>26</v>
      </c>
      <c r="N127" s="34" t="s">
        <v>65</v>
      </c>
      <c r="O127" s="35" t="s">
        <v>65</v>
      </c>
      <c r="P127" s="18" t="s">
        <v>65</v>
      </c>
      <c r="Q127" s="10" t="n">
        <v>49.194</v>
      </c>
    </row>
    <row r="128" customFormat="false" ht="13.8" hidden="false" customHeight="false" outlineLevel="0" collapsed="false">
      <c r="A128" s="18" t="n">
        <v>17001</v>
      </c>
      <c r="B128" s="18" t="n">
        <v>400</v>
      </c>
      <c r="C128" s="18" t="n">
        <v>2377.12</v>
      </c>
      <c r="D128" s="18" t="n">
        <v>2484.38</v>
      </c>
      <c r="E128" s="18" t="n">
        <v>574.36</v>
      </c>
      <c r="F128" s="18" t="n">
        <v>2.93</v>
      </c>
      <c r="G128" s="18" t="n">
        <v>7.84</v>
      </c>
      <c r="H128" s="18" t="n">
        <v>20170724</v>
      </c>
      <c r="I128" s="10" t="n">
        <v>32.65</v>
      </c>
      <c r="J128" s="24" t="n">
        <v>42860</v>
      </c>
      <c r="K128" s="10" t="n">
        <v>32.454667</v>
      </c>
      <c r="L128" s="24" t="n">
        <v>42886</v>
      </c>
      <c r="M128" s="18" t="n">
        <v>26</v>
      </c>
      <c r="N128" s="34" t="n">
        <v>32.322667</v>
      </c>
      <c r="O128" s="35" t="n">
        <v>170705</v>
      </c>
      <c r="P128" s="18" t="n">
        <v>35</v>
      </c>
      <c r="Q128" s="28" t="n">
        <v>53.827</v>
      </c>
    </row>
    <row r="129" customFormat="false" ht="13.8" hidden="false" customHeight="false" outlineLevel="0" collapsed="false">
      <c r="A129" s="18" t="n">
        <v>17041</v>
      </c>
      <c r="B129" s="18" t="n">
        <v>2800</v>
      </c>
      <c r="C129" s="18" t="n">
        <v>2622.52</v>
      </c>
      <c r="D129" s="18" t="n">
        <v>2522.02</v>
      </c>
      <c r="E129" s="18" t="n">
        <v>2555.7</v>
      </c>
      <c r="F129" s="18" t="n">
        <v>1.13</v>
      </c>
      <c r="G129" s="18" t="n">
        <v>7.23</v>
      </c>
      <c r="H129" s="18" t="n">
        <v>20170724</v>
      </c>
      <c r="I129" s="10" t="n">
        <v>43.831667</v>
      </c>
      <c r="J129" s="24" t="n">
        <v>42859</v>
      </c>
      <c r="K129" s="10" t="n">
        <v>43.302667</v>
      </c>
      <c r="L129" s="24" t="n">
        <v>42886</v>
      </c>
      <c r="M129" s="18" t="n">
        <v>27</v>
      </c>
      <c r="N129" s="34" t="n">
        <v>42.9505</v>
      </c>
      <c r="O129" s="35" t="n">
        <v>170705</v>
      </c>
      <c r="P129" s="18" t="n">
        <v>35</v>
      </c>
      <c r="Q129" s="28" t="n">
        <v>69.807</v>
      </c>
    </row>
    <row r="130" customFormat="false" ht="13.8" hidden="false" customHeight="false" outlineLevel="0" collapsed="false">
      <c r="A130" s="18" t="n">
        <v>17042</v>
      </c>
      <c r="B130" s="18" t="n">
        <v>900</v>
      </c>
      <c r="C130" s="18" t="n">
        <v>2439.9</v>
      </c>
      <c r="D130" s="18" t="n">
        <v>2459.91</v>
      </c>
      <c r="E130" s="18" t="n">
        <v>936.56</v>
      </c>
      <c r="F130" s="18" t="n">
        <v>2.02</v>
      </c>
      <c r="G130" s="18" t="n">
        <v>7.62</v>
      </c>
      <c r="H130" s="18" t="n">
        <v>20170724</v>
      </c>
      <c r="I130" s="10" t="n">
        <v>22.859</v>
      </c>
      <c r="J130" s="24" t="n">
        <v>42861</v>
      </c>
      <c r="K130" s="10" t="n">
        <v>22.948667</v>
      </c>
      <c r="L130" s="24" t="n">
        <v>42886</v>
      </c>
      <c r="M130" s="18" t="n">
        <v>25</v>
      </c>
      <c r="N130" s="34" t="n">
        <v>22.927</v>
      </c>
      <c r="O130" s="35" t="n">
        <v>170705</v>
      </c>
      <c r="P130" s="18" t="n">
        <v>35</v>
      </c>
      <c r="Q130" s="28" t="n">
        <v>38.212</v>
      </c>
    </row>
    <row r="131" customFormat="false" ht="13.8" hidden="false" customHeight="false" outlineLevel="0" collapsed="false">
      <c r="A131" s="18" t="n">
        <v>17052</v>
      </c>
      <c r="B131" s="18" t="n">
        <v>400</v>
      </c>
      <c r="C131" s="18" t="n">
        <v>2329.53</v>
      </c>
      <c r="D131" s="18" t="n">
        <v>2437.2</v>
      </c>
      <c r="E131" s="18" t="n">
        <v>590.67</v>
      </c>
      <c r="F131" s="18" t="n">
        <v>2.86</v>
      </c>
      <c r="G131" s="18" t="n">
        <v>7.83</v>
      </c>
      <c r="H131" s="18" t="n">
        <v>20170724</v>
      </c>
      <c r="I131" s="10" t="n">
        <v>37.483667</v>
      </c>
      <c r="J131" s="24" t="n">
        <v>42861</v>
      </c>
      <c r="K131" s="10" t="n">
        <v>37.396333</v>
      </c>
      <c r="L131" s="24" t="n">
        <v>42886</v>
      </c>
      <c r="M131" s="18" t="n">
        <v>25</v>
      </c>
      <c r="N131" s="34" t="n">
        <v>37.012333</v>
      </c>
      <c r="O131" s="35" t="n">
        <v>170705</v>
      </c>
      <c r="P131" s="18" t="n">
        <v>35</v>
      </c>
      <c r="Q131" s="28" t="n">
        <v>60.045</v>
      </c>
    </row>
    <row r="132" customFormat="false" ht="13.8" hidden="false" customHeight="false" outlineLevel="0" collapsed="false">
      <c r="A132" s="18" t="n">
        <v>17085</v>
      </c>
      <c r="B132" s="18" t="n">
        <v>2800</v>
      </c>
      <c r="C132" s="18" t="n">
        <v>2616.63</v>
      </c>
      <c r="D132" s="18" t="n">
        <v>2523.13</v>
      </c>
      <c r="E132" s="18" t="n">
        <v>2423.47</v>
      </c>
      <c r="F132" s="18" t="n">
        <v>1.17</v>
      </c>
      <c r="G132" s="18" t="n">
        <v>7.24</v>
      </c>
      <c r="H132" s="18" t="n">
        <v>20170724</v>
      </c>
      <c r="I132" s="10" t="n">
        <v>48.638</v>
      </c>
      <c r="J132" s="24" t="n">
        <v>42859</v>
      </c>
      <c r="K132" s="10" t="n">
        <v>48.262667</v>
      </c>
      <c r="L132" s="24" t="n">
        <v>42886</v>
      </c>
      <c r="M132" s="18" t="n">
        <v>27</v>
      </c>
      <c r="N132" s="34" t="n">
        <v>47.651667</v>
      </c>
      <c r="O132" s="35" t="n">
        <v>170705</v>
      </c>
      <c r="P132" s="18" t="n">
        <v>35</v>
      </c>
      <c r="Q132" s="28" t="n">
        <v>77.076</v>
      </c>
    </row>
    <row r="133" customFormat="false" ht="13.8" hidden="false" customHeight="false" outlineLevel="0" collapsed="false">
      <c r="A133" s="18" t="n">
        <v>17106</v>
      </c>
      <c r="B133" s="18" t="n">
        <v>900</v>
      </c>
      <c r="C133" s="18" t="n">
        <v>2441</v>
      </c>
      <c r="D133" s="18" t="n">
        <v>2468.42</v>
      </c>
      <c r="E133" s="18" t="n">
        <v>865.45</v>
      </c>
      <c r="F133" s="18" t="n">
        <v>2.15</v>
      </c>
      <c r="G133" s="18" t="n">
        <v>7.62</v>
      </c>
      <c r="H133" s="18" t="n">
        <v>20170724</v>
      </c>
      <c r="I133" s="10" t="n">
        <v>52.506333</v>
      </c>
      <c r="J133" s="24" t="n">
        <v>42861</v>
      </c>
      <c r="K133" s="10" t="n">
        <v>52.161</v>
      </c>
      <c r="L133" s="24" t="n">
        <v>42887</v>
      </c>
      <c r="M133" s="18" t="n">
        <v>26</v>
      </c>
      <c r="N133" s="34" t="n">
        <v>51.866</v>
      </c>
      <c r="O133" s="35" t="n">
        <v>170707</v>
      </c>
      <c r="P133" s="18" t="n">
        <v>36</v>
      </c>
      <c r="Q133" s="28" t="n">
        <v>86.175</v>
      </c>
    </row>
    <row r="134" customFormat="false" ht="13.8" hidden="false" customHeight="false" outlineLevel="0" collapsed="false">
      <c r="A134" s="18" t="n">
        <v>17111</v>
      </c>
      <c r="B134" s="18" t="n">
        <v>400</v>
      </c>
      <c r="C134" s="18" t="n">
        <v>2359.13</v>
      </c>
      <c r="D134" s="18" t="n">
        <v>2470.99</v>
      </c>
      <c r="E134" s="18" t="n">
        <v>545.47</v>
      </c>
      <c r="F134" s="18" t="n">
        <v>2.98</v>
      </c>
      <c r="G134" s="18" t="n">
        <v>7.83</v>
      </c>
      <c r="H134" s="18" t="n">
        <v>20170724</v>
      </c>
      <c r="I134" s="10" t="n">
        <v>18.960333</v>
      </c>
      <c r="J134" s="24" t="n">
        <v>42861</v>
      </c>
      <c r="K134" s="10" t="n">
        <v>19.009</v>
      </c>
      <c r="L134" s="24" t="n">
        <v>42886</v>
      </c>
      <c r="M134" s="18" t="n">
        <v>25</v>
      </c>
      <c r="N134" s="34" t="n">
        <v>19.080667</v>
      </c>
      <c r="O134" s="35" t="n">
        <v>170705</v>
      </c>
      <c r="P134" s="18" t="n">
        <v>35</v>
      </c>
      <c r="Q134" s="28" t="n">
        <v>31.784</v>
      </c>
    </row>
    <row r="135" customFormat="false" ht="13.8" hidden="false" customHeight="false" outlineLevel="0" collapsed="false">
      <c r="A135" s="18" t="n">
        <v>17113</v>
      </c>
      <c r="B135" s="18" t="n">
        <v>400</v>
      </c>
      <c r="C135" s="18" t="n">
        <v>2404.69</v>
      </c>
      <c r="D135" s="18" t="n">
        <v>2506.24</v>
      </c>
      <c r="E135" s="18" t="n">
        <v>576.45</v>
      </c>
      <c r="F135" s="18" t="n">
        <v>2.97</v>
      </c>
      <c r="G135" s="18" t="n">
        <v>7.83</v>
      </c>
      <c r="H135" s="18" t="n">
        <v>20170724</v>
      </c>
      <c r="I135" s="10" t="n">
        <v>31.01</v>
      </c>
      <c r="J135" s="24" t="n">
        <v>42860</v>
      </c>
      <c r="K135" s="10" t="n">
        <v>31.092333</v>
      </c>
      <c r="L135" s="24" t="n">
        <v>42887</v>
      </c>
      <c r="M135" s="18" t="n">
        <v>27</v>
      </c>
      <c r="N135" s="34" t="s">
        <v>65</v>
      </c>
      <c r="O135" s="35" t="s">
        <v>65</v>
      </c>
      <c r="P135" s="18" t="s">
        <v>65</v>
      </c>
      <c r="Q135" s="28" t="n">
        <v>51.089</v>
      </c>
    </row>
    <row r="136" customFormat="false" ht="13.8" hidden="false" customHeight="false" outlineLevel="0" collapsed="false">
      <c r="A136" s="18" t="n">
        <v>17120</v>
      </c>
      <c r="B136" s="18" t="n">
        <v>900</v>
      </c>
      <c r="C136" s="18" t="n">
        <v>2453.26</v>
      </c>
      <c r="D136" s="18" t="n">
        <v>2468.16</v>
      </c>
      <c r="E136" s="18" t="n">
        <v>943.47</v>
      </c>
      <c r="F136" s="18" t="n">
        <v>2.01</v>
      </c>
      <c r="G136" s="18" t="n">
        <v>7.59</v>
      </c>
      <c r="H136" s="18" t="n">
        <v>20170724</v>
      </c>
      <c r="I136" s="10" t="n">
        <v>22.093333</v>
      </c>
      <c r="J136" s="24" t="n">
        <v>42859</v>
      </c>
      <c r="K136" s="10" t="n">
        <v>21.974333</v>
      </c>
      <c r="L136" s="24" t="n">
        <v>42887</v>
      </c>
      <c r="M136" s="18" t="n">
        <v>28</v>
      </c>
      <c r="N136" s="34" t="n">
        <v>21.941</v>
      </c>
      <c r="O136" s="35" t="n">
        <v>170705</v>
      </c>
      <c r="P136" s="18" t="n">
        <v>34</v>
      </c>
      <c r="Q136" s="28" t="n">
        <v>36.703</v>
      </c>
    </row>
    <row r="137" customFormat="false" ht="13.8" hidden="false" customHeight="false" outlineLevel="0" collapsed="false">
      <c r="A137" s="18" t="n">
        <v>17129</v>
      </c>
      <c r="B137" s="18" t="n">
        <v>2800</v>
      </c>
      <c r="C137" s="18" t="n">
        <v>2612.89</v>
      </c>
      <c r="D137" s="18" t="n">
        <v>2488.3</v>
      </c>
      <c r="E137" s="18" t="n">
        <v>2516.92</v>
      </c>
      <c r="F137" s="18" t="n">
        <v>1.01</v>
      </c>
      <c r="G137" s="18" t="n">
        <v>7.22</v>
      </c>
      <c r="H137" s="18" t="n">
        <v>20170724</v>
      </c>
      <c r="I137" s="10" t="n">
        <v>28.079</v>
      </c>
      <c r="J137" s="24" t="n">
        <v>42859</v>
      </c>
      <c r="K137" s="10" t="n">
        <v>27.553</v>
      </c>
      <c r="L137" s="24" t="n">
        <v>42887</v>
      </c>
      <c r="M137" s="18" t="n">
        <v>28</v>
      </c>
      <c r="N137" s="34" t="n">
        <v>27.111</v>
      </c>
      <c r="O137" s="35" t="n">
        <v>170705</v>
      </c>
      <c r="P137" s="18" t="n">
        <v>34</v>
      </c>
      <c r="Q137" s="28" t="s">
        <v>65</v>
      </c>
    </row>
    <row r="138" customFormat="false" ht="13.8" hidden="false" customHeight="false" outlineLevel="0" collapsed="false">
      <c r="A138" s="18" t="n">
        <v>17133</v>
      </c>
      <c r="B138" s="18" t="n">
        <v>2800</v>
      </c>
      <c r="C138" s="18" t="n">
        <v>2587.92</v>
      </c>
      <c r="D138" s="18" t="n">
        <v>2497.79</v>
      </c>
      <c r="E138" s="18" t="n">
        <v>2378.18</v>
      </c>
      <c r="F138" s="18" t="n">
        <v>1.08</v>
      </c>
      <c r="G138" s="18" t="n">
        <v>7.23</v>
      </c>
      <c r="H138" s="18" t="n">
        <v>20170724</v>
      </c>
      <c r="I138" s="10" t="n">
        <v>15.006333</v>
      </c>
      <c r="J138" s="24" t="n">
        <v>42861</v>
      </c>
      <c r="K138" s="10" t="n">
        <v>15.008667</v>
      </c>
      <c r="L138" s="24" t="n">
        <v>42887</v>
      </c>
      <c r="M138" s="18" t="n">
        <v>26</v>
      </c>
      <c r="N138" s="34" t="n">
        <v>14.856</v>
      </c>
      <c r="O138" s="35" t="n">
        <v>170705</v>
      </c>
      <c r="P138" s="18" t="n">
        <v>34</v>
      </c>
      <c r="Q138" s="28" t="n">
        <v>25.014</v>
      </c>
    </row>
    <row r="139" customFormat="false" ht="13.8" hidden="false" customHeight="false" outlineLevel="0" collapsed="false">
      <c r="A139" s="18" t="n">
        <v>17143</v>
      </c>
      <c r="B139" s="18" t="n">
        <v>400</v>
      </c>
      <c r="C139" s="18" t="n">
        <v>2388.7</v>
      </c>
      <c r="D139" s="18" t="n">
        <v>2486.18</v>
      </c>
      <c r="E139" s="18" t="n">
        <v>535.06</v>
      </c>
      <c r="F139" s="18" t="n">
        <v>3.1</v>
      </c>
      <c r="G139" s="18" t="n">
        <v>7.84</v>
      </c>
      <c r="H139" s="18" t="n">
        <v>20170724</v>
      </c>
      <c r="I139" s="10" t="n">
        <v>24.005</v>
      </c>
      <c r="J139" s="24" t="n">
        <v>42860</v>
      </c>
      <c r="K139" s="10" t="n">
        <v>24.064</v>
      </c>
      <c r="L139" s="24" t="n">
        <v>42887</v>
      </c>
      <c r="M139" s="18" t="n">
        <v>27</v>
      </c>
      <c r="N139" s="34" t="n">
        <v>24.049</v>
      </c>
      <c r="O139" s="35" t="n">
        <v>170705</v>
      </c>
      <c r="P139" s="18" t="n">
        <v>34</v>
      </c>
      <c r="Q139" s="28" t="n">
        <v>39.959</v>
      </c>
    </row>
    <row r="140" customFormat="false" ht="13.8" hidden="false" customHeight="false" outlineLevel="0" collapsed="false">
      <c r="A140" s="18" t="n">
        <v>17158</v>
      </c>
      <c r="B140" s="18" t="n">
        <v>900</v>
      </c>
      <c r="C140" s="18" t="n">
        <v>2442.18</v>
      </c>
      <c r="D140" s="18" t="n">
        <v>2466.7</v>
      </c>
      <c r="E140" s="18" t="n">
        <v>908.54</v>
      </c>
      <c r="F140" s="18" t="n">
        <v>2.07</v>
      </c>
      <c r="G140" s="18" t="n">
        <v>7.59</v>
      </c>
      <c r="H140" s="18" t="n">
        <v>20170724</v>
      </c>
      <c r="I140" s="10" t="n">
        <v>16.266667</v>
      </c>
      <c r="J140" s="24" t="n">
        <v>42860</v>
      </c>
      <c r="K140" s="10" t="n">
        <v>15.996667</v>
      </c>
      <c r="L140" s="24" t="n">
        <v>42887</v>
      </c>
      <c r="M140" s="18" t="n">
        <v>27</v>
      </c>
      <c r="N140" s="34" t="n">
        <v>15.681333</v>
      </c>
      <c r="O140" s="35" t="n">
        <v>170705</v>
      </c>
      <c r="P140" s="18" t="n">
        <v>34</v>
      </c>
      <c r="Q140" s="28" t="n">
        <v>37.207</v>
      </c>
    </row>
    <row r="141" customFormat="false" ht="13.8" hidden="false" customHeight="false" outlineLevel="0" collapsed="false">
      <c r="A141" s="18" t="n">
        <v>17166</v>
      </c>
      <c r="B141" s="18" t="n">
        <v>400</v>
      </c>
      <c r="C141" s="18" t="n">
        <v>2348.8</v>
      </c>
      <c r="D141" s="18" t="n">
        <v>2454.04</v>
      </c>
      <c r="E141" s="18" t="n">
        <v>519.42</v>
      </c>
      <c r="F141" s="18" t="n">
        <v>3.1</v>
      </c>
      <c r="G141" s="18" t="n">
        <v>7.83</v>
      </c>
      <c r="H141" s="18" t="n">
        <v>20170724</v>
      </c>
      <c r="I141" s="10" t="n">
        <v>18.797</v>
      </c>
      <c r="J141" s="24" t="n">
        <v>42861</v>
      </c>
      <c r="K141" s="10" t="n">
        <v>19.007333</v>
      </c>
      <c r="L141" s="24" t="n">
        <v>42886</v>
      </c>
      <c r="M141" s="18" t="n">
        <v>25</v>
      </c>
      <c r="N141" s="34" t="n">
        <v>19.110333</v>
      </c>
      <c r="O141" s="35" t="n">
        <v>170705</v>
      </c>
      <c r="P141" s="18" t="n">
        <v>35</v>
      </c>
      <c r="Q141" s="28" t="n">
        <v>30.697</v>
      </c>
    </row>
    <row r="142" customFormat="false" ht="13.8" hidden="false" customHeight="false" outlineLevel="0" collapsed="false">
      <c r="A142" s="18" t="n">
        <v>17170</v>
      </c>
      <c r="B142" s="18" t="n">
        <v>2800</v>
      </c>
      <c r="C142" s="18" t="n">
        <v>2601.68</v>
      </c>
      <c r="D142" s="18" t="n">
        <v>2504.96</v>
      </c>
      <c r="E142" s="18" t="n">
        <v>2527.05</v>
      </c>
      <c r="F142" s="18" t="n">
        <v>1.02</v>
      </c>
      <c r="G142" s="18" t="n">
        <v>7.22</v>
      </c>
      <c r="H142" s="18" t="n">
        <v>20170724</v>
      </c>
      <c r="I142" s="10" t="n">
        <v>19.293</v>
      </c>
      <c r="J142" s="24" t="n">
        <v>42861</v>
      </c>
      <c r="K142" s="10" t="n">
        <v>19.333667</v>
      </c>
      <c r="L142" s="24" t="n">
        <v>42886</v>
      </c>
      <c r="M142" s="18" t="n">
        <v>25</v>
      </c>
      <c r="N142" s="34" t="n">
        <v>19.161667</v>
      </c>
      <c r="O142" s="35" t="n">
        <v>170705</v>
      </c>
      <c r="P142" s="18" t="n">
        <v>35</v>
      </c>
      <c r="Q142" s="28" t="n">
        <v>32.195</v>
      </c>
    </row>
    <row r="143" customFormat="false" ht="13.8" hidden="false" customHeight="false" outlineLevel="0" collapsed="false">
      <c r="A143" s="18" t="n">
        <v>17206</v>
      </c>
      <c r="B143" s="18" t="n">
        <v>900</v>
      </c>
      <c r="C143" s="18" t="n">
        <v>2449.19</v>
      </c>
      <c r="D143" s="18" t="n">
        <v>2464.79</v>
      </c>
      <c r="E143" s="18" t="n">
        <v>904.6</v>
      </c>
      <c r="F143" s="18" t="n">
        <v>2.08</v>
      </c>
      <c r="G143" s="18" t="n">
        <v>7.59</v>
      </c>
      <c r="H143" s="18" t="n">
        <v>20170724</v>
      </c>
      <c r="I143" s="10" t="n">
        <v>13.779667</v>
      </c>
      <c r="J143" s="24" t="n">
        <v>42860</v>
      </c>
      <c r="K143" s="10" t="n">
        <v>13.937</v>
      </c>
      <c r="L143" s="24" t="n">
        <v>42887</v>
      </c>
      <c r="M143" s="18" t="n">
        <v>27</v>
      </c>
      <c r="N143" s="34" t="n">
        <v>13.938333</v>
      </c>
      <c r="O143" s="35" t="n">
        <v>170705</v>
      </c>
      <c r="P143" s="18" t="n">
        <v>34</v>
      </c>
      <c r="Q143" s="28" t="n">
        <v>23.726</v>
      </c>
    </row>
    <row r="144" customFormat="false" ht="13.8" hidden="false" customHeight="false" outlineLevel="0" collapsed="false">
      <c r="A144" s="18" t="n">
        <v>17210</v>
      </c>
      <c r="B144" s="18" t="n">
        <v>2800</v>
      </c>
      <c r="C144" s="18" t="n">
        <v>2608.91</v>
      </c>
      <c r="D144" s="18" t="n">
        <v>2522.06</v>
      </c>
      <c r="E144" s="18" t="n">
        <v>2346.38</v>
      </c>
      <c r="F144" s="18" t="n">
        <v>1.21</v>
      </c>
      <c r="G144" s="18" t="n">
        <v>7.23</v>
      </c>
      <c r="H144" s="18" t="n">
        <v>20170724</v>
      </c>
      <c r="I144" s="10" t="n">
        <v>54.544333</v>
      </c>
      <c r="J144" s="24" t="n">
        <v>42860</v>
      </c>
      <c r="K144" s="10" t="n">
        <v>54.290667</v>
      </c>
      <c r="L144" s="24" t="n">
        <v>42886</v>
      </c>
      <c r="M144" s="18" t="n">
        <v>26</v>
      </c>
      <c r="N144" s="34" t="n">
        <v>53.347</v>
      </c>
      <c r="O144" s="35" t="n">
        <v>170705</v>
      </c>
      <c r="P144" s="18" t="n">
        <v>35</v>
      </c>
      <c r="Q144" s="28" t="n">
        <v>87.459</v>
      </c>
    </row>
    <row r="145" customFormat="false" ht="13.8" hidden="false" customHeight="false" outlineLevel="0" collapsed="false">
      <c r="A145" s="18" t="n">
        <v>17218</v>
      </c>
      <c r="B145" s="18" t="n">
        <v>900</v>
      </c>
      <c r="C145" s="18" t="n">
        <v>2441.67</v>
      </c>
      <c r="D145" s="18" t="n">
        <v>2467.77</v>
      </c>
      <c r="E145" s="18" t="n">
        <v>890.65</v>
      </c>
      <c r="F145" s="18" t="n">
        <v>2.12</v>
      </c>
      <c r="G145" s="18" t="n">
        <v>7.62</v>
      </c>
      <c r="H145" s="18" t="n">
        <v>20170724</v>
      </c>
      <c r="I145" s="10" t="n">
        <v>12.933</v>
      </c>
      <c r="J145" s="24" t="n">
        <v>42860</v>
      </c>
      <c r="K145" s="10" t="n">
        <v>12.590333</v>
      </c>
      <c r="L145" s="24" t="n">
        <v>42886</v>
      </c>
      <c r="M145" s="18" t="n">
        <v>26</v>
      </c>
      <c r="N145" s="34" t="n">
        <v>12.478333</v>
      </c>
      <c r="O145" s="35" t="n">
        <v>170705</v>
      </c>
      <c r="P145" s="18" t="n">
        <v>35</v>
      </c>
      <c r="Q145" s="28" t="n">
        <v>21.621</v>
      </c>
    </row>
    <row r="146" customFormat="false" ht="13.8" hidden="false" customHeight="false" outlineLevel="0" collapsed="false">
      <c r="A146" s="18" t="n">
        <v>17007</v>
      </c>
      <c r="B146" s="18" t="n">
        <v>400</v>
      </c>
      <c r="C146" s="18" t="n">
        <v>2388.7</v>
      </c>
      <c r="D146" s="18" t="n">
        <v>2486.18</v>
      </c>
      <c r="E146" s="18" t="n">
        <v>535.06</v>
      </c>
      <c r="F146" s="18" t="n">
        <v>3.1</v>
      </c>
      <c r="G146" s="18" t="n">
        <v>7.84</v>
      </c>
      <c r="H146" s="18" t="n">
        <v>20170822</v>
      </c>
      <c r="I146" s="10" t="n">
        <v>9.963</v>
      </c>
      <c r="J146" s="24" t="n">
        <v>42861</v>
      </c>
      <c r="K146" s="10" t="n">
        <v>9.9593333</v>
      </c>
      <c r="L146" s="24" t="n">
        <v>42887</v>
      </c>
      <c r="M146" s="18" t="n">
        <v>26</v>
      </c>
      <c r="N146" s="34" t="n">
        <v>9.9856667</v>
      </c>
      <c r="O146" s="35" t="n">
        <v>170705</v>
      </c>
      <c r="P146" s="18" t="n">
        <v>34</v>
      </c>
      <c r="Q146" s="10" t="n">
        <v>17.054</v>
      </c>
    </row>
    <row r="147" customFormat="false" ht="13.8" hidden="false" customHeight="false" outlineLevel="0" collapsed="false">
      <c r="A147" s="18" t="n">
        <v>17012</v>
      </c>
      <c r="B147" s="18" t="n">
        <v>900</v>
      </c>
      <c r="C147" s="18" t="n">
        <v>2453.26</v>
      </c>
      <c r="D147" s="18" t="n">
        <v>2468.16</v>
      </c>
      <c r="E147" s="18" t="n">
        <v>943.47</v>
      </c>
      <c r="F147" s="18" t="n">
        <v>2.01</v>
      </c>
      <c r="G147" s="18" t="n">
        <v>7.59</v>
      </c>
      <c r="H147" s="18" t="n">
        <v>20170822</v>
      </c>
      <c r="I147" s="10" t="n">
        <v>28.959333</v>
      </c>
      <c r="J147" s="24" t="n">
        <v>42860</v>
      </c>
      <c r="K147" s="10" t="n">
        <v>28.862</v>
      </c>
      <c r="L147" s="24" t="n">
        <v>42886</v>
      </c>
      <c r="M147" s="18" t="n">
        <v>26</v>
      </c>
      <c r="N147" s="34" t="n">
        <v>28.842667</v>
      </c>
      <c r="O147" s="35" t="n">
        <v>170705</v>
      </c>
      <c r="P147" s="18" t="n">
        <v>35</v>
      </c>
      <c r="Q147" s="10" t="n">
        <v>47.354</v>
      </c>
    </row>
    <row r="148" customFormat="false" ht="13.8" hidden="false" customHeight="false" outlineLevel="0" collapsed="false">
      <c r="A148" s="18" t="n">
        <v>17019</v>
      </c>
      <c r="B148" s="18" t="n">
        <v>2800</v>
      </c>
      <c r="C148" s="18" t="n">
        <v>2612.89</v>
      </c>
      <c r="D148" s="18" t="n">
        <v>2488.3</v>
      </c>
      <c r="E148" s="18" t="n">
        <v>2516.92</v>
      </c>
      <c r="F148" s="18" t="n">
        <v>1.01</v>
      </c>
      <c r="G148" s="18" t="n">
        <v>7.22</v>
      </c>
      <c r="H148" s="18" t="n">
        <v>20170822</v>
      </c>
      <c r="I148" s="10" t="n">
        <v>28.341667</v>
      </c>
      <c r="J148" s="24" t="n">
        <v>42861</v>
      </c>
      <c r="K148" s="10" t="n">
        <v>28.336</v>
      </c>
      <c r="L148" s="24" t="n">
        <v>42886</v>
      </c>
      <c r="M148" s="18" t="n">
        <v>25</v>
      </c>
      <c r="N148" s="34" t="n">
        <v>27.701333</v>
      </c>
      <c r="O148" s="35" t="n">
        <v>170707</v>
      </c>
      <c r="P148" s="18" t="n">
        <v>37</v>
      </c>
      <c r="Q148" s="10" t="n">
        <v>44.99</v>
      </c>
    </row>
    <row r="149" customFormat="false" ht="13.8" hidden="false" customHeight="false" outlineLevel="0" collapsed="false">
      <c r="A149" s="18" t="n">
        <v>17027</v>
      </c>
      <c r="B149" s="18" t="n">
        <v>900</v>
      </c>
      <c r="C149" s="18" t="n">
        <v>2449.19</v>
      </c>
      <c r="D149" s="18" t="n">
        <v>2464.79</v>
      </c>
      <c r="E149" s="18" t="n">
        <v>904.6</v>
      </c>
      <c r="F149" s="18" t="n">
        <v>2.08</v>
      </c>
      <c r="G149" s="18" t="n">
        <v>7.59</v>
      </c>
      <c r="H149" s="18" t="n">
        <v>20170822</v>
      </c>
      <c r="I149" s="10" t="n">
        <v>13.175</v>
      </c>
      <c r="J149" s="24" t="n">
        <v>42860</v>
      </c>
      <c r="K149" s="10" t="n">
        <v>13.116</v>
      </c>
      <c r="L149" s="24" t="n">
        <v>42887</v>
      </c>
      <c r="M149" s="18" t="n">
        <v>27</v>
      </c>
      <c r="N149" s="34" t="n">
        <v>13.052667</v>
      </c>
      <c r="O149" s="35" t="n">
        <v>170705</v>
      </c>
      <c r="P149" s="18" t="n">
        <v>34</v>
      </c>
      <c r="Q149" s="10" t="n">
        <v>22.123</v>
      </c>
    </row>
    <row r="150" customFormat="false" ht="13.8" hidden="false" customHeight="false" outlineLevel="0" collapsed="false">
      <c r="A150" s="18" t="n">
        <v>17029</v>
      </c>
      <c r="B150" s="18" t="n">
        <v>900</v>
      </c>
      <c r="C150" s="18" t="n">
        <v>2439.9</v>
      </c>
      <c r="D150" s="18" t="n">
        <v>2459.91</v>
      </c>
      <c r="E150" s="18" t="n">
        <v>936.56</v>
      </c>
      <c r="F150" s="18" t="n">
        <v>2.02</v>
      </c>
      <c r="G150" s="18" t="n">
        <v>7.62</v>
      </c>
      <c r="H150" s="18" t="n">
        <v>20170822</v>
      </c>
      <c r="I150" s="10" t="n">
        <v>31.363667</v>
      </c>
      <c r="J150" s="24" t="n">
        <v>42860</v>
      </c>
      <c r="K150" s="10" t="n">
        <v>31.358667</v>
      </c>
      <c r="L150" s="24" t="n">
        <v>42887</v>
      </c>
      <c r="M150" s="18" t="n">
        <v>27</v>
      </c>
      <c r="N150" s="34" t="n">
        <v>31.288</v>
      </c>
      <c r="O150" s="35" t="n">
        <v>170707</v>
      </c>
      <c r="P150" s="18" t="n">
        <v>36</v>
      </c>
      <c r="Q150" s="10" t="n">
        <v>51.566</v>
      </c>
    </row>
    <row r="151" customFormat="false" ht="13.8" hidden="false" customHeight="false" outlineLevel="0" collapsed="false">
      <c r="A151" s="18" t="n">
        <v>17079</v>
      </c>
      <c r="B151" s="18" t="n">
        <v>400</v>
      </c>
      <c r="C151" s="18" t="n">
        <v>2348.8</v>
      </c>
      <c r="D151" s="18" t="n">
        <v>2454.04</v>
      </c>
      <c r="E151" s="18" t="n">
        <v>519.42</v>
      </c>
      <c r="F151" s="18" t="n">
        <v>3.1</v>
      </c>
      <c r="G151" s="18" t="n">
        <v>7.83</v>
      </c>
      <c r="H151" s="18" t="n">
        <v>20170822</v>
      </c>
      <c r="I151" s="10" t="n">
        <v>37.399667</v>
      </c>
      <c r="J151" s="24" t="n">
        <v>42861</v>
      </c>
      <c r="K151" s="10" t="n">
        <v>37.421</v>
      </c>
      <c r="L151" s="24" t="n">
        <v>42887</v>
      </c>
      <c r="M151" s="18" t="n">
        <v>26</v>
      </c>
      <c r="N151" s="34" t="s">
        <v>65</v>
      </c>
      <c r="O151" s="35" t="s">
        <v>65</v>
      </c>
      <c r="P151" s="18" t="s">
        <v>65</v>
      </c>
      <c r="Q151" s="10" t="n">
        <v>61.797</v>
      </c>
    </row>
    <row r="152" customFormat="false" ht="13.8" hidden="false" customHeight="false" outlineLevel="0" collapsed="false">
      <c r="A152" s="18" t="n">
        <v>17082</v>
      </c>
      <c r="B152" s="18" t="n">
        <v>900</v>
      </c>
      <c r="C152" s="18" t="n">
        <v>2442.18</v>
      </c>
      <c r="D152" s="18" t="n">
        <v>2466.7</v>
      </c>
      <c r="E152" s="18" t="n">
        <v>908.54</v>
      </c>
      <c r="F152" s="18" t="n">
        <v>2.07</v>
      </c>
      <c r="G152" s="18" t="n">
        <v>7.59</v>
      </c>
      <c r="H152" s="18" t="n">
        <v>20170822</v>
      </c>
      <c r="I152" s="10" t="n">
        <v>33.672667</v>
      </c>
      <c r="J152" s="24" t="n">
        <v>42860</v>
      </c>
      <c r="K152" s="10" t="n">
        <v>33.838</v>
      </c>
      <c r="L152" s="24" t="n">
        <v>42886</v>
      </c>
      <c r="M152" s="18" t="n">
        <v>26</v>
      </c>
      <c r="N152" s="34" t="n">
        <v>33.885</v>
      </c>
      <c r="O152" s="35" t="n">
        <v>170705</v>
      </c>
      <c r="P152" s="18" t="n">
        <v>35</v>
      </c>
      <c r="Q152" s="10" t="n">
        <v>55.286</v>
      </c>
    </row>
    <row r="153" customFormat="false" ht="13.8" hidden="false" customHeight="false" outlineLevel="0" collapsed="false">
      <c r="A153" s="18" t="n">
        <v>17094</v>
      </c>
      <c r="B153" s="18" t="n">
        <v>2800</v>
      </c>
      <c r="C153" s="18" t="n">
        <v>2608.91</v>
      </c>
      <c r="D153" s="18" t="n">
        <v>2522.06</v>
      </c>
      <c r="E153" s="18" t="n">
        <v>2346.38</v>
      </c>
      <c r="F153" s="18" t="n">
        <v>1.21</v>
      </c>
      <c r="G153" s="18" t="n">
        <v>7.23</v>
      </c>
      <c r="H153" s="18" t="n">
        <v>20170822</v>
      </c>
      <c r="I153" s="10" t="n">
        <v>63.729</v>
      </c>
      <c r="J153" s="24" t="n">
        <v>42860</v>
      </c>
      <c r="K153" s="10" t="n">
        <v>63.416667</v>
      </c>
      <c r="L153" s="24" t="n">
        <v>42887</v>
      </c>
      <c r="M153" s="18" t="n">
        <v>27</v>
      </c>
      <c r="N153" s="34" t="n">
        <v>62.738667</v>
      </c>
      <c r="O153" s="35" t="n">
        <v>170707</v>
      </c>
      <c r="P153" s="18" t="n">
        <v>36</v>
      </c>
      <c r="Q153" s="10" t="n">
        <v>101.019</v>
      </c>
    </row>
    <row r="154" customFormat="false" ht="13.8" hidden="false" customHeight="false" outlineLevel="0" collapsed="false">
      <c r="A154" s="18" t="n">
        <v>17099</v>
      </c>
      <c r="B154" s="18" t="n">
        <v>400</v>
      </c>
      <c r="C154" s="18" t="n">
        <v>2377.12</v>
      </c>
      <c r="D154" s="18" t="n">
        <v>2484.38</v>
      </c>
      <c r="E154" s="18" t="n">
        <v>574.36</v>
      </c>
      <c r="F154" s="18" t="n">
        <v>2.93</v>
      </c>
      <c r="G154" s="18" t="n">
        <v>7.84</v>
      </c>
      <c r="H154" s="18" t="n">
        <v>20170822</v>
      </c>
      <c r="I154" s="10" t="n">
        <v>52.578667</v>
      </c>
      <c r="J154" s="24" t="n">
        <v>42861</v>
      </c>
      <c r="K154" s="10" t="s">
        <v>65</v>
      </c>
      <c r="L154" s="24" t="s">
        <v>65</v>
      </c>
      <c r="M154" s="18" t="s">
        <v>65</v>
      </c>
      <c r="N154" s="34" t="n">
        <v>52.182</v>
      </c>
      <c r="O154" s="35" t="n">
        <v>170707</v>
      </c>
      <c r="P154" s="18" t="s">
        <v>65</v>
      </c>
      <c r="Q154" s="10" t="n">
        <v>85.934</v>
      </c>
    </row>
    <row r="155" customFormat="false" ht="13.8" hidden="false" customHeight="false" outlineLevel="0" collapsed="false">
      <c r="A155" s="18" t="n">
        <v>17130</v>
      </c>
      <c r="B155" s="18" t="n">
        <v>2800</v>
      </c>
      <c r="C155" s="18" t="n">
        <v>2622.52</v>
      </c>
      <c r="D155" s="18" t="n">
        <v>2522.02</v>
      </c>
      <c r="E155" s="18" t="n">
        <v>2555.7</v>
      </c>
      <c r="F155" s="18" t="n">
        <v>1.13</v>
      </c>
      <c r="G155" s="18" t="n">
        <v>7.23</v>
      </c>
      <c r="H155" s="18" t="n">
        <v>20170822</v>
      </c>
      <c r="I155" s="10" t="n">
        <v>13.159</v>
      </c>
      <c r="J155" s="24" t="n">
        <v>42861</v>
      </c>
      <c r="K155" s="10" t="n">
        <v>13.23333</v>
      </c>
      <c r="L155" s="24" t="n">
        <v>42887</v>
      </c>
      <c r="M155" s="18" t="n">
        <v>26</v>
      </c>
      <c r="N155" s="34" t="n">
        <v>13.15333</v>
      </c>
      <c r="O155" s="35" t="n">
        <v>170707</v>
      </c>
      <c r="P155" s="18" t="n">
        <v>36</v>
      </c>
      <c r="Q155" s="10" t="n">
        <v>21.806</v>
      </c>
    </row>
    <row r="156" customFormat="false" ht="13.8" hidden="false" customHeight="false" outlineLevel="0" collapsed="false">
      <c r="A156" s="18" t="n">
        <v>17145</v>
      </c>
      <c r="B156" s="18" t="n">
        <v>2800</v>
      </c>
      <c r="C156" s="18" t="n">
        <v>2616.63</v>
      </c>
      <c r="D156" s="18" t="n">
        <v>2523.13</v>
      </c>
      <c r="E156" s="18" t="n">
        <v>2423.47</v>
      </c>
      <c r="F156" s="18" t="n">
        <v>1.17</v>
      </c>
      <c r="G156" s="18" t="n">
        <v>7.24</v>
      </c>
      <c r="H156" s="18" t="n">
        <v>20170822</v>
      </c>
      <c r="I156" s="10" t="n">
        <v>21.984</v>
      </c>
      <c r="J156" s="24" t="n">
        <v>42860</v>
      </c>
      <c r="K156" s="10" t="n">
        <v>22.046667</v>
      </c>
      <c r="L156" s="24" t="n">
        <v>42886</v>
      </c>
      <c r="M156" s="18" t="n">
        <v>26</v>
      </c>
      <c r="N156" s="34" t="n">
        <v>21.869</v>
      </c>
      <c r="O156" s="35" t="n">
        <v>170707</v>
      </c>
      <c r="P156" s="18" t="n">
        <v>37</v>
      </c>
      <c r="Q156" s="10" t="s">
        <v>65</v>
      </c>
    </row>
    <row r="157" customFormat="false" ht="13.8" hidden="false" customHeight="false" outlineLevel="0" collapsed="false">
      <c r="A157" s="18" t="n">
        <v>17178</v>
      </c>
      <c r="B157" s="18" t="n">
        <v>2800</v>
      </c>
      <c r="C157" s="18" t="n">
        <v>2601.68</v>
      </c>
      <c r="D157" s="18" t="n">
        <v>2504.96</v>
      </c>
      <c r="E157" s="18" t="n">
        <v>2527.05</v>
      </c>
      <c r="F157" s="18" t="n">
        <v>1.02</v>
      </c>
      <c r="G157" s="18" t="n">
        <v>7.22</v>
      </c>
      <c r="H157" s="18" t="n">
        <v>20170822</v>
      </c>
      <c r="I157" s="10" t="n">
        <v>45.399</v>
      </c>
      <c r="J157" s="24" t="n">
        <v>42860</v>
      </c>
      <c r="K157" s="10" t="n">
        <v>44.94475</v>
      </c>
      <c r="L157" s="24" t="n">
        <v>42886</v>
      </c>
      <c r="M157" s="18" t="n">
        <v>26</v>
      </c>
      <c r="N157" s="34" t="n">
        <v>44.211</v>
      </c>
      <c r="O157" s="35" t="n">
        <v>170707</v>
      </c>
      <c r="P157" s="18" t="n">
        <v>37</v>
      </c>
      <c r="Q157" s="10" t="n">
        <v>71.263</v>
      </c>
    </row>
    <row r="158" customFormat="false" ht="13.8" hidden="false" customHeight="false" outlineLevel="0" collapsed="false">
      <c r="A158" s="18" t="n">
        <v>17203</v>
      </c>
      <c r="B158" s="18" t="n">
        <v>400</v>
      </c>
      <c r="C158" s="18" t="n">
        <v>2359.13</v>
      </c>
      <c r="D158" s="18" t="n">
        <v>2470.99</v>
      </c>
      <c r="E158" s="18" t="n">
        <v>545.47</v>
      </c>
      <c r="F158" s="18" t="n">
        <v>2.98</v>
      </c>
      <c r="G158" s="18" t="n">
        <v>7.83</v>
      </c>
      <c r="H158" s="18" t="n">
        <v>20170822</v>
      </c>
      <c r="I158" s="10" t="n">
        <v>10.844667</v>
      </c>
      <c r="J158" s="24" t="n">
        <v>42861</v>
      </c>
      <c r="K158" s="10" t="n">
        <v>10.833667</v>
      </c>
      <c r="L158" s="24" t="n">
        <v>42886</v>
      </c>
      <c r="M158" s="18" t="n">
        <v>25</v>
      </c>
      <c r="N158" s="34" t="n">
        <v>10.869</v>
      </c>
      <c r="O158" s="35" t="n">
        <v>170705</v>
      </c>
      <c r="P158" s="18" t="n">
        <v>35</v>
      </c>
      <c r="Q158" s="10" t="n">
        <v>18.881</v>
      </c>
    </row>
    <row r="159" customFormat="false" ht="13.8" hidden="false" customHeight="false" outlineLevel="0" collapsed="false">
      <c r="A159" s="18" t="n">
        <v>17204</v>
      </c>
      <c r="B159" s="18" t="n">
        <v>900</v>
      </c>
      <c r="C159" s="18" t="n">
        <v>2441.67</v>
      </c>
      <c r="D159" s="18" t="n">
        <v>2467.77</v>
      </c>
      <c r="E159" s="18" t="n">
        <v>890.65</v>
      </c>
      <c r="F159" s="18" t="n">
        <v>2.12</v>
      </c>
      <c r="G159" s="18" t="n">
        <v>7.62</v>
      </c>
      <c r="H159" s="18" t="n">
        <v>20170822</v>
      </c>
      <c r="I159" s="10" t="n">
        <v>54.753333</v>
      </c>
      <c r="J159" s="24" t="n">
        <v>42859</v>
      </c>
      <c r="K159" s="10" t="n">
        <v>54.873333</v>
      </c>
      <c r="L159" s="24" t="n">
        <v>42886</v>
      </c>
      <c r="M159" s="18" t="n">
        <v>27</v>
      </c>
      <c r="N159" s="34" t="n">
        <v>54.788333</v>
      </c>
      <c r="O159" s="35" t="n">
        <v>170707</v>
      </c>
      <c r="P159" s="18" t="n">
        <v>37</v>
      </c>
      <c r="Q159" s="10" t="n">
        <v>89.908</v>
      </c>
    </row>
    <row r="160" customFormat="false" ht="13.8" hidden="false" customHeight="false" outlineLevel="0" collapsed="false">
      <c r="A160" s="18" t="n">
        <v>17208</v>
      </c>
      <c r="B160" s="18" t="n">
        <v>900</v>
      </c>
      <c r="C160" s="18" t="n">
        <v>2441</v>
      </c>
      <c r="D160" s="18" t="n">
        <v>2468.42</v>
      </c>
      <c r="E160" s="18" t="n">
        <v>865.45</v>
      </c>
      <c r="F160" s="18" t="n">
        <v>2.15</v>
      </c>
      <c r="G160" s="18" t="n">
        <v>7.62</v>
      </c>
      <c r="H160" s="18" t="n">
        <v>20170822</v>
      </c>
      <c r="I160" s="10" t="n">
        <v>21.282</v>
      </c>
      <c r="J160" s="24" t="n">
        <v>42860</v>
      </c>
      <c r="K160" s="10" t="n">
        <v>21.19925</v>
      </c>
      <c r="L160" s="24" t="n">
        <v>42886</v>
      </c>
      <c r="M160" s="18" t="n">
        <v>26</v>
      </c>
      <c r="N160" s="34" t="n">
        <v>21.149333</v>
      </c>
      <c r="O160" s="35" t="n">
        <v>170707</v>
      </c>
      <c r="P160" s="18" t="n">
        <v>37</v>
      </c>
      <c r="Q160" s="10" t="n">
        <v>35.336</v>
      </c>
    </row>
    <row r="161" customFormat="false" ht="13.8" hidden="false" customHeight="false" outlineLevel="0" collapsed="false">
      <c r="A161" s="18" t="n">
        <v>17211</v>
      </c>
      <c r="B161" s="18" t="n">
        <v>400</v>
      </c>
      <c r="C161" s="18" t="n">
        <v>2329.53</v>
      </c>
      <c r="D161" s="18" t="n">
        <v>2437.2</v>
      </c>
      <c r="E161" s="18" t="n">
        <v>590.67</v>
      </c>
      <c r="F161" s="18" t="n">
        <v>2.86</v>
      </c>
      <c r="G161" s="18" t="n">
        <v>7.83</v>
      </c>
      <c r="H161" s="18" t="n">
        <v>20170822</v>
      </c>
      <c r="I161" s="10" t="n">
        <v>30.758667</v>
      </c>
      <c r="J161" s="24" t="n">
        <v>42860</v>
      </c>
      <c r="K161" s="10" t="n">
        <v>30.711333</v>
      </c>
      <c r="L161" s="24" t="n">
        <v>42887</v>
      </c>
      <c r="M161" s="18" t="n">
        <v>27</v>
      </c>
      <c r="N161" s="34" t="n">
        <v>30.227333</v>
      </c>
      <c r="O161" s="35" t="n">
        <v>170705</v>
      </c>
      <c r="P161" s="18" t="n">
        <v>34</v>
      </c>
      <c r="Q161" s="10" t="n">
        <v>50.454</v>
      </c>
    </row>
    <row r="162" customFormat="false" ht="13.8" hidden="false" customHeight="false" outlineLevel="0" collapsed="false">
      <c r="A162" s="18" t="n">
        <v>17213</v>
      </c>
      <c r="B162" s="18" t="n">
        <v>2800</v>
      </c>
      <c r="C162" s="18" t="n">
        <v>2587.92</v>
      </c>
      <c r="D162" s="18" t="n">
        <v>2497.79</v>
      </c>
      <c r="E162" s="18" t="n">
        <v>2378.18</v>
      </c>
      <c r="F162" s="18" t="n">
        <v>1.08</v>
      </c>
      <c r="G162" s="18" t="n">
        <v>7.23</v>
      </c>
      <c r="H162" s="18" t="n">
        <v>20170822</v>
      </c>
      <c r="I162" s="10" t="n">
        <v>41.262667</v>
      </c>
      <c r="J162" s="24" t="n">
        <v>42860</v>
      </c>
      <c r="K162" s="10" t="n">
        <v>41.124333</v>
      </c>
      <c r="L162" s="24" t="n">
        <v>42886</v>
      </c>
      <c r="M162" s="18" t="n">
        <v>26</v>
      </c>
      <c r="N162" s="34" t="n">
        <v>40.629</v>
      </c>
      <c r="O162" s="35" t="n">
        <v>170705</v>
      </c>
      <c r="P162" s="18" t="n">
        <v>35</v>
      </c>
      <c r="Q162" s="10" t="n">
        <v>65.381</v>
      </c>
    </row>
    <row r="163" customFormat="false" ht="13.8" hidden="false" customHeight="false" outlineLevel="0" collapsed="false">
      <c r="A163" s="18" t="n">
        <v>17005</v>
      </c>
      <c r="B163" s="18" t="n">
        <v>400</v>
      </c>
      <c r="C163" s="18" t="n">
        <v>2404.69</v>
      </c>
      <c r="D163" s="18" t="n">
        <v>2506.24</v>
      </c>
      <c r="E163" s="18" t="n">
        <v>576.45</v>
      </c>
      <c r="F163" s="18" t="n">
        <v>2.97</v>
      </c>
      <c r="G163" s="18" t="n">
        <v>7.83</v>
      </c>
      <c r="H163" s="18" t="n">
        <v>20170824</v>
      </c>
      <c r="I163" s="10" t="n">
        <v>45.08</v>
      </c>
      <c r="J163" s="24" t="n">
        <v>42860</v>
      </c>
      <c r="K163" s="10" t="n">
        <v>44.834667</v>
      </c>
      <c r="L163" s="24" t="n">
        <v>42887</v>
      </c>
      <c r="M163" s="18" t="n">
        <v>27</v>
      </c>
      <c r="N163" s="34" t="n">
        <v>44.961667</v>
      </c>
      <c r="O163" s="35" t="n">
        <v>170707</v>
      </c>
      <c r="P163" s="18" t="n">
        <v>36</v>
      </c>
      <c r="Q163" s="10" t="n">
        <v>73.613</v>
      </c>
    </row>
    <row r="164" customFormat="false" ht="13.8" hidden="false" customHeight="false" outlineLevel="0" collapsed="false">
      <c r="A164" s="18" t="n">
        <v>17043</v>
      </c>
      <c r="B164" s="18" t="n">
        <v>400</v>
      </c>
      <c r="C164" s="18" t="n">
        <v>2388.7</v>
      </c>
      <c r="D164" s="18" t="n">
        <v>2486.18</v>
      </c>
      <c r="E164" s="18" t="n">
        <v>535.06</v>
      </c>
      <c r="F164" s="18" t="n">
        <v>3.1</v>
      </c>
      <c r="G164" s="18" t="n">
        <v>7.84</v>
      </c>
      <c r="H164" s="18" t="n">
        <v>20170824</v>
      </c>
      <c r="I164" s="10" t="n">
        <v>27.92</v>
      </c>
      <c r="J164" s="24" t="n">
        <v>42859</v>
      </c>
      <c r="K164" s="10" t="n">
        <v>27.924667</v>
      </c>
      <c r="L164" s="24" t="n">
        <v>42887</v>
      </c>
      <c r="M164" s="18" t="n">
        <v>28</v>
      </c>
      <c r="N164" s="34" t="n">
        <v>27.676333</v>
      </c>
      <c r="O164" s="35" t="n">
        <v>170707</v>
      </c>
      <c r="P164" s="18" t="n">
        <v>36</v>
      </c>
      <c r="Q164" s="10" t="n">
        <v>45.265</v>
      </c>
    </row>
    <row r="165" customFormat="false" ht="13.8" hidden="false" customHeight="false" outlineLevel="0" collapsed="false">
      <c r="A165" s="18" t="n">
        <v>17051</v>
      </c>
      <c r="B165" s="18" t="n">
        <v>400</v>
      </c>
      <c r="C165" s="18" t="n">
        <v>2377.12</v>
      </c>
      <c r="D165" s="18" t="n">
        <v>2484.38</v>
      </c>
      <c r="E165" s="18" t="n">
        <v>574.36</v>
      </c>
      <c r="F165" s="18" t="n">
        <v>2.93</v>
      </c>
      <c r="G165" s="18" t="n">
        <v>7.84</v>
      </c>
      <c r="H165" s="18" t="n">
        <v>20170824</v>
      </c>
      <c r="I165" s="10" t="n">
        <v>24.983333</v>
      </c>
      <c r="J165" s="24" t="n">
        <v>42861</v>
      </c>
      <c r="K165" s="10" t="n">
        <v>24.601333</v>
      </c>
      <c r="L165" s="24" t="n">
        <v>42887</v>
      </c>
      <c r="M165" s="18" t="n">
        <v>26</v>
      </c>
      <c r="N165" s="34" t="n">
        <v>24.316</v>
      </c>
      <c r="O165" s="35" t="n">
        <v>170707</v>
      </c>
      <c r="P165" s="18" t="n">
        <v>36</v>
      </c>
      <c r="Q165" s="10" t="n">
        <v>38.272</v>
      </c>
    </row>
    <row r="166" customFormat="false" ht="13.8" hidden="false" customHeight="false" outlineLevel="0" collapsed="false">
      <c r="A166" s="18" t="n">
        <v>17062</v>
      </c>
      <c r="B166" s="18" t="n">
        <v>400</v>
      </c>
      <c r="C166" s="18" t="n">
        <v>2359.13</v>
      </c>
      <c r="D166" s="18" t="n">
        <v>2470.99</v>
      </c>
      <c r="E166" s="18" t="n">
        <v>545.47</v>
      </c>
      <c r="F166" s="18" t="n">
        <v>2.98</v>
      </c>
      <c r="G166" s="18" t="n">
        <v>7.83</v>
      </c>
      <c r="H166" s="18" t="n">
        <v>20170824</v>
      </c>
      <c r="I166" s="10" t="n">
        <v>43.581</v>
      </c>
      <c r="J166" s="24" t="n">
        <v>42859</v>
      </c>
      <c r="K166" s="10" t="n">
        <v>43.566</v>
      </c>
      <c r="L166" s="24" t="n">
        <v>42887</v>
      </c>
      <c r="M166" s="18" t="n">
        <v>28</v>
      </c>
      <c r="N166" s="34" t="n">
        <v>43.372667</v>
      </c>
      <c r="O166" s="35" t="n">
        <v>170707</v>
      </c>
      <c r="P166" s="18" t="n">
        <v>36</v>
      </c>
      <c r="Q166" s="10" t="n">
        <v>68.98</v>
      </c>
    </row>
    <row r="167" customFormat="false" ht="13.8" hidden="false" customHeight="false" outlineLevel="0" collapsed="false">
      <c r="A167" s="18" t="n">
        <v>17068</v>
      </c>
      <c r="B167" s="18" t="n">
        <v>400</v>
      </c>
      <c r="C167" s="18" t="n">
        <v>2329.53</v>
      </c>
      <c r="D167" s="18" t="n">
        <v>2437.2</v>
      </c>
      <c r="E167" s="18" t="n">
        <v>590.67</v>
      </c>
      <c r="F167" s="18" t="n">
        <v>2.86</v>
      </c>
      <c r="G167" s="18" t="n">
        <v>7.83</v>
      </c>
      <c r="H167" s="18" t="n">
        <v>20170824</v>
      </c>
      <c r="I167" s="10" t="n">
        <v>41.882</v>
      </c>
      <c r="J167" s="24" t="n">
        <v>42861</v>
      </c>
      <c r="K167" s="10" t="n">
        <v>41.605667</v>
      </c>
      <c r="L167" s="24" t="n">
        <v>42887</v>
      </c>
      <c r="M167" s="18" t="n">
        <v>26</v>
      </c>
      <c r="N167" s="34" t="n">
        <v>41.289667</v>
      </c>
      <c r="O167" s="35" t="n">
        <v>170707</v>
      </c>
      <c r="P167" s="18" t="n">
        <v>36</v>
      </c>
      <c r="Q167" s="10" t="n">
        <v>67.666</v>
      </c>
    </row>
    <row r="168" customFormat="false" ht="13.8" hidden="false" customHeight="false" outlineLevel="0" collapsed="false">
      <c r="A168" s="18" t="n">
        <v>17089</v>
      </c>
      <c r="B168" s="18" t="n">
        <v>400</v>
      </c>
      <c r="C168" s="18" t="n">
        <v>2348.8</v>
      </c>
      <c r="D168" s="18" t="n">
        <v>2454.04</v>
      </c>
      <c r="E168" s="18" t="n">
        <v>519.42</v>
      </c>
      <c r="F168" s="18" t="n">
        <v>3.1</v>
      </c>
      <c r="G168" s="18" t="n">
        <v>7.83</v>
      </c>
      <c r="H168" s="18" t="n">
        <v>20170824</v>
      </c>
      <c r="I168" s="10" t="n">
        <v>15.247</v>
      </c>
      <c r="J168" s="24" t="n">
        <v>42860</v>
      </c>
      <c r="K168" s="10" t="n">
        <v>15.391667</v>
      </c>
      <c r="L168" s="24" t="n">
        <v>42887</v>
      </c>
      <c r="M168" s="18" t="n">
        <v>27</v>
      </c>
      <c r="N168" s="34" t="n">
        <v>15.431</v>
      </c>
      <c r="O168" s="35" t="n">
        <v>170707</v>
      </c>
      <c r="P168" s="18" t="n">
        <v>36</v>
      </c>
      <c r="Q168" s="10" t="n">
        <v>25.869</v>
      </c>
    </row>
    <row r="169" customFormat="false" ht="13.8" hidden="false" customHeight="false" outlineLevel="0" collapsed="false">
      <c r="A169" s="18" t="n">
        <v>17123</v>
      </c>
      <c r="B169" s="18" t="n">
        <v>2800</v>
      </c>
      <c r="C169" s="18" t="n">
        <v>2601.68</v>
      </c>
      <c r="D169" s="18" t="n">
        <v>2504.96</v>
      </c>
      <c r="E169" s="18" t="n">
        <v>2527.05</v>
      </c>
      <c r="F169" s="18" t="n">
        <v>1.02</v>
      </c>
      <c r="G169" s="18" t="n">
        <v>7.22</v>
      </c>
      <c r="H169" s="18" t="n">
        <v>20170824</v>
      </c>
      <c r="I169" s="10" t="n">
        <v>36.204</v>
      </c>
      <c r="J169" s="24" t="n">
        <v>42860</v>
      </c>
      <c r="K169" s="10" t="n">
        <v>36.244667</v>
      </c>
      <c r="L169" s="24" t="n">
        <v>42887</v>
      </c>
      <c r="M169" s="18" t="n">
        <v>27</v>
      </c>
      <c r="N169" s="34" t="n">
        <v>36.231667</v>
      </c>
      <c r="O169" s="35" t="n">
        <v>170707</v>
      </c>
      <c r="P169" s="18" t="n">
        <v>36</v>
      </c>
      <c r="Q169" s="10" t="n">
        <v>59.725</v>
      </c>
    </row>
    <row r="170" customFormat="false" ht="13.8" hidden="false" customHeight="false" outlineLevel="0" collapsed="false">
      <c r="A170" s="18" t="n">
        <v>17126</v>
      </c>
      <c r="B170" s="18" t="n">
        <v>2800</v>
      </c>
      <c r="C170" s="18" t="n">
        <v>2612.89</v>
      </c>
      <c r="D170" s="18" t="n">
        <v>2488.3</v>
      </c>
      <c r="E170" s="18" t="n">
        <v>2516.92</v>
      </c>
      <c r="F170" s="18" t="n">
        <v>1.01</v>
      </c>
      <c r="G170" s="18" t="n">
        <v>7.22</v>
      </c>
      <c r="H170" s="18" t="n">
        <v>20170824</v>
      </c>
      <c r="I170" s="10" t="n">
        <v>27.569333</v>
      </c>
      <c r="J170" s="24" t="n">
        <v>42859</v>
      </c>
      <c r="K170" s="10" t="s">
        <v>65</v>
      </c>
      <c r="L170" s="24" t="s">
        <v>65</v>
      </c>
      <c r="M170" s="18" t="s">
        <v>65</v>
      </c>
      <c r="N170" s="34" t="n">
        <v>27.574333</v>
      </c>
      <c r="O170" s="35" t="n">
        <v>170707</v>
      </c>
      <c r="P170" s="18" t="s">
        <v>65</v>
      </c>
      <c r="Q170" s="10" t="n">
        <v>45.999</v>
      </c>
    </row>
    <row r="171" customFormat="false" ht="13.8" hidden="false" customHeight="false" outlineLevel="0" collapsed="false">
      <c r="A171" s="18" t="n">
        <v>17153</v>
      </c>
      <c r="B171" s="18" t="n">
        <v>900</v>
      </c>
      <c r="C171" s="18" t="n">
        <v>2441</v>
      </c>
      <c r="D171" s="18" t="n">
        <v>2468.42</v>
      </c>
      <c r="E171" s="18" t="n">
        <v>865.45</v>
      </c>
      <c r="F171" s="18" t="n">
        <v>2.15</v>
      </c>
      <c r="G171" s="18" t="n">
        <v>7.62</v>
      </c>
      <c r="H171" s="18" t="n">
        <v>20170824</v>
      </c>
      <c r="I171" s="10" t="n">
        <v>44.936</v>
      </c>
      <c r="J171" s="24" t="n">
        <v>42860</v>
      </c>
      <c r="K171" s="10" t="n">
        <v>45.008667</v>
      </c>
      <c r="L171" s="24" t="n">
        <v>42887</v>
      </c>
      <c r="M171" s="18" t="n">
        <v>27</v>
      </c>
      <c r="N171" s="34" t="n">
        <v>44.672</v>
      </c>
      <c r="O171" s="35" t="n">
        <v>170707</v>
      </c>
      <c r="P171" s="18" t="n">
        <v>36</v>
      </c>
      <c r="Q171" s="10" t="n">
        <v>71.774</v>
      </c>
    </row>
    <row r="172" customFormat="false" ht="13.8" hidden="false" customHeight="false" outlineLevel="0" collapsed="false">
      <c r="A172" s="18" t="n">
        <v>17156</v>
      </c>
      <c r="B172" s="18" t="n">
        <v>900</v>
      </c>
      <c r="C172" s="18" t="n">
        <v>2441.67</v>
      </c>
      <c r="D172" s="18" t="n">
        <v>2467.77</v>
      </c>
      <c r="E172" s="18" t="n">
        <v>890.65</v>
      </c>
      <c r="F172" s="18" t="n">
        <v>2.12</v>
      </c>
      <c r="G172" s="18" t="n">
        <v>7.62</v>
      </c>
      <c r="H172" s="18" t="n">
        <v>20170824</v>
      </c>
      <c r="I172" s="10" t="n">
        <v>29.917</v>
      </c>
      <c r="J172" s="24" t="n">
        <v>42860</v>
      </c>
      <c r="K172" s="10" t="n">
        <v>29.884</v>
      </c>
      <c r="L172" s="24" t="n">
        <v>42887</v>
      </c>
      <c r="M172" s="18" t="n">
        <v>27</v>
      </c>
      <c r="N172" s="34" t="n">
        <v>29.835333</v>
      </c>
      <c r="O172" s="35" t="n">
        <v>170707</v>
      </c>
      <c r="P172" s="18" t="n">
        <v>36</v>
      </c>
      <c r="Q172" s="10" t="n">
        <v>49.394</v>
      </c>
    </row>
    <row r="173" customFormat="false" ht="13.8" hidden="false" customHeight="false" outlineLevel="0" collapsed="false">
      <c r="A173" s="18" t="n">
        <v>17159</v>
      </c>
      <c r="B173" s="18" t="n">
        <v>2800</v>
      </c>
      <c r="C173" s="18" t="n">
        <v>2616.63</v>
      </c>
      <c r="D173" s="18" t="n">
        <v>2523.13</v>
      </c>
      <c r="E173" s="18" t="n">
        <v>2423.47</v>
      </c>
      <c r="F173" s="18" t="n">
        <v>1.17</v>
      </c>
      <c r="G173" s="18" t="n">
        <v>7.24</v>
      </c>
      <c r="H173" s="18" t="n">
        <v>20170824</v>
      </c>
      <c r="I173" s="10" t="n">
        <v>12.374</v>
      </c>
      <c r="J173" s="24" t="n">
        <v>42860</v>
      </c>
      <c r="K173" s="10" t="n">
        <v>12.467</v>
      </c>
      <c r="L173" s="24" t="n">
        <v>42887</v>
      </c>
      <c r="M173" s="18" t="n">
        <v>27</v>
      </c>
      <c r="N173" s="34" t="n">
        <v>12.361</v>
      </c>
      <c r="O173" s="35" t="n">
        <v>170707</v>
      </c>
      <c r="P173" s="18" t="n">
        <v>36</v>
      </c>
      <c r="Q173" s="10" t="n">
        <v>20.963</v>
      </c>
    </row>
    <row r="174" customFormat="false" ht="13.8" hidden="false" customHeight="false" outlineLevel="0" collapsed="false">
      <c r="A174" s="18" t="n">
        <v>17168</v>
      </c>
      <c r="B174" s="18" t="n">
        <v>2800</v>
      </c>
      <c r="C174" s="18" t="n">
        <v>2608.91</v>
      </c>
      <c r="D174" s="18" t="n">
        <v>2522.06</v>
      </c>
      <c r="E174" s="18" t="n">
        <v>2346.38</v>
      </c>
      <c r="F174" s="18" t="n">
        <v>1.21</v>
      </c>
      <c r="G174" s="18" t="n">
        <v>7.23</v>
      </c>
      <c r="H174" s="18" t="n">
        <v>20170824</v>
      </c>
      <c r="I174" s="10" t="n">
        <v>21.127667</v>
      </c>
      <c r="J174" s="24" t="n">
        <v>42860</v>
      </c>
      <c r="K174" s="10" t="n">
        <v>21.169667</v>
      </c>
      <c r="L174" s="24" t="n">
        <v>42887</v>
      </c>
      <c r="M174" s="18" t="n">
        <v>27</v>
      </c>
      <c r="N174" s="34" t="n">
        <v>21.130667</v>
      </c>
      <c r="O174" s="35" t="n">
        <v>170707</v>
      </c>
      <c r="P174" s="18" t="n">
        <v>36</v>
      </c>
      <c r="Q174" s="10" t="n">
        <v>33.144</v>
      </c>
    </row>
    <row r="175" customFormat="false" ht="13.8" hidden="false" customHeight="false" outlineLevel="0" collapsed="false">
      <c r="A175" s="18" t="n">
        <v>17004</v>
      </c>
      <c r="B175" s="18" t="n">
        <v>2800</v>
      </c>
      <c r="C175" s="18" t="n">
        <v>2622.52</v>
      </c>
      <c r="D175" s="18" t="n">
        <v>2522.02</v>
      </c>
      <c r="E175" s="18" t="n">
        <v>2555.7</v>
      </c>
      <c r="F175" s="18" t="n">
        <v>1.13</v>
      </c>
      <c r="G175" s="18" t="n">
        <v>7.23</v>
      </c>
      <c r="H175" s="18" t="n">
        <v>20170915</v>
      </c>
      <c r="I175" s="10" t="n">
        <v>24.502667</v>
      </c>
      <c r="J175" s="24" t="n">
        <v>42861</v>
      </c>
      <c r="K175" s="10" t="n">
        <v>24.541</v>
      </c>
      <c r="L175" s="24" t="n">
        <v>42887</v>
      </c>
      <c r="M175" s="18" t="n">
        <v>26</v>
      </c>
      <c r="N175" s="34" t="n">
        <v>24.141</v>
      </c>
      <c r="O175" s="35" t="n">
        <v>170707</v>
      </c>
      <c r="P175" s="18" t="n">
        <v>36</v>
      </c>
      <c r="Q175" s="10" t="n">
        <v>38.563</v>
      </c>
    </row>
    <row r="176" customFormat="false" ht="13.8" hidden="false" customHeight="false" outlineLevel="0" collapsed="false">
      <c r="A176" s="18" t="n">
        <v>17021</v>
      </c>
      <c r="B176" s="18" t="n">
        <v>400</v>
      </c>
      <c r="C176" s="18" t="n">
        <v>2329.53</v>
      </c>
      <c r="D176" s="18" t="n">
        <v>2437.2</v>
      </c>
      <c r="E176" s="18" t="n">
        <v>590.67</v>
      </c>
      <c r="F176" s="18" t="n">
        <v>2.86</v>
      </c>
      <c r="G176" s="18" t="n">
        <v>7.83</v>
      </c>
      <c r="H176" s="18" t="n">
        <v>20170915</v>
      </c>
      <c r="I176" s="10" t="n">
        <v>23.466333</v>
      </c>
      <c r="J176" s="24" t="n">
        <v>42860</v>
      </c>
      <c r="K176" s="10" t="s">
        <v>65</v>
      </c>
      <c r="L176" s="24" t="s">
        <v>65</v>
      </c>
      <c r="M176" s="18" t="s">
        <v>65</v>
      </c>
      <c r="N176" s="34" t="n">
        <v>23.061667</v>
      </c>
      <c r="O176" s="35" t="n">
        <v>170707</v>
      </c>
      <c r="P176" s="18" t="s">
        <v>65</v>
      </c>
      <c r="Q176" s="10" t="n">
        <v>37.533</v>
      </c>
    </row>
    <row r="177" customFormat="false" ht="13.8" hidden="false" customHeight="false" outlineLevel="0" collapsed="false">
      <c r="A177" s="18" t="n">
        <v>17033</v>
      </c>
      <c r="B177" s="18" t="n">
        <v>400</v>
      </c>
      <c r="C177" s="18" t="n">
        <v>2348.8</v>
      </c>
      <c r="D177" s="18" t="n">
        <v>2454.04</v>
      </c>
      <c r="E177" s="18" t="n">
        <v>519.42</v>
      </c>
      <c r="F177" s="18" t="n">
        <v>3.1</v>
      </c>
      <c r="G177" s="18" t="n">
        <v>7.83</v>
      </c>
      <c r="H177" s="18" t="n">
        <v>20170915</v>
      </c>
      <c r="I177" s="10" t="n">
        <v>33.431667</v>
      </c>
      <c r="J177" s="24" t="n">
        <v>42859</v>
      </c>
      <c r="K177" s="10" t="n">
        <v>32.828667</v>
      </c>
      <c r="L177" s="24" t="n">
        <v>42887</v>
      </c>
      <c r="M177" s="18" t="n">
        <v>28</v>
      </c>
      <c r="N177" s="34" t="n">
        <v>32.006667</v>
      </c>
      <c r="O177" s="35" t="n">
        <v>170707</v>
      </c>
      <c r="P177" s="18" t="n">
        <v>36</v>
      </c>
      <c r="Q177" s="10" t="n">
        <v>52.04</v>
      </c>
    </row>
    <row r="178" customFormat="false" ht="13.8" hidden="false" customHeight="false" outlineLevel="0" collapsed="false">
      <c r="A178" s="18" t="n">
        <v>17038</v>
      </c>
      <c r="B178" s="18" t="n">
        <v>900</v>
      </c>
      <c r="C178" s="18" t="n">
        <v>2441.67</v>
      </c>
      <c r="D178" s="18" t="n">
        <v>2467.77</v>
      </c>
      <c r="E178" s="18" t="n">
        <v>890.65</v>
      </c>
      <c r="F178" s="18" t="n">
        <v>2.12</v>
      </c>
      <c r="G178" s="18" t="n">
        <v>7.62</v>
      </c>
      <c r="H178" s="18" t="n">
        <v>20170915</v>
      </c>
      <c r="I178" s="10" t="n">
        <v>35.505333</v>
      </c>
      <c r="J178" s="24" t="n">
        <v>42860</v>
      </c>
      <c r="K178" s="10" t="s">
        <v>65</v>
      </c>
      <c r="L178" s="24" t="s">
        <v>65</v>
      </c>
      <c r="M178" s="18" t="s">
        <v>65</v>
      </c>
      <c r="N178" s="34" t="n">
        <v>34.155333</v>
      </c>
      <c r="O178" s="35" t="n">
        <v>170707</v>
      </c>
      <c r="P178" s="18" t="s">
        <v>65</v>
      </c>
      <c r="Q178" s="10" t="n">
        <v>53.315</v>
      </c>
    </row>
    <row r="179" customFormat="false" ht="13.8" hidden="false" customHeight="false" outlineLevel="0" collapsed="false">
      <c r="A179" s="18" t="n">
        <v>17039</v>
      </c>
      <c r="B179" s="18" t="n">
        <v>900</v>
      </c>
      <c r="C179" s="18" t="n">
        <v>2442.18</v>
      </c>
      <c r="D179" s="18" t="n">
        <v>2466.7</v>
      </c>
      <c r="E179" s="18" t="n">
        <v>908.54</v>
      </c>
      <c r="F179" s="18" t="n">
        <v>2.07</v>
      </c>
      <c r="G179" s="18" t="n">
        <v>7.59</v>
      </c>
      <c r="H179" s="18" t="n">
        <v>20170915</v>
      </c>
      <c r="I179" s="10" t="n">
        <v>18.8386667</v>
      </c>
      <c r="J179" s="24" t="n">
        <v>42860</v>
      </c>
      <c r="K179" s="10" t="n">
        <v>18.976333</v>
      </c>
      <c r="L179" s="24" t="n">
        <v>42887</v>
      </c>
      <c r="M179" s="18" t="n">
        <v>27</v>
      </c>
      <c r="N179" s="34" t="s">
        <v>65</v>
      </c>
      <c r="O179" s="35" t="n">
        <v>170705</v>
      </c>
      <c r="P179" s="18" t="n">
        <v>34</v>
      </c>
      <c r="Q179" s="10" t="n">
        <v>32.435</v>
      </c>
    </row>
    <row r="180" customFormat="false" ht="13.8" hidden="false" customHeight="false" outlineLevel="0" collapsed="false">
      <c r="A180" s="18" t="n">
        <v>17057</v>
      </c>
      <c r="B180" s="18" t="n">
        <v>2800</v>
      </c>
      <c r="C180" s="18" t="n">
        <v>2587.92</v>
      </c>
      <c r="D180" s="18" t="n">
        <v>2497.79</v>
      </c>
      <c r="E180" s="18" t="n">
        <v>2378.18</v>
      </c>
      <c r="F180" s="18" t="n">
        <v>1.08</v>
      </c>
      <c r="G180" s="18" t="n">
        <v>7.23</v>
      </c>
      <c r="H180" s="18" t="n">
        <v>20170915</v>
      </c>
      <c r="I180" s="10" t="n">
        <v>32.074</v>
      </c>
      <c r="J180" s="24" t="n">
        <v>42860</v>
      </c>
      <c r="K180" s="10" t="s">
        <v>65</v>
      </c>
      <c r="L180" s="24" t="s">
        <v>65</v>
      </c>
      <c r="M180" s="18" t="s">
        <v>65</v>
      </c>
      <c r="N180" s="34" t="n">
        <v>31.366</v>
      </c>
      <c r="O180" s="35" t="n">
        <v>170707</v>
      </c>
      <c r="P180" s="18" t="s">
        <v>65</v>
      </c>
      <c r="Q180" s="10" t="n">
        <v>51.212</v>
      </c>
    </row>
    <row r="181" customFormat="false" ht="13.8" hidden="false" customHeight="false" outlineLevel="0" collapsed="false">
      <c r="A181" s="18" t="n">
        <v>17058</v>
      </c>
      <c r="B181" s="18" t="n">
        <v>2800</v>
      </c>
      <c r="C181" s="18" t="n">
        <v>2587.92</v>
      </c>
      <c r="D181" s="18" t="n">
        <v>2497.79</v>
      </c>
      <c r="E181" s="18" t="n">
        <v>2378.18</v>
      </c>
      <c r="F181" s="18" t="n">
        <v>1.08</v>
      </c>
      <c r="G181" s="18" t="n">
        <v>7.23</v>
      </c>
      <c r="H181" s="18" t="n">
        <v>20170915</v>
      </c>
      <c r="I181" s="10" t="n">
        <v>23.402667</v>
      </c>
      <c r="J181" s="24" t="n">
        <v>42860</v>
      </c>
      <c r="K181" s="10" t="s">
        <v>65</v>
      </c>
      <c r="L181" s="24" t="s">
        <v>65</v>
      </c>
      <c r="M181" s="18" t="s">
        <v>65</v>
      </c>
      <c r="N181" s="34" t="n">
        <v>22.953667</v>
      </c>
      <c r="O181" s="35" t="n">
        <v>170707</v>
      </c>
      <c r="P181" s="18" t="s">
        <v>65</v>
      </c>
      <c r="Q181" s="10" t="n">
        <v>36.622</v>
      </c>
    </row>
    <row r="182" customFormat="false" ht="13.8" hidden="false" customHeight="false" outlineLevel="0" collapsed="false">
      <c r="A182" s="18" t="n">
        <v>17073</v>
      </c>
      <c r="B182" s="18" t="n">
        <v>900</v>
      </c>
      <c r="C182" s="18" t="n">
        <v>2449.19</v>
      </c>
      <c r="D182" s="18" t="n">
        <v>2464.79</v>
      </c>
      <c r="E182" s="18" t="n">
        <v>904.6</v>
      </c>
      <c r="F182" s="18" t="n">
        <v>2.08</v>
      </c>
      <c r="G182" s="18" t="n">
        <v>7.59</v>
      </c>
      <c r="H182" s="18" t="n">
        <v>20170915</v>
      </c>
      <c r="I182" s="10" t="n">
        <v>45.234667</v>
      </c>
      <c r="J182" s="24" t="n">
        <v>42861</v>
      </c>
      <c r="K182" s="10" t="n">
        <v>47.868667</v>
      </c>
      <c r="L182" s="24" t="n">
        <v>42890</v>
      </c>
      <c r="M182" s="18" t="n">
        <v>29</v>
      </c>
      <c r="N182" s="34" t="n">
        <v>47.572</v>
      </c>
      <c r="O182" s="35" t="n">
        <v>170707</v>
      </c>
      <c r="P182" s="18" t="n">
        <v>33</v>
      </c>
      <c r="Q182" s="10" t="n">
        <v>76.912</v>
      </c>
    </row>
    <row r="183" customFormat="false" ht="13.8" hidden="false" customHeight="false" outlineLevel="0" collapsed="false">
      <c r="A183" s="18" t="n">
        <v>17074</v>
      </c>
      <c r="B183" s="18" t="n">
        <v>400</v>
      </c>
      <c r="C183" s="18" t="n">
        <v>2377.12</v>
      </c>
      <c r="D183" s="18" t="n">
        <v>2484.38</v>
      </c>
      <c r="E183" s="18" t="n">
        <v>574.36</v>
      </c>
      <c r="F183" s="18" t="n">
        <v>2.93</v>
      </c>
      <c r="G183" s="18" t="n">
        <v>7.84</v>
      </c>
      <c r="H183" s="18" t="n">
        <v>20170915</v>
      </c>
      <c r="I183" s="10" t="n">
        <v>45.751667</v>
      </c>
      <c r="J183" s="24" t="n">
        <v>42860</v>
      </c>
      <c r="K183" s="10" t="n">
        <v>45.647333</v>
      </c>
      <c r="L183" s="24" t="n">
        <v>42887</v>
      </c>
      <c r="M183" s="18" t="n">
        <v>27</v>
      </c>
      <c r="N183" s="34" t="n">
        <v>45.391</v>
      </c>
      <c r="O183" s="35" t="n">
        <v>170707</v>
      </c>
      <c r="P183" s="18" t="n">
        <v>36</v>
      </c>
      <c r="Q183" s="10" t="n">
        <v>74.428</v>
      </c>
    </row>
    <row r="184" customFormat="false" ht="13.8" hidden="false" customHeight="false" outlineLevel="0" collapsed="false">
      <c r="A184" s="18" t="n">
        <v>17081</v>
      </c>
      <c r="B184" s="18" t="n">
        <v>400</v>
      </c>
      <c r="C184" s="18" t="n">
        <v>2359.13</v>
      </c>
      <c r="D184" s="18" t="n">
        <v>2470.99</v>
      </c>
      <c r="E184" s="18" t="n">
        <v>545.47</v>
      </c>
      <c r="F184" s="18" t="n">
        <v>2.98</v>
      </c>
      <c r="G184" s="18" t="n">
        <v>7.83</v>
      </c>
      <c r="H184" s="18" t="n">
        <v>20170915</v>
      </c>
      <c r="I184" s="10" t="n">
        <v>73.494333</v>
      </c>
      <c r="J184" s="24" t="n">
        <v>42860</v>
      </c>
      <c r="K184" s="10" t="s">
        <v>65</v>
      </c>
      <c r="L184" s="24" t="n">
        <v>42890</v>
      </c>
      <c r="M184" s="18" t="n">
        <v>30</v>
      </c>
      <c r="N184" s="34" t="n">
        <v>74.166667</v>
      </c>
      <c r="O184" s="35" t="n">
        <v>170707</v>
      </c>
      <c r="P184" s="18" t="n">
        <v>33</v>
      </c>
      <c r="Q184" s="10" t="n">
        <v>116.542</v>
      </c>
    </row>
    <row r="185" customFormat="false" ht="13.8" hidden="false" customHeight="false" outlineLevel="0" collapsed="false">
      <c r="A185" s="18" t="n">
        <v>17088</v>
      </c>
      <c r="B185" s="18" t="n">
        <v>900</v>
      </c>
      <c r="C185" s="18" t="n">
        <v>2442.18</v>
      </c>
      <c r="D185" s="18" t="n">
        <v>2466.7</v>
      </c>
      <c r="E185" s="18" t="n">
        <v>908.54</v>
      </c>
      <c r="F185" s="18" t="n">
        <v>2.07</v>
      </c>
      <c r="G185" s="18" t="n">
        <v>7.59</v>
      </c>
      <c r="H185" s="18" t="n">
        <v>20170915</v>
      </c>
      <c r="I185" s="10" t="n">
        <v>36.563</v>
      </c>
      <c r="J185" s="24" t="n">
        <v>42859</v>
      </c>
      <c r="K185" s="10" t="s">
        <v>65</v>
      </c>
      <c r="L185" s="24" t="s">
        <v>65</v>
      </c>
      <c r="M185" s="18" t="s">
        <v>65</v>
      </c>
      <c r="N185" s="34" t="n">
        <v>35.779333</v>
      </c>
      <c r="O185" s="35" t="n">
        <v>170707</v>
      </c>
      <c r="P185" s="18" t="s">
        <v>65</v>
      </c>
      <c r="Q185" s="10" t="n">
        <v>59.337</v>
      </c>
    </row>
    <row r="186" customFormat="false" ht="13.8" hidden="false" customHeight="false" outlineLevel="0" collapsed="false">
      <c r="A186" s="18" t="n">
        <v>17091</v>
      </c>
      <c r="B186" s="18" t="n">
        <v>400</v>
      </c>
      <c r="C186" s="18" t="n">
        <v>2329.53</v>
      </c>
      <c r="D186" s="18" t="n">
        <v>2437.2</v>
      </c>
      <c r="E186" s="18" t="n">
        <v>590.67</v>
      </c>
      <c r="F186" s="18" t="n">
        <v>2.86</v>
      </c>
      <c r="G186" s="18" t="n">
        <v>7.83</v>
      </c>
      <c r="H186" s="18" t="n">
        <v>20170915</v>
      </c>
      <c r="I186" s="10" t="n">
        <v>26.320333</v>
      </c>
      <c r="J186" s="24" t="n">
        <v>42860</v>
      </c>
      <c r="K186" s="10" t="s">
        <v>65</v>
      </c>
      <c r="L186" s="24" t="s">
        <v>65</v>
      </c>
      <c r="M186" s="18" t="s">
        <v>65</v>
      </c>
      <c r="N186" s="34" t="n">
        <v>25.718</v>
      </c>
      <c r="O186" s="35" t="n">
        <v>170707</v>
      </c>
      <c r="P186" s="18" t="s">
        <v>65</v>
      </c>
      <c r="Q186" s="10" t="n">
        <v>43.338</v>
      </c>
    </row>
    <row r="187" customFormat="false" ht="13.8" hidden="false" customHeight="false" outlineLevel="0" collapsed="false">
      <c r="A187" s="18" t="n">
        <v>17105</v>
      </c>
      <c r="B187" s="18" t="n">
        <v>400</v>
      </c>
      <c r="C187" s="18" t="n">
        <v>2388.7</v>
      </c>
      <c r="D187" s="18" t="n">
        <v>2486.18</v>
      </c>
      <c r="E187" s="18" t="n">
        <v>535.06</v>
      </c>
      <c r="F187" s="18" t="n">
        <v>3.1</v>
      </c>
      <c r="G187" s="18" t="n">
        <v>7.84</v>
      </c>
      <c r="H187" s="18" t="n">
        <v>20170915</v>
      </c>
      <c r="I187" s="10" t="n">
        <v>62.045</v>
      </c>
      <c r="J187" s="24" t="n">
        <v>42859</v>
      </c>
      <c r="K187" s="10" t="n">
        <v>61.804</v>
      </c>
      <c r="L187" s="24" t="n">
        <v>42887</v>
      </c>
      <c r="M187" s="18" t="n">
        <v>28</v>
      </c>
      <c r="N187" s="34" t="n">
        <v>61.487333</v>
      </c>
      <c r="O187" s="35" t="n">
        <v>170707</v>
      </c>
      <c r="P187" s="18" t="n">
        <v>36</v>
      </c>
      <c r="Q187" s="10" t="n">
        <v>100.92</v>
      </c>
    </row>
    <row r="188" customFormat="false" ht="13.8" hidden="false" customHeight="false" outlineLevel="0" collapsed="false">
      <c r="A188" s="18" t="n">
        <v>17115</v>
      </c>
      <c r="B188" s="18" t="n">
        <v>400</v>
      </c>
      <c r="C188" s="18" t="n">
        <v>2388.7</v>
      </c>
      <c r="D188" s="18" t="n">
        <v>2486.18</v>
      </c>
      <c r="E188" s="18" t="n">
        <v>535.06</v>
      </c>
      <c r="F188" s="18" t="n">
        <v>3.1</v>
      </c>
      <c r="G188" s="18" t="n">
        <v>7.84</v>
      </c>
      <c r="H188" s="18" t="n">
        <v>20170915</v>
      </c>
      <c r="I188" s="10" t="n">
        <v>33.818667</v>
      </c>
      <c r="J188" s="24" t="n">
        <v>42859</v>
      </c>
      <c r="K188" s="10" t="n">
        <v>33.900667</v>
      </c>
      <c r="L188" s="24" t="n">
        <v>42887</v>
      </c>
      <c r="M188" s="18" t="n">
        <v>28</v>
      </c>
      <c r="N188" s="34" t="n">
        <v>33.708</v>
      </c>
      <c r="O188" s="35" t="n">
        <v>170707</v>
      </c>
      <c r="P188" s="18" t="n">
        <v>36</v>
      </c>
      <c r="Q188" s="10" t="n">
        <v>56.412</v>
      </c>
    </row>
    <row r="189" customFormat="false" ht="13.8" hidden="false" customHeight="false" outlineLevel="0" collapsed="false">
      <c r="A189" s="18" t="n">
        <v>17118</v>
      </c>
      <c r="B189" s="18" t="n">
        <v>400</v>
      </c>
      <c r="C189" s="18" t="n">
        <v>2404.69</v>
      </c>
      <c r="D189" s="18" t="n">
        <v>2506.24</v>
      </c>
      <c r="E189" s="18" t="n">
        <v>576.45</v>
      </c>
      <c r="F189" s="18" t="n">
        <v>2.97</v>
      </c>
      <c r="G189" s="18" t="n">
        <v>7.83</v>
      </c>
      <c r="H189" s="18" t="n">
        <v>20170915</v>
      </c>
      <c r="I189" s="10" t="n">
        <v>53.859667</v>
      </c>
      <c r="J189" s="24" t="n">
        <v>42859</v>
      </c>
      <c r="K189" s="10" t="s">
        <v>65</v>
      </c>
      <c r="L189" s="24" t="e">
        <f aca="false"/>
        <v>#N/A</v>
      </c>
      <c r="M189" s="18" t="s">
        <v>65</v>
      </c>
      <c r="N189" s="34" t="n">
        <v>53.402667</v>
      </c>
      <c r="O189" s="35" t="n">
        <v>170707</v>
      </c>
      <c r="P189" s="18" t="s">
        <v>65</v>
      </c>
      <c r="Q189" s="10" t="n">
        <v>83.622</v>
      </c>
    </row>
    <row r="190" customFormat="false" ht="13.8" hidden="false" customHeight="false" outlineLevel="0" collapsed="false">
      <c r="A190" s="18" t="n">
        <v>17139</v>
      </c>
      <c r="B190" s="18" t="n">
        <v>900</v>
      </c>
      <c r="C190" s="18" t="n">
        <v>2439.9</v>
      </c>
      <c r="D190" s="18" t="n">
        <v>2459.91</v>
      </c>
      <c r="E190" s="18" t="n">
        <v>936.56</v>
      </c>
      <c r="F190" s="18" t="n">
        <v>2.02</v>
      </c>
      <c r="G190" s="18" t="n">
        <v>7.62</v>
      </c>
      <c r="H190" s="18" t="n">
        <v>20170915</v>
      </c>
      <c r="I190" s="10" t="n">
        <v>16.028333</v>
      </c>
      <c r="J190" s="24" t="n">
        <v>42861</v>
      </c>
      <c r="K190" s="10" t="n">
        <v>15.536667</v>
      </c>
      <c r="L190" s="24" t="n">
        <v>42887</v>
      </c>
      <c r="M190" s="18" t="n">
        <v>26</v>
      </c>
      <c r="N190" s="34" t="s">
        <v>65</v>
      </c>
      <c r="O190" s="35" t="s">
        <v>65</v>
      </c>
      <c r="P190" s="18" t="s">
        <v>65</v>
      </c>
      <c r="Q190" s="10" t="n">
        <v>25.95</v>
      </c>
    </row>
    <row r="191" customFormat="false" ht="13.8" hidden="false" customHeight="false" outlineLevel="0" collapsed="false">
      <c r="A191" s="18" t="n">
        <v>17144</v>
      </c>
      <c r="B191" s="18" t="n">
        <v>400</v>
      </c>
      <c r="C191" s="18" t="n">
        <v>2404.69</v>
      </c>
      <c r="D191" s="18" t="n">
        <v>2506.24</v>
      </c>
      <c r="E191" s="18" t="n">
        <v>576.45</v>
      </c>
      <c r="F191" s="18" t="n">
        <v>2.97</v>
      </c>
      <c r="G191" s="18" t="n">
        <v>7.83</v>
      </c>
      <c r="H191" s="18" t="n">
        <v>20170915</v>
      </c>
      <c r="I191" s="10" t="n">
        <v>9.6503333</v>
      </c>
      <c r="J191" s="24" t="n">
        <v>42859</v>
      </c>
      <c r="K191" s="10" t="n">
        <v>9.74733333</v>
      </c>
      <c r="L191" s="24" t="s">
        <v>65</v>
      </c>
      <c r="M191" s="18" t="s">
        <v>65</v>
      </c>
      <c r="N191" s="34" t="s">
        <v>65</v>
      </c>
      <c r="O191" s="35" t="s">
        <v>65</v>
      </c>
      <c r="P191" s="18" t="s">
        <v>65</v>
      </c>
      <c r="Q191" s="10" t="n">
        <v>16.936</v>
      </c>
    </row>
    <row r="192" customFormat="false" ht="13.8" hidden="false" customHeight="false" outlineLevel="0" collapsed="false">
      <c r="A192" s="18" t="n">
        <v>17148</v>
      </c>
      <c r="B192" s="18" t="n">
        <v>400</v>
      </c>
      <c r="C192" s="18" t="n">
        <v>2348.8</v>
      </c>
      <c r="D192" s="18" t="n">
        <v>2454.04</v>
      </c>
      <c r="E192" s="18" t="n">
        <v>519.42</v>
      </c>
      <c r="F192" s="18" t="n">
        <v>3.1</v>
      </c>
      <c r="G192" s="18" t="n">
        <v>7.83</v>
      </c>
      <c r="H192" s="18" t="n">
        <v>20170915</v>
      </c>
      <c r="I192" s="10" t="n">
        <v>39.652667</v>
      </c>
      <c r="J192" s="24" t="n">
        <v>42859</v>
      </c>
      <c r="K192" s="10" t="n">
        <v>39.39</v>
      </c>
      <c r="L192" s="24" t="n">
        <v>42887</v>
      </c>
      <c r="M192" s="18" t="n">
        <v>28</v>
      </c>
      <c r="N192" s="34" t="n">
        <v>38.882667</v>
      </c>
      <c r="O192" s="35" t="n">
        <v>170707</v>
      </c>
      <c r="P192" s="18" t="n">
        <v>36</v>
      </c>
      <c r="Q192" s="10" t="n">
        <v>64.436</v>
      </c>
    </row>
    <row r="193" customFormat="false" ht="13.8" hidden="false" customHeight="false" outlineLevel="0" collapsed="false">
      <c r="A193" s="18" t="n">
        <v>17152</v>
      </c>
      <c r="B193" s="18" t="n">
        <v>400</v>
      </c>
      <c r="C193" s="18" t="n">
        <v>2377.12</v>
      </c>
      <c r="D193" s="18" t="n">
        <v>2484.38</v>
      </c>
      <c r="E193" s="18" t="n">
        <v>574.36</v>
      </c>
      <c r="F193" s="18" t="n">
        <v>2.93</v>
      </c>
      <c r="G193" s="18" t="n">
        <v>7.84</v>
      </c>
      <c r="H193" s="18" t="n">
        <v>20170915</v>
      </c>
      <c r="I193" s="10" t="n">
        <v>16.674667</v>
      </c>
      <c r="J193" s="24" t="n">
        <v>42860</v>
      </c>
      <c r="K193" s="10" t="s">
        <v>65</v>
      </c>
      <c r="L193" s="24" t="e">
        <f aca="false"/>
        <v>#N/A</v>
      </c>
      <c r="M193" s="18" t="s">
        <v>65</v>
      </c>
      <c r="N193" s="34" t="n">
        <v>16.386</v>
      </c>
      <c r="O193" s="35" t="n">
        <v>170707</v>
      </c>
      <c r="P193" s="18" t="s">
        <v>65</v>
      </c>
      <c r="Q193" s="10" t="n">
        <v>27.058</v>
      </c>
    </row>
    <row r="194" customFormat="false" ht="13.8" hidden="false" customHeight="false" outlineLevel="0" collapsed="false">
      <c r="A194" s="18" t="n">
        <v>17161</v>
      </c>
      <c r="B194" s="18" t="n">
        <v>900</v>
      </c>
      <c r="C194" s="18" t="n">
        <v>2453.26</v>
      </c>
      <c r="D194" s="18" t="n">
        <v>2468.16</v>
      </c>
      <c r="E194" s="18" t="n">
        <v>943.47</v>
      </c>
      <c r="F194" s="18" t="n">
        <v>2.01</v>
      </c>
      <c r="G194" s="18" t="n">
        <v>7.59</v>
      </c>
      <c r="H194" s="18" t="n">
        <v>20170915</v>
      </c>
      <c r="I194" s="10" t="n">
        <v>13.239667</v>
      </c>
      <c r="J194" s="24" t="n">
        <v>42861</v>
      </c>
      <c r="K194" s="10" t="s">
        <v>65</v>
      </c>
      <c r="L194" s="24" t="e">
        <f aca="false"/>
        <v>#N/A</v>
      </c>
      <c r="M194" s="18" t="s">
        <v>65</v>
      </c>
      <c r="N194" s="34" t="n">
        <v>16.302333</v>
      </c>
      <c r="O194" s="35" t="n">
        <v>170707</v>
      </c>
      <c r="P194" s="18" t="s">
        <v>65</v>
      </c>
      <c r="Q194" s="10" t="n">
        <v>27.11</v>
      </c>
    </row>
    <row r="195" customFormat="false" ht="13.8" hidden="false" customHeight="false" outlineLevel="0" collapsed="false">
      <c r="A195" s="18" t="n">
        <v>17167</v>
      </c>
      <c r="B195" s="18" t="n">
        <v>2800</v>
      </c>
      <c r="C195" s="18" t="n">
        <v>2616.63</v>
      </c>
      <c r="D195" s="18" t="n">
        <v>2523.13</v>
      </c>
      <c r="E195" s="18" t="n">
        <v>2423.47</v>
      </c>
      <c r="F195" s="18" t="n">
        <v>1.17</v>
      </c>
      <c r="G195" s="18" t="n">
        <v>7.24</v>
      </c>
      <c r="H195" s="18" t="n">
        <v>20170915</v>
      </c>
      <c r="I195" s="10" t="n">
        <v>58.759</v>
      </c>
      <c r="J195" s="24" t="n">
        <v>42860</v>
      </c>
      <c r="K195" s="10" t="s">
        <v>65</v>
      </c>
      <c r="L195" s="24" t="s">
        <v>65</v>
      </c>
      <c r="M195" s="18" t="s">
        <v>65</v>
      </c>
      <c r="N195" s="34" t="n">
        <v>57.692667</v>
      </c>
      <c r="O195" s="35" t="n">
        <v>170707</v>
      </c>
      <c r="P195" s="18" t="s">
        <v>65</v>
      </c>
      <c r="Q195" s="10" t="n">
        <v>92.451</v>
      </c>
    </row>
    <row r="196" customFormat="false" ht="13.8" hidden="false" customHeight="false" outlineLevel="0" collapsed="false">
      <c r="A196" s="18" t="n">
        <v>17169</v>
      </c>
      <c r="B196" s="18" t="n">
        <v>2800</v>
      </c>
      <c r="C196" s="18" t="n">
        <v>2612.89</v>
      </c>
      <c r="D196" s="18" t="n">
        <v>2488.3</v>
      </c>
      <c r="E196" s="18" t="n">
        <v>2516.92</v>
      </c>
      <c r="F196" s="18" t="n">
        <v>1.01</v>
      </c>
      <c r="G196" s="18" t="n">
        <v>7.22</v>
      </c>
      <c r="H196" s="18" t="n">
        <v>20170915</v>
      </c>
      <c r="I196" s="10" t="n">
        <v>11.165667</v>
      </c>
      <c r="J196" s="24" t="n">
        <v>42861</v>
      </c>
      <c r="K196" s="10" t="n">
        <v>11.546667</v>
      </c>
      <c r="L196" s="24" t="n">
        <v>42887</v>
      </c>
      <c r="M196" s="18" t="n">
        <v>26</v>
      </c>
      <c r="N196" s="34" t="n">
        <v>11.464</v>
      </c>
      <c r="O196" s="35" t="n">
        <v>170707</v>
      </c>
      <c r="P196" s="18" t="n">
        <v>36</v>
      </c>
      <c r="Q196" s="10" t="n">
        <v>19.02</v>
      </c>
    </row>
    <row r="197" customFormat="false" ht="13.8" hidden="false" customHeight="false" outlineLevel="0" collapsed="false">
      <c r="A197" s="18" t="n">
        <v>17172</v>
      </c>
      <c r="B197" s="18" t="n">
        <v>900</v>
      </c>
      <c r="C197" s="18" t="n">
        <v>2441.67</v>
      </c>
      <c r="D197" s="18" t="n">
        <v>2467.77</v>
      </c>
      <c r="E197" s="18" t="n">
        <v>890.65</v>
      </c>
      <c r="F197" s="18" t="n">
        <v>2.12</v>
      </c>
      <c r="G197" s="18" t="n">
        <v>7.62</v>
      </c>
      <c r="H197" s="18" t="n">
        <v>20170915</v>
      </c>
      <c r="I197" s="10" t="n">
        <v>10.343</v>
      </c>
      <c r="J197" s="24" t="n">
        <v>42861</v>
      </c>
      <c r="K197" s="10" t="n">
        <v>10.541667</v>
      </c>
      <c r="L197" s="24" t="n">
        <v>42890</v>
      </c>
      <c r="M197" s="18" t="n">
        <v>29</v>
      </c>
      <c r="N197" s="34" t="s">
        <v>65</v>
      </c>
      <c r="O197" s="35" t="s">
        <v>65</v>
      </c>
      <c r="P197" s="18" t="s">
        <v>65</v>
      </c>
      <c r="Q197" s="10" t="n">
        <v>18.406</v>
      </c>
    </row>
    <row r="198" customFormat="false" ht="13.8" hidden="false" customHeight="false" outlineLevel="0" collapsed="false">
      <c r="A198" s="18" t="n">
        <v>17180</v>
      </c>
      <c r="B198" s="18" t="n">
        <v>900</v>
      </c>
      <c r="C198" s="18" t="n">
        <v>2441.67</v>
      </c>
      <c r="D198" s="18" t="n">
        <v>2467.77</v>
      </c>
      <c r="E198" s="18" t="n">
        <v>890.65</v>
      </c>
      <c r="F198" s="18" t="n">
        <v>2.12</v>
      </c>
      <c r="G198" s="18" t="n">
        <v>7.62</v>
      </c>
      <c r="H198" s="18" t="n">
        <v>20170915</v>
      </c>
      <c r="I198" s="10" t="n">
        <v>27.751</v>
      </c>
      <c r="J198" s="24" t="n">
        <v>42860</v>
      </c>
      <c r="K198" s="10" t="n">
        <v>27.804333</v>
      </c>
      <c r="L198" s="24" t="n">
        <v>42890</v>
      </c>
      <c r="M198" s="18" t="n">
        <v>30</v>
      </c>
      <c r="N198" s="34" t="n">
        <v>27.793667</v>
      </c>
      <c r="O198" s="35" t="n">
        <v>170707</v>
      </c>
      <c r="P198" s="18" t="n">
        <v>33</v>
      </c>
      <c r="Q198" s="10" t="n">
        <v>45.884</v>
      </c>
    </row>
    <row r="199" customFormat="false" ht="13.8" hidden="false" customHeight="false" outlineLevel="0" collapsed="false">
      <c r="A199" s="18" t="n">
        <v>17188</v>
      </c>
      <c r="B199" s="18" t="n">
        <v>2800</v>
      </c>
      <c r="C199" s="18" t="n">
        <v>2622.52</v>
      </c>
      <c r="D199" s="18" t="n">
        <v>2522.02</v>
      </c>
      <c r="E199" s="18" t="n">
        <v>2555.7</v>
      </c>
      <c r="F199" s="18" t="n">
        <v>1.13</v>
      </c>
      <c r="G199" s="18" t="n">
        <v>7.23</v>
      </c>
      <c r="H199" s="18" t="n">
        <v>20170915</v>
      </c>
      <c r="I199" s="10" t="n">
        <v>12.055</v>
      </c>
      <c r="J199" s="24" t="n">
        <v>42860</v>
      </c>
      <c r="K199" s="10" t="n">
        <v>12.015667</v>
      </c>
      <c r="L199" s="24" t="n">
        <v>42890</v>
      </c>
      <c r="M199" s="18" t="n">
        <v>30</v>
      </c>
      <c r="N199" s="34" t="s">
        <v>65</v>
      </c>
      <c r="O199" s="35" t="s">
        <v>65</v>
      </c>
      <c r="P199" s="18" t="s">
        <v>65</v>
      </c>
      <c r="Q199" s="10" t="n">
        <v>19.581</v>
      </c>
    </row>
    <row r="200" customFormat="false" ht="13.8" hidden="false" customHeight="false" outlineLevel="0" collapsed="false">
      <c r="A200" s="18" t="n">
        <v>17193</v>
      </c>
      <c r="B200" s="18" t="n">
        <v>900</v>
      </c>
      <c r="C200" s="18" t="n">
        <v>2442.18</v>
      </c>
      <c r="D200" s="18" t="n">
        <v>2466.7</v>
      </c>
      <c r="E200" s="18" t="n">
        <v>908.54</v>
      </c>
      <c r="F200" s="18" t="n">
        <v>2.07</v>
      </c>
      <c r="G200" s="18" t="n">
        <v>7.59</v>
      </c>
      <c r="H200" s="18" t="n">
        <v>20170915</v>
      </c>
      <c r="I200" s="10" t="n">
        <v>47.961667</v>
      </c>
      <c r="J200" s="24" t="n">
        <v>42860</v>
      </c>
      <c r="K200" s="10" t="n">
        <v>47.4</v>
      </c>
      <c r="L200" s="24" t="n">
        <v>42887</v>
      </c>
      <c r="M200" s="18" t="n">
        <v>27</v>
      </c>
      <c r="N200" s="34" t="n">
        <v>46.684667</v>
      </c>
      <c r="O200" s="35" t="n">
        <v>170707</v>
      </c>
      <c r="P200" s="18" t="n">
        <v>36</v>
      </c>
      <c r="Q200" s="10" t="n">
        <v>77.151</v>
      </c>
    </row>
    <row r="201" customFormat="false" ht="13.8" hidden="false" customHeight="false" outlineLevel="0" collapsed="false">
      <c r="A201" s="18" t="n">
        <v>17194</v>
      </c>
      <c r="B201" s="18" t="n">
        <v>900</v>
      </c>
      <c r="C201" s="18" t="n">
        <v>2441.67</v>
      </c>
      <c r="D201" s="18" t="n">
        <v>2467.77</v>
      </c>
      <c r="E201" s="18" t="n">
        <v>890.65</v>
      </c>
      <c r="F201" s="18" t="n">
        <v>2.12</v>
      </c>
      <c r="G201" s="18" t="n">
        <v>7.62</v>
      </c>
      <c r="H201" s="18" t="n">
        <v>20170915</v>
      </c>
      <c r="I201" s="10" t="n">
        <v>26.471667</v>
      </c>
      <c r="J201" s="24" t="n">
        <v>42860</v>
      </c>
      <c r="K201" s="10" t="n">
        <v>26.45</v>
      </c>
      <c r="L201" s="24" t="n">
        <v>42887</v>
      </c>
      <c r="M201" s="18" t="n">
        <v>27</v>
      </c>
      <c r="N201" s="34" t="n">
        <v>26.150333</v>
      </c>
      <c r="O201" s="35" t="n">
        <v>170707</v>
      </c>
      <c r="P201" s="18" t="n">
        <v>36</v>
      </c>
      <c r="Q201" s="10" t="n">
        <v>42.469</v>
      </c>
    </row>
    <row r="202" customFormat="false" ht="13.8" hidden="false" customHeight="false" outlineLevel="0" collapsed="false">
      <c r="A202" s="18" t="n">
        <v>17200</v>
      </c>
      <c r="B202" s="18" t="n">
        <v>900</v>
      </c>
      <c r="C202" s="18" t="n">
        <v>2442.18</v>
      </c>
      <c r="D202" s="18" t="n">
        <v>2466.7</v>
      </c>
      <c r="E202" s="18" t="n">
        <v>908.54</v>
      </c>
      <c r="F202" s="18" t="n">
        <v>2.07</v>
      </c>
      <c r="G202" s="18" t="n">
        <v>7.59</v>
      </c>
      <c r="H202" s="18" t="n">
        <v>20170915</v>
      </c>
      <c r="I202" s="10" t="n">
        <v>8.309</v>
      </c>
      <c r="J202" s="24" t="n">
        <v>42860</v>
      </c>
      <c r="K202" s="10" t="n">
        <v>8.264</v>
      </c>
      <c r="L202" s="24" t="n">
        <v>42887</v>
      </c>
      <c r="M202" s="18" t="n">
        <v>27</v>
      </c>
      <c r="N202" s="34" t="s">
        <v>65</v>
      </c>
      <c r="O202" s="35" t="s">
        <v>65</v>
      </c>
      <c r="P202" s="18" t="s">
        <v>65</v>
      </c>
      <c r="Q202" s="10" t="n">
        <v>14.069</v>
      </c>
    </row>
    <row r="203" customFormat="false" ht="13.8" hidden="false" customHeight="false" outlineLevel="0" collapsed="false">
      <c r="A203" s="18" t="n">
        <v>17214</v>
      </c>
      <c r="B203" s="18" t="n">
        <v>900</v>
      </c>
      <c r="C203" s="18" t="n">
        <v>2441</v>
      </c>
      <c r="D203" s="18" t="n">
        <v>2468.42</v>
      </c>
      <c r="E203" s="18" t="n">
        <v>865.45</v>
      </c>
      <c r="F203" s="18" t="n">
        <v>2.15</v>
      </c>
      <c r="G203" s="18" t="n">
        <v>7.62</v>
      </c>
      <c r="H203" s="18" t="n">
        <v>20170915</v>
      </c>
      <c r="I203" s="10" t="n">
        <v>11.521</v>
      </c>
      <c r="J203" s="24" t="n">
        <v>42861</v>
      </c>
      <c r="K203" s="10" t="n">
        <v>11.78</v>
      </c>
      <c r="L203" s="24" t="n">
        <v>42887</v>
      </c>
      <c r="M203" s="18" t="n">
        <v>26</v>
      </c>
      <c r="N203" s="34" t="n">
        <v>11.805333</v>
      </c>
      <c r="O203" s="35" t="n">
        <v>170707</v>
      </c>
      <c r="P203" s="18" t="n">
        <v>36</v>
      </c>
      <c r="Q203" s="10" t="n">
        <v>20.398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2"/>
  <sheetViews>
    <sheetView showFormulas="false" showGridLines="true" showRowColHeaders="true" showZeros="true" rightToLeft="false" tabSelected="false" showOutlineSymbols="true" defaultGridColor="true" view="normal" topLeftCell="A100" colorId="64" zoomScale="65" zoomScaleNormal="65" zoomScalePageLayoutView="100" workbookViewId="0">
      <selection pane="topLeft" activeCell="D8" activeCellId="0" sqref="D8"/>
    </sheetView>
  </sheetViews>
  <sheetFormatPr defaultRowHeight="13.8" zeroHeight="false" outlineLevelRow="0" outlineLevelCol="0"/>
  <cols>
    <col collapsed="false" customWidth="true" hidden="false" outlineLevel="0" max="1" min="1" style="18" width="8.83"/>
    <col collapsed="false" customWidth="true" hidden="false" outlineLevel="0" max="2" min="2" style="18" width="38.67"/>
    <col collapsed="false" customWidth="true" hidden="false" outlineLevel="0" max="1025" min="3" style="0" width="8.53"/>
  </cols>
  <sheetData>
    <row r="1" customFormat="false" ht="14.35" hidden="false" customHeight="false" outlineLevel="0" collapsed="false">
      <c r="A1" s="6" t="s">
        <v>5</v>
      </c>
      <c r="B1" s="36" t="s">
        <v>62</v>
      </c>
    </row>
    <row r="2" customFormat="false" ht="13.8" hidden="false" customHeight="false" outlineLevel="0" collapsed="false">
      <c r="A2" s="10" t="n">
        <v>900</v>
      </c>
      <c r="B2" s="18" t="n">
        <v>0.0326069618982646</v>
      </c>
    </row>
    <row r="3" customFormat="false" ht="13.8" hidden="false" customHeight="false" outlineLevel="0" collapsed="false">
      <c r="A3" s="10" t="n">
        <v>400</v>
      </c>
      <c r="B3" s="18" t="n">
        <v>0.0699022836212507</v>
      </c>
    </row>
    <row r="4" customFormat="false" ht="13.8" hidden="false" customHeight="false" outlineLevel="0" collapsed="false">
      <c r="A4" s="10" t="n">
        <v>900</v>
      </c>
      <c r="B4" s="18" t="n">
        <v>-0.00206377780121971</v>
      </c>
    </row>
    <row r="5" customFormat="false" ht="13.8" hidden="false" customHeight="false" outlineLevel="0" collapsed="false">
      <c r="A5" s="10" t="n">
        <v>2800</v>
      </c>
      <c r="B5" s="18" t="n">
        <v>0.080664443290485</v>
      </c>
    </row>
    <row r="6" customFormat="false" ht="13.8" hidden="false" customHeight="false" outlineLevel="0" collapsed="false">
      <c r="A6" s="10" t="n">
        <v>900</v>
      </c>
      <c r="B6" s="18" t="n">
        <v>0.0164092738923056</v>
      </c>
    </row>
    <row r="7" customFormat="false" ht="13.8" hidden="false" customHeight="false" outlineLevel="0" collapsed="false">
      <c r="A7" s="10" t="n">
        <v>400</v>
      </c>
      <c r="B7" s="18" t="n">
        <v>0.0526122000468971</v>
      </c>
    </row>
    <row r="8" customFormat="false" ht="13.8" hidden="false" customHeight="false" outlineLevel="0" collapsed="false">
      <c r="A8" s="10" t="n">
        <v>2800</v>
      </c>
      <c r="B8" s="18" t="n">
        <v>0.0766265581368771</v>
      </c>
    </row>
    <row r="9" customFormat="false" ht="13.8" hidden="false" customHeight="false" outlineLevel="0" collapsed="false">
      <c r="A9" s="10" t="n">
        <v>900</v>
      </c>
      <c r="B9" s="18" t="n">
        <v>0.0239877628613681</v>
      </c>
    </row>
    <row r="10" customFormat="false" ht="13.8" hidden="false" customHeight="false" outlineLevel="0" collapsed="false">
      <c r="A10" s="10" t="n">
        <v>2800</v>
      </c>
      <c r="B10" s="18" t="n">
        <v>0.0590435292476711</v>
      </c>
    </row>
    <row r="11" customFormat="false" ht="13.8" hidden="false" customHeight="false" outlineLevel="0" collapsed="false">
      <c r="A11" s="10" t="n">
        <v>400</v>
      </c>
      <c r="B11" s="18" t="n">
        <v>0.0791335337579726</v>
      </c>
    </row>
    <row r="12" customFormat="false" ht="13.8" hidden="false" customHeight="false" outlineLevel="0" collapsed="false">
      <c r="A12" s="10" t="n">
        <v>900</v>
      </c>
      <c r="B12" s="18" t="n">
        <v>0.0652300775193872</v>
      </c>
    </row>
    <row r="13" customFormat="false" ht="13.8" hidden="false" customHeight="false" outlineLevel="0" collapsed="false">
      <c r="A13" s="10" t="n">
        <v>400</v>
      </c>
      <c r="B13" s="18" t="n">
        <v>0.0547268684870942</v>
      </c>
    </row>
    <row r="14" customFormat="false" ht="13.8" hidden="false" customHeight="false" outlineLevel="0" collapsed="false">
      <c r="A14" s="10" t="n">
        <v>400</v>
      </c>
      <c r="B14" s="18" t="n">
        <v>0.0923269117358888</v>
      </c>
    </row>
    <row r="15" customFormat="false" ht="13.8" hidden="false" customHeight="false" outlineLevel="0" collapsed="false">
      <c r="A15" s="10" t="n">
        <v>900</v>
      </c>
      <c r="B15" s="18" t="n">
        <v>0.0658811723815616</v>
      </c>
    </row>
    <row r="16" customFormat="false" ht="13.8" hidden="false" customHeight="false" outlineLevel="0" collapsed="false">
      <c r="A16" s="10" t="n">
        <v>400</v>
      </c>
      <c r="B16" s="18" t="n">
        <v>0.0798338437490177</v>
      </c>
    </row>
    <row r="17" customFormat="false" ht="13.8" hidden="false" customHeight="false" outlineLevel="0" collapsed="false">
      <c r="A17" s="10" t="n">
        <v>2800</v>
      </c>
      <c r="B17" s="18" t="n">
        <v>0.306826996776275</v>
      </c>
    </row>
    <row r="18" customFormat="false" ht="13.8" hidden="false" customHeight="false" outlineLevel="0" collapsed="false">
      <c r="A18" s="10" t="n">
        <v>2800</v>
      </c>
      <c r="B18" s="18" t="n">
        <v>0.0192639072566723</v>
      </c>
    </row>
    <row r="19" customFormat="false" ht="13.8" hidden="false" customHeight="false" outlineLevel="0" collapsed="false">
      <c r="A19" s="10" t="n">
        <v>900</v>
      </c>
      <c r="B19" s="18" t="n">
        <v>-0.0104394111678991</v>
      </c>
    </row>
    <row r="20" customFormat="false" ht="13.8" hidden="false" customHeight="false" outlineLevel="0" collapsed="false">
      <c r="A20" s="10" t="n">
        <v>900</v>
      </c>
      <c r="B20" s="18" t="n">
        <v>-0.0637603231103178</v>
      </c>
    </row>
    <row r="21" customFormat="false" ht="13.8" hidden="false" customHeight="false" outlineLevel="0" collapsed="false">
      <c r="A21" s="10" t="n">
        <v>2800</v>
      </c>
      <c r="B21" s="18" t="n">
        <v>-0.0221571543927061</v>
      </c>
    </row>
    <row r="22" customFormat="false" ht="13.8" hidden="false" customHeight="false" outlineLevel="0" collapsed="false">
      <c r="A22" s="10" t="n">
        <v>400</v>
      </c>
      <c r="B22" s="18" t="n">
        <v>-0.0289254763671787</v>
      </c>
    </row>
    <row r="23" customFormat="false" ht="13.8" hidden="false" customHeight="false" outlineLevel="0" collapsed="false">
      <c r="A23" s="10" t="n">
        <v>2800</v>
      </c>
      <c r="B23" s="18" t="n">
        <v>-6.84212761095688E-006</v>
      </c>
    </row>
    <row r="24" customFormat="false" ht="13.8" hidden="false" customHeight="false" outlineLevel="0" collapsed="false">
      <c r="A24" s="10" t="n">
        <v>2800</v>
      </c>
      <c r="B24" s="18" t="n">
        <v>-0.0838407994978543</v>
      </c>
    </row>
    <row r="25" customFormat="false" ht="13.8" hidden="false" customHeight="false" outlineLevel="0" collapsed="false">
      <c r="A25" s="10" t="n">
        <v>400</v>
      </c>
      <c r="B25" s="18" t="n">
        <v>-0.242518180396933</v>
      </c>
    </row>
    <row r="26" customFormat="false" ht="13.8" hidden="false" customHeight="false" outlineLevel="0" collapsed="false">
      <c r="A26" s="10" t="n">
        <v>2800</v>
      </c>
      <c r="B26" s="18" t="n">
        <v>-0.0375838073834404</v>
      </c>
    </row>
    <row r="27" customFormat="false" ht="13.8" hidden="false" customHeight="false" outlineLevel="0" collapsed="false">
      <c r="A27" s="10" t="n">
        <v>400</v>
      </c>
      <c r="B27" s="18" t="n">
        <v>0.070349589654057</v>
      </c>
    </row>
    <row r="28" customFormat="false" ht="13.8" hidden="false" customHeight="false" outlineLevel="0" collapsed="false">
      <c r="A28" s="10" t="n">
        <v>900</v>
      </c>
      <c r="B28" s="18" t="n">
        <v>-0.0266005695046409</v>
      </c>
    </row>
    <row r="29" customFormat="false" ht="13.8" hidden="false" customHeight="false" outlineLevel="0" collapsed="false">
      <c r="A29" s="10" t="n">
        <v>400</v>
      </c>
      <c r="B29" s="18" t="n">
        <v>-0.0356004265936168</v>
      </c>
    </row>
    <row r="30" customFormat="false" ht="13.8" hidden="false" customHeight="false" outlineLevel="0" collapsed="false">
      <c r="A30" s="10" t="n">
        <v>400</v>
      </c>
      <c r="B30" s="18" t="n">
        <v>-0.0141488755864668</v>
      </c>
    </row>
    <row r="31" customFormat="false" ht="13.8" hidden="false" customHeight="false" outlineLevel="0" collapsed="false">
      <c r="A31" s="10" t="n">
        <v>900</v>
      </c>
      <c r="B31" s="18" t="n">
        <v>-0.0100310299396746</v>
      </c>
    </row>
    <row r="32" customFormat="false" ht="13.8" hidden="false" customHeight="false" outlineLevel="0" collapsed="false">
      <c r="A32" s="10" t="n">
        <v>2800</v>
      </c>
      <c r="B32" s="18" t="n">
        <v>0.0218561384204104</v>
      </c>
    </row>
    <row r="33" customFormat="false" ht="13.8" hidden="false" customHeight="false" outlineLevel="0" collapsed="false">
      <c r="A33" s="10" t="n">
        <v>900</v>
      </c>
      <c r="B33" s="18" t="n">
        <v>-0.0211992194127276</v>
      </c>
    </row>
    <row r="34" customFormat="false" ht="13.8" hidden="false" customHeight="false" outlineLevel="0" collapsed="false">
      <c r="A34" s="10" t="n">
        <v>900</v>
      </c>
      <c r="B34" s="18" t="n">
        <v>-0.00616773989999702</v>
      </c>
    </row>
    <row r="35" customFormat="false" ht="13.8" hidden="false" customHeight="false" outlineLevel="0" collapsed="false">
      <c r="A35" s="10" t="n">
        <v>400</v>
      </c>
      <c r="B35" s="18" t="n">
        <v>0.0757462673105508</v>
      </c>
    </row>
    <row r="36" customFormat="false" ht="13.8" hidden="false" customHeight="false" outlineLevel="0" collapsed="false">
      <c r="A36" s="10" t="n">
        <v>2800</v>
      </c>
      <c r="B36" s="18" t="n">
        <v>-0.0246150907178119</v>
      </c>
    </row>
    <row r="37" customFormat="false" ht="13.8" hidden="false" customHeight="false" outlineLevel="0" collapsed="false">
      <c r="A37" s="10" t="n">
        <v>900</v>
      </c>
      <c r="B37" s="18" t="n">
        <v>-0.0477634919376588</v>
      </c>
    </row>
    <row r="38" customFormat="false" ht="13.8" hidden="false" customHeight="false" outlineLevel="0" collapsed="false">
      <c r="A38" s="10" t="n">
        <v>2800</v>
      </c>
      <c r="B38" s="18" t="n">
        <v>-0.073540002702258</v>
      </c>
    </row>
    <row r="39" customFormat="false" ht="13.8" hidden="false" customHeight="false" outlineLevel="0" collapsed="false">
      <c r="A39" s="10" t="n">
        <v>2800</v>
      </c>
      <c r="B39" s="18" t="n">
        <v>-0.0479826784039055</v>
      </c>
    </row>
    <row r="40" customFormat="false" ht="13.8" hidden="false" customHeight="false" outlineLevel="0" collapsed="false">
      <c r="A40" s="10" t="n">
        <v>2800</v>
      </c>
      <c r="B40" s="18" t="n">
        <v>0.107145121592088</v>
      </c>
    </row>
    <row r="41" customFormat="false" ht="13.8" hidden="false" customHeight="false" outlineLevel="0" collapsed="false">
      <c r="A41" s="10" t="n">
        <v>2800</v>
      </c>
      <c r="B41" s="18" t="n">
        <v>-0.0930029396494011</v>
      </c>
    </row>
    <row r="42" customFormat="false" ht="13.8" hidden="false" customHeight="false" outlineLevel="0" collapsed="false">
      <c r="A42" s="10" t="n">
        <v>400</v>
      </c>
      <c r="B42" s="18" t="n">
        <v>-0.0115858302062794</v>
      </c>
    </row>
    <row r="43" customFormat="false" ht="13.8" hidden="false" customHeight="false" outlineLevel="0" collapsed="false">
      <c r="A43" s="10" t="n">
        <v>900</v>
      </c>
      <c r="B43" s="18" t="n">
        <v>-0.0440270970944595</v>
      </c>
    </row>
    <row r="44" customFormat="false" ht="13.8" hidden="false" customHeight="false" outlineLevel="0" collapsed="false">
      <c r="A44" s="10" t="n">
        <v>900</v>
      </c>
      <c r="B44" s="18" t="n">
        <v>-0.0486415346867368</v>
      </c>
    </row>
    <row r="45" customFormat="false" ht="13.8" hidden="false" customHeight="false" outlineLevel="0" collapsed="false">
      <c r="A45" s="10" t="n">
        <v>400</v>
      </c>
      <c r="B45" s="18" t="n">
        <v>-0.0395251931070733</v>
      </c>
    </row>
    <row r="46" customFormat="false" ht="13.8" hidden="false" customHeight="false" outlineLevel="0" collapsed="false">
      <c r="A46" s="10" t="n">
        <v>400</v>
      </c>
      <c r="B46" s="18" t="n">
        <v>-0.0745235824008717</v>
      </c>
    </row>
    <row r="47" customFormat="false" ht="13.8" hidden="false" customHeight="false" outlineLevel="0" collapsed="false">
      <c r="A47" s="10" t="n">
        <v>2800</v>
      </c>
      <c r="B47" s="18" t="n">
        <v>-0.15515036415497</v>
      </c>
    </row>
    <row r="48" customFormat="false" ht="13.8" hidden="false" customHeight="false" outlineLevel="0" collapsed="false">
      <c r="A48" s="10" t="n">
        <v>900</v>
      </c>
      <c r="B48" s="18" t="n">
        <v>0.0690891733720229</v>
      </c>
    </row>
    <row r="49" customFormat="false" ht="13.8" hidden="false" customHeight="false" outlineLevel="0" collapsed="false">
      <c r="A49" s="10" t="n">
        <v>900</v>
      </c>
      <c r="B49" s="18" t="n">
        <v>-0.0626363757087815</v>
      </c>
    </row>
    <row r="50" customFormat="false" ht="13.8" hidden="false" customHeight="false" outlineLevel="0" collapsed="false">
      <c r="A50" s="10" t="n">
        <v>400</v>
      </c>
      <c r="B50" s="18" t="n">
        <v>0.0295767582244723</v>
      </c>
    </row>
    <row r="51" customFormat="false" ht="13.8" hidden="false" customHeight="false" outlineLevel="0" collapsed="false">
      <c r="A51" s="10" t="n">
        <v>900</v>
      </c>
      <c r="B51" s="18" t="n">
        <v>0.0671174739493747</v>
      </c>
    </row>
    <row r="52" customFormat="false" ht="13.8" hidden="false" customHeight="false" outlineLevel="0" collapsed="false">
      <c r="A52" s="10" t="n">
        <v>400</v>
      </c>
      <c r="B52" s="18" t="n">
        <v>-0.00686104313896151</v>
      </c>
    </row>
    <row r="53" customFormat="false" ht="13.8" hidden="false" customHeight="false" outlineLevel="0" collapsed="false">
      <c r="A53" s="10" t="n">
        <v>400</v>
      </c>
      <c r="B53" s="18" t="n">
        <v>-0.016868379009288</v>
      </c>
    </row>
    <row r="54" customFormat="false" ht="13.8" hidden="false" customHeight="false" outlineLevel="0" collapsed="false">
      <c r="A54" s="10" t="n">
        <v>400</v>
      </c>
      <c r="B54" s="18" t="n">
        <v>-0.0588702155316123</v>
      </c>
    </row>
    <row r="55" customFormat="false" ht="13.8" hidden="false" customHeight="false" outlineLevel="0" collapsed="false">
      <c r="A55" s="10" t="n">
        <v>900</v>
      </c>
      <c r="B55" s="18" t="n">
        <v>0.00077226298845646</v>
      </c>
    </row>
    <row r="56" customFormat="false" ht="13.8" hidden="false" customHeight="false" outlineLevel="0" collapsed="false">
      <c r="A56" s="10" t="n">
        <v>400</v>
      </c>
      <c r="B56" s="18" t="n">
        <v>-0.0521209418083234</v>
      </c>
    </row>
    <row r="57" customFormat="false" ht="13.8" hidden="false" customHeight="false" outlineLevel="0" collapsed="false">
      <c r="A57" s="10" t="n">
        <v>2800</v>
      </c>
      <c r="B57" s="18" t="n">
        <v>-0.02904342533406</v>
      </c>
    </row>
    <row r="58" customFormat="false" ht="13.8" hidden="false" customHeight="false" outlineLevel="0" collapsed="false">
      <c r="A58" s="10" t="n">
        <v>2800</v>
      </c>
      <c r="B58" s="18" t="n">
        <v>-0.088383754477901</v>
      </c>
    </row>
    <row r="59" customFormat="false" ht="13.8" hidden="false" customHeight="false" outlineLevel="0" collapsed="false">
      <c r="A59" s="10" t="n">
        <v>900</v>
      </c>
      <c r="B59" s="18" t="n">
        <v>-0.0329918795118764</v>
      </c>
    </row>
    <row r="60" customFormat="false" ht="13.8" hidden="false" customHeight="false" outlineLevel="0" collapsed="false">
      <c r="A60" s="10" t="n">
        <v>2800</v>
      </c>
      <c r="B60" s="18" t="n">
        <v>0.00613074324125703</v>
      </c>
    </row>
    <row r="61" customFormat="false" ht="13.8" hidden="false" customHeight="false" outlineLevel="0" collapsed="false">
      <c r="A61" s="10" t="n">
        <v>2800</v>
      </c>
      <c r="B61" s="18" t="n">
        <v>-0.0268870068576229</v>
      </c>
    </row>
    <row r="62" customFormat="false" ht="13.8" hidden="false" customHeight="false" outlineLevel="0" collapsed="false">
      <c r="A62" s="10" t="n">
        <v>900</v>
      </c>
      <c r="B62" s="18" t="n">
        <v>-0.0469988826262392</v>
      </c>
    </row>
    <row r="63" customFormat="false" ht="13.8" hidden="false" customHeight="false" outlineLevel="0" collapsed="false">
      <c r="A63" s="10" t="n">
        <v>2800</v>
      </c>
      <c r="B63" s="18" t="n">
        <v>-0.040496818677837</v>
      </c>
    </row>
    <row r="64" customFormat="false" ht="13.8" hidden="false" customHeight="false" outlineLevel="0" collapsed="false">
      <c r="A64" s="10" t="n">
        <v>900</v>
      </c>
      <c r="B64" s="18" t="n">
        <v>-0.029356878310419</v>
      </c>
    </row>
    <row r="65" customFormat="false" ht="13.8" hidden="false" customHeight="false" outlineLevel="0" collapsed="false">
      <c r="A65" s="10" t="n">
        <v>400</v>
      </c>
      <c r="B65" s="18" t="n">
        <v>-0.0291109640879648</v>
      </c>
    </row>
    <row r="66" customFormat="false" ht="13.8" hidden="false" customHeight="false" outlineLevel="0" collapsed="false">
      <c r="A66" s="10" t="n">
        <v>900</v>
      </c>
      <c r="B66" s="18" t="n">
        <v>-0.0402248211757736</v>
      </c>
    </row>
    <row r="67" customFormat="false" ht="13.8" hidden="false" customHeight="false" outlineLevel="0" collapsed="false">
      <c r="A67" s="10" t="n">
        <v>400</v>
      </c>
      <c r="B67" s="18" t="n">
        <v>-0.00527382690532073</v>
      </c>
    </row>
    <row r="68" customFormat="false" ht="13.8" hidden="false" customHeight="false" outlineLevel="0" collapsed="false">
      <c r="A68" s="10" t="n">
        <v>400</v>
      </c>
      <c r="B68" s="18" t="n">
        <v>-0.119731819448556</v>
      </c>
    </row>
    <row r="69" customFormat="false" ht="13.8" hidden="false" customHeight="false" outlineLevel="0" collapsed="false">
      <c r="A69" s="10" t="n">
        <v>2800</v>
      </c>
      <c r="B69" s="18" t="n">
        <v>-0.072584454138154</v>
      </c>
    </row>
    <row r="70" customFormat="false" ht="13.8" hidden="false" customHeight="false" outlineLevel="0" collapsed="false">
      <c r="A70" s="10" t="n">
        <v>900</v>
      </c>
      <c r="B70" s="18" t="n">
        <v>-0.0577631124380172</v>
      </c>
    </row>
    <row r="71" customFormat="false" ht="13.8" hidden="false" customHeight="false" outlineLevel="0" collapsed="false">
      <c r="A71" s="10" t="n">
        <v>400</v>
      </c>
      <c r="B71" s="18" t="n">
        <v>-0.1481644913718</v>
      </c>
    </row>
    <row r="72" customFormat="false" ht="13.8" hidden="false" customHeight="false" outlineLevel="0" collapsed="false">
      <c r="A72" s="10" t="n">
        <v>2800</v>
      </c>
      <c r="B72" s="18" t="n">
        <v>-0.00818129452902619</v>
      </c>
    </row>
    <row r="73" customFormat="false" ht="13.8" hidden="false" customHeight="false" outlineLevel="0" collapsed="false">
      <c r="A73" s="10" t="n">
        <v>400</v>
      </c>
      <c r="B73" s="18" t="n">
        <v>-0.0143202685637658</v>
      </c>
    </row>
    <row r="74" customFormat="false" ht="13.8" hidden="false" customHeight="false" outlineLevel="0" collapsed="false">
      <c r="A74" s="10" t="n">
        <v>900</v>
      </c>
      <c r="B74" s="18" t="n">
        <v>-0.0390742463445454</v>
      </c>
    </row>
    <row r="75" customFormat="false" ht="13.8" hidden="false" customHeight="false" outlineLevel="0" collapsed="false">
      <c r="A75" s="10" t="n">
        <v>900</v>
      </c>
      <c r="B75" s="18" t="n">
        <v>0.00398578815416703</v>
      </c>
    </row>
    <row r="76" customFormat="false" ht="13.8" hidden="false" customHeight="false" outlineLevel="0" collapsed="false">
      <c r="A76" s="10" t="n">
        <v>2800</v>
      </c>
      <c r="B76" s="18" t="n">
        <v>-0.0521967790555746</v>
      </c>
    </row>
    <row r="77" customFormat="false" ht="13.8" hidden="false" customHeight="false" outlineLevel="0" collapsed="false">
      <c r="A77" s="10" t="n">
        <v>900</v>
      </c>
      <c r="B77" s="18" t="n">
        <v>-0.0561428782051134</v>
      </c>
    </row>
    <row r="78" customFormat="false" ht="13.8" hidden="false" customHeight="false" outlineLevel="0" collapsed="false">
      <c r="A78" s="10" t="n">
        <v>400</v>
      </c>
      <c r="B78" s="18" t="n">
        <v>-0.0956050331234929</v>
      </c>
    </row>
    <row r="79" customFormat="false" ht="13.8" hidden="false" customHeight="false" outlineLevel="0" collapsed="false">
      <c r="A79" s="10" t="n">
        <v>2800</v>
      </c>
      <c r="B79" s="18" t="n">
        <v>-0.0958935605555256</v>
      </c>
    </row>
    <row r="80" customFormat="false" ht="13.8" hidden="false" customHeight="false" outlineLevel="0" collapsed="false">
      <c r="A80" s="10" t="n">
        <v>2800</v>
      </c>
      <c r="B80" s="18" t="n">
        <v>-0.0794708890393527</v>
      </c>
    </row>
    <row r="81" customFormat="false" ht="13.8" hidden="false" customHeight="false" outlineLevel="0" collapsed="false">
      <c r="A81" s="10" t="n">
        <v>900</v>
      </c>
      <c r="B81" s="18" t="n">
        <v>-0.0362343000968527</v>
      </c>
    </row>
    <row r="82" customFormat="false" ht="13.8" hidden="false" customHeight="false" outlineLevel="0" collapsed="false">
      <c r="A82" s="10" t="n">
        <v>900</v>
      </c>
      <c r="B82" s="18" t="n">
        <v>-0.0229942679846635</v>
      </c>
    </row>
    <row r="83" customFormat="false" ht="13.8" hidden="false" customHeight="false" outlineLevel="0" collapsed="false">
      <c r="A83" s="10" t="n">
        <v>400</v>
      </c>
      <c r="B83" s="18" t="n">
        <v>-0.0210922922734279</v>
      </c>
    </row>
    <row r="84" customFormat="false" ht="13.8" hidden="false" customHeight="false" outlineLevel="0" collapsed="false">
      <c r="A84" s="10" t="n">
        <v>400</v>
      </c>
      <c r="B84" s="18" t="n">
        <v>0.0309273325994616</v>
      </c>
    </row>
    <row r="85" customFormat="false" ht="13.8" hidden="false" customHeight="false" outlineLevel="0" collapsed="false">
      <c r="A85" s="10" t="n">
        <v>900</v>
      </c>
      <c r="B85" s="18" t="n">
        <v>-0.0693234301035682</v>
      </c>
    </row>
    <row r="86" customFormat="false" ht="13.8" hidden="false" customHeight="false" outlineLevel="0" collapsed="false">
      <c r="A86" s="10" t="n">
        <v>400</v>
      </c>
      <c r="B86" s="18" t="n">
        <v>-0.0986863167604614</v>
      </c>
    </row>
    <row r="87" customFormat="false" ht="13.8" hidden="false" customHeight="false" outlineLevel="0" collapsed="false">
      <c r="A87" s="10" t="n">
        <v>2800</v>
      </c>
      <c r="B87" s="18" t="n">
        <v>0.00930773577911794</v>
      </c>
    </row>
    <row r="88" customFormat="false" ht="13.8" hidden="false" customHeight="false" outlineLevel="0" collapsed="false">
      <c r="A88" s="10" t="n">
        <v>2800</v>
      </c>
      <c r="B88" s="18" t="n">
        <v>-0.074904261387745</v>
      </c>
    </row>
    <row r="89" customFormat="false" ht="13.8" hidden="false" customHeight="false" outlineLevel="0" collapsed="false">
      <c r="A89" s="10" t="n">
        <v>400</v>
      </c>
      <c r="B89" s="18" t="n">
        <v>-0.0198236191100312</v>
      </c>
    </row>
    <row r="90" customFormat="false" ht="13.8" hidden="false" customHeight="false" outlineLevel="0" collapsed="false">
      <c r="A90" s="10" t="n">
        <v>2800</v>
      </c>
      <c r="B90" s="18" t="n">
        <v>-0.0451097432262234</v>
      </c>
    </row>
    <row r="91" customFormat="false" ht="13.8" hidden="false" customHeight="false" outlineLevel="0" collapsed="false">
      <c r="A91" s="10" t="n">
        <v>900</v>
      </c>
      <c r="B91" s="18" t="n">
        <v>0.0105957775972546</v>
      </c>
    </row>
    <row r="92" customFormat="false" ht="13.8" hidden="false" customHeight="false" outlineLevel="0" collapsed="false">
      <c r="A92" s="10" t="n">
        <v>400</v>
      </c>
      <c r="B92" s="18" t="n">
        <v>-0.017298830040829</v>
      </c>
    </row>
    <row r="93" customFormat="false" ht="13.8" hidden="false" customHeight="false" outlineLevel="0" collapsed="false">
      <c r="A93" s="10" t="n">
        <v>2800</v>
      </c>
      <c r="B93" s="18" t="n">
        <v>1.59409835462843</v>
      </c>
    </row>
    <row r="94" customFormat="false" ht="13.8" hidden="false" customHeight="false" outlineLevel="0" collapsed="false">
      <c r="A94" s="10" t="n">
        <v>900</v>
      </c>
      <c r="B94" s="18" t="n">
        <v>-0.0157347172395931</v>
      </c>
    </row>
    <row r="95" customFormat="false" ht="13.8" hidden="false" customHeight="false" outlineLevel="0" collapsed="false">
      <c r="A95" s="10" t="n">
        <v>400</v>
      </c>
      <c r="B95" s="18" t="n">
        <v>0.0185572441817601</v>
      </c>
    </row>
    <row r="96" customFormat="false" ht="13.8" hidden="false" customHeight="false" outlineLevel="0" collapsed="false">
      <c r="A96" s="10" t="n">
        <v>900</v>
      </c>
      <c r="B96" s="18" t="n">
        <v>-0.024040935944654</v>
      </c>
    </row>
    <row r="97" customFormat="false" ht="13.8" hidden="false" customHeight="false" outlineLevel="0" collapsed="false">
      <c r="A97" s="10" t="n">
        <v>2800</v>
      </c>
      <c r="B97" s="18" t="n">
        <v>-0.0788094065835358</v>
      </c>
    </row>
    <row r="98" customFormat="false" ht="13.8" hidden="false" customHeight="false" outlineLevel="0" collapsed="false">
      <c r="A98" s="10" t="n">
        <v>2800</v>
      </c>
      <c r="B98" s="18" t="n">
        <v>-0.0136657595672224</v>
      </c>
    </row>
    <row r="99" customFormat="false" ht="13.8" hidden="false" customHeight="false" outlineLevel="0" collapsed="false">
      <c r="A99" s="10" t="n">
        <v>400</v>
      </c>
      <c r="B99" s="18" t="n">
        <v>0.000896445610668691</v>
      </c>
    </row>
    <row r="100" customFormat="false" ht="13.8" hidden="false" customHeight="false" outlineLevel="0" collapsed="false">
      <c r="A100" s="10" t="n">
        <v>900</v>
      </c>
      <c r="B100" s="18" t="n">
        <v>-0.0669202566780224</v>
      </c>
    </row>
    <row r="101" customFormat="false" ht="13.8" hidden="false" customHeight="false" outlineLevel="0" collapsed="false">
      <c r="A101" s="10" t="n">
        <v>400</v>
      </c>
      <c r="B101" s="18" t="n">
        <v>0.0372561502084249</v>
      </c>
    </row>
    <row r="102" customFormat="false" ht="13.8" hidden="false" customHeight="false" outlineLevel="0" collapsed="false">
      <c r="A102" s="10" t="n">
        <v>2800</v>
      </c>
      <c r="B102" s="18" t="n">
        <v>-0.00756296528323766</v>
      </c>
    </row>
    <row r="103" customFormat="false" ht="13.8" hidden="false" customHeight="false" outlineLevel="0" collapsed="false">
      <c r="A103" s="10" t="n">
        <v>900</v>
      </c>
      <c r="B103" s="18" t="n">
        <v>0.0186150706884757</v>
      </c>
    </row>
    <row r="104" customFormat="false" ht="13.8" hidden="false" customHeight="false" outlineLevel="0" collapsed="false">
      <c r="A104" s="10" t="n">
        <v>900</v>
      </c>
      <c r="B104" s="18" t="n">
        <v>-0.067091489253813</v>
      </c>
    </row>
    <row r="105" customFormat="false" ht="13.8" hidden="false" customHeight="false" outlineLevel="0" collapsed="false">
      <c r="A105" s="10" t="n">
        <v>400</v>
      </c>
      <c r="B105" s="18" t="n">
        <v>0.0120766577486985</v>
      </c>
    </row>
    <row r="106" customFormat="false" ht="13.8" hidden="false" customHeight="false" outlineLevel="0" collapsed="false">
      <c r="A106" s="10" t="n">
        <v>900</v>
      </c>
      <c r="B106" s="18" t="n">
        <v>-0.00920520503866413</v>
      </c>
    </row>
    <row r="107" customFormat="false" ht="13.8" hidden="false" customHeight="false" outlineLevel="0" collapsed="false">
      <c r="A107" s="10" t="n">
        <v>2800</v>
      </c>
      <c r="B107" s="18" t="n">
        <v>-0.0350055188104861</v>
      </c>
    </row>
    <row r="108" customFormat="false" ht="13.8" hidden="false" customHeight="false" outlineLevel="0" collapsed="false">
      <c r="A108" s="10" t="n">
        <v>900</v>
      </c>
      <c r="B108" s="18" t="n">
        <v>-0.0198961491178397</v>
      </c>
    </row>
    <row r="109" customFormat="false" ht="13.8" hidden="false" customHeight="false" outlineLevel="0" collapsed="false">
      <c r="A109" s="10" t="n">
        <v>900</v>
      </c>
      <c r="B109" s="18" t="n">
        <v>-0.00817891769569053</v>
      </c>
    </row>
    <row r="110" customFormat="false" ht="13.8" hidden="false" customHeight="false" outlineLevel="0" collapsed="false">
      <c r="A110" s="10" t="n">
        <v>900</v>
      </c>
      <c r="B110" s="18" t="n">
        <v>0.00790705077791943</v>
      </c>
    </row>
    <row r="111" customFormat="false" ht="13.8" hidden="false" customHeight="false" outlineLevel="0" collapsed="false">
      <c r="A111" s="10" t="n">
        <v>2800</v>
      </c>
      <c r="B111" s="18" t="n">
        <v>-0.0391891067475094</v>
      </c>
    </row>
    <row r="112" customFormat="false" ht="13.8" hidden="false" customHeight="false" outlineLevel="0" collapsed="false">
      <c r="A112" s="10" t="n">
        <v>400</v>
      </c>
      <c r="B112" s="18" t="n">
        <v>-0.0142710818204797</v>
      </c>
    </row>
    <row r="113" customFormat="false" ht="13.8" hidden="false" customHeight="false" outlineLevel="0" collapsed="false">
      <c r="A113" s="10" t="n">
        <v>2800</v>
      </c>
      <c r="B113" s="18" t="n">
        <v>-0.00939585999264146</v>
      </c>
    </row>
    <row r="114" customFormat="false" ht="13.8" hidden="false" customHeight="false" outlineLevel="0" collapsed="false">
      <c r="A114" s="10" t="n">
        <v>2800</v>
      </c>
      <c r="B114" s="18" t="n">
        <v>-0.0137270407516692</v>
      </c>
    </row>
    <row r="115" customFormat="false" ht="13.8" hidden="false" customHeight="false" outlineLevel="0" collapsed="false">
      <c r="A115" s="10" t="n">
        <v>2800</v>
      </c>
      <c r="B115" s="18" t="n">
        <v>-0.0468891605458744</v>
      </c>
    </row>
    <row r="116" customFormat="false" ht="13.8" hidden="false" customHeight="false" outlineLevel="0" collapsed="false">
      <c r="A116" s="10" t="n">
        <v>400</v>
      </c>
      <c r="B116" s="18" t="n">
        <v>0.00934465554350342</v>
      </c>
    </row>
    <row r="117" customFormat="false" ht="13.8" hidden="false" customHeight="false" outlineLevel="0" collapsed="false">
      <c r="A117" s="10" t="n">
        <v>900</v>
      </c>
      <c r="B117" s="18" t="n">
        <v>-0.0123028801965862</v>
      </c>
    </row>
    <row r="118" customFormat="false" ht="13.8" hidden="false" customHeight="false" outlineLevel="0" collapsed="false">
      <c r="A118" s="10" t="n">
        <v>900</v>
      </c>
      <c r="B118" s="18" t="n">
        <v>-0.0148505947966475</v>
      </c>
    </row>
    <row r="119" customFormat="false" ht="13.8" hidden="false" customHeight="false" outlineLevel="0" collapsed="false">
      <c r="A119" s="10" t="n">
        <v>400</v>
      </c>
      <c r="B119" s="18" t="n">
        <v>-0.0319143915619539</v>
      </c>
    </row>
    <row r="120" customFormat="false" ht="13.8" hidden="false" customHeight="false" outlineLevel="0" collapsed="false">
      <c r="A120" s="10" t="n">
        <v>400</v>
      </c>
      <c r="B120" s="18" t="n">
        <v>-0.0125169303347059</v>
      </c>
    </row>
    <row r="121" customFormat="false" ht="13.8" hidden="false" customHeight="false" outlineLevel="0" collapsed="false">
      <c r="A121" s="10" t="n">
        <v>400</v>
      </c>
      <c r="B121" s="18" t="n">
        <v>-0.0292135186871279</v>
      </c>
    </row>
    <row r="122" customFormat="false" ht="13.8" hidden="false" customHeight="false" outlineLevel="0" collapsed="false">
      <c r="A122" s="10" t="n">
        <v>400</v>
      </c>
      <c r="B122" s="18" t="n">
        <v>-0.0427083829224477</v>
      </c>
    </row>
    <row r="123" customFormat="false" ht="13.8" hidden="false" customHeight="false" outlineLevel="0" collapsed="false">
      <c r="A123" s="10" t="n">
        <v>400</v>
      </c>
      <c r="B123" s="18" t="n">
        <v>-0.0311275445551961</v>
      </c>
    </row>
    <row r="124" customFormat="false" ht="13.8" hidden="false" customHeight="false" outlineLevel="0" collapsed="false">
      <c r="A124" s="10" t="n">
        <v>400</v>
      </c>
      <c r="B124" s="18" t="n">
        <v>-0.0247894934765918</v>
      </c>
    </row>
    <row r="125" customFormat="false" ht="13.8" hidden="false" customHeight="false" outlineLevel="0" collapsed="false">
      <c r="A125" s="10" t="n">
        <v>400</v>
      </c>
      <c r="B125" s="18" t="n">
        <v>0.00565159787299974</v>
      </c>
    </row>
    <row r="126" customFormat="false" ht="13.8" hidden="false" customHeight="false" outlineLevel="0" collapsed="false">
      <c r="A126" s="10" t="n">
        <v>2800</v>
      </c>
      <c r="B126" s="18" t="n">
        <v>-0.00328857858915552</v>
      </c>
    </row>
    <row r="127" customFormat="false" ht="13.8" hidden="false" customHeight="false" outlineLevel="0" collapsed="false">
      <c r="A127" s="10" t="n">
        <v>2800</v>
      </c>
      <c r="B127" s="18" t="n">
        <v>-0.0236942300092575</v>
      </c>
    </row>
    <row r="128" customFormat="false" ht="13.8" hidden="false" customHeight="false" outlineLevel="0" collapsed="false">
      <c r="A128" s="10" t="n">
        <v>900</v>
      </c>
      <c r="B128" s="18" t="n">
        <v>-0.0137245639494385</v>
      </c>
    </row>
    <row r="129" customFormat="false" ht="13.8" hidden="false" customHeight="false" outlineLevel="0" collapsed="false">
      <c r="A129" s="10" t="n">
        <v>900</v>
      </c>
      <c r="B129" s="18" t="n">
        <v>-0.014889366966173</v>
      </c>
    </row>
    <row r="130" customFormat="false" ht="13.8" hidden="false" customHeight="false" outlineLevel="0" collapsed="false">
      <c r="A130" s="10" t="n">
        <v>2800</v>
      </c>
      <c r="B130" s="18" t="n">
        <v>-0.00638551137767348</v>
      </c>
    </row>
    <row r="131" customFormat="false" ht="13.8" hidden="false" customHeight="false" outlineLevel="0" collapsed="false">
      <c r="A131" s="10" t="n">
        <v>2800</v>
      </c>
      <c r="B131" s="18" t="n">
        <v>-0.0150357031399826</v>
      </c>
    </row>
    <row r="132" customFormat="false" ht="13.8" hidden="false" customHeight="false" outlineLevel="0" collapsed="false">
      <c r="A132" s="10" t="n">
        <v>2800</v>
      </c>
      <c r="B132" s="18" t="n">
        <v>-0.0264797640794679</v>
      </c>
    </row>
    <row r="133" customFormat="false" ht="13.8" hidden="false" customHeight="false" outlineLevel="0" collapsed="false">
      <c r="A133" s="10" t="n">
        <v>400</v>
      </c>
      <c r="B133" s="18" t="n">
        <v>-0.0436418407453202</v>
      </c>
    </row>
    <row r="134" customFormat="false" ht="13.8" hidden="false" customHeight="false" outlineLevel="0" collapsed="false">
      <c r="A134" s="10" t="n">
        <v>400</v>
      </c>
      <c r="B134" s="18" t="n">
        <v>-0.0798442961985051</v>
      </c>
    </row>
    <row r="135" customFormat="false" ht="13.8" hidden="false" customHeight="false" outlineLevel="0" collapsed="false">
      <c r="A135" s="10" t="n">
        <v>900</v>
      </c>
      <c r="B135" s="18" t="n">
        <v>-0.0727678821579279</v>
      </c>
    </row>
    <row r="136" customFormat="false" ht="13.8" hidden="false" customHeight="false" outlineLevel="0" collapsed="false">
      <c r="A136" s="10" t="n">
        <v>2800</v>
      </c>
      <c r="B136" s="18" t="n">
        <v>-0.0508504524364118</v>
      </c>
    </row>
    <row r="137" customFormat="false" ht="13.8" hidden="false" customHeight="false" outlineLevel="0" collapsed="false">
      <c r="A137" s="10" t="n">
        <v>2800</v>
      </c>
      <c r="B137" s="18" t="n">
        <v>-0.0365889052420785</v>
      </c>
    </row>
    <row r="138" customFormat="false" ht="13.8" hidden="false" customHeight="false" outlineLevel="0" collapsed="false">
      <c r="A138" s="10" t="n">
        <v>900</v>
      </c>
      <c r="B138" s="18" t="n">
        <v>0.082707849450882</v>
      </c>
    </row>
    <row r="139" customFormat="false" ht="13.8" hidden="false" customHeight="false" outlineLevel="0" collapsed="false">
      <c r="A139" s="10" t="n">
        <v>400</v>
      </c>
      <c r="B139" s="18" t="n">
        <v>-0.023026375226651</v>
      </c>
    </row>
    <row r="140" customFormat="false" ht="13.8" hidden="false" customHeight="false" outlineLevel="0" collapsed="false">
      <c r="A140" s="10" t="n">
        <v>400</v>
      </c>
      <c r="B140" s="18" t="n">
        <v>0.010703241426569</v>
      </c>
    </row>
    <row r="141" customFormat="false" ht="13.8" hidden="false" customHeight="false" outlineLevel="0" collapsed="false">
      <c r="A141" s="10" t="n">
        <v>900</v>
      </c>
      <c r="B141" s="18" t="n">
        <v>-0.0520747959546945</v>
      </c>
    </row>
    <row r="142" customFormat="false" ht="13.8" hidden="false" customHeight="false" outlineLevel="0" collapsed="false">
      <c r="A142" s="10" t="n">
        <v>400</v>
      </c>
      <c r="B142" s="18" t="n">
        <v>-0.0229090065762708</v>
      </c>
    </row>
    <row r="143" customFormat="false" ht="13.8" hidden="false" customHeight="false" outlineLevel="0" collapsed="false">
      <c r="A143" s="10" t="n">
        <v>400</v>
      </c>
      <c r="B143" s="18" t="n">
        <v>-0.0201259617849728</v>
      </c>
    </row>
    <row r="144" customFormat="false" ht="13.8" hidden="false" customHeight="false" outlineLevel="0" collapsed="false">
      <c r="A144" s="10" t="n">
        <v>400</v>
      </c>
      <c r="B144" s="18" t="n">
        <v>-0.0367873708595529</v>
      </c>
    </row>
    <row r="145" customFormat="false" ht="13.8" hidden="false" customHeight="false" outlineLevel="0" collapsed="false">
      <c r="A145" s="10" t="n">
        <v>400</v>
      </c>
      <c r="B145" s="18" t="n">
        <v>-0.0459258063550349</v>
      </c>
    </row>
    <row r="146" customFormat="false" ht="13.8" hidden="false" customHeight="false" outlineLevel="0" collapsed="false">
      <c r="A146" s="10" t="n">
        <v>400</v>
      </c>
      <c r="B146" s="18" t="n">
        <v>-0.0449351242810849</v>
      </c>
    </row>
    <row r="147" customFormat="false" ht="13.8" hidden="false" customHeight="false" outlineLevel="0" collapsed="false">
      <c r="A147" s="10" t="n">
        <v>2800</v>
      </c>
      <c r="B147" s="18" t="n">
        <v>-0.0434699232497848</v>
      </c>
    </row>
    <row r="148" customFormat="false" ht="13.8" hidden="false" customHeight="false" outlineLevel="0" collapsed="false">
      <c r="A148" s="10" t="n">
        <v>2800</v>
      </c>
      <c r="B148" s="18" t="n">
        <v>0.0527761846086771</v>
      </c>
    </row>
    <row r="149" customFormat="false" ht="13.8" hidden="false" customHeight="false" outlineLevel="0" collapsed="false">
      <c r="A149" s="10" t="n">
        <v>900</v>
      </c>
      <c r="B149" s="18" t="n">
        <v>-0.00845807876915159</v>
      </c>
    </row>
    <row r="150" customFormat="false" ht="13.8" hidden="false" customHeight="false" outlineLevel="0" collapsed="false">
      <c r="A150" s="10" t="n">
        <v>900</v>
      </c>
      <c r="B150" s="18" t="n">
        <v>-0.0574610390746693</v>
      </c>
    </row>
    <row r="151" customFormat="false" ht="13.8" hidden="false" customHeight="false" outlineLevel="0" collapsed="false">
      <c r="A151" s="10" t="n">
        <v>900</v>
      </c>
      <c r="B151" s="18" t="n">
        <v>-0.0292867589582163</v>
      </c>
    </row>
    <row r="152" customFormat="false" ht="13.8" hidden="false" customHeight="false" outlineLevel="0" collapsed="false">
      <c r="A152" s="10" t="n">
        <v>900</v>
      </c>
      <c r="B152" s="18" t="n">
        <v>0.0389036337167203</v>
      </c>
    </row>
  </sheetData>
  <dataValidations count="1">
    <dataValidation allowBlank="true" operator="between" prompt="Incorrect Input" showDropDown="false" showErrorMessage="true" showInputMessage="true" sqref="A2:A152" type="list">
      <formula1>"400.0,900.0,2800.0,NA"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27" activeCellId="0" sqref="E27"/>
    </sheetView>
  </sheetViews>
  <sheetFormatPr defaultRowHeight="13.8" zeroHeight="false" outlineLevelRow="0" outlineLevelCol="0"/>
  <cols>
    <col collapsed="false" customWidth="true" hidden="false" outlineLevel="0" max="1" min="1" style="18" width="8.53"/>
    <col collapsed="false" customWidth="true" hidden="false" outlineLevel="0" max="2" min="2" style="18" width="17.83"/>
    <col collapsed="false" customWidth="true" hidden="false" outlineLevel="0" max="3" min="3" style="18" width="11.9"/>
    <col collapsed="false" customWidth="true" hidden="false" outlineLevel="0" max="4" min="4" style="18" width="8.53"/>
    <col collapsed="false" customWidth="true" hidden="false" outlineLevel="0" max="5" min="5" style="18" width="19.29"/>
    <col collapsed="false" customWidth="true" hidden="false" outlineLevel="0" max="1025" min="6" style="18" width="8.53"/>
  </cols>
  <sheetData>
    <row r="1" customFormat="false" ht="13.8" hidden="false" customHeight="false" outlineLevel="0" collapsed="false">
      <c r="A1" s="18" t="s">
        <v>110</v>
      </c>
      <c r="B1" s="18" t="s">
        <v>111</v>
      </c>
      <c r="C1" s="18" t="s">
        <v>112</v>
      </c>
      <c r="D1" s="18" t="s">
        <v>113</v>
      </c>
      <c r="E1" s="18" t="s">
        <v>114</v>
      </c>
    </row>
    <row r="2" customFormat="false" ht="13.8" hidden="false" customHeight="false" outlineLevel="0" collapsed="false">
      <c r="A2" s="10" t="n">
        <v>170504</v>
      </c>
      <c r="B2" s="10" t="n">
        <f aca="false">AVERAGE(2.756, 2.755, 2.756)</f>
        <v>2.75566666666667</v>
      </c>
      <c r="C2" s="10" t="n">
        <v>13</v>
      </c>
      <c r="D2" s="10" t="n">
        <f aca="false">AVERAGE(32.4,32.5,32.4)</f>
        <v>32.4333333333333</v>
      </c>
      <c r="E2" s="18" t="n">
        <f aca="false">AVERAGE(B2:B11)</f>
        <v>2.78613333333333</v>
      </c>
    </row>
    <row r="3" customFormat="false" ht="13.8" hidden="false" customHeight="false" outlineLevel="0" collapsed="false">
      <c r="A3" s="10" t="n">
        <v>170504</v>
      </c>
      <c r="B3" s="10" t="n">
        <f aca="false">AVERAGE(2.785)</f>
        <v>2.785</v>
      </c>
      <c r="C3" s="10" t="n">
        <v>12.9</v>
      </c>
      <c r="D3" s="10" t="n">
        <f aca="false">AVERAGE(32.4,32.5,32.4)</f>
        <v>32.4333333333333</v>
      </c>
    </row>
    <row r="4" customFormat="false" ht="13.8" hidden="false" customHeight="false" outlineLevel="0" collapsed="false">
      <c r="A4" s="10" t="n">
        <v>170504</v>
      </c>
      <c r="B4" s="10" t="n">
        <f aca="false">AVERAGE(2.769, 2.772, 2.769)</f>
        <v>2.77</v>
      </c>
      <c r="C4" s="10" t="n">
        <v>13</v>
      </c>
      <c r="D4" s="10" t="n">
        <f aca="false">AVERAGE(32.4,32.5,32.4)</f>
        <v>32.4333333333333</v>
      </c>
    </row>
    <row r="5" customFormat="false" ht="13.8" hidden="false" customHeight="false" outlineLevel="0" collapsed="false">
      <c r="A5" s="10" t="n">
        <v>170505</v>
      </c>
      <c r="B5" s="10" t="n">
        <v>2.786</v>
      </c>
      <c r="C5" s="10" t="n">
        <v>12.9</v>
      </c>
      <c r="D5" s="10" t="n">
        <f aca="false">AVERAGE(32.5, 32.6, 32.5)</f>
        <v>32.5333333333333</v>
      </c>
    </row>
    <row r="6" customFormat="false" ht="13.8" hidden="false" customHeight="false" outlineLevel="0" collapsed="false">
      <c r="A6" s="10" t="n">
        <v>170505</v>
      </c>
      <c r="B6" s="10" t="n">
        <v>2.785</v>
      </c>
      <c r="C6" s="10" t="n">
        <v>12.9</v>
      </c>
      <c r="D6" s="10" t="n">
        <f aca="false">AVERAGE(32.5, 32.6, 32.5)</f>
        <v>32.5333333333333</v>
      </c>
    </row>
    <row r="7" customFormat="false" ht="13.8" hidden="false" customHeight="false" outlineLevel="0" collapsed="false">
      <c r="A7" s="10" t="n">
        <v>170505</v>
      </c>
      <c r="B7" s="10" t="n">
        <f aca="false">AVERAGE(2.785, 2.785, 2.786)</f>
        <v>2.78533333333333</v>
      </c>
      <c r="C7" s="10" t="n">
        <v>12.9</v>
      </c>
      <c r="D7" s="10" t="n">
        <f aca="false">AVERAGE(32.5, 32.6, 32.5)</f>
        <v>32.5333333333333</v>
      </c>
    </row>
    <row r="8" customFormat="false" ht="13.8" hidden="false" customHeight="false" outlineLevel="0" collapsed="false">
      <c r="A8" s="18" t="n">
        <v>170506</v>
      </c>
      <c r="B8" s="10" t="n">
        <f aca="false">AVERAGE(2.799, 2.799, 2.798)</f>
        <v>2.79866666666667</v>
      </c>
      <c r="C8" s="10" t="n">
        <v>13</v>
      </c>
      <c r="D8" s="10" t="n">
        <f aca="false">AVERAGE(32.6, 32.7, 32.7)</f>
        <v>32.6666666666667</v>
      </c>
    </row>
    <row r="9" customFormat="false" ht="13.8" hidden="false" customHeight="false" outlineLevel="0" collapsed="false">
      <c r="A9" s="10" t="n">
        <v>170506</v>
      </c>
      <c r="B9" s="10" t="n">
        <f aca="false">AVERAGE(2.799, 2.798, 2.797)</f>
        <v>2.798</v>
      </c>
      <c r="C9" s="10" t="n">
        <v>13</v>
      </c>
      <c r="D9" s="10" t="n">
        <f aca="false">AVERAGE(32.6, 32.7, 32.7)</f>
        <v>32.6666666666667</v>
      </c>
    </row>
    <row r="10" customFormat="false" ht="13.8" hidden="false" customHeight="false" outlineLevel="0" collapsed="false">
      <c r="A10" s="10" t="n">
        <v>170506</v>
      </c>
      <c r="B10" s="10" t="n">
        <f aca="false">AVERAGE(2.802, 2.8, 2.8)</f>
        <v>2.80066666666667</v>
      </c>
      <c r="C10" s="10" t="n">
        <v>13</v>
      </c>
      <c r="D10" s="10" t="n">
        <f aca="false">AVERAGE(32.6, 32.7, 32.7)</f>
        <v>32.6666666666667</v>
      </c>
    </row>
    <row r="11" customFormat="false" ht="13.8" hidden="false" customHeight="false" outlineLevel="0" collapsed="false">
      <c r="A11" s="10" t="n">
        <v>170506</v>
      </c>
      <c r="B11" s="10" t="n">
        <f aca="false">AVERAGE(2.796, 2.797, 2.798)</f>
        <v>2.797</v>
      </c>
      <c r="C11" s="10" t="n">
        <v>13</v>
      </c>
      <c r="D11" s="10" t="n">
        <f aca="false">AVERAGE(32.6, 32.7, 32.7)</f>
        <v>32.6666666666667</v>
      </c>
    </row>
    <row r="12" customFormat="false" ht="13.8" hidden="false" customHeight="false" outlineLevel="0" collapsed="false">
      <c r="A12" s="10" t="n">
        <v>170530</v>
      </c>
      <c r="B12" s="10" t="n">
        <f aca="false">AVERAGE(2.744, 2.744, 2.746)</f>
        <v>2.74466666666667</v>
      </c>
      <c r="C12" s="10" t="n">
        <v>17</v>
      </c>
      <c r="D12" s="10" t="n">
        <f aca="false">AVERAGE(29.4, 29.4, 29.5)</f>
        <v>29.4333333333333</v>
      </c>
      <c r="E12" s="18" t="n">
        <f aca="false">AVERAGE(B12:B17)</f>
        <v>2.79033333333333</v>
      </c>
    </row>
    <row r="13" customFormat="false" ht="13.8" hidden="false" customHeight="false" outlineLevel="0" collapsed="false">
      <c r="A13" s="10" t="n">
        <v>170530</v>
      </c>
      <c r="B13" s="10" t="n">
        <f aca="false">AVERAGE(2.794, 2.793, 2.798)</f>
        <v>2.795</v>
      </c>
      <c r="C13" s="10" t="n">
        <v>17</v>
      </c>
      <c r="D13" s="10" t="n">
        <f aca="false">AVERAGE(29.4, 29.4, 29.5)</f>
        <v>29.4333333333333</v>
      </c>
    </row>
    <row r="14" customFormat="false" ht="13.8" hidden="false" customHeight="false" outlineLevel="0" collapsed="false">
      <c r="A14" s="10" t="n">
        <v>170530</v>
      </c>
      <c r="B14" s="10" t="n">
        <f aca="false">AVERAGE(2.802, 2.803, 2.802)</f>
        <v>2.80233333333333</v>
      </c>
      <c r="C14" s="10" t="n">
        <v>17</v>
      </c>
      <c r="D14" s="10" t="n">
        <f aca="false">AVERAGE(29.4, 29.4, 29.5)</f>
        <v>29.4333333333333</v>
      </c>
    </row>
    <row r="15" customFormat="false" ht="13.8" hidden="false" customHeight="false" outlineLevel="0" collapsed="false">
      <c r="A15" s="10" t="n">
        <v>170531</v>
      </c>
      <c r="B15" s="18" t="n">
        <f aca="false">AVERAGE(2.794, 2.795, 2.794)</f>
        <v>2.79433333333333</v>
      </c>
      <c r="C15" s="10" t="n">
        <v>17.2</v>
      </c>
      <c r="D15" s="10" t="n">
        <f aca="false">AVERAGE(29.4, 29.5, 29.5)</f>
        <v>29.4666666666667</v>
      </c>
    </row>
    <row r="16" customFormat="false" ht="13.8" hidden="false" customHeight="false" outlineLevel="0" collapsed="false">
      <c r="A16" s="10" t="n">
        <v>170531</v>
      </c>
      <c r="B16" s="18" t="n">
        <f aca="false">AVERAGE(2.805, 2.806, 2.806)</f>
        <v>2.80566666666667</v>
      </c>
      <c r="C16" s="10" t="n">
        <v>17.2</v>
      </c>
      <c r="D16" s="10" t="n">
        <f aca="false">AVERAGE(29.4, 29.5, 29.5)</f>
        <v>29.4666666666667</v>
      </c>
    </row>
    <row r="17" customFormat="false" ht="13.8" hidden="false" customHeight="false" outlineLevel="0" collapsed="false">
      <c r="A17" s="10" t="n">
        <v>170531</v>
      </c>
      <c r="B17" s="18" t="n">
        <f aca="false">AVERAGE(2.8,2.801,2.799)</f>
        <v>2.8</v>
      </c>
      <c r="C17" s="10" t="n">
        <v>17.2</v>
      </c>
      <c r="D17" s="10" t="n">
        <f aca="false">AVERAGE(29.4, 29.5, 29.5)</f>
        <v>29.4666666666667</v>
      </c>
    </row>
    <row r="18" customFormat="false" ht="13.8" hidden="false" customHeight="false" outlineLevel="0" collapsed="false">
      <c r="A18" s="10" t="n">
        <v>170601</v>
      </c>
      <c r="B18" s="18" t="n">
        <f aca="false">AVERAGE(2.8, 2.8, 2.798)</f>
        <v>2.79933333333333</v>
      </c>
      <c r="C18" s="10" t="n">
        <v>17</v>
      </c>
      <c r="D18" s="18" t="n">
        <f aca="false">AVERAGE(29.6, 29.6, 29.6)</f>
        <v>29.6</v>
      </c>
    </row>
    <row r="19" customFormat="false" ht="13.8" hidden="false" customHeight="false" outlineLevel="0" collapsed="false">
      <c r="A19" s="10" t="n">
        <v>170601</v>
      </c>
      <c r="B19" s="18" t="n">
        <f aca="false">AVERAGE(2.803, 2.807, 2.809)</f>
        <v>2.80633333333333</v>
      </c>
      <c r="C19" s="10" t="n">
        <v>17</v>
      </c>
      <c r="D19" s="18" t="n">
        <f aca="false">AVERAGE(29.6, 29.6, 29.6)</f>
        <v>29.6</v>
      </c>
    </row>
    <row r="20" customFormat="false" ht="13.8" hidden="false" customHeight="false" outlineLevel="0" collapsed="false">
      <c r="A20" s="10" t="n">
        <v>170601</v>
      </c>
      <c r="B20" s="18" t="n">
        <f aca="false">AVERAGE(2.798, 2.801, 2.804)</f>
        <v>2.801</v>
      </c>
      <c r="C20" s="10" t="n">
        <v>17</v>
      </c>
      <c r="D20" s="18" t="n">
        <f aca="false">AVERAGE(29.6, 29.6, 29.6)</f>
        <v>29.6</v>
      </c>
    </row>
    <row r="21" customFormat="false" ht="13.8" hidden="false" customHeight="false" outlineLevel="0" collapsed="false">
      <c r="A21" s="10" t="n">
        <v>170601</v>
      </c>
      <c r="B21" s="18" t="n">
        <f aca="false">AVERAGE(2.799, 2.8, 2.8)</f>
        <v>2.79966666666667</v>
      </c>
      <c r="C21" s="10" t="n">
        <v>17</v>
      </c>
      <c r="D21" s="18" t="n">
        <f aca="false">AVERAGE(29.6, 29.6, 29.6)</f>
        <v>29.6</v>
      </c>
    </row>
    <row r="22" customFormat="false" ht="13.8" hidden="false" customHeight="false" outlineLevel="0" collapsed="false">
      <c r="A22" s="10" t="n">
        <v>170604</v>
      </c>
      <c r="B22" s="18" t="n">
        <f aca="false">AVERAGE(2.799, 2.798, 2.798)</f>
        <v>2.79833333333333</v>
      </c>
      <c r="C22" s="10" t="n">
        <v>17</v>
      </c>
      <c r="D22" s="18" t="n">
        <f aca="false">29.9</f>
        <v>29.9</v>
      </c>
    </row>
    <row r="23" customFormat="false" ht="13.8" hidden="false" customHeight="false" outlineLevel="0" collapsed="false">
      <c r="A23" s="10" t="n">
        <v>170705</v>
      </c>
      <c r="B23" s="18" t="n">
        <f aca="false">AVERAGE(2.79, 2.79, 2.789)</f>
        <v>2.78966666666667</v>
      </c>
      <c r="C23" s="10" t="n">
        <v>17</v>
      </c>
      <c r="D23" s="18" t="s">
        <v>65</v>
      </c>
      <c r="E23" s="18" t="n">
        <f aca="false">AVERAGE(B23:B29)</f>
        <v>2.79452380952381</v>
      </c>
    </row>
    <row r="24" customFormat="false" ht="13.8" hidden="false" customHeight="false" outlineLevel="0" collapsed="false">
      <c r="A24" s="10" t="n">
        <v>170705</v>
      </c>
      <c r="B24" s="18" t="n">
        <f aca="false">AVERAGE(2.792)</f>
        <v>2.792</v>
      </c>
      <c r="C24" s="10" t="n">
        <v>17</v>
      </c>
      <c r="D24" s="18" t="s">
        <v>65</v>
      </c>
    </row>
    <row r="25" customFormat="false" ht="13.8" hidden="false" customHeight="false" outlineLevel="0" collapsed="false">
      <c r="A25" s="10" t="n">
        <v>170705</v>
      </c>
      <c r="B25" s="18" t="n">
        <f aca="false">AVERAGE(2.784, 2.78, 2.784)</f>
        <v>2.78266666666667</v>
      </c>
      <c r="C25" s="10" t="n">
        <v>17</v>
      </c>
      <c r="D25" s="18" t="s">
        <v>65</v>
      </c>
    </row>
    <row r="26" customFormat="false" ht="13.8" hidden="false" customHeight="false" outlineLevel="0" collapsed="false">
      <c r="A26" s="10" t="n">
        <v>170707</v>
      </c>
      <c r="B26" s="10" t="n">
        <f aca="false">AVERAGE(2.796, 2.792, 2.791)</f>
        <v>2.793</v>
      </c>
      <c r="C26" s="10" t="n">
        <v>16.7</v>
      </c>
      <c r="D26" s="10" t="s">
        <v>65</v>
      </c>
    </row>
    <row r="27" customFormat="false" ht="13.8" hidden="false" customHeight="false" outlineLevel="0" collapsed="false">
      <c r="A27" s="10" t="n">
        <v>170707</v>
      </c>
      <c r="B27" s="18" t="n">
        <f aca="false">AVERAGE(2.791, 2.791, 2.79)</f>
        <v>2.79066666666667</v>
      </c>
      <c r="C27" s="18" t="n">
        <v>16.7</v>
      </c>
      <c r="D27" s="18" t="s">
        <v>65</v>
      </c>
    </row>
    <row r="28" customFormat="false" ht="13.8" hidden="false" customHeight="false" outlineLevel="0" collapsed="false">
      <c r="A28" s="10" t="n">
        <v>170709</v>
      </c>
      <c r="B28" s="18" t="n">
        <f aca="false">AVERAGE(2.804, 2.803, 2.803)</f>
        <v>2.80333333333333</v>
      </c>
      <c r="C28" s="10" t="n">
        <v>16.8</v>
      </c>
      <c r="D28" s="18" t="s">
        <v>65</v>
      </c>
    </row>
    <row r="29" customFormat="false" ht="13.8" hidden="false" customHeight="false" outlineLevel="0" collapsed="false">
      <c r="A29" s="10" t="n">
        <v>170709</v>
      </c>
      <c r="B29" s="18" t="n">
        <f aca="false">AVERAGE(2.812, 2.809, 2.81)</f>
        <v>2.81033333333333</v>
      </c>
      <c r="C29" s="10" t="n">
        <v>16.8</v>
      </c>
      <c r="D29" s="18" t="s">
        <v>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K34" activeCellId="0" sqref="K34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6.17"/>
    <col collapsed="false" customWidth="true" hidden="false" outlineLevel="0" max="5" min="3" style="0" width="8.53"/>
    <col collapsed="false" customWidth="true" hidden="false" outlineLevel="0" max="6" min="6" style="0" width="13.13"/>
    <col collapsed="false" customWidth="true" hidden="false" outlineLevel="0" max="7" min="7" style="0" width="13.33"/>
    <col collapsed="false" customWidth="true" hidden="false" outlineLevel="0" max="8" min="8" style="0" width="8.83"/>
    <col collapsed="false" customWidth="true" hidden="false" outlineLevel="0" max="9" min="9" style="0" width="17.67"/>
    <col collapsed="false" customWidth="true" hidden="false" outlineLevel="0" max="10" min="10" style="0" width="12.66"/>
    <col collapsed="false" customWidth="true" hidden="false" outlineLevel="0" max="1025" min="11" style="0" width="8.53"/>
  </cols>
  <sheetData>
    <row r="1" customFormat="false" ht="13.8" hidden="false" customHeight="false" outlineLevel="0" collapsed="false">
      <c r="A1" s="18" t="s">
        <v>1</v>
      </c>
      <c r="B1" s="18" t="s">
        <v>115</v>
      </c>
      <c r="C1" s="18" t="s">
        <v>116</v>
      </c>
      <c r="D1" s="18" t="s">
        <v>117</v>
      </c>
      <c r="E1" s="18" t="s">
        <v>118</v>
      </c>
      <c r="F1" s="18" t="s">
        <v>119</v>
      </c>
      <c r="H1" s="4"/>
      <c r="I1" s="6"/>
      <c r="J1" s="6"/>
    </row>
    <row r="2" customFormat="false" ht="13.8" hidden="false" customHeight="false" outlineLevel="0" collapsed="false">
      <c r="A2" s="10" t="n">
        <v>17002</v>
      </c>
      <c r="B2" s="10" t="n">
        <v>170506</v>
      </c>
      <c r="C2" s="10" t="n">
        <v>20170509</v>
      </c>
      <c r="D2" s="10" t="n">
        <v>28.923667</v>
      </c>
      <c r="E2" s="10" t="n">
        <v>49.89</v>
      </c>
      <c r="F2" s="0" t="s">
        <v>69</v>
      </c>
      <c r="H2" s="10"/>
      <c r="I2" s="10"/>
      <c r="J2" s="10"/>
    </row>
    <row r="3" customFormat="false" ht="13.8" hidden="false" customHeight="false" outlineLevel="0" collapsed="false">
      <c r="A3" s="10" t="n">
        <v>17009</v>
      </c>
      <c r="B3" s="10" t="n">
        <v>170504</v>
      </c>
      <c r="C3" s="10" t="n">
        <v>20170509</v>
      </c>
      <c r="D3" s="10" t="n">
        <v>37.167667</v>
      </c>
      <c r="E3" s="10" t="n">
        <v>63.85</v>
      </c>
      <c r="F3" s="0" t="s">
        <v>69</v>
      </c>
      <c r="H3" s="10"/>
      <c r="I3" s="10"/>
      <c r="J3" s="10"/>
    </row>
    <row r="4" customFormat="false" ht="13.8" hidden="false" customHeight="false" outlineLevel="0" collapsed="false">
      <c r="A4" s="10" t="n">
        <v>17014</v>
      </c>
      <c r="B4" s="10" t="n">
        <v>170506</v>
      </c>
      <c r="C4" s="10" t="n">
        <v>20170509</v>
      </c>
      <c r="D4" s="10" t="n">
        <v>37.192333</v>
      </c>
      <c r="E4" s="10" t="n">
        <v>65.54</v>
      </c>
      <c r="F4" s="0" t="s">
        <v>69</v>
      </c>
      <c r="H4" s="10"/>
      <c r="I4" s="16"/>
      <c r="J4" s="10"/>
    </row>
    <row r="5" customFormat="false" ht="13.8" hidden="false" customHeight="false" outlineLevel="0" collapsed="false">
      <c r="A5" s="10" t="n">
        <v>17016</v>
      </c>
      <c r="B5" s="10" t="n">
        <v>170505</v>
      </c>
      <c r="C5" s="10" t="n">
        <v>20170509</v>
      </c>
      <c r="D5" s="10" t="n">
        <v>39.398333</v>
      </c>
      <c r="E5" s="10" t="n">
        <v>72.18</v>
      </c>
      <c r="F5" s="0" t="s">
        <v>69</v>
      </c>
      <c r="H5" s="10"/>
      <c r="I5" s="10"/>
      <c r="J5" s="10"/>
    </row>
    <row r="6" customFormat="false" ht="13.8" hidden="false" customHeight="false" outlineLevel="0" collapsed="false">
      <c r="A6" s="10" t="n">
        <v>17018</v>
      </c>
      <c r="B6" s="10" t="n">
        <v>170505</v>
      </c>
      <c r="C6" s="10" t="n">
        <v>20170509</v>
      </c>
      <c r="D6" s="10" t="n">
        <v>16.632</v>
      </c>
      <c r="E6" s="10" t="n">
        <v>28.34</v>
      </c>
      <c r="F6" s="0" t="s">
        <v>69</v>
      </c>
      <c r="H6" s="10"/>
      <c r="I6" s="10"/>
      <c r="J6" s="10"/>
    </row>
    <row r="7" customFormat="false" ht="13.8" hidden="false" customHeight="false" outlineLevel="0" collapsed="false">
      <c r="A7" s="10" t="n">
        <v>17035</v>
      </c>
      <c r="B7" s="10" t="n">
        <v>170505</v>
      </c>
      <c r="C7" s="10" t="n">
        <v>20170509</v>
      </c>
      <c r="D7" s="10" t="n">
        <v>22.055667</v>
      </c>
      <c r="E7" s="10" t="n">
        <v>37.56</v>
      </c>
      <c r="F7" s="0" t="s">
        <v>69</v>
      </c>
      <c r="H7" s="10"/>
      <c r="I7" s="10"/>
      <c r="J7" s="10"/>
    </row>
    <row r="8" customFormat="false" ht="13.8" hidden="false" customHeight="false" outlineLevel="0" collapsed="false">
      <c r="A8" s="10" t="n">
        <v>17047</v>
      </c>
      <c r="B8" s="10" t="n">
        <v>170504</v>
      </c>
      <c r="C8" s="10" t="n">
        <v>20170509</v>
      </c>
      <c r="D8" s="10" t="n">
        <v>18.373333</v>
      </c>
      <c r="E8" s="10" t="n">
        <v>30.27</v>
      </c>
      <c r="F8" s="0" t="s">
        <v>69</v>
      </c>
      <c r="H8" s="10"/>
      <c r="I8" s="10"/>
      <c r="J8" s="10"/>
    </row>
    <row r="9" customFormat="false" ht="13.8" hidden="false" customHeight="false" outlineLevel="0" collapsed="false">
      <c r="A9" s="10" t="n">
        <v>17060</v>
      </c>
      <c r="B9" s="10" t="n">
        <v>170505</v>
      </c>
      <c r="C9" s="10" t="n">
        <v>20170509</v>
      </c>
      <c r="D9" s="10" t="n">
        <v>28.299</v>
      </c>
      <c r="E9" s="10" t="n">
        <v>48.58</v>
      </c>
      <c r="F9" s="0" t="s">
        <v>69</v>
      </c>
      <c r="H9" s="10"/>
      <c r="I9" s="10"/>
      <c r="J9" s="10"/>
    </row>
    <row r="10" customFormat="false" ht="13.8" hidden="false" customHeight="false" outlineLevel="0" collapsed="false">
      <c r="A10" s="10" t="n">
        <v>17063</v>
      </c>
      <c r="B10" s="10" t="n">
        <v>170505</v>
      </c>
      <c r="C10" s="10" t="n">
        <v>20170509</v>
      </c>
      <c r="D10" s="10" t="n">
        <v>27.798333</v>
      </c>
      <c r="E10" s="10" t="n">
        <v>49.12</v>
      </c>
      <c r="F10" s="0" t="s">
        <v>69</v>
      </c>
      <c r="H10" s="10"/>
      <c r="I10" s="10"/>
      <c r="J10" s="10"/>
    </row>
    <row r="11" customFormat="false" ht="13.8" hidden="false" customHeight="false" outlineLevel="0" collapsed="false">
      <c r="A11" s="10" t="n">
        <v>17067</v>
      </c>
      <c r="B11" s="10" t="n">
        <v>170504</v>
      </c>
      <c r="C11" s="10" t="n">
        <v>20170509</v>
      </c>
      <c r="D11" s="10" t="n">
        <v>17.092</v>
      </c>
      <c r="E11" s="10" t="n">
        <v>29.76</v>
      </c>
      <c r="F11" s="0" t="s">
        <v>69</v>
      </c>
      <c r="H11" s="10"/>
      <c r="I11" s="10"/>
      <c r="J11" s="10"/>
    </row>
    <row r="12" customFormat="false" ht="13.8" hidden="false" customHeight="false" outlineLevel="0" collapsed="false">
      <c r="A12" s="10" t="n">
        <v>17092</v>
      </c>
      <c r="B12" s="10" t="n">
        <v>170505</v>
      </c>
      <c r="C12" s="10" t="n">
        <v>20170509</v>
      </c>
      <c r="D12" s="10" t="n">
        <v>26.814</v>
      </c>
      <c r="E12" s="10" t="n">
        <v>44.92</v>
      </c>
      <c r="F12" s="0" t="s">
        <v>69</v>
      </c>
      <c r="H12" s="10"/>
      <c r="I12" s="10"/>
      <c r="J12" s="10"/>
    </row>
    <row r="13" customFormat="false" ht="13.8" hidden="false" customHeight="false" outlineLevel="0" collapsed="false">
      <c r="A13" s="10" t="n">
        <v>17103</v>
      </c>
      <c r="B13" s="10" t="n">
        <v>170506</v>
      </c>
      <c r="C13" s="10" t="n">
        <v>20170509</v>
      </c>
      <c r="D13" s="10" t="n">
        <v>19.045</v>
      </c>
      <c r="E13" s="10" t="n">
        <v>33.56</v>
      </c>
      <c r="F13" s="0" t="s">
        <v>69</v>
      </c>
      <c r="H13" s="10"/>
      <c r="I13" s="10"/>
      <c r="J13" s="10"/>
    </row>
    <row r="14" customFormat="false" ht="13.8" hidden="false" customHeight="false" outlineLevel="0" collapsed="false">
      <c r="A14" s="10" t="n">
        <v>17112</v>
      </c>
      <c r="B14" s="10" t="n">
        <v>170505</v>
      </c>
      <c r="C14" s="10" t="n">
        <v>20170509</v>
      </c>
      <c r="D14" s="10" t="n">
        <v>39.159667</v>
      </c>
      <c r="E14" s="10" t="n">
        <v>69.01</v>
      </c>
      <c r="F14" s="0" t="s">
        <v>69</v>
      </c>
      <c r="H14" s="10"/>
      <c r="I14" s="10"/>
      <c r="J14" s="10"/>
    </row>
    <row r="15" customFormat="false" ht="13.8" hidden="false" customHeight="false" outlineLevel="0" collapsed="false">
      <c r="A15" s="10" t="n">
        <v>17149</v>
      </c>
      <c r="B15" s="10" t="n">
        <v>170504</v>
      </c>
      <c r="C15" s="10" t="n">
        <v>20170509</v>
      </c>
      <c r="D15" s="10" t="n">
        <v>10.55625</v>
      </c>
      <c r="E15" s="10" t="n">
        <v>19.44</v>
      </c>
      <c r="F15" s="0" t="s">
        <v>69</v>
      </c>
      <c r="H15" s="10"/>
      <c r="I15" s="10"/>
      <c r="J15" s="10"/>
    </row>
    <row r="16" customFormat="false" ht="13.8" hidden="false" customHeight="false" outlineLevel="0" collapsed="false">
      <c r="A16" s="10" t="n">
        <v>17185</v>
      </c>
      <c r="B16" s="10" t="n">
        <v>170505</v>
      </c>
      <c r="C16" s="10" t="n">
        <v>20170509</v>
      </c>
      <c r="D16" s="10" t="n">
        <v>24.719667</v>
      </c>
      <c r="E16" s="10" t="n">
        <v>41.84</v>
      </c>
      <c r="F16" s="0" t="s">
        <v>69</v>
      </c>
      <c r="H16" s="10"/>
      <c r="I16" s="10"/>
      <c r="J16" s="10"/>
    </row>
    <row r="17" customFormat="false" ht="13.8" hidden="false" customHeight="false" outlineLevel="0" collapsed="false">
      <c r="A17" s="10" t="n">
        <v>17192</v>
      </c>
      <c r="B17" s="10" t="n">
        <v>170505</v>
      </c>
      <c r="C17" s="10" t="n">
        <v>20170509</v>
      </c>
      <c r="D17" s="10" t="n">
        <v>26.326667</v>
      </c>
      <c r="E17" s="10" t="n">
        <v>45.86</v>
      </c>
      <c r="F17" s="0" t="s">
        <v>69</v>
      </c>
      <c r="H17" s="10"/>
      <c r="I17" s="10"/>
      <c r="J17" s="10"/>
    </row>
    <row r="18" customFormat="false" ht="13.8" hidden="false" customHeight="false" outlineLevel="0" collapsed="false">
      <c r="A18" s="10" t="n">
        <v>17209</v>
      </c>
      <c r="B18" s="10" t="n">
        <v>170504</v>
      </c>
      <c r="C18" s="10" t="n">
        <v>20170509</v>
      </c>
      <c r="D18" s="10" t="n">
        <v>22.068667</v>
      </c>
      <c r="E18" s="16" t="n">
        <v>37.63</v>
      </c>
      <c r="F18" s="0" t="s">
        <v>69</v>
      </c>
      <c r="G18" s="0" t="s">
        <v>120</v>
      </c>
      <c r="H18" s="10"/>
      <c r="I18" s="10"/>
      <c r="J18" s="10"/>
    </row>
    <row r="19" customFormat="false" ht="13.8" hidden="false" customHeight="false" outlineLevel="0" collapsed="false">
      <c r="A19" s="10" t="n">
        <v>17010</v>
      </c>
      <c r="B19" s="10" t="n">
        <v>170530</v>
      </c>
      <c r="C19" s="10" t="n">
        <v>20170602</v>
      </c>
      <c r="D19" s="10" t="n">
        <v>18.693333</v>
      </c>
      <c r="E19" s="16" t="n">
        <v>33.13</v>
      </c>
      <c r="F19" s="0" t="s">
        <v>69</v>
      </c>
      <c r="G19" s="0" t="s">
        <v>120</v>
      </c>
      <c r="H19" s="10"/>
      <c r="I19" s="10"/>
      <c r="J19" s="10"/>
    </row>
    <row r="20" customFormat="false" ht="13.8" hidden="false" customHeight="false" outlineLevel="0" collapsed="false">
      <c r="A20" s="10" t="n">
        <v>17024</v>
      </c>
      <c r="B20" s="10" t="n">
        <v>170530</v>
      </c>
      <c r="C20" s="10" t="n">
        <v>20170602</v>
      </c>
      <c r="D20" s="10" t="n">
        <v>17.372333</v>
      </c>
      <c r="E20" s="10" t="n">
        <v>30.06</v>
      </c>
      <c r="F20" s="0" t="s">
        <v>69</v>
      </c>
      <c r="H20" s="10"/>
      <c r="I20" s="10"/>
      <c r="J20" s="10"/>
    </row>
    <row r="21" customFormat="false" ht="13.8" hidden="false" customHeight="false" outlineLevel="0" collapsed="false">
      <c r="A21" s="10" t="n">
        <v>17046</v>
      </c>
      <c r="B21" s="10" t="n">
        <v>170530</v>
      </c>
      <c r="C21" s="10" t="n">
        <v>20170602</v>
      </c>
      <c r="D21" s="10" t="n">
        <v>42.030333</v>
      </c>
      <c r="E21" s="10" t="n">
        <v>73.34</v>
      </c>
      <c r="F21" s="0" t="s">
        <v>69</v>
      </c>
      <c r="H21" s="10"/>
      <c r="I21" s="10"/>
      <c r="J21" s="10"/>
    </row>
    <row r="22" customFormat="false" ht="13.8" hidden="false" customHeight="false" outlineLevel="0" collapsed="false">
      <c r="A22" s="10" t="n">
        <v>17056</v>
      </c>
      <c r="B22" s="10" t="n">
        <v>170530</v>
      </c>
      <c r="C22" s="10" t="n">
        <v>20170602</v>
      </c>
      <c r="D22" s="10" t="n">
        <v>26.524667</v>
      </c>
      <c r="E22" s="10" t="n">
        <v>45.13</v>
      </c>
      <c r="F22" s="0" t="s">
        <v>69</v>
      </c>
      <c r="H22" s="10"/>
      <c r="I22" s="10"/>
      <c r="J22" s="10"/>
    </row>
    <row r="23" customFormat="false" ht="13.8" hidden="false" customHeight="false" outlineLevel="0" collapsed="false">
      <c r="A23" s="10" t="n">
        <v>17064</v>
      </c>
      <c r="B23" s="10" t="n">
        <v>170531</v>
      </c>
      <c r="C23" s="10" t="n">
        <v>20170602</v>
      </c>
      <c r="D23" s="10" t="n">
        <v>54.075333</v>
      </c>
      <c r="E23" s="10" t="n">
        <v>98.92</v>
      </c>
      <c r="F23" s="0" t="s">
        <v>69</v>
      </c>
      <c r="H23" s="10"/>
      <c r="I23" s="10"/>
      <c r="J23" s="10"/>
    </row>
    <row r="24" customFormat="false" ht="13.8" hidden="false" customHeight="false" outlineLevel="0" collapsed="false">
      <c r="A24" s="10" t="n">
        <v>17077</v>
      </c>
      <c r="B24" s="10" t="n">
        <v>170530</v>
      </c>
      <c r="C24" s="10" t="n">
        <v>20170602</v>
      </c>
      <c r="D24" s="10" t="n">
        <v>21.213667</v>
      </c>
      <c r="E24" s="10" t="n">
        <v>37.82</v>
      </c>
      <c r="F24" s="0" t="s">
        <v>69</v>
      </c>
      <c r="H24" s="10"/>
      <c r="I24" s="10"/>
      <c r="J24" s="10"/>
    </row>
    <row r="25" customFormat="false" ht="13.8" hidden="false" customHeight="false" outlineLevel="0" collapsed="false">
      <c r="A25" s="10" t="n">
        <v>17078</v>
      </c>
      <c r="B25" s="10" t="n">
        <v>170530</v>
      </c>
      <c r="C25" s="10" t="n">
        <v>20170602</v>
      </c>
      <c r="D25" s="10" t="n">
        <v>58.793</v>
      </c>
      <c r="E25" s="10" t="n">
        <v>114.51</v>
      </c>
      <c r="F25" s="0" t="s">
        <v>69</v>
      </c>
      <c r="H25" s="10"/>
      <c r="I25" s="10"/>
      <c r="J25" s="10"/>
    </row>
    <row r="26" customFormat="false" ht="13.8" hidden="false" customHeight="false" outlineLevel="0" collapsed="false">
      <c r="A26" s="10" t="n">
        <v>17086</v>
      </c>
      <c r="B26" s="10" t="n">
        <v>170530</v>
      </c>
      <c r="C26" s="10" t="n">
        <v>20170602</v>
      </c>
      <c r="D26" s="10" t="n">
        <v>29.814</v>
      </c>
      <c r="E26" s="10" t="n">
        <v>53.13</v>
      </c>
      <c r="F26" s="0" t="s">
        <v>69</v>
      </c>
      <c r="H26" s="10"/>
      <c r="I26" s="10"/>
      <c r="J26" s="10"/>
    </row>
    <row r="27" customFormat="false" ht="13.8" hidden="false" customHeight="false" outlineLevel="0" collapsed="false">
      <c r="A27" s="10" t="n">
        <v>17096</v>
      </c>
      <c r="B27" s="10" t="n">
        <v>170530</v>
      </c>
      <c r="C27" s="10" t="n">
        <v>20170602</v>
      </c>
      <c r="D27" s="10" t="n">
        <v>23.847667</v>
      </c>
      <c r="E27" s="10" t="n">
        <v>41.83</v>
      </c>
      <c r="F27" s="0" t="s">
        <v>69</v>
      </c>
      <c r="H27" s="10"/>
      <c r="I27" s="10"/>
      <c r="J27" s="10"/>
    </row>
    <row r="28" customFormat="false" ht="13.8" hidden="false" customHeight="false" outlineLevel="0" collapsed="false">
      <c r="A28" s="10" t="n">
        <v>17097</v>
      </c>
      <c r="B28" s="10" t="n">
        <v>170530</v>
      </c>
      <c r="C28" s="10" t="n">
        <v>20170602</v>
      </c>
      <c r="D28" s="10" t="n">
        <v>31.208</v>
      </c>
      <c r="E28" s="10" t="n">
        <v>56.96</v>
      </c>
      <c r="F28" s="0" t="s">
        <v>69</v>
      </c>
      <c r="H28" s="10"/>
      <c r="I28" s="10"/>
      <c r="J28" s="10"/>
    </row>
    <row r="29" customFormat="false" ht="13.8" hidden="false" customHeight="false" outlineLevel="0" collapsed="false">
      <c r="A29" s="10" t="n">
        <v>17109</v>
      </c>
      <c r="B29" s="10" t="n">
        <v>170530</v>
      </c>
      <c r="C29" s="10" t="n">
        <v>20170602</v>
      </c>
      <c r="D29" s="10" t="n">
        <v>48.804</v>
      </c>
      <c r="E29" s="10" t="n">
        <v>86.52</v>
      </c>
      <c r="F29" s="0" t="s">
        <v>69</v>
      </c>
      <c r="H29" s="10"/>
      <c r="I29" s="10"/>
      <c r="J29" s="10"/>
    </row>
    <row r="30" customFormat="false" ht="13.8" hidden="false" customHeight="false" outlineLevel="0" collapsed="false">
      <c r="A30" s="10" t="n">
        <v>17127</v>
      </c>
      <c r="B30" s="10" t="n">
        <v>170530</v>
      </c>
      <c r="C30" s="10" t="n">
        <v>20170602</v>
      </c>
      <c r="D30" s="10" t="n">
        <v>36.260333</v>
      </c>
      <c r="E30" s="10" t="n">
        <v>67.91</v>
      </c>
      <c r="F30" s="0" t="s">
        <v>69</v>
      </c>
      <c r="H30" s="10"/>
      <c r="I30" s="10"/>
      <c r="J30" s="10"/>
    </row>
    <row r="31" customFormat="false" ht="13.8" hidden="false" customHeight="false" outlineLevel="0" collapsed="false">
      <c r="A31" s="10" t="n">
        <v>17150</v>
      </c>
      <c r="B31" s="10" t="n">
        <v>170530</v>
      </c>
      <c r="C31" s="10" t="n">
        <v>20170602</v>
      </c>
      <c r="D31" s="10" t="n">
        <v>46.369333</v>
      </c>
      <c r="E31" s="10" t="n">
        <v>81.1</v>
      </c>
      <c r="F31" s="0" t="s">
        <v>69</v>
      </c>
      <c r="H31" s="10"/>
      <c r="I31" s="10"/>
      <c r="J31" s="10"/>
    </row>
    <row r="32" customFormat="false" ht="13.8" hidden="false" customHeight="false" outlineLevel="0" collapsed="false">
      <c r="A32" s="10" t="n">
        <v>17165</v>
      </c>
      <c r="B32" s="10" t="n">
        <v>170530</v>
      </c>
      <c r="C32" s="10" t="n">
        <v>20170602</v>
      </c>
      <c r="D32" s="10" t="n">
        <v>15.812333</v>
      </c>
      <c r="E32" s="10" t="n">
        <v>27.32</v>
      </c>
      <c r="F32" s="0" t="s">
        <v>69</v>
      </c>
      <c r="H32" s="10"/>
      <c r="I32" s="10"/>
      <c r="J32" s="10"/>
    </row>
    <row r="33" customFormat="false" ht="13.8" hidden="false" customHeight="false" outlineLevel="0" collapsed="false">
      <c r="A33" s="10" t="n">
        <v>17183</v>
      </c>
      <c r="B33" s="10" t="n">
        <v>170530</v>
      </c>
      <c r="C33" s="10" t="n">
        <v>20170602</v>
      </c>
      <c r="D33" s="10" t="n">
        <v>20.226667</v>
      </c>
      <c r="E33" s="10" t="n">
        <v>36.35</v>
      </c>
      <c r="F33" s="0" t="s">
        <v>69</v>
      </c>
      <c r="H33" s="10"/>
      <c r="I33" s="10"/>
      <c r="J33" s="10"/>
    </row>
    <row r="34" customFormat="false" ht="13.8" hidden="false" customHeight="false" outlineLevel="0" collapsed="false">
      <c r="A34" s="10" t="n">
        <v>17191</v>
      </c>
      <c r="B34" s="10" t="n">
        <v>170530</v>
      </c>
      <c r="C34" s="10" t="n">
        <v>20170602</v>
      </c>
      <c r="D34" s="10" t="n">
        <v>11.382</v>
      </c>
      <c r="E34" s="10" t="n">
        <v>20.18</v>
      </c>
      <c r="F34" s="0" t="s">
        <v>69</v>
      </c>
      <c r="H34" s="10"/>
      <c r="I34" s="10"/>
      <c r="J34" s="10"/>
    </row>
    <row r="35" customFormat="false" ht="13.8" hidden="false" customHeight="false" outlineLevel="0" collapsed="false">
      <c r="A35" s="10" t="n">
        <v>17197</v>
      </c>
      <c r="B35" s="10" t="n">
        <v>170530</v>
      </c>
      <c r="C35" s="10" t="n">
        <v>20170602</v>
      </c>
      <c r="D35" s="10" t="n">
        <v>22.182667</v>
      </c>
      <c r="E35" s="10" t="n">
        <v>38.91</v>
      </c>
      <c r="F35" s="0" t="s">
        <v>69</v>
      </c>
      <c r="H35" s="10"/>
      <c r="I35" s="10"/>
      <c r="J35" s="10"/>
    </row>
    <row r="36" customFormat="false" ht="13.8" hidden="false" customHeight="false" outlineLevel="0" collapsed="false">
      <c r="A36" s="10" t="n">
        <v>17205</v>
      </c>
      <c r="B36" s="10" t="n">
        <v>170530</v>
      </c>
      <c r="C36" s="10" t="n">
        <v>20170602</v>
      </c>
      <c r="D36" s="10" t="n">
        <v>12.139</v>
      </c>
      <c r="E36" s="10" t="n">
        <v>21.45</v>
      </c>
      <c r="F36" s="0" t="s">
        <v>69</v>
      </c>
      <c r="H36" s="10"/>
      <c r="I36" s="10"/>
      <c r="J36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81" activeCellId="0" sqref="H81"/>
    </sheetView>
  </sheetViews>
  <sheetFormatPr defaultRowHeight="13.8" zeroHeight="false" outlineLevelRow="0" outlineLevelCol="0"/>
  <cols>
    <col collapsed="false" customWidth="true" hidden="false" outlineLevel="0" max="2" min="1" style="0" width="8.83"/>
    <col collapsed="false" customWidth="true" hidden="false" outlineLevel="0" max="3" min="3" style="0" width="14.17"/>
    <col collapsed="false" customWidth="true" hidden="false" outlineLevel="0" max="4" min="4" style="0" width="19.54"/>
    <col collapsed="false" customWidth="true" hidden="false" outlineLevel="0" max="5" min="5" style="0" width="22.55"/>
    <col collapsed="false" customWidth="true" hidden="false" outlineLevel="0" max="6" min="6" style="0" width="8.83"/>
    <col collapsed="false" customWidth="true" hidden="false" outlineLevel="0" max="7" min="7" style="0" width="28"/>
    <col collapsed="false" customWidth="true" hidden="false" outlineLevel="0" max="8" min="8" style="0" width="28.45"/>
    <col collapsed="false" customWidth="true" hidden="false" outlineLevel="0" max="9" min="9" style="0" width="33.51"/>
    <col collapsed="false" customWidth="true" hidden="false" outlineLevel="0" max="10" min="10" style="0" width="25.79"/>
    <col collapsed="false" customWidth="true" hidden="false" outlineLevel="0" max="11" min="11" style="0" width="39.47"/>
    <col collapsed="false" customWidth="true" hidden="false" outlineLevel="0" max="1025" min="12" style="0" width="9.14"/>
  </cols>
  <sheetData>
    <row r="1" customFormat="false" ht="28.5" hidden="false" customHeight="false" outlineLevel="0" collapsed="false">
      <c r="A1" s="4" t="s">
        <v>1</v>
      </c>
      <c r="B1" s="6" t="s">
        <v>5</v>
      </c>
      <c r="C1" s="6" t="s">
        <v>13</v>
      </c>
      <c r="D1" s="6" t="s">
        <v>103</v>
      </c>
      <c r="E1" s="6" t="s">
        <v>104</v>
      </c>
      <c r="F1" s="4" t="s">
        <v>1</v>
      </c>
      <c r="G1" s="6" t="s">
        <v>105</v>
      </c>
      <c r="H1" s="6" t="s">
        <v>103</v>
      </c>
      <c r="I1" s="6" t="s">
        <v>106</v>
      </c>
      <c r="J1" s="6" t="s">
        <v>107</v>
      </c>
      <c r="K1" s="6" t="s">
        <v>108</v>
      </c>
    </row>
    <row r="2" customFormat="false" ht="13.8" hidden="false" customHeight="false" outlineLevel="0" collapsed="false">
      <c r="A2" s="10" t="n">
        <v>17001</v>
      </c>
      <c r="B2" s="10" t="n">
        <v>400</v>
      </c>
      <c r="C2" s="10" t="n">
        <v>20170724</v>
      </c>
      <c r="D2" s="10" t="n">
        <v>-0.587405566567097</v>
      </c>
      <c r="E2" s="10" t="n">
        <v>-0.0217557617247073</v>
      </c>
      <c r="F2" s="10" t="n">
        <v>17001</v>
      </c>
      <c r="G2" s="10" t="n">
        <v>-0.00629446725548577</v>
      </c>
      <c r="H2" s="10" t="n">
        <v>-0.629446725548577</v>
      </c>
      <c r="I2" s="10" t="n">
        <v>-0.000233128416869843</v>
      </c>
      <c r="J2" s="10" t="n">
        <v>0.0420411589814809</v>
      </c>
      <c r="K2" s="10" t="n">
        <v>0.00155707996227707</v>
      </c>
    </row>
    <row r="3" customFormat="false" ht="13.8" hidden="false" customHeight="false" outlineLevel="0" collapsed="false">
      <c r="A3" s="10" t="n">
        <v>17004</v>
      </c>
      <c r="B3" s="10" t="n">
        <v>2800</v>
      </c>
      <c r="C3" s="10" t="n">
        <v>20170915</v>
      </c>
      <c r="D3" s="10" t="n">
        <v>-1.80483182293877</v>
      </c>
      <c r="E3" s="10" t="n">
        <v>-0.0668456230718062</v>
      </c>
      <c r="F3" s="10" t="n">
        <v>17004</v>
      </c>
      <c r="G3" s="10" t="n">
        <v>0.00165808605114132</v>
      </c>
      <c r="H3" s="10" t="n">
        <v>0.165808605114132</v>
      </c>
      <c r="I3" s="10" t="n">
        <v>6.14105944867156E-005</v>
      </c>
      <c r="J3" s="10" t="n">
        <v>-1.9706404280529</v>
      </c>
      <c r="K3" s="10" t="n">
        <v>-0.0729866825204778</v>
      </c>
    </row>
    <row r="4" customFormat="false" ht="13.8" hidden="false" customHeight="false" outlineLevel="0" collapsed="false">
      <c r="A4" s="10" t="n">
        <v>17005</v>
      </c>
      <c r="B4" s="10" t="n">
        <v>400</v>
      </c>
      <c r="C4" s="10" t="n">
        <v>20170824</v>
      </c>
      <c r="D4" s="10" t="n">
        <v>-0.227902205764889</v>
      </c>
      <c r="E4" s="10" t="n">
        <v>-0.00844082243573665</v>
      </c>
      <c r="F4" s="10" t="n">
        <v>17005</v>
      </c>
      <c r="G4" s="10" t="n">
        <v>-0.00565120758938895</v>
      </c>
      <c r="H4" s="10" t="n">
        <v>-0.565120758938895</v>
      </c>
      <c r="I4" s="10" t="n">
        <v>-0.000209303984792183</v>
      </c>
      <c r="J4" s="10" t="n">
        <v>0.337218553174006</v>
      </c>
      <c r="K4" s="10" t="n">
        <v>0.0124895760434817</v>
      </c>
    </row>
    <row r="5" customFormat="false" ht="13.8" hidden="false" customHeight="false" outlineLevel="0" collapsed="false">
      <c r="A5" s="10" t="n">
        <v>17007</v>
      </c>
      <c r="B5" s="10" t="n">
        <v>400</v>
      </c>
      <c r="C5" s="10" t="n">
        <v>20170822</v>
      </c>
      <c r="D5" s="10" t="n">
        <v>0.767860572251381</v>
      </c>
      <c r="E5" s="10" t="n">
        <v>0.0284392804537548</v>
      </c>
      <c r="F5" s="10" t="n">
        <v>17007</v>
      </c>
      <c r="G5" s="10" t="n">
        <v>-0.000429498926372374</v>
      </c>
      <c r="H5" s="10" t="n">
        <v>-0.0429498926372374</v>
      </c>
      <c r="I5" s="10" t="n">
        <v>-1.59073676434213E-005</v>
      </c>
      <c r="J5" s="10" t="n">
        <v>0.810810464888618</v>
      </c>
      <c r="K5" s="10" t="n">
        <v>0.030030017218097</v>
      </c>
    </row>
    <row r="6" customFormat="false" ht="13.8" hidden="false" customHeight="false" outlineLevel="0" collapsed="false">
      <c r="A6" s="10" t="n">
        <v>17012</v>
      </c>
      <c r="B6" s="10" t="n">
        <v>900</v>
      </c>
      <c r="C6" s="10" t="n">
        <v>20170822</v>
      </c>
      <c r="D6" s="10" t="n">
        <v>-0.208794919563621</v>
      </c>
      <c r="E6" s="10" t="n">
        <v>-0.00773314516902299</v>
      </c>
      <c r="F6" s="10" t="n">
        <v>17012</v>
      </c>
      <c r="G6" s="10" t="n">
        <v>-0.00354714371089676</v>
      </c>
      <c r="H6" s="10" t="n">
        <v>-0.354714371089676</v>
      </c>
      <c r="I6" s="10" t="n">
        <v>-0.000131375692996176</v>
      </c>
      <c r="J6" s="10" t="n">
        <v>0.145919451526055</v>
      </c>
      <c r="K6" s="10" t="n">
        <v>0.00540442413059463</v>
      </c>
    </row>
    <row r="7" customFormat="false" ht="13.8" hidden="false" customHeight="false" outlineLevel="0" collapsed="false">
      <c r="A7" s="10" t="n">
        <v>17019</v>
      </c>
      <c r="B7" s="10" t="n">
        <v>2800</v>
      </c>
      <c r="C7" s="10" t="n">
        <v>20170822</v>
      </c>
      <c r="D7" s="10" t="n">
        <v>-2.14974306201696</v>
      </c>
      <c r="E7" s="10" t="n">
        <v>-0.0796201134080356</v>
      </c>
      <c r="F7" s="10" t="n">
        <v>17019</v>
      </c>
      <c r="G7" s="10" t="n">
        <v>-0.000210560935092034</v>
      </c>
      <c r="H7" s="10" t="n">
        <v>-0.0210560935092034</v>
      </c>
      <c r="I7" s="10" t="n">
        <v>-7.79855315155681E-006</v>
      </c>
      <c r="J7" s="10" t="n">
        <v>-2.12868696850776</v>
      </c>
      <c r="K7" s="10" t="n">
        <v>-0.0788402580928799</v>
      </c>
    </row>
    <row r="8" customFormat="false" ht="13.8" hidden="false" customHeight="false" outlineLevel="0" collapsed="false">
      <c r="A8" s="10" t="n">
        <v>17027</v>
      </c>
      <c r="B8" s="10" t="n">
        <v>900</v>
      </c>
      <c r="C8" s="10" t="n">
        <v>20170822</v>
      </c>
      <c r="D8" s="10" t="n">
        <v>-0.715248698178529</v>
      </c>
      <c r="E8" s="10" t="n">
        <v>-0.0264906925251307</v>
      </c>
      <c r="F8" s="10" t="n">
        <v>17027</v>
      </c>
      <c r="G8" s="10" t="n">
        <v>-0.00504539821722307</v>
      </c>
      <c r="H8" s="10" t="n">
        <v>-0.504539821722307</v>
      </c>
      <c r="I8" s="10" t="n">
        <v>-0.000186866600637891</v>
      </c>
      <c r="J8" s="10" t="n">
        <v>-0.210708876456222</v>
      </c>
      <c r="K8" s="10" t="n">
        <v>-0.00780403246134157</v>
      </c>
    </row>
    <row r="9" customFormat="false" ht="13.8" hidden="false" customHeight="false" outlineLevel="0" collapsed="false">
      <c r="A9" s="10" t="n">
        <v>17029</v>
      </c>
      <c r="B9" s="10" t="n">
        <v>900</v>
      </c>
      <c r="C9" s="10" t="n">
        <v>20170822</v>
      </c>
      <c r="D9" s="10" t="n">
        <v>-0.498655851493011</v>
      </c>
      <c r="E9" s="10" t="n">
        <v>-0.0184687352404819</v>
      </c>
      <c r="F9" s="10" t="n">
        <v>17029</v>
      </c>
      <c r="G9" s="10" t="n">
        <v>-0.000167020241584869</v>
      </c>
      <c r="H9" s="10" t="n">
        <v>-0.0167020241584869</v>
      </c>
      <c r="I9" s="10" t="n">
        <v>-6.18593487351368E-006</v>
      </c>
      <c r="J9" s="10" t="n">
        <v>-0.481953827334524</v>
      </c>
      <c r="K9" s="10" t="n">
        <v>-0.0178501417531305</v>
      </c>
    </row>
    <row r="10" customFormat="false" ht="13.8" hidden="false" customHeight="false" outlineLevel="0" collapsed="false">
      <c r="A10" s="10" t="n">
        <v>17033</v>
      </c>
      <c r="B10" s="10" t="n">
        <v>400</v>
      </c>
      <c r="C10" s="10" t="n">
        <v>20170915</v>
      </c>
      <c r="D10" s="10" t="n">
        <v>-3.28816162249096</v>
      </c>
      <c r="E10" s="10" t="n">
        <v>-0.121783763795961</v>
      </c>
      <c r="F10" s="10" t="n">
        <v>17033</v>
      </c>
      <c r="G10" s="10" t="n">
        <v>-0.019199852517409</v>
      </c>
      <c r="H10" s="10" t="n">
        <v>-1.9199852517409</v>
      </c>
      <c r="I10" s="10" t="n">
        <v>-0.000711105648792925</v>
      </c>
      <c r="J10" s="10" t="n">
        <v>-1.36817637075006</v>
      </c>
      <c r="K10" s="10" t="n">
        <v>-0.050673198916669</v>
      </c>
    </row>
    <row r="11" customFormat="false" ht="13.8" hidden="false" customHeight="false" outlineLevel="0" collapsed="false">
      <c r="A11" s="10" t="n">
        <v>17041</v>
      </c>
      <c r="B11" s="10" t="n">
        <v>2800</v>
      </c>
      <c r="C11" s="10" t="n">
        <v>20170724</v>
      </c>
      <c r="D11" s="10" t="n">
        <v>-1.56901307011554</v>
      </c>
      <c r="E11" s="10" t="n">
        <v>-0.0581115951894645</v>
      </c>
      <c r="F11" s="10" t="n">
        <v>17041</v>
      </c>
      <c r="G11" s="10" t="n">
        <v>-0.0126311794410662</v>
      </c>
      <c r="H11" s="10" t="n">
        <v>-1.26311794410662</v>
      </c>
      <c r="I11" s="10" t="n">
        <v>-0.00046782146078023</v>
      </c>
      <c r="J11" s="10" t="n">
        <v>-0.305895126008921</v>
      </c>
      <c r="K11" s="10" t="n">
        <v>-0.0113294491114415</v>
      </c>
    </row>
    <row r="12" customFormat="false" ht="13.8" hidden="false" customHeight="false" outlineLevel="0" collapsed="false">
      <c r="A12" s="10" t="n">
        <v>17042</v>
      </c>
      <c r="B12" s="10" t="n">
        <v>900</v>
      </c>
      <c r="C12" s="10" t="n">
        <v>20170724</v>
      </c>
      <c r="D12" s="10" t="n">
        <v>0.216555929741528</v>
      </c>
      <c r="E12" s="10" t="n">
        <v>0.00802058999042698</v>
      </c>
      <c r="F12" s="10" t="n">
        <v>17042</v>
      </c>
      <c r="G12" s="10" t="n">
        <v>0.00416542570630829</v>
      </c>
      <c r="H12" s="10" t="n">
        <v>0.416542570630829</v>
      </c>
      <c r="I12" s="10" t="n">
        <v>0.000154275026159566</v>
      </c>
      <c r="J12" s="10" t="n">
        <v>-0.199986640889301</v>
      </c>
      <c r="K12" s="10" t="n">
        <v>-0.00740691262552966</v>
      </c>
    </row>
    <row r="13" customFormat="false" ht="13.8" hidden="false" customHeight="false" outlineLevel="0" collapsed="false">
      <c r="A13" s="10" t="n">
        <v>17043</v>
      </c>
      <c r="B13" s="10" t="n">
        <v>400</v>
      </c>
      <c r="C13" s="10" t="n">
        <v>20170824</v>
      </c>
      <c r="D13" s="10" t="n">
        <v>-1.88694561947641</v>
      </c>
      <c r="E13" s="10" t="n">
        <v>-0.0698868747954226</v>
      </c>
      <c r="F13" s="10" t="n">
        <v>17043</v>
      </c>
      <c r="G13" s="10" t="n">
        <v>0.000176096652831478</v>
      </c>
      <c r="H13" s="10" t="n">
        <v>0.0176096652831478</v>
      </c>
      <c r="I13" s="10" t="n">
        <v>6.52209825301771E-006</v>
      </c>
      <c r="J13" s="10" t="n">
        <v>-1.90455528475956</v>
      </c>
      <c r="K13" s="10" t="n">
        <v>-0.0705390846207243</v>
      </c>
    </row>
    <row r="14" customFormat="false" ht="13.8" hidden="false" customHeight="false" outlineLevel="0" collapsed="false">
      <c r="A14" s="10" t="n">
        <v>17051</v>
      </c>
      <c r="B14" s="10" t="n">
        <v>400</v>
      </c>
      <c r="C14" s="10" t="n">
        <v>20170824</v>
      </c>
      <c r="D14" s="10" t="n">
        <v>-1.04352600654351</v>
      </c>
      <c r="E14" s="10" t="n">
        <v>-0.0386491113534633</v>
      </c>
      <c r="F14" s="10" t="n">
        <v>17051</v>
      </c>
      <c r="G14" s="10" t="n">
        <v>-0.0164803230745867</v>
      </c>
      <c r="H14" s="10" t="n">
        <v>-1.64803230745867</v>
      </c>
      <c r="I14" s="10" t="n">
        <v>-0.000610382336095803</v>
      </c>
      <c r="J14" s="10" t="n">
        <v>0.604506300915158</v>
      </c>
      <c r="K14" s="10" t="n">
        <v>0.022389122256117</v>
      </c>
    </row>
    <row r="15" customFormat="false" ht="13.8" hidden="false" customHeight="false" outlineLevel="0" collapsed="false">
      <c r="A15" s="10" t="n">
        <v>17052</v>
      </c>
      <c r="B15" s="10" t="n">
        <v>400</v>
      </c>
      <c r="C15" s="10" t="n">
        <v>20170724</v>
      </c>
      <c r="D15" s="10" t="n">
        <v>-0.797680854303764</v>
      </c>
      <c r="E15" s="10" t="n">
        <v>-0.0295437353445839</v>
      </c>
      <c r="F15" s="10" t="n">
        <v>17052</v>
      </c>
      <c r="G15" s="10" t="n">
        <v>-0.00242768717010853</v>
      </c>
      <c r="H15" s="10" t="n">
        <v>-0.242768717010853</v>
      </c>
      <c r="I15" s="10" t="n">
        <v>-8.99143396336494E-005</v>
      </c>
      <c r="J15" s="10" t="n">
        <v>-0.554912137292911</v>
      </c>
      <c r="K15" s="10" t="n">
        <v>-0.0205523013812189</v>
      </c>
    </row>
    <row r="16" customFormat="false" ht="13.8" hidden="false" customHeight="false" outlineLevel="0" collapsed="false">
      <c r="A16" s="10" t="n">
        <v>17062</v>
      </c>
      <c r="B16" s="10" t="n">
        <v>400</v>
      </c>
      <c r="C16" s="10" t="n">
        <v>20170824</v>
      </c>
      <c r="D16" s="10" t="n">
        <v>-1.95727950661662</v>
      </c>
      <c r="E16" s="10" t="n">
        <v>-0.0724918335783934</v>
      </c>
      <c r="F16" s="10" t="n">
        <v>17062</v>
      </c>
      <c r="G16" s="10" t="n">
        <v>-0.000355924035575682</v>
      </c>
      <c r="H16" s="10" t="n">
        <v>-0.0355924035575682</v>
      </c>
      <c r="I16" s="10" t="n">
        <v>-1.31823716879882E-005</v>
      </c>
      <c r="J16" s="10" t="n">
        <v>-1.92168710305905</v>
      </c>
      <c r="K16" s="10" t="n">
        <v>-0.0711735964095946</v>
      </c>
    </row>
    <row r="17" customFormat="false" ht="13.8" hidden="false" customHeight="false" outlineLevel="0" collapsed="false">
      <c r="A17" s="10" t="n">
        <v>17068</v>
      </c>
      <c r="B17" s="10" t="n">
        <v>400</v>
      </c>
      <c r="C17" s="10" t="n">
        <v>20170824</v>
      </c>
      <c r="D17" s="10" t="n">
        <v>-0.85983992379047</v>
      </c>
      <c r="E17" s="10" t="n">
        <v>-0.0318459231033507</v>
      </c>
      <c r="F17" s="10" t="n">
        <v>17068</v>
      </c>
      <c r="G17" s="10" t="n">
        <v>-0.00687677928014742</v>
      </c>
      <c r="H17" s="10" t="n">
        <v>-0.687677928014741</v>
      </c>
      <c r="I17" s="10" t="n">
        <v>-0.000254695528894349</v>
      </c>
      <c r="J17" s="10" t="n">
        <v>-0.172161995775729</v>
      </c>
      <c r="K17" s="10" t="n">
        <v>-0.00637637021391587</v>
      </c>
    </row>
    <row r="18" customFormat="false" ht="13.8" hidden="false" customHeight="false" outlineLevel="0" collapsed="false">
      <c r="A18" s="10" t="n">
        <v>17073</v>
      </c>
      <c r="B18" s="10" t="n">
        <v>900</v>
      </c>
      <c r="C18" s="10" t="n">
        <v>20170915</v>
      </c>
      <c r="D18" s="10" t="n">
        <v>-0.833959881621816</v>
      </c>
      <c r="E18" s="10" t="n">
        <v>-0.0308874030230302</v>
      </c>
      <c r="F18" s="10" t="n">
        <v>17073</v>
      </c>
      <c r="G18" s="10" t="n">
        <v>0.0567104194391385</v>
      </c>
      <c r="H18" s="10" t="n">
        <v>5.67104194391385</v>
      </c>
      <c r="I18" s="10" t="n">
        <v>0.00210038590515328</v>
      </c>
      <c r="J18" s="10" t="n">
        <v>-6.50500182553566</v>
      </c>
      <c r="K18" s="10" t="n">
        <v>-0.240925993538358</v>
      </c>
    </row>
    <row r="19" customFormat="false" ht="13.8" hidden="false" customHeight="false" outlineLevel="0" collapsed="false">
      <c r="A19" s="10" t="n">
        <v>17074</v>
      </c>
      <c r="B19" s="10" t="n">
        <v>400</v>
      </c>
      <c r="C19" s="10" t="n">
        <v>20170915</v>
      </c>
      <c r="D19" s="10" t="n">
        <v>-1.21816847681303</v>
      </c>
      <c r="E19" s="10" t="n">
        <v>-0.045117350993075</v>
      </c>
      <c r="F19" s="10" t="n">
        <v>17074</v>
      </c>
      <c r="G19" s="10" t="n">
        <v>-0.00235915498098011</v>
      </c>
      <c r="H19" s="10" t="n">
        <v>-0.235915498098011</v>
      </c>
      <c r="I19" s="10" t="n">
        <v>-8.73761104066706E-005</v>
      </c>
      <c r="J19" s="10" t="n">
        <v>-0.982252978715015</v>
      </c>
      <c r="K19" s="10" t="n">
        <v>-0.036379739952408</v>
      </c>
    </row>
    <row r="20" customFormat="false" ht="13.8" hidden="false" customHeight="false" outlineLevel="0" collapsed="false">
      <c r="A20" s="10" t="n">
        <v>17082</v>
      </c>
      <c r="B20" s="10" t="n">
        <v>900</v>
      </c>
      <c r="C20" s="10" t="n">
        <v>20170822</v>
      </c>
      <c r="D20" s="10" t="n">
        <v>-0.0301679021739419</v>
      </c>
      <c r="E20" s="10" t="n">
        <v>-0.001117329710146</v>
      </c>
      <c r="F20" s="10" t="n">
        <v>17082</v>
      </c>
      <c r="G20" s="10" t="n">
        <v>0.00510037933166935</v>
      </c>
      <c r="H20" s="10" t="n">
        <v>0.510037933166935</v>
      </c>
      <c r="I20" s="10" t="n">
        <v>0.000188902938209976</v>
      </c>
      <c r="J20" s="10" t="n">
        <v>-0.540205835340877</v>
      </c>
      <c r="K20" s="10" t="n">
        <v>-0.0200076235311436</v>
      </c>
    </row>
    <row r="21" customFormat="false" ht="13.8" hidden="false" customHeight="false" outlineLevel="0" collapsed="false">
      <c r="A21" s="10" t="n">
        <v>17089</v>
      </c>
      <c r="B21" s="10" t="n">
        <v>400</v>
      </c>
      <c r="C21" s="10" t="n">
        <v>20170824</v>
      </c>
      <c r="D21" s="10" t="n">
        <v>-0.683229041952593</v>
      </c>
      <c r="E21" s="10" t="n">
        <v>-0.0253047793315775</v>
      </c>
      <c r="F21" s="10" t="n">
        <v>17089</v>
      </c>
      <c r="G21" s="10" t="n">
        <v>0.0103559247405068</v>
      </c>
      <c r="H21" s="10" t="n">
        <v>1.03559247405068</v>
      </c>
      <c r="I21" s="10" t="n">
        <v>0.00038355276816692</v>
      </c>
      <c r="J21" s="10" t="n">
        <v>-1.71882151600328</v>
      </c>
      <c r="K21" s="10" t="n">
        <v>-0.0636600561482695</v>
      </c>
    </row>
    <row r="22" customFormat="false" ht="13.8" hidden="false" customHeight="false" outlineLevel="0" collapsed="false">
      <c r="A22" s="10" t="n">
        <v>17094</v>
      </c>
      <c r="B22" s="10" t="n">
        <v>2800</v>
      </c>
      <c r="C22" s="10" t="n">
        <v>20170822</v>
      </c>
      <c r="D22" s="10" t="n">
        <v>-1.97754463475015</v>
      </c>
      <c r="E22" s="10" t="n">
        <v>-0.073242393879635</v>
      </c>
      <c r="F22" s="10" t="n">
        <v>17094</v>
      </c>
      <c r="G22" s="10" t="n">
        <v>-0.00503807666981116</v>
      </c>
      <c r="H22" s="10" t="n">
        <v>-0.503807666981116</v>
      </c>
      <c r="I22" s="10" t="n">
        <v>-0.000186595432215228</v>
      </c>
      <c r="J22" s="10" t="n">
        <v>-1.47373696776903</v>
      </c>
      <c r="K22" s="10" t="n">
        <v>-0.0545828506581122</v>
      </c>
    </row>
    <row r="23" customFormat="false" ht="13.8" hidden="false" customHeight="false" outlineLevel="0" collapsed="false">
      <c r="A23" s="10" t="n">
        <v>17105</v>
      </c>
      <c r="B23" s="10" t="n">
        <v>400</v>
      </c>
      <c r="C23" s="10" t="n">
        <v>20170915</v>
      </c>
      <c r="D23" s="10" t="n">
        <v>-1.07290159390562</v>
      </c>
      <c r="E23" s="10" t="n">
        <v>-0.0397370960705786</v>
      </c>
      <c r="F23" s="10" t="n">
        <v>17105</v>
      </c>
      <c r="G23" s="10" t="n">
        <v>-0.00399126728965233</v>
      </c>
      <c r="H23" s="10" t="n">
        <v>-0.399126728965233</v>
      </c>
      <c r="I23" s="10" t="n">
        <v>-0.000147824714431568</v>
      </c>
      <c r="J23" s="10" t="n">
        <v>-0.673774864940388</v>
      </c>
      <c r="K23" s="10" t="n">
        <v>-0.0249546246274218</v>
      </c>
    </row>
    <row r="24" customFormat="false" ht="13.8" hidden="false" customHeight="false" outlineLevel="0" collapsed="false">
      <c r="A24" s="10" t="n">
        <v>17106</v>
      </c>
      <c r="B24" s="10" t="n">
        <v>900</v>
      </c>
      <c r="C24" s="10" t="n">
        <v>20170724</v>
      </c>
      <c r="D24" s="10" t="n">
        <v>-0.301583175165287</v>
      </c>
      <c r="E24" s="10" t="n">
        <v>-0.011169747228344</v>
      </c>
      <c r="F24" s="10" t="n">
        <v>17106</v>
      </c>
      <c r="G24" s="10" t="n">
        <v>-0.00680608991509401</v>
      </c>
      <c r="H24" s="10" t="n">
        <v>-0.680608991509401</v>
      </c>
      <c r="I24" s="10" t="n">
        <v>-0.000252077404262741</v>
      </c>
      <c r="J24" s="10" t="n">
        <v>0.379025816344114</v>
      </c>
      <c r="K24" s="10" t="n">
        <v>0.0140379931979301</v>
      </c>
    </row>
    <row r="25" customFormat="false" ht="13.8" hidden="false" customHeight="false" outlineLevel="0" collapsed="false">
      <c r="A25" s="10" t="n">
        <v>17111</v>
      </c>
      <c r="B25" s="10" t="n">
        <v>400</v>
      </c>
      <c r="C25" s="10" t="n">
        <v>20170724</v>
      </c>
      <c r="D25" s="10" t="n">
        <v>0.833629300291629</v>
      </c>
      <c r="E25" s="10" t="n">
        <v>0.0308751592700604</v>
      </c>
      <c r="F25" s="10" t="n">
        <v>17111</v>
      </c>
      <c r="G25" s="10" t="n">
        <v>0.00276724207401324</v>
      </c>
      <c r="H25" s="10" t="n">
        <v>0.276724207401324</v>
      </c>
      <c r="I25" s="10" t="n">
        <v>0.000102490447185676</v>
      </c>
      <c r="J25" s="10" t="n">
        <v>0.556905092890305</v>
      </c>
      <c r="K25" s="10" t="n">
        <v>0.0206261145514928</v>
      </c>
    </row>
    <row r="26" customFormat="false" ht="13.8" hidden="false" customHeight="false" outlineLevel="0" collapsed="false">
      <c r="A26" s="10" t="n">
        <v>17115</v>
      </c>
      <c r="B26" s="10" t="n">
        <v>400</v>
      </c>
      <c r="C26" s="10" t="n">
        <v>20170915</v>
      </c>
      <c r="D26" s="10" t="n">
        <v>-1.53728430573267</v>
      </c>
      <c r="E26" s="10" t="n">
        <v>-0.0569364557678766</v>
      </c>
      <c r="F26" s="10" t="n">
        <v>17115</v>
      </c>
      <c r="G26" s="10" t="n">
        <v>0.00252474782096744</v>
      </c>
      <c r="H26" s="10" t="n">
        <v>0.252474782096744</v>
      </c>
      <c r="I26" s="10" t="n">
        <v>9.35091785543497E-005</v>
      </c>
      <c r="J26" s="10" t="n">
        <v>-1.78975908782941</v>
      </c>
      <c r="K26" s="10" t="n">
        <v>-0.0662873736233115</v>
      </c>
    </row>
    <row r="27" customFormat="false" ht="13.8" hidden="false" customHeight="false" outlineLevel="0" collapsed="false">
      <c r="A27" s="10" t="n">
        <v>17123</v>
      </c>
      <c r="B27" s="10" t="n">
        <v>2800</v>
      </c>
      <c r="C27" s="10" t="n">
        <v>20170824</v>
      </c>
      <c r="D27" s="10" t="n">
        <v>-0.323722216150233</v>
      </c>
      <c r="E27" s="10" t="n">
        <v>-0.0119897117092679</v>
      </c>
      <c r="F27" s="10" t="n">
        <v>17123</v>
      </c>
      <c r="G27" s="10" t="n">
        <v>0.00116783718067358</v>
      </c>
      <c r="H27" s="10" t="n">
        <v>0.116783718067358</v>
      </c>
      <c r="I27" s="10" t="n">
        <v>4.32532289138362E-005</v>
      </c>
      <c r="J27" s="10" t="n">
        <v>-0.44050593421759</v>
      </c>
      <c r="K27" s="10" t="n">
        <v>-0.0163150346006515</v>
      </c>
    </row>
    <row r="28" customFormat="false" ht="13.8" hidden="false" customHeight="false" outlineLevel="0" collapsed="false">
      <c r="A28" s="10" t="n">
        <v>17129</v>
      </c>
      <c r="B28" s="10" t="n">
        <v>2800</v>
      </c>
      <c r="C28" s="10" t="n">
        <v>20170724</v>
      </c>
      <c r="D28" s="10" t="n">
        <v>-2.97159118602352</v>
      </c>
      <c r="E28" s="10" t="n">
        <v>-0.110058932815686</v>
      </c>
      <c r="F28" s="10" t="n">
        <v>17129</v>
      </c>
      <c r="G28" s="10" t="n">
        <v>-0.0201294836726639</v>
      </c>
      <c r="H28" s="10" t="n">
        <v>-2.01294836726639</v>
      </c>
      <c r="I28" s="10" t="n">
        <v>-0.000745536432320884</v>
      </c>
      <c r="J28" s="10" t="n">
        <v>-0.958642818757135</v>
      </c>
      <c r="K28" s="10" t="n">
        <v>-0.0355052895835976</v>
      </c>
    </row>
    <row r="29" customFormat="false" ht="13.8" hidden="false" customHeight="false" outlineLevel="0" collapsed="false">
      <c r="A29" s="10" t="n">
        <v>17130</v>
      </c>
      <c r="B29" s="10" t="n">
        <v>2800</v>
      </c>
      <c r="C29" s="10" t="n">
        <v>20170822</v>
      </c>
      <c r="D29" s="10" t="n">
        <v>-1.2081976291527</v>
      </c>
      <c r="E29" s="10" t="n">
        <v>-0.044748060338989</v>
      </c>
      <c r="F29" s="10" t="n">
        <v>17130</v>
      </c>
      <c r="G29" s="10" t="n">
        <v>0.00629320373402717</v>
      </c>
      <c r="H29" s="10" t="n">
        <v>0.629320373402717</v>
      </c>
      <c r="I29" s="10" t="n">
        <v>0.000233081619778784</v>
      </c>
      <c r="J29" s="10" t="n">
        <v>-1.83751800255542</v>
      </c>
      <c r="K29" s="10" t="n">
        <v>-0.0680562223168674</v>
      </c>
    </row>
    <row r="30" customFormat="false" ht="13.8" hidden="false" customHeight="false" outlineLevel="0" collapsed="false">
      <c r="A30" s="10" t="n">
        <v>17133</v>
      </c>
      <c r="B30" s="10" t="n">
        <v>2800</v>
      </c>
      <c r="C30" s="10" t="n">
        <v>20170724</v>
      </c>
      <c r="D30" s="10" t="n">
        <v>-0.836983545268885</v>
      </c>
      <c r="E30" s="10" t="n">
        <v>-0.0309993905655142</v>
      </c>
      <c r="F30" s="10" t="n">
        <v>17133</v>
      </c>
      <c r="G30" s="10" t="n">
        <v>0.000171788282776743</v>
      </c>
      <c r="H30" s="10" t="n">
        <v>0.0171788282776743</v>
      </c>
      <c r="I30" s="10" t="n">
        <v>6.36252899173123E-006</v>
      </c>
      <c r="J30" s="10" t="n">
        <v>-0.854162373546559</v>
      </c>
      <c r="K30" s="10" t="n">
        <v>-0.0316356434646874</v>
      </c>
    </row>
    <row r="31" customFormat="false" ht="13.8" hidden="false" customHeight="false" outlineLevel="0" collapsed="false">
      <c r="A31" s="10" t="n">
        <v>17143</v>
      </c>
      <c r="B31" s="10" t="n">
        <v>400</v>
      </c>
      <c r="C31" s="10" t="n">
        <v>20170724</v>
      </c>
      <c r="D31" s="10" t="n">
        <v>-0.2060390212159</v>
      </c>
      <c r="E31" s="10" t="n">
        <v>-0.00763107485984816</v>
      </c>
      <c r="F31" s="10" t="n">
        <v>17143</v>
      </c>
      <c r="G31" s="10" t="n">
        <v>0.00260579710188859</v>
      </c>
      <c r="H31" s="10" t="n">
        <v>0.260579710188859</v>
      </c>
      <c r="I31" s="10" t="n">
        <v>9.65110037736516E-005</v>
      </c>
      <c r="J31" s="10" t="n">
        <v>-0.46661873140476</v>
      </c>
      <c r="K31" s="10" t="n">
        <v>-0.0172821752372133</v>
      </c>
    </row>
    <row r="32" customFormat="false" ht="13.8" hidden="false" customHeight="false" outlineLevel="0" collapsed="false">
      <c r="A32" s="10" t="n">
        <v>17145</v>
      </c>
      <c r="B32" s="10" t="n">
        <v>2800</v>
      </c>
      <c r="C32" s="10" t="n">
        <v>20170822</v>
      </c>
      <c r="D32" s="10" t="n">
        <v>-1.16602337835271</v>
      </c>
      <c r="E32" s="10" t="n">
        <v>-0.0431860510501004</v>
      </c>
      <c r="F32" s="10" t="n">
        <v>17145</v>
      </c>
      <c r="G32" s="10" t="n">
        <v>0.003038474949734</v>
      </c>
      <c r="H32" s="10" t="n">
        <v>0.3038474949734</v>
      </c>
      <c r="I32" s="10" t="n">
        <v>0.000112536109249407</v>
      </c>
      <c r="J32" s="10" t="n">
        <v>-1.46987087332611</v>
      </c>
      <c r="K32" s="10" t="n">
        <v>-0.0544396619750411</v>
      </c>
    </row>
    <row r="33" customFormat="false" ht="13.8" hidden="false" customHeight="false" outlineLevel="0" collapsed="false">
      <c r="A33" s="10" t="n">
        <v>17148</v>
      </c>
      <c r="B33" s="10" t="n">
        <v>400</v>
      </c>
      <c r="C33" s="10" t="n">
        <v>20170915</v>
      </c>
      <c r="D33" s="10" t="n">
        <v>-2.26777105430843</v>
      </c>
      <c r="E33" s="10" t="n">
        <v>-0.0839915205299419</v>
      </c>
      <c r="F33" s="10" t="n">
        <v>17148</v>
      </c>
      <c r="G33" s="10" t="n">
        <v>-0.00691814727919724</v>
      </c>
      <c r="H33" s="10" t="n">
        <v>-0.691814727919724</v>
      </c>
      <c r="I33" s="10" t="n">
        <v>-0.000256227677007305</v>
      </c>
      <c r="J33" s="10" t="n">
        <v>-1.57595632638871</v>
      </c>
      <c r="K33" s="10" t="n">
        <v>-0.0583687528292114</v>
      </c>
    </row>
    <row r="34" customFormat="false" ht="13.8" hidden="false" customHeight="false" outlineLevel="0" collapsed="false">
      <c r="A34" s="10" t="n">
        <v>17153</v>
      </c>
      <c r="B34" s="10" t="n">
        <v>900</v>
      </c>
      <c r="C34" s="10" t="n">
        <v>20170824</v>
      </c>
      <c r="D34" s="10" t="n">
        <v>-1.02992508275842</v>
      </c>
      <c r="E34" s="10" t="n">
        <v>-0.0381453734354972</v>
      </c>
      <c r="F34" s="10" t="n">
        <v>17153</v>
      </c>
      <c r="G34" s="10" t="n">
        <v>0.00166719086404455</v>
      </c>
      <c r="H34" s="10" t="n">
        <v>0.166719086404455</v>
      </c>
      <c r="I34" s="10" t="n">
        <v>6.17478097794278E-005</v>
      </c>
      <c r="J34" s="10" t="n">
        <v>-1.19664416916288</v>
      </c>
      <c r="K34" s="10" t="n">
        <v>-0.04432015441344</v>
      </c>
    </row>
    <row r="35" customFormat="false" ht="13.8" hidden="false" customHeight="false" outlineLevel="0" collapsed="false">
      <c r="A35" s="10" t="n">
        <v>17156</v>
      </c>
      <c r="B35" s="10" t="n">
        <v>900</v>
      </c>
      <c r="C35" s="10" t="n">
        <v>20170824</v>
      </c>
      <c r="D35" s="10" t="n">
        <v>-0.823172934104595</v>
      </c>
      <c r="E35" s="10" t="n">
        <v>-0.0304878864483183</v>
      </c>
      <c r="F35" s="10" t="n">
        <v>17156</v>
      </c>
      <c r="G35" s="10" t="n">
        <v>-0.00115944781738268</v>
      </c>
      <c r="H35" s="10" t="n">
        <v>-0.115944781738268</v>
      </c>
      <c r="I35" s="10" t="n">
        <v>-4.29425117549141E-005</v>
      </c>
      <c r="J35" s="10" t="n">
        <v>-0.707228152366327</v>
      </c>
      <c r="K35" s="10" t="n">
        <v>-0.0261936352728269</v>
      </c>
    </row>
    <row r="36" customFormat="false" ht="13.8" hidden="false" customHeight="false" outlineLevel="0" collapsed="false">
      <c r="A36" s="10" t="n">
        <v>17158</v>
      </c>
      <c r="B36" s="10" t="n">
        <v>900</v>
      </c>
      <c r="C36" s="10" t="n">
        <v>20170724</v>
      </c>
      <c r="D36" s="10" t="n">
        <v>-2.3052075343432</v>
      </c>
      <c r="E36" s="10" t="n">
        <v>-0.085378056827526</v>
      </c>
      <c r="F36" s="10" t="n">
        <v>17158</v>
      </c>
      <c r="G36" s="10" t="n">
        <v>-0.0185255180064117</v>
      </c>
      <c r="H36" s="10" t="n">
        <v>-1.85255180064117</v>
      </c>
      <c r="I36" s="10" t="n">
        <v>-0.000686130296533766</v>
      </c>
      <c r="J36" s="10" t="n">
        <v>-0.452655733702034</v>
      </c>
      <c r="K36" s="10" t="n">
        <v>-0.0167650271741494</v>
      </c>
    </row>
    <row r="37" customFormat="false" ht="13.8" hidden="false" customHeight="false" outlineLevel="0" collapsed="false">
      <c r="A37" s="10" t="n">
        <v>17159</v>
      </c>
      <c r="B37" s="10" t="n">
        <v>2800</v>
      </c>
      <c r="C37" s="10" t="n">
        <v>20170824</v>
      </c>
      <c r="D37" s="10" t="n">
        <v>-1.24092322249889</v>
      </c>
      <c r="E37" s="10" t="n">
        <v>-0.0459601193518109</v>
      </c>
      <c r="F37" s="10" t="n">
        <v>17159</v>
      </c>
      <c r="G37" s="10" t="n">
        <v>0.00842023358037265</v>
      </c>
      <c r="H37" s="10" t="n">
        <v>0.842023358037265</v>
      </c>
      <c r="I37" s="10" t="n">
        <v>0.000311860502976765</v>
      </c>
      <c r="J37" s="10" t="n">
        <v>-2.08294658053616</v>
      </c>
      <c r="K37" s="10" t="n">
        <v>-0.0771461696494874</v>
      </c>
    </row>
    <row r="38" customFormat="false" ht="13.8" hidden="false" customHeight="false" outlineLevel="0" collapsed="false">
      <c r="A38" s="10" t="n">
        <v>17166</v>
      </c>
      <c r="B38" s="10" t="n">
        <v>400</v>
      </c>
      <c r="C38" s="10" t="n">
        <v>20170724</v>
      </c>
      <c r="D38" s="10" t="n">
        <v>1.01254958755011</v>
      </c>
      <c r="E38" s="10" t="n">
        <v>0.0168758264591685</v>
      </c>
      <c r="F38" s="10" t="n">
        <v>17166</v>
      </c>
      <c r="G38" s="10" t="n">
        <v>0.0119608256591299</v>
      </c>
      <c r="H38" s="10" t="n">
        <v>1.19608256591299</v>
      </c>
      <c r="I38" s="10" t="n">
        <v>0.000199347094318831</v>
      </c>
      <c r="J38" s="10" t="n">
        <v>-0.18353297836288</v>
      </c>
      <c r="K38" s="10" t="n">
        <v>-0.00305888297271466</v>
      </c>
    </row>
    <row r="39" customFormat="false" ht="13.8" hidden="false" customHeight="false" outlineLevel="0" collapsed="false">
      <c r="A39" s="10" t="n">
        <v>17168</v>
      </c>
      <c r="B39" s="10" t="n">
        <v>2800</v>
      </c>
      <c r="C39" s="10" t="n">
        <v>20170824</v>
      </c>
      <c r="D39" s="10" t="n">
        <v>-1.15791988264428</v>
      </c>
      <c r="E39" s="10" t="n">
        <v>-0.0428859215794178</v>
      </c>
      <c r="F39" s="10" t="n">
        <v>17168</v>
      </c>
      <c r="G39" s="10" t="n">
        <v>0.00212685244308655</v>
      </c>
      <c r="H39" s="10" t="n">
        <v>0.212685244308655</v>
      </c>
      <c r="I39" s="10" t="n">
        <v>7.87723127069092E-005</v>
      </c>
      <c r="J39" s="10" t="n">
        <v>-1.37060512695294</v>
      </c>
      <c r="K39" s="10" t="n">
        <v>-0.0507631528501087</v>
      </c>
    </row>
    <row r="40" customFormat="false" ht="13.8" hidden="false" customHeight="false" outlineLevel="0" collapsed="false">
      <c r="A40" s="10" t="n">
        <v>17169</v>
      </c>
      <c r="B40" s="10" t="n">
        <v>2800</v>
      </c>
      <c r="C40" s="10" t="n">
        <v>20170915</v>
      </c>
      <c r="D40" s="10" t="n">
        <v>-0.614163586304482</v>
      </c>
      <c r="E40" s="10" t="n">
        <v>-0.0227467994927586</v>
      </c>
      <c r="F40" s="10" t="n">
        <v>17169</v>
      </c>
      <c r="G40" s="10" t="n">
        <v>0.0376315205146762</v>
      </c>
      <c r="H40" s="10" t="n">
        <v>3.76315205146762</v>
      </c>
      <c r="I40" s="10" t="n">
        <v>0.00139376001906208</v>
      </c>
      <c r="J40" s="10" t="n">
        <v>-4.3773156377721</v>
      </c>
      <c r="K40" s="10" t="n">
        <v>-0.162122801398967</v>
      </c>
    </row>
    <row r="41" customFormat="false" ht="13.8" hidden="false" customHeight="false" outlineLevel="0" collapsed="false">
      <c r="A41" s="10" t="n">
        <v>17170</v>
      </c>
      <c r="B41" s="10" t="n">
        <v>2800</v>
      </c>
      <c r="C41" s="10" t="n">
        <v>20170724</v>
      </c>
      <c r="D41" s="10" t="n">
        <v>-0.67979182940374</v>
      </c>
      <c r="E41" s="10" t="n">
        <v>-0.0251774751631015</v>
      </c>
      <c r="F41" s="10" t="n">
        <v>17170</v>
      </c>
      <c r="G41" s="10" t="n">
        <v>0.00227044188800074</v>
      </c>
      <c r="H41" s="10" t="n">
        <v>0.227044188800074</v>
      </c>
      <c r="I41" s="10" t="n">
        <v>8.40904402963237E-005</v>
      </c>
      <c r="J41" s="10" t="n">
        <v>-0.906836018203814</v>
      </c>
      <c r="K41" s="10" t="n">
        <v>-0.0335865191927339</v>
      </c>
    </row>
    <row r="42" customFormat="false" ht="13.8" hidden="false" customHeight="false" outlineLevel="0" collapsed="false">
      <c r="A42" s="10" t="n">
        <v>17178</v>
      </c>
      <c r="B42" s="10" t="n">
        <v>2800</v>
      </c>
      <c r="C42" s="10" t="n">
        <v>20170822</v>
      </c>
      <c r="D42" s="10" t="n">
        <v>-1.94113728156403</v>
      </c>
      <c r="E42" s="10" t="n">
        <v>-0.0718939733912605</v>
      </c>
      <c r="F42" s="10" t="n">
        <v>17178</v>
      </c>
      <c r="G42" s="10" t="n">
        <v>-0.0104371124152553</v>
      </c>
      <c r="H42" s="10" t="n">
        <v>-1.04371124152553</v>
      </c>
      <c r="I42" s="10" t="n">
        <v>-0.000386559719083529</v>
      </c>
      <c r="J42" s="10" t="n">
        <v>-0.897426040038505</v>
      </c>
      <c r="K42" s="10" t="n">
        <v>-0.0332380014829076</v>
      </c>
    </row>
    <row r="43" customFormat="false" ht="13.8" hidden="false" customHeight="false" outlineLevel="0" collapsed="false">
      <c r="A43" s="10" t="n">
        <v>17180</v>
      </c>
      <c r="B43" s="10" t="n">
        <v>900</v>
      </c>
      <c r="C43" s="10" t="n">
        <v>20170915</v>
      </c>
      <c r="D43" s="10" t="n">
        <v>-0.733937327035362</v>
      </c>
      <c r="E43" s="10" t="n">
        <v>-0.0271828639642727</v>
      </c>
      <c r="F43" s="10" t="n">
        <v>17180</v>
      </c>
      <c r="G43" s="10" t="n">
        <v>0.0020215556864444</v>
      </c>
      <c r="H43" s="10" t="n">
        <v>0.20215556864444</v>
      </c>
      <c r="I43" s="10" t="n">
        <v>7.48724328312739E-005</v>
      </c>
      <c r="J43" s="10" t="n">
        <v>-0.936092895679802</v>
      </c>
      <c r="K43" s="10" t="n">
        <v>-0.0346701072474001</v>
      </c>
    </row>
    <row r="44" customFormat="false" ht="13.8" hidden="false" customHeight="false" outlineLevel="0" collapsed="false">
      <c r="A44" s="10" t="n">
        <v>17193</v>
      </c>
      <c r="B44" s="10" t="n">
        <v>900</v>
      </c>
      <c r="C44" s="10" t="n">
        <v>20170915</v>
      </c>
      <c r="D44" s="10" t="n">
        <v>-2.4426639562899</v>
      </c>
      <c r="E44" s="10" t="n">
        <v>-0.0904690354181446</v>
      </c>
      <c r="F44" s="10" t="n">
        <v>17193</v>
      </c>
      <c r="G44" s="10" t="n">
        <v>-0.0122160413029292</v>
      </c>
      <c r="H44" s="10" t="n">
        <v>-1.22160413029292</v>
      </c>
      <c r="I44" s="10" t="n">
        <v>-0.000452445974182564</v>
      </c>
      <c r="J44" s="10" t="n">
        <v>-1.22105982599698</v>
      </c>
      <c r="K44" s="10" t="n">
        <v>-0.0452244379998881</v>
      </c>
    </row>
    <row r="45" customFormat="false" ht="13.8" hidden="false" customHeight="false" outlineLevel="0" collapsed="false">
      <c r="A45" s="10" t="n">
        <v>17194</v>
      </c>
      <c r="B45" s="10" t="n">
        <v>900</v>
      </c>
      <c r="C45" s="10" t="n">
        <v>20170915</v>
      </c>
      <c r="D45" s="10" t="n">
        <v>-1.76009146988798</v>
      </c>
      <c r="E45" s="10" t="n">
        <v>-0.065188572958814</v>
      </c>
      <c r="F45" s="10" t="n">
        <v>17194</v>
      </c>
      <c r="G45" s="10" t="n">
        <v>-0.000865716483686295</v>
      </c>
      <c r="H45" s="10" t="n">
        <v>-0.0865716483686295</v>
      </c>
      <c r="I45" s="10" t="n">
        <v>-3.20635734698628E-005</v>
      </c>
      <c r="J45" s="10" t="n">
        <v>-1.67351982151935</v>
      </c>
      <c r="K45" s="10" t="n">
        <v>-0.0619822156118278</v>
      </c>
    </row>
    <row r="46" customFormat="false" ht="13.8" hidden="false" customHeight="false" outlineLevel="0" collapsed="false">
      <c r="A46" s="10" t="n">
        <v>17203</v>
      </c>
      <c r="B46" s="10" t="n">
        <v>400</v>
      </c>
      <c r="C46" s="10" t="n">
        <v>20170822</v>
      </c>
      <c r="D46" s="10" t="n">
        <v>0.678213041543451</v>
      </c>
      <c r="E46" s="10" t="n">
        <v>0.0251190015386463</v>
      </c>
      <c r="F46" s="10" t="n">
        <v>17203</v>
      </c>
      <c r="G46" s="10" t="n">
        <v>-0.0011687839592302</v>
      </c>
      <c r="H46" s="10" t="n">
        <v>-0.11687839592302</v>
      </c>
      <c r="I46" s="10" t="n">
        <v>-4.32882947863035E-005</v>
      </c>
      <c r="J46" s="10" t="n">
        <v>0.795091437466471</v>
      </c>
      <c r="K46" s="10" t="n">
        <v>0.0294478310172767</v>
      </c>
    </row>
    <row r="47" customFormat="false" ht="13.8" hidden="false" customHeight="false" outlineLevel="0" collapsed="false">
      <c r="A47" s="10" t="n">
        <v>17204</v>
      </c>
      <c r="B47" s="10" t="n">
        <v>900</v>
      </c>
      <c r="C47" s="10" t="n">
        <v>20170822</v>
      </c>
      <c r="D47" s="10" t="n">
        <v>-1.01012064913015</v>
      </c>
      <c r="E47" s="10" t="n">
        <v>-0.0374118758937093</v>
      </c>
      <c r="F47" s="10" t="n">
        <v>17204</v>
      </c>
      <c r="G47" s="10" t="n">
        <v>0.00224504026075969</v>
      </c>
      <c r="H47" s="10" t="n">
        <v>0.224504026075969</v>
      </c>
      <c r="I47" s="10" t="n">
        <v>8.31496392873959E-005</v>
      </c>
      <c r="J47" s="10" t="n">
        <v>-1.23462467520612</v>
      </c>
      <c r="K47" s="10" t="n">
        <v>-0.0457268398224489</v>
      </c>
    </row>
    <row r="48" customFormat="false" ht="13.8" hidden="false" customHeight="false" outlineLevel="0" collapsed="false">
      <c r="A48" s="10" t="n">
        <v>17206</v>
      </c>
      <c r="B48" s="10" t="n">
        <v>900</v>
      </c>
      <c r="C48" s="10" t="n">
        <v>20170724</v>
      </c>
      <c r="D48" s="10" t="n">
        <v>-0.135929199621369</v>
      </c>
      <c r="E48" s="10" t="n">
        <v>-0.00503441480079144</v>
      </c>
      <c r="F48" s="10" t="n">
        <v>17206</v>
      </c>
      <c r="G48" s="10" t="n">
        <v>0.0125717306863877</v>
      </c>
      <c r="H48" s="10" t="n">
        <v>1.25717306863877</v>
      </c>
      <c r="I48" s="10" t="n">
        <v>0.000465619655051396</v>
      </c>
      <c r="J48" s="10" t="n">
        <v>-1.39310226826014</v>
      </c>
      <c r="K48" s="10" t="n">
        <v>-0.0515963803059311</v>
      </c>
    </row>
    <row r="49" customFormat="false" ht="13.8" hidden="false" customHeight="false" outlineLevel="0" collapsed="false">
      <c r="A49" s="10" t="n">
        <v>17208</v>
      </c>
      <c r="B49" s="10" t="n">
        <v>900</v>
      </c>
      <c r="C49" s="10" t="n">
        <v>20170822</v>
      </c>
      <c r="D49" s="10" t="n">
        <v>-0.521088338748746</v>
      </c>
      <c r="E49" s="10" t="n">
        <v>-0.0192995681018054</v>
      </c>
      <c r="F49" s="10" t="n">
        <v>17208</v>
      </c>
      <c r="G49" s="10" t="n">
        <v>-0.00418413760162039</v>
      </c>
      <c r="H49" s="10" t="n">
        <v>-0.418413760162039</v>
      </c>
      <c r="I49" s="10" t="n">
        <v>-0.000154968059319274</v>
      </c>
      <c r="J49" s="10" t="n">
        <v>-0.102674578586707</v>
      </c>
      <c r="K49" s="10" t="n">
        <v>-0.00380276216987803</v>
      </c>
    </row>
    <row r="50" customFormat="false" ht="13.8" hidden="false" customHeight="false" outlineLevel="0" collapsed="false">
      <c r="A50" s="10" t="n">
        <v>17211</v>
      </c>
      <c r="B50" s="10" t="n">
        <v>400</v>
      </c>
      <c r="C50" s="10" t="n">
        <v>20170822</v>
      </c>
      <c r="D50" s="10" t="n">
        <v>-1.78831476608802</v>
      </c>
      <c r="E50" s="10" t="n">
        <v>-0.0662338802254823</v>
      </c>
      <c r="F50" s="10" t="n">
        <v>17211</v>
      </c>
      <c r="G50" s="10" t="n">
        <v>-0.0016160929317118</v>
      </c>
      <c r="H50" s="10" t="n">
        <v>-0.16160929317118</v>
      </c>
      <c r="I50" s="10" t="n">
        <v>-5.98552937671036E-005</v>
      </c>
      <c r="J50" s="10" t="n">
        <v>-1.62670547291684</v>
      </c>
      <c r="K50" s="10" t="n">
        <v>-0.0602483508487719</v>
      </c>
    </row>
    <row r="51" customFormat="false" ht="13.8" hidden="false" customHeight="false" outlineLevel="0" collapsed="false">
      <c r="A51" s="10" t="n">
        <v>17214</v>
      </c>
      <c r="B51" s="10" t="n">
        <v>900</v>
      </c>
      <c r="C51" s="10" t="n">
        <v>20170915</v>
      </c>
      <c r="D51" s="10" t="n">
        <v>-0.148813156125516</v>
      </c>
      <c r="E51" s="10" t="n">
        <v>-0.0055115983750191</v>
      </c>
      <c r="F51" s="10" t="n">
        <v>17214</v>
      </c>
      <c r="G51" s="10" t="n">
        <v>0.0250052514760814</v>
      </c>
      <c r="H51" s="10" t="n">
        <v>2.50052514760814</v>
      </c>
      <c r="I51" s="10" t="n">
        <v>0.000926120425040051</v>
      </c>
      <c r="J51" s="10" t="n">
        <v>-2.64933830373365</v>
      </c>
      <c r="K51" s="10" t="n">
        <v>-0.0981236408790242</v>
      </c>
    </row>
    <row r="52" customFormat="false" ht="13.8" hidden="false" customHeight="false" outlineLevel="0" collapsed="false">
      <c r="A52" s="10" t="n">
        <v>17218</v>
      </c>
      <c r="B52" s="10" t="n">
        <v>900</v>
      </c>
      <c r="C52" s="10" t="n">
        <v>20170724</v>
      </c>
      <c r="D52" s="10" t="n">
        <v>-1.1499013246853</v>
      </c>
      <c r="E52" s="10" t="n">
        <v>-0.0425889379513074</v>
      </c>
      <c r="F52" s="10" t="n">
        <v>17218</v>
      </c>
      <c r="G52" s="10" t="n">
        <v>-0.0306825013717201</v>
      </c>
      <c r="H52" s="10" t="n">
        <v>-3.06825013717201</v>
      </c>
      <c r="I52" s="10" t="n">
        <v>-0.00113638893969334</v>
      </c>
      <c r="J52" s="10" t="n">
        <v>1.91834881248671</v>
      </c>
      <c r="K52" s="10" t="n">
        <v>0.0710499560180263</v>
      </c>
    </row>
    <row r="53" customFormat="false" ht="13.8" hidden="false" customHeight="false" outlineLevel="0" collapsed="false">
      <c r="A53" s="10" t="s">
        <v>121</v>
      </c>
      <c r="B53" s="10" t="n">
        <v>900</v>
      </c>
      <c r="C53" s="10" t="n">
        <v>20170724</v>
      </c>
      <c r="D53" s="10" t="n">
        <v>-0.920153818548277</v>
      </c>
      <c r="E53" s="10" t="n">
        <v>-0.0340797710573436</v>
      </c>
      <c r="F53" s="10" t="s">
        <v>121</v>
      </c>
      <c r="G53" s="10" t="n">
        <v>-0.00579014643472206</v>
      </c>
      <c r="H53" s="10" t="n">
        <v>-0.579014643472205</v>
      </c>
      <c r="I53" s="10" t="n">
        <v>-0.000214449867952669</v>
      </c>
      <c r="J53" s="10" t="n">
        <v>-0.341139175076072</v>
      </c>
      <c r="K53" s="10" t="n">
        <v>-0.0126347842620767</v>
      </c>
    </row>
  </sheetData>
  <dataValidations count="1">
    <dataValidation allowBlank="true" operator="between" prompt="Incorrect Input" showDropDown="false" showErrorMessage="true" showInputMessage="true" sqref="B2:B53" type="list">
      <formula1>"400.0,900.0,2800.0,NA"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40" colorId="64" zoomScale="65" zoomScaleNormal="65" zoomScalePageLayoutView="100" workbookViewId="0">
      <selection pane="topLeft" activeCell="C25" activeCellId="0" sqref="C25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7.67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4" t="s">
        <v>1</v>
      </c>
      <c r="B1" s="6" t="s">
        <v>5</v>
      </c>
      <c r="C1" s="6" t="s">
        <v>122</v>
      </c>
    </row>
    <row r="2" customFormat="false" ht="15" hidden="false" customHeight="false" outlineLevel="0" collapsed="false">
      <c r="A2" s="10" t="n">
        <v>17010</v>
      </c>
      <c r="B2" s="10" t="n">
        <v>900</v>
      </c>
      <c r="C2" s="10" t="n">
        <v>-0.130005518315929</v>
      </c>
    </row>
    <row r="3" customFormat="false" ht="15" hidden="false" customHeight="false" outlineLevel="0" collapsed="false">
      <c r="A3" s="10" t="n">
        <v>17024</v>
      </c>
      <c r="B3" s="10" t="n">
        <v>400</v>
      </c>
      <c r="C3" s="10" t="n">
        <v>0.142186266314657</v>
      </c>
    </row>
    <row r="4" customFormat="false" ht="15" hidden="false" customHeight="false" outlineLevel="0" collapsed="false">
      <c r="A4" s="10" t="n">
        <v>17046</v>
      </c>
      <c r="B4" s="10" t="n">
        <v>900</v>
      </c>
      <c r="C4" s="10" t="n">
        <v>-0.449234959734723</v>
      </c>
    </row>
    <row r="5" customFormat="false" ht="15" hidden="false" customHeight="false" outlineLevel="0" collapsed="false">
      <c r="A5" s="10" t="n">
        <v>17056</v>
      </c>
      <c r="B5" s="10" t="n">
        <v>2800</v>
      </c>
      <c r="C5" s="10" t="n">
        <v>0.453198257905699</v>
      </c>
    </row>
    <row r="6" customFormat="false" ht="15" hidden="false" customHeight="false" outlineLevel="0" collapsed="false">
      <c r="A6" s="10" t="n">
        <v>17064</v>
      </c>
      <c r="B6" s="10" t="n">
        <v>900</v>
      </c>
      <c r="C6" s="10" t="n">
        <v>0.172896521062579</v>
      </c>
    </row>
    <row r="7" customFormat="false" ht="15" hidden="false" customHeight="false" outlineLevel="0" collapsed="false">
      <c r="A7" s="10" t="n">
        <v>17077</v>
      </c>
      <c r="B7" s="10" t="n">
        <v>400</v>
      </c>
      <c r="C7" s="10" t="n">
        <v>-0.169414419529482</v>
      </c>
    </row>
    <row r="8" customFormat="false" ht="15" hidden="false" customHeight="false" outlineLevel="0" collapsed="false">
      <c r="A8" s="10" t="n">
        <v>17078</v>
      </c>
      <c r="B8" s="10" t="n">
        <v>2800</v>
      </c>
      <c r="C8" s="10" t="n">
        <v>-0.200866274745472</v>
      </c>
    </row>
    <row r="9" customFormat="false" ht="15" hidden="false" customHeight="false" outlineLevel="0" collapsed="false">
      <c r="A9" s="10" t="n">
        <v>17086</v>
      </c>
      <c r="B9" s="10" t="n">
        <v>900</v>
      </c>
      <c r="C9" s="10" t="n">
        <v>-0.317630144772473</v>
      </c>
    </row>
    <row r="10" customFormat="false" ht="15" hidden="false" customHeight="false" outlineLevel="0" collapsed="false">
      <c r="A10" s="10" t="n">
        <v>17096</v>
      </c>
      <c r="B10" s="10" t="n">
        <v>2800</v>
      </c>
      <c r="C10" s="10" t="n">
        <v>0.647133641618023</v>
      </c>
    </row>
    <row r="11" customFormat="false" ht="15" hidden="false" customHeight="false" outlineLevel="0" collapsed="false">
      <c r="A11" s="10" t="n">
        <v>17097</v>
      </c>
      <c r="B11" s="10" t="n">
        <v>2800</v>
      </c>
      <c r="C11" s="10" t="n">
        <v>-0.0736447760238329</v>
      </c>
    </row>
    <row r="12" customFormat="false" ht="15" hidden="false" customHeight="false" outlineLevel="0" collapsed="false">
      <c r="A12" s="10" t="n">
        <v>17109</v>
      </c>
      <c r="B12" s="10" t="n">
        <v>400</v>
      </c>
      <c r="C12" s="10" t="n">
        <v>0.541120286086912</v>
      </c>
    </row>
    <row r="13" customFormat="false" ht="15" hidden="false" customHeight="false" outlineLevel="0" collapsed="false">
      <c r="A13" s="10" t="n">
        <v>17127</v>
      </c>
      <c r="B13" s="10" t="n">
        <v>900</v>
      </c>
      <c r="C13" s="10" t="n">
        <v>-0.359975821715572</v>
      </c>
    </row>
    <row r="14" customFormat="false" ht="15" hidden="false" customHeight="false" outlineLevel="0" collapsed="false">
      <c r="A14" s="10" t="n">
        <v>17150</v>
      </c>
      <c r="B14" s="10" t="n">
        <v>400</v>
      </c>
      <c r="C14" s="10" t="n">
        <v>-0.155034309631041</v>
      </c>
    </row>
    <row r="15" customFormat="false" ht="15" hidden="false" customHeight="false" outlineLevel="0" collapsed="false">
      <c r="A15" s="10" t="n">
        <v>17165</v>
      </c>
      <c r="B15" s="10" t="n">
        <v>400</v>
      </c>
      <c r="C15" s="10" t="n">
        <v>0.63003819749763</v>
      </c>
    </row>
    <row r="16" customFormat="false" ht="15" hidden="false" customHeight="false" outlineLevel="0" collapsed="false">
      <c r="A16" s="10" t="n">
        <v>17183</v>
      </c>
      <c r="B16" s="10" t="n">
        <v>900</v>
      </c>
      <c r="C16" s="10" t="n">
        <v>0.0700902906617216</v>
      </c>
    </row>
    <row r="17" customFormat="false" ht="15" hidden="false" customHeight="false" outlineLevel="0" collapsed="false">
      <c r="A17" s="10" t="n">
        <v>17191</v>
      </c>
      <c r="B17" s="10" t="n">
        <v>400</v>
      </c>
      <c r="C17" s="10" t="n">
        <v>0.258379815069</v>
      </c>
    </row>
    <row r="18" customFormat="false" ht="15" hidden="false" customHeight="false" outlineLevel="0" collapsed="false">
      <c r="A18" s="10" t="n">
        <v>17197</v>
      </c>
      <c r="B18" s="10" t="n">
        <v>2800</v>
      </c>
      <c r="C18" s="10" t="n">
        <v>4.9057349912626</v>
      </c>
    </row>
    <row r="19" customFormat="false" ht="15" hidden="false" customHeight="false" outlineLevel="0" collapsed="false">
      <c r="A19" s="10" t="n">
        <v>17205</v>
      </c>
      <c r="B19" s="10" t="n">
        <v>2800</v>
      </c>
      <c r="C19" s="10" t="n">
        <v>-1.46915584415585</v>
      </c>
    </row>
    <row r="20" customFormat="false" ht="15" hidden="false" customHeight="false" outlineLevel="0" collapsed="false">
      <c r="A20" s="10" t="n">
        <v>17011</v>
      </c>
      <c r="B20" s="10" t="n">
        <v>900</v>
      </c>
      <c r="C20" s="10" t="n">
        <v>-0.351927937358295</v>
      </c>
    </row>
    <row r="21" customFormat="false" ht="15" hidden="false" customHeight="false" outlineLevel="0" collapsed="false">
      <c r="A21" s="10" t="n">
        <v>17020</v>
      </c>
      <c r="B21" s="10" t="n">
        <v>900</v>
      </c>
      <c r="C21" s="10" t="n">
        <v>-0.247896894606891</v>
      </c>
    </row>
    <row r="22" customFormat="false" ht="15" hidden="false" customHeight="false" outlineLevel="0" collapsed="false">
      <c r="A22" s="10" t="n">
        <v>17023</v>
      </c>
      <c r="B22" s="10" t="n">
        <v>2800</v>
      </c>
      <c r="C22" s="10" t="n">
        <v>-0.58225178869787</v>
      </c>
    </row>
    <row r="23" customFormat="false" ht="15" hidden="false" customHeight="false" outlineLevel="0" collapsed="false">
      <c r="A23" s="10" t="n">
        <v>17049</v>
      </c>
      <c r="B23" s="10" t="n">
        <v>400</v>
      </c>
      <c r="C23" s="10" t="n">
        <v>-0.375347228555729</v>
      </c>
    </row>
    <row r="24" customFormat="false" ht="15" hidden="false" customHeight="false" outlineLevel="0" collapsed="false">
      <c r="A24" s="10" t="n">
        <v>17054</v>
      </c>
      <c r="B24" s="10" t="n">
        <v>2800</v>
      </c>
      <c r="C24" s="10" t="n">
        <v>0.023652508463916</v>
      </c>
    </row>
    <row r="25" customFormat="false" ht="15" hidden="false" customHeight="false" outlineLevel="0" collapsed="false">
      <c r="A25" s="10" t="n">
        <v>17066</v>
      </c>
      <c r="B25" s="10" t="n">
        <v>2800</v>
      </c>
      <c r="C25" s="10" t="n">
        <v>-0.34102167006009</v>
      </c>
    </row>
    <row r="26" customFormat="false" ht="15" hidden="false" customHeight="false" outlineLevel="0" collapsed="false">
      <c r="A26" s="10" t="n">
        <v>17098</v>
      </c>
      <c r="B26" s="10" t="n">
        <v>2800</v>
      </c>
      <c r="C26" s="10" t="n">
        <v>-0.777991728728685</v>
      </c>
    </row>
    <row r="27" customFormat="false" ht="15" hidden="false" customHeight="false" outlineLevel="0" collapsed="false">
      <c r="A27" s="10" t="n">
        <v>17119</v>
      </c>
      <c r="B27" s="10" t="n">
        <v>400</v>
      </c>
      <c r="C27" s="10" t="n">
        <v>-5.23672048155982</v>
      </c>
    </row>
    <row r="28" customFormat="false" ht="15" hidden="false" customHeight="false" outlineLevel="0" collapsed="false">
      <c r="A28" s="10" t="n">
        <v>17131</v>
      </c>
      <c r="B28" s="10" t="n">
        <v>2800</v>
      </c>
      <c r="C28" s="10" t="n">
        <v>-0.653281060248093</v>
      </c>
    </row>
    <row r="29" customFormat="false" ht="15" hidden="false" customHeight="false" outlineLevel="0" collapsed="false">
      <c r="A29" s="10" t="n">
        <v>17138</v>
      </c>
      <c r="B29" s="10" t="n">
        <v>400</v>
      </c>
      <c r="C29" s="10" t="n">
        <v>1.38844377190189</v>
      </c>
    </row>
    <row r="30" customFormat="false" ht="15" hidden="false" customHeight="false" outlineLevel="0" collapsed="false">
      <c r="A30" s="10" t="n">
        <v>17141</v>
      </c>
      <c r="B30" s="10" t="n">
        <v>900</v>
      </c>
      <c r="C30" s="10" t="n">
        <v>0.0108429811869859</v>
      </c>
    </row>
    <row r="31" customFormat="false" ht="15" hidden="false" customHeight="false" outlineLevel="0" collapsed="false">
      <c r="A31" s="10" t="n">
        <v>17186</v>
      </c>
      <c r="B31" s="10" t="n">
        <v>400</v>
      </c>
      <c r="C31" s="10" t="n">
        <v>0.280961288412759</v>
      </c>
    </row>
    <row r="32" customFormat="false" ht="15" hidden="false" customHeight="false" outlineLevel="0" collapsed="false">
      <c r="A32" s="10" t="n">
        <v>17189</v>
      </c>
      <c r="B32" s="10" t="n">
        <v>400</v>
      </c>
      <c r="C32" s="10" t="n">
        <v>-0.0223269052419339</v>
      </c>
    </row>
    <row r="33" customFormat="false" ht="15" hidden="false" customHeight="false" outlineLevel="0" collapsed="false">
      <c r="A33" s="10" t="n">
        <v>17196</v>
      </c>
      <c r="B33" s="10" t="n">
        <v>900</v>
      </c>
      <c r="C33" s="10" t="n">
        <v>-2.11461768142284</v>
      </c>
    </row>
    <row r="34" customFormat="false" ht="15" hidden="false" customHeight="false" outlineLevel="0" collapsed="false">
      <c r="A34" s="10" t="n">
        <v>17199</v>
      </c>
      <c r="B34" s="10" t="n">
        <v>2800</v>
      </c>
      <c r="C34" s="10" t="n">
        <v>0.608668650969645</v>
      </c>
    </row>
    <row r="35" customFormat="false" ht="15" hidden="false" customHeight="false" outlineLevel="0" collapsed="false">
      <c r="A35" s="10" t="n">
        <v>17212</v>
      </c>
      <c r="B35" s="10" t="n">
        <v>900</v>
      </c>
      <c r="C35" s="10" t="n">
        <v>-0.160598054148138</v>
      </c>
    </row>
    <row r="36" customFormat="false" ht="15" hidden="false" customHeight="false" outlineLevel="0" collapsed="false">
      <c r="A36" s="10" t="n">
        <v>17215</v>
      </c>
      <c r="B36" s="10" t="n">
        <v>900</v>
      </c>
      <c r="C36" s="10" t="n">
        <v>0.182310304786015</v>
      </c>
    </row>
    <row r="37" customFormat="false" ht="15" hidden="false" customHeight="false" outlineLevel="0" collapsed="false">
      <c r="A37" s="10" t="n">
        <v>17217</v>
      </c>
      <c r="B37" s="10" t="n">
        <v>400</v>
      </c>
      <c r="C37" s="10" t="n">
        <v>1.45461950790222</v>
      </c>
    </row>
    <row r="38" customFormat="false" ht="15" hidden="false" customHeight="false" outlineLevel="0" collapsed="false">
      <c r="A38" s="10" t="n">
        <v>17026</v>
      </c>
      <c r="B38" s="10" t="n">
        <v>2800</v>
      </c>
      <c r="C38" s="10" t="n">
        <v>-0.238579984708195</v>
      </c>
    </row>
    <row r="39" customFormat="false" ht="15" hidden="false" customHeight="false" outlineLevel="0" collapsed="false">
      <c r="A39" s="10" t="n">
        <v>17032</v>
      </c>
      <c r="B39" s="10" t="n">
        <v>900</v>
      </c>
      <c r="C39" s="10" t="n">
        <v>-0.687903651903645</v>
      </c>
    </row>
    <row r="40" customFormat="false" ht="15" hidden="false" customHeight="false" outlineLevel="0" collapsed="false">
      <c r="A40" s="10" t="n">
        <v>17036</v>
      </c>
      <c r="B40" s="10" t="n">
        <v>2800</v>
      </c>
      <c r="C40" s="10" t="n">
        <v>-1.09581703142234</v>
      </c>
    </row>
    <row r="41" customFormat="false" ht="15" hidden="false" customHeight="false" outlineLevel="0" collapsed="false">
      <c r="A41" s="10" t="n">
        <v>17040</v>
      </c>
      <c r="B41" s="10" t="n">
        <v>2800</v>
      </c>
      <c r="C41" s="10" t="n">
        <v>-0.843396430576625</v>
      </c>
    </row>
    <row r="42" customFormat="false" ht="15" hidden="false" customHeight="false" outlineLevel="0" collapsed="false">
      <c r="A42" s="10" t="n">
        <v>17045</v>
      </c>
      <c r="B42" s="10" t="n">
        <v>2800</v>
      </c>
      <c r="C42" s="10" t="n">
        <v>2.61332809686409</v>
      </c>
    </row>
    <row r="43" customFormat="false" ht="15" hidden="false" customHeight="false" outlineLevel="0" collapsed="false">
      <c r="A43" s="10" t="n">
        <v>17050</v>
      </c>
      <c r="B43" s="10" t="n">
        <v>2800</v>
      </c>
      <c r="C43" s="10" t="n">
        <v>-0.631253025169405</v>
      </c>
    </row>
    <row r="44" customFormat="false" ht="15" hidden="false" customHeight="false" outlineLevel="0" collapsed="false">
      <c r="A44" s="10" t="n">
        <v>17061</v>
      </c>
      <c r="B44" s="10" t="n">
        <v>400</v>
      </c>
      <c r="C44" s="10" t="n">
        <v>0.0709291979686743</v>
      </c>
    </row>
    <row r="45" customFormat="false" ht="15" hidden="false" customHeight="false" outlineLevel="0" collapsed="false">
      <c r="A45" s="10" t="n">
        <v>17065</v>
      </c>
      <c r="B45" s="10" t="n">
        <v>900</v>
      </c>
      <c r="C45" s="10" t="n">
        <v>0.083543836205726</v>
      </c>
    </row>
    <row r="46" customFormat="false" ht="15" hidden="false" customHeight="false" outlineLevel="0" collapsed="false">
      <c r="A46" s="10" t="n">
        <v>17080</v>
      </c>
      <c r="B46" s="10" t="n">
        <v>900</v>
      </c>
      <c r="C46" s="10" t="n">
        <v>-0.877318563542393</v>
      </c>
    </row>
    <row r="47" customFormat="false" ht="15" hidden="false" customHeight="false" outlineLevel="0" collapsed="false">
      <c r="A47" s="10" t="n">
        <v>17104</v>
      </c>
      <c r="B47" s="10" t="n">
        <v>400</v>
      </c>
      <c r="C47" s="10" t="n">
        <v>-0.823092607332129</v>
      </c>
    </row>
    <row r="48" customFormat="false" ht="15" hidden="false" customHeight="false" outlineLevel="0" collapsed="false">
      <c r="A48" s="10" t="n">
        <v>17117</v>
      </c>
      <c r="B48" s="10" t="n">
        <v>400</v>
      </c>
      <c r="C48" s="10" t="n">
        <v>-0.197784696694275</v>
      </c>
    </row>
    <row r="49" customFormat="false" ht="15" hidden="false" customHeight="false" outlineLevel="0" collapsed="false">
      <c r="A49" s="10" t="n">
        <v>17147</v>
      </c>
      <c r="B49" s="10" t="n">
        <v>2800</v>
      </c>
      <c r="C49" s="10" t="n">
        <v>-2.9110899818213</v>
      </c>
    </row>
    <row r="50" customFormat="false" ht="15" hidden="false" customHeight="false" outlineLevel="0" collapsed="false">
      <c r="A50" s="10" t="n">
        <v>17155</v>
      </c>
      <c r="B50" s="10" t="n">
        <v>900</v>
      </c>
      <c r="C50" s="10" t="n">
        <v>0.095533795079999</v>
      </c>
    </row>
    <row r="51" customFormat="false" ht="15" hidden="false" customHeight="false" outlineLevel="0" collapsed="false">
      <c r="A51" s="10" t="n">
        <v>17187</v>
      </c>
      <c r="B51" s="10" t="n">
        <v>900</v>
      </c>
      <c r="C51" s="10" t="n">
        <v>-1.06755855699153</v>
      </c>
    </row>
    <row r="52" customFormat="false" ht="15" hidden="false" customHeight="false" outlineLevel="0" collapsed="false">
      <c r="A52" s="10" t="n">
        <v>17195</v>
      </c>
      <c r="B52" s="10" t="n">
        <v>400</v>
      </c>
      <c r="C52" s="10" t="n">
        <v>0.735619924132311</v>
      </c>
    </row>
    <row r="53" customFormat="false" ht="15" hidden="false" customHeight="false" outlineLevel="0" collapsed="false">
      <c r="A53" s="10" t="n">
        <v>17198</v>
      </c>
      <c r="B53" s="10" t="n">
        <v>900</v>
      </c>
      <c r="C53" s="10" t="n">
        <v>1.48478861270448</v>
      </c>
    </row>
    <row r="54" customFormat="false" ht="15" hidden="false" customHeight="false" outlineLevel="0" collapsed="false">
      <c r="A54" s="10" t="n">
        <v>17207</v>
      </c>
      <c r="B54" s="10" t="n">
        <v>400</v>
      </c>
      <c r="C54" s="10" t="n">
        <v>0.186884346576261</v>
      </c>
    </row>
    <row r="55" customFormat="false" ht="15" hidden="false" customHeight="false" outlineLevel="0" collapsed="false">
      <c r="A55" s="10" t="n">
        <v>17220</v>
      </c>
      <c r="B55" s="10" t="n">
        <v>400</v>
      </c>
      <c r="C55" s="10" t="n">
        <v>-0.120962864400626</v>
      </c>
    </row>
    <row r="56" customFormat="false" ht="15" hidden="false" customHeight="false" outlineLevel="0" collapsed="false">
      <c r="A56" s="10" t="n">
        <v>17013</v>
      </c>
      <c r="B56" s="10" t="n">
        <v>400</v>
      </c>
      <c r="C56" s="10" t="n">
        <v>-0.834629959292957</v>
      </c>
    </row>
    <row r="57" customFormat="false" ht="15" hidden="false" customHeight="false" outlineLevel="0" collapsed="false">
      <c r="A57" s="10" t="n">
        <v>17031</v>
      </c>
      <c r="B57" s="10" t="n">
        <v>900</v>
      </c>
      <c r="C57" s="10" t="n">
        <v>0.904842152731966</v>
      </c>
    </row>
    <row r="58" customFormat="false" ht="15" hidden="false" customHeight="false" outlineLevel="0" collapsed="false">
      <c r="A58" s="10" t="n">
        <v>17069</v>
      </c>
      <c r="B58" s="10" t="n">
        <v>400</v>
      </c>
      <c r="C58" s="10" t="n">
        <v>-1.0255224817774</v>
      </c>
    </row>
    <row r="59" customFormat="false" ht="15" hidden="false" customHeight="false" outlineLevel="0" collapsed="false">
      <c r="A59" s="10" t="n">
        <v>17070</v>
      </c>
      <c r="B59" s="10" t="n">
        <v>400</v>
      </c>
      <c r="C59" s="10" t="n">
        <v>-1.12348004795341</v>
      </c>
    </row>
    <row r="60" customFormat="false" ht="15" hidden="false" customHeight="false" outlineLevel="0" collapsed="false">
      <c r="A60" s="10" t="n">
        <v>17072</v>
      </c>
      <c r="B60" s="10" t="n">
        <v>2800</v>
      </c>
      <c r="C60" s="10" t="n">
        <v>-0.518934652377919</v>
      </c>
    </row>
    <row r="61" customFormat="false" ht="15" hidden="false" customHeight="false" outlineLevel="0" collapsed="false">
      <c r="A61" s="10" t="n">
        <v>17090</v>
      </c>
      <c r="B61" s="10" t="n">
        <v>2800</v>
      </c>
      <c r="C61" s="10" t="n">
        <v>-1.79640310837029</v>
      </c>
    </row>
    <row r="62" customFormat="false" ht="15" hidden="false" customHeight="false" outlineLevel="0" collapsed="false">
      <c r="A62" s="10" t="n">
        <v>17093</v>
      </c>
      <c r="B62" s="10" t="n">
        <v>900</v>
      </c>
      <c r="C62" s="10" t="n">
        <v>-0.389815683197127</v>
      </c>
    </row>
    <row r="63" customFormat="false" ht="15" hidden="false" customHeight="false" outlineLevel="0" collapsed="false">
      <c r="A63" s="10" t="n">
        <v>17108</v>
      </c>
      <c r="B63" s="10" t="n">
        <v>2800</v>
      </c>
      <c r="C63" s="10" t="n">
        <v>0.33064550622936</v>
      </c>
    </row>
    <row r="64" customFormat="false" ht="15" hidden="false" customHeight="false" outlineLevel="0" collapsed="false">
      <c r="A64" s="10" t="n">
        <v>17122</v>
      </c>
      <c r="B64" s="10" t="n">
        <v>2800</v>
      </c>
      <c r="C64" s="10" t="n">
        <v>-0.314998529195473</v>
      </c>
    </row>
    <row r="65" customFormat="false" ht="15" hidden="false" customHeight="false" outlineLevel="0" collapsed="false">
      <c r="A65" s="10" t="n">
        <v>17135</v>
      </c>
      <c r="B65" s="10" t="n">
        <v>900</v>
      </c>
      <c r="C65" s="10" t="n">
        <v>-0.80375254874802</v>
      </c>
    </row>
    <row r="66" customFormat="false" ht="15" hidden="false" customHeight="false" outlineLevel="0" collapsed="false">
      <c r="A66" s="10" t="n">
        <v>17142</v>
      </c>
      <c r="B66" s="10" t="n">
        <v>2800</v>
      </c>
      <c r="C66" s="10" t="n">
        <v>-0.218666857052625</v>
      </c>
    </row>
    <row r="67" customFormat="false" ht="15" hidden="false" customHeight="false" outlineLevel="0" collapsed="false">
      <c r="A67" s="10" t="n">
        <v>17154</v>
      </c>
      <c r="B67" s="10" t="n">
        <v>900</v>
      </c>
      <c r="C67" s="10" t="n">
        <v>-0.230312693772697</v>
      </c>
    </row>
    <row r="68" customFormat="false" ht="15" hidden="false" customHeight="false" outlineLevel="0" collapsed="false">
      <c r="A68" s="10" t="n">
        <v>17162</v>
      </c>
      <c r="B68" s="10" t="n">
        <v>400</v>
      </c>
      <c r="C68" s="10" t="n">
        <v>-0.232444320473763</v>
      </c>
    </row>
    <row r="69" customFormat="false" ht="15" hidden="false" customHeight="false" outlineLevel="0" collapsed="false">
      <c r="A69" s="10" t="n">
        <v>17173</v>
      </c>
      <c r="B69" s="10" t="n">
        <v>900</v>
      </c>
      <c r="C69" s="10" t="n">
        <v>0.433423838993551</v>
      </c>
    </row>
    <row r="70" customFormat="false" ht="15" hidden="false" customHeight="false" outlineLevel="0" collapsed="false">
      <c r="A70" s="10" t="n">
        <v>17174</v>
      </c>
      <c r="B70" s="10" t="n">
        <v>400</v>
      </c>
      <c r="C70" s="10" t="n">
        <v>0.23058448624281</v>
      </c>
    </row>
    <row r="71" customFormat="false" ht="15" hidden="false" customHeight="false" outlineLevel="0" collapsed="false">
      <c r="A71" s="10" t="n">
        <v>17176</v>
      </c>
      <c r="B71" s="10" t="n">
        <v>400</v>
      </c>
      <c r="C71" s="10" t="n">
        <v>-2.83418421456884</v>
      </c>
    </row>
    <row r="72" customFormat="false" ht="15" hidden="false" customHeight="false" outlineLevel="0" collapsed="false">
      <c r="A72" s="10" t="n">
        <v>17181</v>
      </c>
      <c r="B72" s="10" t="n">
        <v>2800</v>
      </c>
      <c r="C72" s="10" t="n">
        <v>-1.6857699450932</v>
      </c>
    </row>
    <row r="73" customFormat="false" ht="15" hidden="false" customHeight="false" outlineLevel="0" collapsed="false">
      <c r="A73" s="10" t="n">
        <v>17184</v>
      </c>
      <c r="B73" s="10" t="n">
        <v>900</v>
      </c>
      <c r="C73" s="10" t="n">
        <v>-1.0104774851317</v>
      </c>
    </row>
    <row r="74" customFormat="false" ht="15" hidden="false" customHeight="false" outlineLevel="0" collapsed="false">
      <c r="A74" s="10" t="n">
        <v>17008</v>
      </c>
      <c r="B74" s="10" t="n">
        <v>400</v>
      </c>
      <c r="C74" s="10" t="n">
        <v>-2.78378907743604</v>
      </c>
    </row>
    <row r="75" customFormat="false" ht="15" hidden="false" customHeight="false" outlineLevel="0" collapsed="false">
      <c r="A75" s="10" t="n">
        <v>17022</v>
      </c>
      <c r="B75" s="10" t="n">
        <v>2800</v>
      </c>
      <c r="C75" s="10" t="n">
        <v>0.0708807180961557</v>
      </c>
    </row>
    <row r="76" customFormat="false" ht="15" hidden="false" customHeight="false" outlineLevel="0" collapsed="false">
      <c r="A76" s="10" t="n">
        <v>17028</v>
      </c>
      <c r="B76" s="10" t="n">
        <v>400</v>
      </c>
      <c r="C76" s="10" t="n">
        <v>0.403851007824607</v>
      </c>
    </row>
    <row r="77" customFormat="false" ht="15" hidden="false" customHeight="false" outlineLevel="0" collapsed="false">
      <c r="A77" s="10" t="n">
        <v>17030</v>
      </c>
      <c r="B77" s="10" t="n">
        <v>900</v>
      </c>
      <c r="C77" s="10" t="n">
        <v>-0.627511232001849</v>
      </c>
    </row>
    <row r="78" customFormat="false" ht="15" hidden="false" customHeight="false" outlineLevel="0" collapsed="false">
      <c r="A78" s="10" t="n">
        <v>17048</v>
      </c>
      <c r="B78" s="10" t="n">
        <v>900</v>
      </c>
      <c r="C78" s="10" t="n">
        <v>-0.0361579754354272</v>
      </c>
    </row>
    <row r="79" customFormat="false" ht="15" hidden="false" customHeight="false" outlineLevel="0" collapsed="false">
      <c r="A79" s="10" t="n">
        <v>17053</v>
      </c>
      <c r="B79" s="10" t="n">
        <v>2800</v>
      </c>
      <c r="C79" s="10" t="n">
        <v>-0.937442494832175</v>
      </c>
    </row>
    <row r="80" customFormat="false" ht="15" hidden="false" customHeight="false" outlineLevel="0" collapsed="false">
      <c r="A80" s="10" t="n">
        <v>17075</v>
      </c>
      <c r="B80" s="10" t="n">
        <v>900</v>
      </c>
      <c r="C80" s="10" t="n">
        <v>-0.059406587283337</v>
      </c>
    </row>
    <row r="81" customFormat="false" ht="15" hidden="false" customHeight="false" outlineLevel="0" collapsed="false">
      <c r="A81" s="10" t="n">
        <v>17095</v>
      </c>
      <c r="B81" s="10" t="n">
        <v>400</v>
      </c>
      <c r="C81" s="10" t="n">
        <v>-2.02433211922991</v>
      </c>
    </row>
    <row r="82" customFormat="false" ht="15" hidden="false" customHeight="false" outlineLevel="0" collapsed="false">
      <c r="A82" s="10" t="n">
        <v>17110</v>
      </c>
      <c r="B82" s="10" t="n">
        <v>2800</v>
      </c>
      <c r="C82" s="10" t="n">
        <v>-1.23110193073982</v>
      </c>
    </row>
    <row r="83" customFormat="false" ht="15" hidden="false" customHeight="false" outlineLevel="0" collapsed="false">
      <c r="A83" s="10" t="n">
        <v>17114</v>
      </c>
      <c r="B83" s="10" t="n">
        <v>2800</v>
      </c>
      <c r="C83" s="10" t="n">
        <v>-0.221729733386514</v>
      </c>
    </row>
    <row r="84" customFormat="false" ht="15" hidden="false" customHeight="false" outlineLevel="0" collapsed="false">
      <c r="A84" s="10" t="n">
        <v>17116</v>
      </c>
      <c r="B84" s="10" t="n">
        <v>900</v>
      </c>
      <c r="C84" s="10" t="n">
        <v>0.0781593195004652</v>
      </c>
    </row>
    <row r="85" customFormat="false" ht="15" hidden="false" customHeight="false" outlineLevel="0" collapsed="false">
      <c r="A85" s="10" t="n">
        <v>17151</v>
      </c>
      <c r="B85" s="10" t="n">
        <v>900</v>
      </c>
      <c r="C85" s="10" t="n">
        <v>0.160844851558024</v>
      </c>
    </row>
    <row r="86" customFormat="false" ht="15" hidden="false" customHeight="false" outlineLevel="0" collapsed="false">
      <c r="A86" s="10" t="n">
        <v>17157</v>
      </c>
      <c r="B86" s="10" t="n">
        <v>400</v>
      </c>
      <c r="C86" s="10" t="n">
        <v>-0.0572535712789498</v>
      </c>
    </row>
    <row r="87" customFormat="false" ht="15" hidden="false" customHeight="false" outlineLevel="0" collapsed="false">
      <c r="A87" s="10" t="n">
        <v>17163</v>
      </c>
      <c r="B87" s="10" t="n">
        <v>400</v>
      </c>
      <c r="C87" s="10" t="n">
        <v>0.982268971804083</v>
      </c>
    </row>
    <row r="88" customFormat="false" ht="15" hidden="false" customHeight="false" outlineLevel="0" collapsed="false">
      <c r="A88" s="10" t="n">
        <v>17179</v>
      </c>
      <c r="B88" s="10" t="n">
        <v>900</v>
      </c>
      <c r="C88" s="10" t="n">
        <v>-0.986274348647976</v>
      </c>
    </row>
    <row r="89" customFormat="false" ht="15" hidden="false" customHeight="false" outlineLevel="0" collapsed="false">
      <c r="A89" s="10" t="n">
        <v>17182</v>
      </c>
      <c r="B89" s="10" t="n">
        <v>400</v>
      </c>
      <c r="C89" s="10" t="n">
        <v>-0.618688372374363</v>
      </c>
    </row>
    <row r="90" customFormat="false" ht="15" hidden="false" customHeight="false" outlineLevel="0" collapsed="false">
      <c r="A90" s="10" t="n">
        <v>17190</v>
      </c>
      <c r="B90" s="10" t="n">
        <v>2800</v>
      </c>
      <c r="C90" s="10" t="n">
        <v>0.528115733288142</v>
      </c>
    </row>
    <row r="91" customFormat="false" ht="15" hidden="false" customHeight="false" outlineLevel="0" collapsed="false">
      <c r="A91" s="10" t="n">
        <v>17222</v>
      </c>
      <c r="B91" s="10" t="n">
        <v>2800</v>
      </c>
      <c r="C91" s="10" t="n">
        <v>-1.360797648305</v>
      </c>
    </row>
    <row r="92" customFormat="false" ht="15" hidden="false" customHeight="false" outlineLevel="0" collapsed="false">
      <c r="A92" s="10" t="n">
        <v>17001</v>
      </c>
      <c r="B92" s="10" t="n">
        <v>400</v>
      </c>
      <c r="C92" s="10" t="n">
        <v>-0.598263399693715</v>
      </c>
    </row>
    <row r="93" customFormat="false" ht="15" hidden="false" customHeight="false" outlineLevel="0" collapsed="false">
      <c r="A93" s="10" t="n">
        <v>17041</v>
      </c>
      <c r="B93" s="10" t="n">
        <v>2800</v>
      </c>
      <c r="C93" s="10" t="n">
        <v>-1.20688998663912</v>
      </c>
    </row>
    <row r="94" customFormat="false" ht="15" hidden="false" customHeight="false" outlineLevel="0" collapsed="false">
      <c r="A94" s="10" t="n">
        <v>17042</v>
      </c>
      <c r="B94" s="10" t="n">
        <v>900</v>
      </c>
      <c r="C94" s="10" t="n">
        <v>0.392261253773125</v>
      </c>
    </row>
    <row r="95" customFormat="false" ht="15" hidden="false" customHeight="false" outlineLevel="0" collapsed="false">
      <c r="A95" s="10" t="n">
        <v>17052</v>
      </c>
      <c r="B95" s="10" t="n">
        <v>400</v>
      </c>
      <c r="C95" s="10" t="n">
        <v>-0.232992145619046</v>
      </c>
    </row>
    <row r="96" customFormat="false" ht="15" hidden="false" customHeight="false" outlineLevel="0" collapsed="false">
      <c r="A96" s="10" t="n">
        <v>17085</v>
      </c>
      <c r="B96" s="10" t="n">
        <v>2800</v>
      </c>
      <c r="C96" s="10" t="n">
        <v>-0.771686746987947</v>
      </c>
    </row>
    <row r="97" customFormat="false" ht="15" hidden="false" customHeight="false" outlineLevel="0" collapsed="false">
      <c r="A97" s="10" t="n">
        <v>17106</v>
      </c>
      <c r="B97" s="10" t="n">
        <v>900</v>
      </c>
      <c r="C97" s="10" t="n">
        <v>-0.657697805710402</v>
      </c>
    </row>
    <row r="98" customFormat="false" ht="15" hidden="false" customHeight="false" outlineLevel="0" collapsed="false">
      <c r="A98" s="10" t="n">
        <v>17111</v>
      </c>
      <c r="B98" s="10" t="n">
        <v>400</v>
      </c>
      <c r="C98" s="10" t="n">
        <v>0.256677981341371</v>
      </c>
    </row>
    <row r="99" customFormat="false" ht="15" hidden="false" customHeight="false" outlineLevel="0" collapsed="false">
      <c r="A99" s="10" t="n">
        <v>17120</v>
      </c>
      <c r="B99" s="10" t="n">
        <v>900</v>
      </c>
      <c r="C99" s="10" t="n">
        <v>-0.538624027438503</v>
      </c>
    </row>
    <row r="100" customFormat="false" ht="15" hidden="false" customHeight="false" outlineLevel="0" collapsed="false">
      <c r="A100" s="10" t="n">
        <v>17129</v>
      </c>
      <c r="B100" s="10" t="n">
        <v>2800</v>
      </c>
      <c r="C100" s="10" t="n">
        <v>-1.87328608568681</v>
      </c>
    </row>
    <row r="101" customFormat="false" ht="15" hidden="false" customHeight="false" outlineLevel="0" collapsed="false">
      <c r="A101" s="10" t="n">
        <v>17133</v>
      </c>
      <c r="B101" s="10" t="n">
        <v>2800</v>
      </c>
      <c r="C101" s="10" t="n">
        <v>0.0155534333404515</v>
      </c>
    </row>
    <row r="102" customFormat="false" ht="15" hidden="false" customHeight="false" outlineLevel="0" collapsed="false">
      <c r="A102" s="10" t="n">
        <v>17143</v>
      </c>
      <c r="B102" s="10" t="n">
        <v>400</v>
      </c>
      <c r="C102" s="10" t="n">
        <v>0.245782128723187</v>
      </c>
    </row>
    <row r="103" customFormat="false" ht="15" hidden="false" customHeight="false" outlineLevel="0" collapsed="false">
      <c r="A103" s="10" t="n">
        <v>17158</v>
      </c>
      <c r="B103" s="10" t="n">
        <v>900</v>
      </c>
      <c r="C103" s="10" t="n">
        <v>-1.65983603156075</v>
      </c>
    </row>
    <row r="104" customFormat="false" ht="15" hidden="false" customHeight="false" outlineLevel="0" collapsed="false">
      <c r="A104" s="10" t="n">
        <v>17166</v>
      </c>
      <c r="B104" s="10" t="n">
        <v>400</v>
      </c>
      <c r="C104" s="10" t="n">
        <v>1.11897111241155</v>
      </c>
    </row>
    <row r="105" customFormat="false" ht="15" hidden="false" customHeight="false" outlineLevel="0" collapsed="false">
      <c r="A105" s="10" t="n">
        <v>17170</v>
      </c>
      <c r="B105" s="10" t="n">
        <v>2800</v>
      </c>
      <c r="C105" s="10" t="n">
        <v>0.210786295547603</v>
      </c>
    </row>
    <row r="106" customFormat="false" ht="15" hidden="false" customHeight="false" outlineLevel="0" collapsed="false">
      <c r="A106" s="10" t="n">
        <v>17206</v>
      </c>
      <c r="B106" s="10" t="n">
        <v>900</v>
      </c>
      <c r="C106" s="10" t="n">
        <v>1.14177650301709</v>
      </c>
    </row>
    <row r="107" customFormat="false" ht="15" hidden="false" customHeight="false" outlineLevel="0" collapsed="false">
      <c r="A107" s="10" t="n">
        <v>17210</v>
      </c>
      <c r="B107" s="10" t="n">
        <v>2800</v>
      </c>
      <c r="C107" s="10" t="n">
        <v>-0.465063895822143</v>
      </c>
    </row>
    <row r="108" customFormat="false" ht="15" hidden="false" customHeight="false" outlineLevel="0" collapsed="false">
      <c r="A108" s="10" t="n">
        <v>17218</v>
      </c>
      <c r="B108" s="10" t="n">
        <v>900</v>
      </c>
      <c r="C108" s="10" t="n">
        <v>-2.6495554009124</v>
      </c>
    </row>
    <row r="109" customFormat="false" ht="15" hidden="false" customHeight="false" outlineLevel="0" collapsed="false">
      <c r="A109" s="10" t="n">
        <v>17007</v>
      </c>
      <c r="B109" s="10" t="n">
        <v>400</v>
      </c>
      <c r="C109" s="10" t="n">
        <v>-0.0368031717354046</v>
      </c>
    </row>
    <row r="110" customFormat="false" ht="15" hidden="false" customHeight="false" outlineLevel="0" collapsed="false">
      <c r="A110" s="10" t="n">
        <v>17012</v>
      </c>
      <c r="B110" s="10" t="n">
        <v>900</v>
      </c>
      <c r="C110" s="10" t="n">
        <v>-0.336102354291111</v>
      </c>
    </row>
    <row r="111" customFormat="false" ht="15" hidden="false" customHeight="false" outlineLevel="0" collapsed="false">
      <c r="A111" s="10" t="n">
        <v>17019</v>
      </c>
      <c r="B111" s="10" t="n">
        <v>2800</v>
      </c>
      <c r="C111" s="10" t="n">
        <v>-0.0199952952661625</v>
      </c>
    </row>
    <row r="112" customFormat="false" ht="15" hidden="false" customHeight="false" outlineLevel="0" collapsed="false">
      <c r="A112" s="10" t="n">
        <v>17027</v>
      </c>
      <c r="B112" s="10" t="n">
        <v>900</v>
      </c>
      <c r="C112" s="10" t="n">
        <v>-0.447817836812152</v>
      </c>
    </row>
    <row r="113" customFormat="false" ht="15" hidden="false" customHeight="false" outlineLevel="0" collapsed="false">
      <c r="A113" s="10" t="n">
        <v>17029</v>
      </c>
      <c r="B113" s="10" t="n">
        <v>900</v>
      </c>
      <c r="C113" s="10" t="n">
        <v>-0.0159420134131605</v>
      </c>
    </row>
    <row r="114" customFormat="false" ht="15" hidden="false" customHeight="false" outlineLevel="0" collapsed="false">
      <c r="A114" s="10" t="n">
        <v>17082</v>
      </c>
      <c r="B114" s="10" t="n">
        <v>900</v>
      </c>
      <c r="C114" s="10" t="n">
        <v>0.49100060889149</v>
      </c>
    </row>
    <row r="115" customFormat="false" ht="15" hidden="false" customHeight="false" outlineLevel="0" collapsed="false">
      <c r="A115" s="10" t="n">
        <v>17094</v>
      </c>
      <c r="B115" s="10" t="n">
        <v>2800</v>
      </c>
      <c r="C115" s="10" t="n">
        <v>-0.49009556089065</v>
      </c>
    </row>
    <row r="116" customFormat="false" ht="15" hidden="false" customHeight="false" outlineLevel="0" collapsed="false">
      <c r="A116" s="10" t="n">
        <v>17130</v>
      </c>
      <c r="B116" s="10" t="n">
        <v>2800</v>
      </c>
      <c r="C116" s="10" t="n">
        <v>0.564860551713654</v>
      </c>
    </row>
    <row r="117" customFormat="false" ht="15" hidden="false" customHeight="false" outlineLevel="0" collapsed="false">
      <c r="A117" s="10" t="n">
        <v>17145</v>
      </c>
      <c r="B117" s="10" t="n">
        <v>2800</v>
      </c>
      <c r="C117" s="10" t="n">
        <v>0.285057314410469</v>
      </c>
    </row>
    <row r="118" customFormat="false" ht="15" hidden="false" customHeight="false" outlineLevel="0" collapsed="false">
      <c r="A118" s="10" t="n">
        <v>17178</v>
      </c>
      <c r="B118" s="10" t="n">
        <v>2800</v>
      </c>
      <c r="C118" s="10" t="n">
        <v>-1.00057269983921</v>
      </c>
    </row>
    <row r="119" customFormat="false" ht="15" hidden="false" customHeight="false" outlineLevel="0" collapsed="false">
      <c r="A119" s="10" t="n">
        <v>17203</v>
      </c>
      <c r="B119" s="10" t="n">
        <v>400</v>
      </c>
      <c r="C119" s="10" t="n">
        <v>-0.101432344580052</v>
      </c>
    </row>
    <row r="120" customFormat="false" ht="15" hidden="false" customHeight="false" outlineLevel="0" collapsed="false">
      <c r="A120" s="10" t="n">
        <v>17204</v>
      </c>
      <c r="B120" s="10" t="n">
        <v>900</v>
      </c>
      <c r="C120" s="10" t="n">
        <v>0.21916474016295</v>
      </c>
    </row>
    <row r="121" customFormat="false" ht="15" hidden="false" customHeight="false" outlineLevel="0" collapsed="false">
      <c r="A121" s="10" t="n">
        <v>17208</v>
      </c>
      <c r="B121" s="10" t="n">
        <v>900</v>
      </c>
      <c r="C121" s="10" t="n">
        <v>-0.388826238135517</v>
      </c>
    </row>
    <row r="122" customFormat="false" ht="15" hidden="false" customHeight="false" outlineLevel="0" collapsed="false">
      <c r="A122" s="10" t="n">
        <v>17211</v>
      </c>
      <c r="B122" s="10" t="n">
        <v>400</v>
      </c>
      <c r="C122" s="10" t="n">
        <v>-0.153888333327317</v>
      </c>
    </row>
    <row r="123" customFormat="false" ht="15" hidden="false" customHeight="false" outlineLevel="0" collapsed="false">
      <c r="A123" s="10" t="n">
        <v>17213</v>
      </c>
      <c r="B123" s="10" t="n">
        <v>2800</v>
      </c>
      <c r="C123" s="10" t="n">
        <v>-0.335252202675121</v>
      </c>
    </row>
    <row r="124" customFormat="false" ht="15" hidden="false" customHeight="false" outlineLevel="0" collapsed="false">
      <c r="A124" s="10" t="n">
        <v>17005</v>
      </c>
      <c r="B124" s="10" t="n">
        <v>400</v>
      </c>
      <c r="C124" s="10" t="n">
        <v>-0.544216947648614</v>
      </c>
    </row>
    <row r="125" customFormat="false" ht="15" hidden="false" customHeight="false" outlineLevel="0" collapsed="false">
      <c r="A125" s="10" t="n">
        <v>17043</v>
      </c>
      <c r="B125" s="10" t="n">
        <v>400</v>
      </c>
      <c r="C125" s="10" t="n">
        <v>0.0167156160458372</v>
      </c>
    </row>
    <row r="126" customFormat="false" ht="15" hidden="false" customHeight="false" outlineLevel="0" collapsed="false">
      <c r="A126" s="10" t="n">
        <v>17051</v>
      </c>
      <c r="B126" s="10" t="n">
        <v>400</v>
      </c>
      <c r="C126" s="10" t="n">
        <v>-1.52901936663134</v>
      </c>
    </row>
    <row r="127" customFormat="false" ht="15" hidden="false" customHeight="false" outlineLevel="0" collapsed="false">
      <c r="A127" s="10" t="n">
        <v>17062</v>
      </c>
      <c r="B127" s="10" t="n">
        <v>400</v>
      </c>
      <c r="C127" s="10" t="n">
        <v>-0.0344186686858965</v>
      </c>
    </row>
    <row r="128" customFormat="false" ht="15" hidden="false" customHeight="false" outlineLevel="0" collapsed="false">
      <c r="A128" s="10" t="n">
        <v>17068</v>
      </c>
      <c r="B128" s="10" t="n">
        <v>400</v>
      </c>
      <c r="C128" s="10" t="n">
        <v>-0.659789408337713</v>
      </c>
    </row>
    <row r="129" customFormat="false" ht="15" hidden="false" customHeight="false" outlineLevel="0" collapsed="false">
      <c r="A129" s="10" t="n">
        <v>17089</v>
      </c>
      <c r="B129" s="10" t="n">
        <v>400</v>
      </c>
      <c r="C129" s="10" t="n">
        <v>0.948822719223454</v>
      </c>
    </row>
    <row r="130" customFormat="false" ht="15" hidden="false" customHeight="false" outlineLevel="0" collapsed="false">
      <c r="A130" s="10" t="n">
        <v>17123</v>
      </c>
      <c r="B130" s="10" t="n">
        <v>2800</v>
      </c>
      <c r="C130" s="10" t="n">
        <v>0.11232736714175</v>
      </c>
    </row>
    <row r="131" customFormat="false" ht="15" hidden="false" customHeight="false" outlineLevel="0" collapsed="false">
      <c r="A131" s="10" t="n">
        <v>17153</v>
      </c>
      <c r="B131" s="10" t="n">
        <v>900</v>
      </c>
      <c r="C131" s="10" t="n">
        <v>0.161712212925055</v>
      </c>
    </row>
    <row r="132" customFormat="false" ht="15" hidden="false" customHeight="false" outlineLevel="0" collapsed="false">
      <c r="A132" s="10" t="n">
        <v>17156</v>
      </c>
      <c r="B132" s="10" t="n">
        <v>900</v>
      </c>
      <c r="C132" s="10" t="n">
        <v>-0.110305177658192</v>
      </c>
    </row>
    <row r="133" customFormat="false" ht="15" hidden="false" customHeight="false" outlineLevel="0" collapsed="false">
      <c r="A133" s="10" t="n">
        <v>17159</v>
      </c>
      <c r="B133" s="10" t="n">
        <v>2800</v>
      </c>
      <c r="C133" s="10" t="n">
        <v>0.751575884919993</v>
      </c>
    </row>
    <row r="134" customFormat="false" ht="15" hidden="false" customHeight="false" outlineLevel="0" collapsed="false">
      <c r="A134" s="10" t="n">
        <v>17168</v>
      </c>
      <c r="B134" s="10" t="n">
        <v>2800</v>
      </c>
      <c r="C134" s="10" t="n">
        <v>0.198791470918212</v>
      </c>
    </row>
    <row r="135" customFormat="false" ht="15" hidden="false" customHeight="false" outlineLevel="0" collapsed="false">
      <c r="A135" s="10" t="n">
        <v>17004</v>
      </c>
      <c r="B135" s="10" t="n">
        <v>2800</v>
      </c>
      <c r="C135" s="10" t="n">
        <v>0.156444194421781</v>
      </c>
    </row>
    <row r="136" customFormat="false" ht="15" hidden="false" customHeight="false" outlineLevel="0" collapsed="false">
      <c r="A136" s="10" t="n">
        <v>17033</v>
      </c>
      <c r="B136" s="10" t="n">
        <v>400</v>
      </c>
      <c r="C136" s="10" t="n">
        <v>-1.80367912853402</v>
      </c>
    </row>
    <row r="137" customFormat="false" ht="15" hidden="false" customHeight="false" outlineLevel="0" collapsed="false">
      <c r="A137" s="10" t="n">
        <v>17073</v>
      </c>
      <c r="B137" s="10" t="n">
        <v>900</v>
      </c>
      <c r="C137" s="10" t="n">
        <v>5.82296759253252</v>
      </c>
    </row>
    <row r="138" customFormat="false" ht="15" hidden="false" customHeight="false" outlineLevel="0" collapsed="false">
      <c r="A138" s="10" t="n">
        <v>17074</v>
      </c>
      <c r="B138" s="10" t="n">
        <v>400</v>
      </c>
      <c r="C138" s="10" t="n">
        <v>-0.228044149735559</v>
      </c>
    </row>
    <row r="139" customFormat="false" ht="15" hidden="false" customHeight="false" outlineLevel="0" collapsed="false">
      <c r="A139" s="10" t="n">
        <v>17105</v>
      </c>
      <c r="B139" s="10" t="n">
        <v>400</v>
      </c>
      <c r="C139" s="10" t="n">
        <v>-0.38842775404948</v>
      </c>
    </row>
    <row r="140" customFormat="false" ht="15" hidden="false" customHeight="false" outlineLevel="0" collapsed="false">
      <c r="A140" s="10" t="n">
        <v>17115</v>
      </c>
      <c r="B140" s="10" t="n">
        <v>400</v>
      </c>
      <c r="C140" s="10" t="n">
        <v>0.242469639622404</v>
      </c>
    </row>
    <row r="141" customFormat="false" ht="15" hidden="false" customHeight="false" outlineLevel="0" collapsed="false">
      <c r="A141" s="10" t="n">
        <v>17139</v>
      </c>
      <c r="B141" s="10" t="n">
        <v>900</v>
      </c>
      <c r="C141" s="10" t="n">
        <v>-3.06748056706833</v>
      </c>
    </row>
    <row r="142" customFormat="false" ht="15" hidden="false" customHeight="false" outlineLevel="0" collapsed="false">
      <c r="A142" s="10" t="n">
        <v>17148</v>
      </c>
      <c r="B142" s="10" t="n">
        <v>400</v>
      </c>
      <c r="C142" s="10" t="n">
        <v>-0.662419503838167</v>
      </c>
    </row>
    <row r="143" customFormat="false" ht="15" hidden="false" customHeight="false" outlineLevel="0" collapsed="false">
      <c r="A143" s="10" t="n">
        <v>17169</v>
      </c>
      <c r="B143" s="10" t="n">
        <v>2800</v>
      </c>
      <c r="C143" s="10" t="n">
        <v>3.41224577089752</v>
      </c>
    </row>
    <row r="144" customFormat="false" ht="15" hidden="false" customHeight="false" outlineLevel="0" collapsed="false">
      <c r="A144" s="10" t="n">
        <v>17172</v>
      </c>
      <c r="B144" s="10" t="n">
        <v>900</v>
      </c>
      <c r="C144" s="10" t="n">
        <v>1.92078700570434</v>
      </c>
    </row>
    <row r="145" customFormat="false" ht="15" hidden="false" customHeight="false" outlineLevel="0" collapsed="false">
      <c r="A145" s="10" t="n">
        <v>17180</v>
      </c>
      <c r="B145" s="10" t="n">
        <v>900</v>
      </c>
      <c r="C145" s="10" t="n">
        <v>0.192184065439078</v>
      </c>
    </row>
    <row r="146" customFormat="false" ht="15" hidden="false" customHeight="false" outlineLevel="0" collapsed="false">
      <c r="A146" s="10" t="n">
        <v>17188</v>
      </c>
      <c r="B146" s="10" t="n">
        <v>2800</v>
      </c>
      <c r="C146" s="10" t="n">
        <v>-0.326279552053083</v>
      </c>
    </row>
    <row r="147" customFormat="false" ht="15" hidden="false" customHeight="false" outlineLevel="0" collapsed="false">
      <c r="A147" s="10" t="n">
        <v>17193</v>
      </c>
      <c r="B147" s="10" t="n">
        <v>900</v>
      </c>
      <c r="C147" s="10" t="n">
        <v>-1.17107480855492</v>
      </c>
    </row>
    <row r="148" customFormat="false" ht="15" hidden="false" customHeight="false" outlineLevel="0" collapsed="false">
      <c r="A148" s="10" t="n">
        <v>17194</v>
      </c>
      <c r="B148" s="10" t="n">
        <v>900</v>
      </c>
      <c r="C148" s="10" t="n">
        <v>-0.0818497754599314</v>
      </c>
    </row>
    <row r="149" customFormat="false" ht="15" hidden="false" customHeight="false" outlineLevel="0" collapsed="false">
      <c r="A149" s="10" t="n">
        <v>17200</v>
      </c>
      <c r="B149" s="10" t="n">
        <v>900</v>
      </c>
      <c r="C149" s="10" t="n">
        <v>-0.541581417739799</v>
      </c>
    </row>
    <row r="150" customFormat="false" ht="15" hidden="false" customHeight="false" outlineLevel="0" collapsed="false">
      <c r="A150" s="10" t="n">
        <v>17214</v>
      </c>
      <c r="B150" s="10" t="n">
        <v>900</v>
      </c>
      <c r="C150" s="10" t="n">
        <v>2.24806874403262</v>
      </c>
    </row>
  </sheetData>
  <dataValidations count="1">
    <dataValidation allowBlank="true" operator="between" prompt="Incorrect Input" showDropDown="false" showErrorMessage="true" showInputMessage="true" sqref="B2:B150" type="list">
      <formula1>"400.0,900.0,2800.0,NA"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90" colorId="64" zoomScale="65" zoomScaleNormal="65" zoomScalePageLayoutView="100" workbookViewId="0">
      <selection pane="topLeft" activeCell="Q49" activeCellId="0" sqref="Q49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5"/>
    <col collapsed="false" customWidth="true" hidden="false" outlineLevel="0" max="1025" min="4" style="0" width="8.53"/>
  </cols>
  <sheetData>
    <row r="1" customFormat="false" ht="30" hidden="false" customHeight="false" outlineLevel="0" collapsed="false">
      <c r="A1" s="4" t="s">
        <v>1</v>
      </c>
      <c r="B1" s="6" t="s">
        <v>5</v>
      </c>
      <c r="C1" s="6" t="s">
        <v>123</v>
      </c>
    </row>
    <row r="2" customFormat="false" ht="15" hidden="false" customHeight="false" outlineLevel="0" collapsed="false">
      <c r="A2" s="10" t="n">
        <v>17010</v>
      </c>
      <c r="B2" s="10" t="n">
        <v>900</v>
      </c>
      <c r="C2" s="10" t="n">
        <v>-0.00500021224292035</v>
      </c>
    </row>
    <row r="3" customFormat="false" ht="15" hidden="false" customHeight="false" outlineLevel="0" collapsed="false">
      <c r="A3" s="10" t="n">
        <v>17024</v>
      </c>
      <c r="B3" s="10" t="n">
        <v>400</v>
      </c>
      <c r="C3" s="10" t="n">
        <v>0.00568745065258628</v>
      </c>
    </row>
    <row r="4" customFormat="false" ht="15" hidden="false" customHeight="false" outlineLevel="0" collapsed="false">
      <c r="A4" s="10" t="n">
        <v>17046</v>
      </c>
      <c r="B4" s="10" t="n">
        <v>900</v>
      </c>
      <c r="C4" s="10" t="n">
        <v>-0.0172782676821047</v>
      </c>
    </row>
    <row r="5" customFormat="false" ht="15" hidden="false" customHeight="false" outlineLevel="0" collapsed="false">
      <c r="A5" s="10" t="n">
        <v>17056</v>
      </c>
      <c r="B5" s="10" t="n">
        <v>2800</v>
      </c>
      <c r="C5" s="10" t="n">
        <v>0.0181279303162279</v>
      </c>
    </row>
    <row r="6" customFormat="false" ht="15" hidden="false" customHeight="false" outlineLevel="0" collapsed="false">
      <c r="A6" s="10" t="n">
        <v>17064</v>
      </c>
      <c r="B6" s="10" t="n">
        <v>900</v>
      </c>
      <c r="C6" s="10" t="n">
        <v>0.00691586084250315</v>
      </c>
    </row>
    <row r="7" customFormat="false" ht="15" hidden="false" customHeight="false" outlineLevel="0" collapsed="false">
      <c r="A7" s="10" t="n">
        <v>17077</v>
      </c>
      <c r="B7" s="10" t="n">
        <v>400</v>
      </c>
      <c r="C7" s="10" t="n">
        <v>-0.00651593921267237</v>
      </c>
    </row>
    <row r="8" customFormat="false" ht="15" hidden="false" customHeight="false" outlineLevel="0" collapsed="false">
      <c r="A8" s="10" t="n">
        <v>17078</v>
      </c>
      <c r="B8" s="10" t="n">
        <v>2800</v>
      </c>
      <c r="C8" s="10" t="n">
        <v>-0.00836942811439466</v>
      </c>
    </row>
    <row r="9" customFormat="false" ht="15" hidden="false" customHeight="false" outlineLevel="0" collapsed="false">
      <c r="A9" s="10" t="n">
        <v>17086</v>
      </c>
      <c r="B9" s="10" t="n">
        <v>900</v>
      </c>
      <c r="C9" s="10" t="n">
        <v>-0.0122165440297105</v>
      </c>
    </row>
    <row r="10" customFormat="false" ht="15" hidden="false" customHeight="false" outlineLevel="0" collapsed="false">
      <c r="A10" s="10" t="n">
        <v>17096</v>
      </c>
      <c r="B10" s="10" t="n">
        <v>2800</v>
      </c>
      <c r="C10" s="10" t="n">
        <v>0.0269639017340843</v>
      </c>
    </row>
    <row r="11" customFormat="false" ht="15" hidden="false" customHeight="false" outlineLevel="0" collapsed="false">
      <c r="A11" s="10" t="n">
        <v>17097</v>
      </c>
      <c r="B11" s="10" t="n">
        <v>2800</v>
      </c>
      <c r="C11" s="10" t="n">
        <v>-0.00294579104095331</v>
      </c>
    </row>
    <row r="12" customFormat="false" ht="15" hidden="false" customHeight="false" outlineLevel="0" collapsed="false">
      <c r="A12" s="10" t="n">
        <v>17109</v>
      </c>
      <c r="B12" s="10" t="n">
        <v>400</v>
      </c>
      <c r="C12" s="10" t="n">
        <v>0.0208123186956504</v>
      </c>
    </row>
    <row r="13" customFormat="false" ht="15" hidden="false" customHeight="false" outlineLevel="0" collapsed="false">
      <c r="A13" s="10" t="n">
        <v>17127</v>
      </c>
      <c r="B13" s="10" t="n">
        <v>900</v>
      </c>
      <c r="C13" s="10" t="n">
        <v>-0.0149989925714822</v>
      </c>
    </row>
    <row r="14" customFormat="false" ht="15" hidden="false" customHeight="false" outlineLevel="0" collapsed="false">
      <c r="A14" s="10" t="n">
        <v>17150</v>
      </c>
      <c r="B14" s="10" t="n">
        <v>400</v>
      </c>
      <c r="C14" s="10" t="n">
        <v>-0.00620137238524163</v>
      </c>
    </row>
    <row r="15" customFormat="false" ht="15" hidden="false" customHeight="false" outlineLevel="0" collapsed="false">
      <c r="A15" s="10" t="n">
        <v>17165</v>
      </c>
      <c r="B15" s="10" t="n">
        <v>400</v>
      </c>
      <c r="C15" s="10" t="n">
        <v>0.0252015278999052</v>
      </c>
    </row>
    <row r="16" customFormat="false" ht="15" hidden="false" customHeight="false" outlineLevel="0" collapsed="false">
      <c r="A16" s="10" t="n">
        <v>17183</v>
      </c>
      <c r="B16" s="10" t="n">
        <v>900</v>
      </c>
      <c r="C16" s="10" t="n">
        <v>0.00280361162646887</v>
      </c>
    </row>
    <row r="17" customFormat="false" ht="15" hidden="false" customHeight="false" outlineLevel="0" collapsed="false">
      <c r="A17" s="10" t="n">
        <v>17191</v>
      </c>
      <c r="B17" s="10" t="n">
        <v>400</v>
      </c>
      <c r="C17" s="10" t="n">
        <v>0.01033519260276</v>
      </c>
    </row>
    <row r="18" customFormat="false" ht="15" hidden="false" customHeight="false" outlineLevel="0" collapsed="false">
      <c r="A18" s="10" t="n">
        <v>17197</v>
      </c>
      <c r="B18" s="10" t="n">
        <v>2800</v>
      </c>
      <c r="C18" s="10" t="n">
        <v>0.204405624635942</v>
      </c>
    </row>
    <row r="19" customFormat="false" ht="15" hidden="false" customHeight="false" outlineLevel="0" collapsed="false">
      <c r="A19" s="10" t="n">
        <v>17205</v>
      </c>
      <c r="B19" s="10" t="n">
        <v>2800</v>
      </c>
      <c r="C19" s="10" t="n">
        <v>-0.0612148268398272</v>
      </c>
    </row>
    <row r="20" customFormat="false" ht="15" hidden="false" customHeight="false" outlineLevel="0" collapsed="false">
      <c r="A20" s="10" t="n">
        <v>17011</v>
      </c>
      <c r="B20" s="10" t="n">
        <v>900</v>
      </c>
      <c r="C20" s="10" t="n">
        <v>-0.0146636640565956</v>
      </c>
    </row>
    <row r="21" customFormat="false" ht="15" hidden="false" customHeight="false" outlineLevel="0" collapsed="false">
      <c r="A21" s="10" t="n">
        <v>17020</v>
      </c>
      <c r="B21" s="10" t="n">
        <v>900</v>
      </c>
      <c r="C21" s="10" t="n">
        <v>-0.00918136646692189</v>
      </c>
    </row>
    <row r="22" customFormat="false" ht="15" hidden="false" customHeight="false" outlineLevel="0" collapsed="false">
      <c r="A22" s="10" t="n">
        <v>17023</v>
      </c>
      <c r="B22" s="10" t="n">
        <v>2800</v>
      </c>
      <c r="C22" s="10" t="n">
        <v>-0.0242604911957446</v>
      </c>
    </row>
    <row r="23" customFormat="false" ht="15" hidden="false" customHeight="false" outlineLevel="0" collapsed="false">
      <c r="A23" s="10" t="n">
        <v>17049</v>
      </c>
      <c r="B23" s="10" t="n">
        <v>400</v>
      </c>
      <c r="C23" s="10" t="n">
        <v>-0.014436431867528</v>
      </c>
    </row>
    <row r="24" customFormat="false" ht="15" hidden="false" customHeight="false" outlineLevel="0" collapsed="false">
      <c r="A24" s="10" t="n">
        <v>17054</v>
      </c>
      <c r="B24" s="10" t="n">
        <v>2800</v>
      </c>
      <c r="C24" s="10" t="n">
        <v>0.000909711863996771</v>
      </c>
    </row>
    <row r="25" customFormat="false" ht="15" hidden="false" customHeight="false" outlineLevel="0" collapsed="false">
      <c r="A25" s="10" t="n">
        <v>17066</v>
      </c>
      <c r="B25" s="10" t="n">
        <v>2800</v>
      </c>
      <c r="C25" s="10" t="n">
        <v>-0.0131162180792342</v>
      </c>
    </row>
    <row r="26" customFormat="false" ht="15" hidden="false" customHeight="false" outlineLevel="0" collapsed="false">
      <c r="A26" s="10" t="n">
        <v>17098</v>
      </c>
      <c r="B26" s="10" t="n">
        <v>2800</v>
      </c>
      <c r="C26" s="10" t="n">
        <v>-0.0288145084714328</v>
      </c>
    </row>
    <row r="27" customFormat="false" ht="15" hidden="false" customHeight="false" outlineLevel="0" collapsed="false">
      <c r="A27" s="10" t="n">
        <v>17119</v>
      </c>
      <c r="B27" s="10" t="n">
        <v>400</v>
      </c>
      <c r="C27" s="10" t="n">
        <v>-0.201412326213839</v>
      </c>
    </row>
    <row r="28" customFormat="false" ht="15" hidden="false" customHeight="false" outlineLevel="0" collapsed="false">
      <c r="A28" s="10" t="n">
        <v>17131</v>
      </c>
      <c r="B28" s="10" t="n">
        <v>2800</v>
      </c>
      <c r="C28" s="10" t="n">
        <v>-0.0272200441770039</v>
      </c>
    </row>
    <row r="29" customFormat="false" ht="15" hidden="false" customHeight="false" outlineLevel="0" collapsed="false">
      <c r="A29" s="10" t="n">
        <v>17138</v>
      </c>
      <c r="B29" s="10" t="n">
        <v>400</v>
      </c>
      <c r="C29" s="10" t="n">
        <v>0.0578518238292452</v>
      </c>
    </row>
    <row r="30" customFormat="false" ht="15" hidden="false" customHeight="false" outlineLevel="0" collapsed="false">
      <c r="A30" s="10" t="n">
        <v>17141</v>
      </c>
      <c r="B30" s="10" t="n">
        <v>900</v>
      </c>
      <c r="C30" s="10" t="n">
        <v>0.000417037737960996</v>
      </c>
    </row>
    <row r="31" customFormat="false" ht="15" hidden="false" customHeight="false" outlineLevel="0" collapsed="false">
      <c r="A31" s="10" t="n">
        <v>17186</v>
      </c>
      <c r="B31" s="10" t="n">
        <v>400</v>
      </c>
      <c r="C31" s="10" t="n">
        <v>0.0108062034004907</v>
      </c>
    </row>
    <row r="32" customFormat="false" ht="15" hidden="false" customHeight="false" outlineLevel="0" collapsed="false">
      <c r="A32" s="10" t="n">
        <v>17189</v>
      </c>
      <c r="B32" s="10" t="n">
        <v>400</v>
      </c>
      <c r="C32" s="10" t="n">
        <v>-0.000893076209677355</v>
      </c>
    </row>
    <row r="33" customFormat="false" ht="15" hidden="false" customHeight="false" outlineLevel="0" collapsed="false">
      <c r="A33" s="10" t="n">
        <v>17196</v>
      </c>
      <c r="B33" s="10" t="n">
        <v>900</v>
      </c>
      <c r="C33" s="10" t="n">
        <v>-0.0881090700592848</v>
      </c>
    </row>
    <row r="34" customFormat="false" ht="15" hidden="false" customHeight="false" outlineLevel="0" collapsed="false">
      <c r="A34" s="10" t="n">
        <v>17199</v>
      </c>
      <c r="B34" s="10" t="n">
        <v>2800</v>
      </c>
      <c r="C34" s="10" t="n">
        <v>0.0253611937904019</v>
      </c>
    </row>
    <row r="35" customFormat="false" ht="15" hidden="false" customHeight="false" outlineLevel="0" collapsed="false">
      <c r="A35" s="10" t="n">
        <v>17212</v>
      </c>
      <c r="B35" s="10" t="n">
        <v>900</v>
      </c>
      <c r="C35" s="10" t="n">
        <v>-0.0064239221659255</v>
      </c>
    </row>
    <row r="36" customFormat="false" ht="15" hidden="false" customHeight="false" outlineLevel="0" collapsed="false">
      <c r="A36" s="10" t="n">
        <v>17215</v>
      </c>
      <c r="B36" s="10" t="n">
        <v>900</v>
      </c>
      <c r="C36" s="10" t="n">
        <v>0.00701193479946211</v>
      </c>
    </row>
    <row r="37" customFormat="false" ht="15" hidden="false" customHeight="false" outlineLevel="0" collapsed="false">
      <c r="A37" s="10" t="n">
        <v>17217</v>
      </c>
      <c r="B37" s="10" t="n">
        <v>400</v>
      </c>
      <c r="C37" s="10" t="n">
        <v>0.0606091461625924</v>
      </c>
    </row>
    <row r="38" customFormat="false" ht="15" hidden="false" customHeight="false" outlineLevel="0" collapsed="false">
      <c r="A38" s="10" t="n">
        <v>17026</v>
      </c>
      <c r="B38" s="10" t="n">
        <v>2800</v>
      </c>
      <c r="C38" s="10" t="n">
        <v>-0.00954319938832781</v>
      </c>
    </row>
    <row r="39" customFormat="false" ht="15" hidden="false" customHeight="false" outlineLevel="0" collapsed="false">
      <c r="A39" s="10" t="n">
        <v>17032</v>
      </c>
      <c r="B39" s="10" t="n">
        <v>900</v>
      </c>
      <c r="C39" s="10" t="n">
        <v>-0.0264578327655248</v>
      </c>
    </row>
    <row r="40" customFormat="false" ht="15" hidden="false" customHeight="false" outlineLevel="0" collapsed="false">
      <c r="A40" s="10" t="n">
        <v>17036</v>
      </c>
      <c r="B40" s="10" t="n">
        <v>2800</v>
      </c>
      <c r="C40" s="10" t="n">
        <v>-0.0438326812568935</v>
      </c>
    </row>
    <row r="41" customFormat="false" ht="15" hidden="false" customHeight="false" outlineLevel="0" collapsed="false">
      <c r="A41" s="10" t="n">
        <v>17040</v>
      </c>
      <c r="B41" s="10" t="n">
        <v>2800</v>
      </c>
      <c r="C41" s="10" t="n">
        <v>-0.033735857223065</v>
      </c>
    </row>
    <row r="42" customFormat="false" ht="15" hidden="false" customHeight="false" outlineLevel="0" collapsed="false">
      <c r="A42" s="10" t="n">
        <v>17045</v>
      </c>
      <c r="B42" s="10" t="n">
        <v>2800</v>
      </c>
      <c r="C42" s="10" t="n">
        <v>0.10888867070267</v>
      </c>
    </row>
    <row r="43" customFormat="false" ht="15" hidden="false" customHeight="false" outlineLevel="0" collapsed="false">
      <c r="A43" s="10" t="n">
        <v>17050</v>
      </c>
      <c r="B43" s="10" t="n">
        <v>2800</v>
      </c>
      <c r="C43" s="10" t="n">
        <v>-0.0242789625065156</v>
      </c>
    </row>
    <row r="44" customFormat="false" ht="15" hidden="false" customHeight="false" outlineLevel="0" collapsed="false">
      <c r="A44" s="10" t="n">
        <v>17061</v>
      </c>
      <c r="B44" s="10" t="n">
        <v>400</v>
      </c>
      <c r="C44" s="10" t="n">
        <v>0.00272804607571824</v>
      </c>
    </row>
    <row r="45" customFormat="false" ht="15" hidden="false" customHeight="false" outlineLevel="0" collapsed="false">
      <c r="A45" s="10" t="n">
        <v>17065</v>
      </c>
      <c r="B45" s="10" t="n">
        <v>900</v>
      </c>
      <c r="C45" s="10" t="n">
        <v>0.003213224469451</v>
      </c>
    </row>
    <row r="46" customFormat="false" ht="15" hidden="false" customHeight="false" outlineLevel="0" collapsed="false">
      <c r="A46" s="10" t="n">
        <v>17080</v>
      </c>
      <c r="B46" s="10" t="n">
        <v>900</v>
      </c>
      <c r="C46" s="10" t="n">
        <v>-0.0337430216747074</v>
      </c>
    </row>
    <row r="47" customFormat="false" ht="15" hidden="false" customHeight="false" outlineLevel="0" collapsed="false">
      <c r="A47" s="10" t="n">
        <v>17104</v>
      </c>
      <c r="B47" s="10" t="n">
        <v>400</v>
      </c>
      <c r="C47" s="10" t="n">
        <v>-0.0342955253055054</v>
      </c>
    </row>
    <row r="48" customFormat="false" ht="15" hidden="false" customHeight="false" outlineLevel="0" collapsed="false">
      <c r="A48" s="10" t="n">
        <v>17117</v>
      </c>
      <c r="B48" s="10" t="n">
        <v>400</v>
      </c>
      <c r="C48" s="10" t="n">
        <v>-0.00760710371901059</v>
      </c>
    </row>
    <row r="49" customFormat="false" ht="15" hidden="false" customHeight="false" outlineLevel="0" collapsed="false">
      <c r="A49" s="10" t="n">
        <v>17147</v>
      </c>
      <c r="B49" s="10" t="n">
        <v>2800</v>
      </c>
      <c r="C49" s="10" t="n">
        <v>-0.111964999300819</v>
      </c>
    </row>
    <row r="50" customFormat="false" ht="15" hidden="false" customHeight="false" outlineLevel="0" collapsed="false">
      <c r="A50" s="10" t="n">
        <v>17155</v>
      </c>
      <c r="B50" s="10" t="n">
        <v>900</v>
      </c>
      <c r="C50" s="10" t="n">
        <v>0.00382135180319996</v>
      </c>
    </row>
    <row r="51" customFormat="false" ht="15" hidden="false" customHeight="false" outlineLevel="0" collapsed="false">
      <c r="A51" s="10" t="n">
        <v>17187</v>
      </c>
      <c r="B51" s="10" t="n">
        <v>900</v>
      </c>
      <c r="C51" s="10" t="n">
        <v>-0.0427023422796611</v>
      </c>
    </row>
    <row r="52" customFormat="false" ht="15" hidden="false" customHeight="false" outlineLevel="0" collapsed="false">
      <c r="A52" s="10" t="n">
        <v>17195</v>
      </c>
      <c r="B52" s="10" t="n">
        <v>400</v>
      </c>
      <c r="C52" s="10" t="n">
        <v>0.0306508301721796</v>
      </c>
    </row>
    <row r="53" customFormat="false" ht="15" hidden="false" customHeight="false" outlineLevel="0" collapsed="false">
      <c r="A53" s="10" t="n">
        <v>17198</v>
      </c>
      <c r="B53" s="10" t="n">
        <v>900</v>
      </c>
      <c r="C53" s="10" t="n">
        <v>0.0593915445081792</v>
      </c>
    </row>
    <row r="54" customFormat="false" ht="15" hidden="false" customHeight="false" outlineLevel="0" collapsed="false">
      <c r="A54" s="10" t="n">
        <v>17207</v>
      </c>
      <c r="B54" s="10" t="n">
        <v>400</v>
      </c>
      <c r="C54" s="10" t="n">
        <v>0.00747537386305046</v>
      </c>
    </row>
    <row r="55" customFormat="false" ht="15" hidden="false" customHeight="false" outlineLevel="0" collapsed="false">
      <c r="A55" s="10" t="n">
        <v>17220</v>
      </c>
      <c r="B55" s="10" t="n">
        <v>400</v>
      </c>
      <c r="C55" s="10" t="n">
        <v>-0.00465241786156256</v>
      </c>
    </row>
    <row r="56" customFormat="false" ht="15" hidden="false" customHeight="false" outlineLevel="0" collapsed="false">
      <c r="A56" s="10" t="n">
        <v>17013</v>
      </c>
      <c r="B56" s="10" t="n">
        <v>400</v>
      </c>
      <c r="C56" s="10" t="n">
        <v>-0.0333851983717183</v>
      </c>
    </row>
    <row r="57" customFormat="false" ht="15" hidden="false" customHeight="false" outlineLevel="0" collapsed="false">
      <c r="A57" s="10" t="n">
        <v>17031</v>
      </c>
      <c r="B57" s="10" t="n">
        <v>900</v>
      </c>
      <c r="C57" s="10" t="n">
        <v>0.0335126723234061</v>
      </c>
    </row>
    <row r="58" customFormat="false" ht="15" hidden="false" customHeight="false" outlineLevel="0" collapsed="false">
      <c r="A58" s="10" t="n">
        <v>17069</v>
      </c>
      <c r="B58" s="10" t="n">
        <v>400</v>
      </c>
      <c r="C58" s="10" t="n">
        <v>-0.039443172376054</v>
      </c>
    </row>
    <row r="59" customFormat="false" ht="15" hidden="false" customHeight="false" outlineLevel="0" collapsed="false">
      <c r="A59" s="10" t="n">
        <v>17070</v>
      </c>
      <c r="B59" s="10" t="n">
        <v>400</v>
      </c>
      <c r="C59" s="10" t="n">
        <v>-0.0432107710751313</v>
      </c>
    </row>
    <row r="60" customFormat="false" ht="15" hidden="false" customHeight="false" outlineLevel="0" collapsed="false">
      <c r="A60" s="10" t="n">
        <v>17072</v>
      </c>
      <c r="B60" s="10" t="n">
        <v>2800</v>
      </c>
      <c r="C60" s="10" t="n">
        <v>-0.0216222771824133</v>
      </c>
    </row>
    <row r="61" customFormat="false" ht="15" hidden="false" customHeight="false" outlineLevel="0" collapsed="false">
      <c r="A61" s="10" t="n">
        <v>17090</v>
      </c>
      <c r="B61" s="10" t="n">
        <v>2800</v>
      </c>
      <c r="C61" s="10" t="n">
        <v>-0.0718561243348117</v>
      </c>
    </row>
    <row r="62" customFormat="false" ht="15" hidden="false" customHeight="false" outlineLevel="0" collapsed="false">
      <c r="A62" s="10" t="n">
        <v>17093</v>
      </c>
      <c r="B62" s="10" t="n">
        <v>900</v>
      </c>
      <c r="C62" s="10" t="n">
        <v>-0.0144376178961899</v>
      </c>
    </row>
    <row r="63" customFormat="false" ht="15" hidden="false" customHeight="false" outlineLevel="0" collapsed="false">
      <c r="A63" s="10" t="n">
        <v>17108</v>
      </c>
      <c r="B63" s="10" t="n">
        <v>2800</v>
      </c>
      <c r="C63" s="10" t="n">
        <v>0.01377689609289</v>
      </c>
    </row>
    <row r="64" customFormat="false" ht="15" hidden="false" customHeight="false" outlineLevel="0" collapsed="false">
      <c r="A64" s="10" t="n">
        <v>17122</v>
      </c>
      <c r="B64" s="10" t="n">
        <v>2800</v>
      </c>
      <c r="C64" s="10" t="n">
        <v>-0.0125999411678189</v>
      </c>
    </row>
    <row r="65" customFormat="false" ht="15" hidden="false" customHeight="false" outlineLevel="0" collapsed="false">
      <c r="A65" s="10" t="n">
        <v>17135</v>
      </c>
      <c r="B65" s="10" t="n">
        <v>900</v>
      </c>
      <c r="C65" s="10" t="n">
        <v>-0.0321501019499208</v>
      </c>
    </row>
    <row r="66" customFormat="false" ht="15" hidden="false" customHeight="false" outlineLevel="0" collapsed="false">
      <c r="A66" s="10" t="n">
        <v>17142</v>
      </c>
      <c r="B66" s="10" t="n">
        <v>2800</v>
      </c>
      <c r="C66" s="10" t="n">
        <v>-0.00841026373279327</v>
      </c>
    </row>
    <row r="67" customFormat="false" ht="15" hidden="false" customHeight="false" outlineLevel="0" collapsed="false">
      <c r="A67" s="10" t="n">
        <v>17154</v>
      </c>
      <c r="B67" s="10" t="n">
        <v>900</v>
      </c>
      <c r="C67" s="10" t="n">
        <v>-0.00853009976935916</v>
      </c>
    </row>
    <row r="68" customFormat="false" ht="15" hidden="false" customHeight="false" outlineLevel="0" collapsed="false">
      <c r="A68" s="10" t="n">
        <v>17162</v>
      </c>
      <c r="B68" s="10" t="n">
        <v>400</v>
      </c>
      <c r="C68" s="10" t="n">
        <v>-0.00894016617206779</v>
      </c>
    </row>
    <row r="69" customFormat="false" ht="15" hidden="false" customHeight="false" outlineLevel="0" collapsed="false">
      <c r="A69" s="10" t="n">
        <v>17173</v>
      </c>
      <c r="B69" s="10" t="n">
        <v>900</v>
      </c>
      <c r="C69" s="10" t="n">
        <v>0.0166701476535981</v>
      </c>
    </row>
    <row r="70" customFormat="false" ht="15" hidden="false" customHeight="false" outlineLevel="0" collapsed="false">
      <c r="A70" s="10" t="n">
        <v>17174</v>
      </c>
      <c r="B70" s="10" t="n">
        <v>400</v>
      </c>
      <c r="C70" s="10" t="n">
        <v>0.00922337944971239</v>
      </c>
    </row>
    <row r="71" customFormat="false" ht="15" hidden="false" customHeight="false" outlineLevel="0" collapsed="false">
      <c r="A71" s="10" t="n">
        <v>17176</v>
      </c>
      <c r="B71" s="10" t="n">
        <v>400</v>
      </c>
      <c r="C71" s="10" t="n">
        <v>-0.118091008940368</v>
      </c>
    </row>
    <row r="72" customFormat="false" ht="15" hidden="false" customHeight="false" outlineLevel="0" collapsed="false">
      <c r="A72" s="10" t="n">
        <v>17181</v>
      </c>
      <c r="B72" s="10" t="n">
        <v>2800</v>
      </c>
      <c r="C72" s="10" t="n">
        <v>-0.0702404143788832</v>
      </c>
    </row>
    <row r="73" customFormat="false" ht="15" hidden="false" customHeight="false" outlineLevel="0" collapsed="false">
      <c r="A73" s="10" t="n">
        <v>17184</v>
      </c>
      <c r="B73" s="10" t="n">
        <v>900</v>
      </c>
      <c r="C73" s="10" t="n">
        <v>-0.0374250920419147</v>
      </c>
    </row>
    <row r="74" customFormat="false" ht="15" hidden="false" customHeight="false" outlineLevel="0" collapsed="false">
      <c r="A74" s="10" t="n">
        <v>17008</v>
      </c>
      <c r="B74" s="10" t="n">
        <v>400</v>
      </c>
      <c r="C74" s="10" t="n">
        <v>-0.107068810670617</v>
      </c>
    </row>
    <row r="75" customFormat="false" ht="15" hidden="false" customHeight="false" outlineLevel="0" collapsed="false">
      <c r="A75" s="10" t="n">
        <v>17022</v>
      </c>
      <c r="B75" s="10" t="n">
        <v>2800</v>
      </c>
      <c r="C75" s="10" t="n">
        <v>0.00272618146523676</v>
      </c>
    </row>
    <row r="76" customFormat="false" ht="15" hidden="false" customHeight="false" outlineLevel="0" collapsed="false">
      <c r="A76" s="10" t="n">
        <v>17028</v>
      </c>
      <c r="B76" s="10" t="n">
        <v>400</v>
      </c>
      <c r="C76" s="10" t="n">
        <v>0.0155327310701772</v>
      </c>
    </row>
    <row r="77" customFormat="false" ht="15" hidden="false" customHeight="false" outlineLevel="0" collapsed="false">
      <c r="A77" s="10" t="n">
        <v>17030</v>
      </c>
      <c r="B77" s="10" t="n">
        <v>900</v>
      </c>
      <c r="C77" s="10" t="n">
        <v>-0.0241350473846865</v>
      </c>
    </row>
    <row r="78" customFormat="false" ht="15" hidden="false" customHeight="false" outlineLevel="0" collapsed="false">
      <c r="A78" s="10" t="n">
        <v>17048</v>
      </c>
      <c r="B78" s="10" t="n">
        <v>900</v>
      </c>
      <c r="C78" s="10" t="n">
        <v>-0.00144631901741709</v>
      </c>
    </row>
    <row r="79" customFormat="false" ht="15" hidden="false" customHeight="false" outlineLevel="0" collapsed="false">
      <c r="A79" s="10" t="n">
        <v>17053</v>
      </c>
      <c r="B79" s="10" t="n">
        <v>2800</v>
      </c>
      <c r="C79" s="10" t="n">
        <v>-0.0360554805704683</v>
      </c>
    </row>
    <row r="80" customFormat="false" ht="15" hidden="false" customHeight="false" outlineLevel="0" collapsed="false">
      <c r="A80" s="10" t="n">
        <v>17075</v>
      </c>
      <c r="B80" s="10" t="n">
        <v>900</v>
      </c>
      <c r="C80" s="10" t="n">
        <v>-0.00220024397345693</v>
      </c>
    </row>
    <row r="81" customFormat="false" ht="15" hidden="false" customHeight="false" outlineLevel="0" collapsed="false">
      <c r="A81" s="10" t="n">
        <v>17095</v>
      </c>
      <c r="B81" s="10" t="n">
        <v>400</v>
      </c>
      <c r="C81" s="10" t="n">
        <v>-0.0809732847691963</v>
      </c>
    </row>
    <row r="82" customFormat="false" ht="15" hidden="false" customHeight="false" outlineLevel="0" collapsed="false">
      <c r="A82" s="10" t="n">
        <v>17110</v>
      </c>
      <c r="B82" s="10" t="n">
        <v>2800</v>
      </c>
      <c r="C82" s="10" t="n">
        <v>-0.0455963678051787</v>
      </c>
    </row>
    <row r="83" customFormat="false" ht="15" hidden="false" customHeight="false" outlineLevel="0" collapsed="false">
      <c r="A83" s="10" t="n">
        <v>17114</v>
      </c>
      <c r="B83" s="10" t="n">
        <v>2800</v>
      </c>
      <c r="C83" s="10" t="n">
        <v>-0.00821221234764866</v>
      </c>
    </row>
    <row r="84" customFormat="false" ht="15" hidden="false" customHeight="false" outlineLevel="0" collapsed="false">
      <c r="A84" s="10" t="n">
        <v>17116</v>
      </c>
      <c r="B84" s="10" t="n">
        <v>900</v>
      </c>
      <c r="C84" s="10" t="n">
        <v>0.00279140426787376</v>
      </c>
    </row>
    <row r="85" customFormat="false" ht="15" hidden="false" customHeight="false" outlineLevel="0" collapsed="false">
      <c r="A85" s="10" t="n">
        <v>17151</v>
      </c>
      <c r="B85" s="10" t="n">
        <v>900</v>
      </c>
      <c r="C85" s="10" t="n">
        <v>0.00574445898421514</v>
      </c>
    </row>
    <row r="86" customFormat="false" ht="15" hidden="false" customHeight="false" outlineLevel="0" collapsed="false">
      <c r="A86" s="10" t="n">
        <v>17157</v>
      </c>
      <c r="B86" s="10" t="n">
        <v>400</v>
      </c>
      <c r="C86" s="10" t="n">
        <v>-0.0021205026399611</v>
      </c>
    </row>
    <row r="87" customFormat="false" ht="15" hidden="false" customHeight="false" outlineLevel="0" collapsed="false">
      <c r="A87" s="10" t="n">
        <v>17163</v>
      </c>
      <c r="B87" s="10" t="n">
        <v>400</v>
      </c>
      <c r="C87" s="10" t="n">
        <v>0.0377795758386186</v>
      </c>
    </row>
    <row r="88" customFormat="false" ht="15" hidden="false" customHeight="false" outlineLevel="0" collapsed="false">
      <c r="A88" s="10" t="n">
        <v>17179</v>
      </c>
      <c r="B88" s="10" t="n">
        <v>900</v>
      </c>
      <c r="C88" s="10" t="n">
        <v>-0.0379336287941529</v>
      </c>
    </row>
    <row r="89" customFormat="false" ht="15" hidden="false" customHeight="false" outlineLevel="0" collapsed="false">
      <c r="A89" s="10" t="n">
        <v>17182</v>
      </c>
      <c r="B89" s="10" t="n">
        <v>400</v>
      </c>
      <c r="C89" s="10" t="n">
        <v>-0.0229143841620134</v>
      </c>
    </row>
    <row r="90" customFormat="false" ht="15" hidden="false" customHeight="false" outlineLevel="0" collapsed="false">
      <c r="A90" s="10" t="n">
        <v>17190</v>
      </c>
      <c r="B90" s="10" t="n">
        <v>2800</v>
      </c>
      <c r="C90" s="10" t="n">
        <v>0.0203121435880055</v>
      </c>
    </row>
    <row r="91" customFormat="false" ht="15" hidden="false" customHeight="false" outlineLevel="0" collapsed="false">
      <c r="A91" s="10" t="n">
        <v>17222</v>
      </c>
      <c r="B91" s="10" t="n">
        <v>2800</v>
      </c>
      <c r="C91" s="10" t="n">
        <v>-0.0523383710886537</v>
      </c>
    </row>
    <row r="92" customFormat="false" ht="15" hidden="false" customHeight="false" outlineLevel="0" collapsed="false">
      <c r="A92" s="10" t="n">
        <v>17001</v>
      </c>
      <c r="B92" s="10" t="n">
        <v>400</v>
      </c>
      <c r="C92" s="10" t="n">
        <v>-0.0164352672407298</v>
      </c>
    </row>
    <row r="93" customFormat="false" ht="15" hidden="false" customHeight="false" outlineLevel="0" collapsed="false">
      <c r="A93" s="10" t="n">
        <v>17041</v>
      </c>
      <c r="B93" s="10" t="n">
        <v>2800</v>
      </c>
      <c r="C93" s="10" t="n">
        <v>-0.0324248926415279</v>
      </c>
    </row>
    <row r="94" customFormat="false" ht="15" hidden="false" customHeight="false" outlineLevel="0" collapsed="false">
      <c r="A94" s="10" t="n">
        <v>17042</v>
      </c>
      <c r="B94" s="10" t="n">
        <v>900</v>
      </c>
      <c r="C94" s="10" t="n">
        <v>0.00495793050147993</v>
      </c>
    </row>
    <row r="95" customFormat="false" ht="15" hidden="false" customHeight="false" outlineLevel="0" collapsed="false">
      <c r="A95" s="10" t="n">
        <v>17052</v>
      </c>
      <c r="B95" s="10" t="n">
        <v>400</v>
      </c>
      <c r="C95" s="10" t="n">
        <v>-0.0209573056624013</v>
      </c>
    </row>
    <row r="96" customFormat="false" ht="15" hidden="false" customHeight="false" outlineLevel="0" collapsed="false">
      <c r="A96" s="10" t="n">
        <v>17085</v>
      </c>
      <c r="B96" s="10" t="n">
        <v>2800</v>
      </c>
      <c r="C96" s="10" t="n">
        <v>-0.0327081639339477</v>
      </c>
    </row>
    <row r="97" customFormat="false" ht="15" hidden="false" customHeight="false" outlineLevel="0" collapsed="false">
      <c r="A97" s="10" t="n">
        <v>17106</v>
      </c>
      <c r="B97" s="10" t="n">
        <v>900</v>
      </c>
      <c r="C97" s="10" t="n">
        <v>-0.0196699160326111</v>
      </c>
    </row>
    <row r="98" customFormat="false" ht="15" hidden="false" customHeight="false" outlineLevel="0" collapsed="false">
      <c r="A98" s="10" t="n">
        <v>17111</v>
      </c>
      <c r="B98" s="10" t="n">
        <v>400</v>
      </c>
      <c r="C98" s="10" t="n">
        <v>0.0105776974838293</v>
      </c>
    </row>
    <row r="99" customFormat="false" ht="15" hidden="false" customHeight="false" outlineLevel="0" collapsed="false">
      <c r="A99" s="10" t="n">
        <v>17113</v>
      </c>
      <c r="B99" s="10" t="n">
        <v>400</v>
      </c>
      <c r="C99" s="10" t="n">
        <v>0.0098335065152219</v>
      </c>
    </row>
    <row r="100" customFormat="false" ht="15" hidden="false" customHeight="false" outlineLevel="0" collapsed="false">
      <c r="A100" s="10" t="n">
        <v>17120</v>
      </c>
      <c r="B100" s="10" t="n">
        <v>900</v>
      </c>
      <c r="C100" s="10" t="n">
        <v>-0.0111209289742194</v>
      </c>
    </row>
    <row r="101" customFormat="false" ht="15" hidden="false" customHeight="false" outlineLevel="0" collapsed="false">
      <c r="A101" s="10" t="n">
        <v>17129</v>
      </c>
      <c r="B101" s="10" t="n">
        <v>2800</v>
      </c>
      <c r="C101" s="10" t="n">
        <v>-0.0556034873955855</v>
      </c>
    </row>
    <row r="102" customFormat="false" ht="15" hidden="false" customHeight="false" outlineLevel="0" collapsed="false">
      <c r="A102" s="10" t="n">
        <v>17133</v>
      </c>
      <c r="B102" s="10" t="n">
        <v>2800</v>
      </c>
      <c r="C102" s="10" t="n">
        <v>-0.0166966173548194</v>
      </c>
    </row>
    <row r="103" customFormat="false" ht="15" hidden="false" customHeight="false" outlineLevel="0" collapsed="false">
      <c r="A103" s="10" t="n">
        <v>17143</v>
      </c>
      <c r="B103" s="10" t="n">
        <v>400</v>
      </c>
      <c r="C103" s="10" t="n">
        <v>0.00300483847285917</v>
      </c>
    </row>
    <row r="104" customFormat="false" ht="15" hidden="false" customHeight="false" outlineLevel="0" collapsed="false">
      <c r="A104" s="10" t="n">
        <v>17158</v>
      </c>
      <c r="B104" s="10" t="n">
        <v>900</v>
      </c>
      <c r="C104" s="10" t="n">
        <v>-0.0589895849239572</v>
      </c>
    </row>
    <row r="105" customFormat="false" ht="15" hidden="false" customHeight="false" outlineLevel="0" collapsed="false">
      <c r="A105" s="10" t="n">
        <v>17166</v>
      </c>
      <c r="B105" s="10" t="n">
        <v>400</v>
      </c>
      <c r="C105" s="10" t="n">
        <v>0.027782181553794</v>
      </c>
    </row>
    <row r="106" customFormat="false" ht="15" hidden="false" customHeight="false" outlineLevel="0" collapsed="false">
      <c r="A106" s="10" t="n">
        <v>17170</v>
      </c>
      <c r="B106" s="10" t="n">
        <v>2800</v>
      </c>
      <c r="C106" s="10" t="n">
        <v>-0.0113454793621173</v>
      </c>
    </row>
    <row r="107" customFormat="false" ht="15" hidden="false" customHeight="false" outlineLevel="0" collapsed="false">
      <c r="A107" s="10" t="n">
        <v>17206</v>
      </c>
      <c r="B107" s="10" t="n">
        <v>900</v>
      </c>
      <c r="C107" s="10" t="n">
        <v>0.0188762324025183</v>
      </c>
    </row>
    <row r="108" customFormat="false" ht="15" hidden="false" customHeight="false" outlineLevel="0" collapsed="false">
      <c r="A108" s="10" t="n">
        <v>17210</v>
      </c>
      <c r="B108" s="10" t="n">
        <v>2800</v>
      </c>
      <c r="C108" s="10" t="n">
        <v>-0.0359861579681717</v>
      </c>
    </row>
    <row r="109" customFormat="false" ht="15" hidden="false" customHeight="false" outlineLevel="0" collapsed="false">
      <c r="A109" s="10" t="n">
        <v>17218</v>
      </c>
      <c r="B109" s="10" t="n">
        <v>900</v>
      </c>
      <c r="C109" s="10" t="n">
        <v>-0.0576320836391339</v>
      </c>
    </row>
    <row r="110" customFormat="false" ht="15" hidden="false" customHeight="false" outlineLevel="0" collapsed="false">
      <c r="A110" s="10" t="n">
        <v>17007</v>
      </c>
      <c r="B110" s="10" t="n">
        <v>400</v>
      </c>
      <c r="C110" s="10" t="n">
        <v>0.00379181304158725</v>
      </c>
    </row>
    <row r="111" customFormat="false" ht="15" hidden="false" customHeight="false" outlineLevel="0" collapsed="false">
      <c r="A111" s="10" t="n">
        <v>17012</v>
      </c>
      <c r="B111" s="10" t="n">
        <v>900</v>
      </c>
      <c r="C111" s="10" t="n">
        <v>-0.00660428669765708</v>
      </c>
    </row>
    <row r="112" customFormat="false" ht="15" hidden="false" customHeight="false" outlineLevel="0" collapsed="false">
      <c r="A112" s="10" t="n">
        <v>17019</v>
      </c>
      <c r="B112" s="10" t="n">
        <v>2800</v>
      </c>
      <c r="C112" s="10" t="n">
        <v>-0.0364409325038484</v>
      </c>
    </row>
    <row r="113" customFormat="false" ht="15" hidden="false" customHeight="false" outlineLevel="0" collapsed="false">
      <c r="A113" s="10" t="n">
        <v>17027</v>
      </c>
      <c r="B113" s="10" t="n">
        <v>900</v>
      </c>
      <c r="C113" s="10" t="n">
        <v>-0.0152217003141819</v>
      </c>
    </row>
    <row r="114" customFormat="false" ht="15" hidden="false" customHeight="false" outlineLevel="0" collapsed="false">
      <c r="A114" s="10" t="n">
        <v>17029</v>
      </c>
      <c r="B114" s="10" t="n">
        <v>900</v>
      </c>
      <c r="C114" s="10" t="n">
        <v>-0.00382947406010745</v>
      </c>
    </row>
    <row r="115" customFormat="false" ht="15" hidden="false" customHeight="false" outlineLevel="0" collapsed="false">
      <c r="A115" s="10" t="n">
        <v>17079</v>
      </c>
      <c r="B115" s="10" t="n">
        <v>400</v>
      </c>
      <c r="C115" s="10" t="n">
        <v>0.0021938698010331</v>
      </c>
    </row>
    <row r="116" customFormat="false" ht="15" hidden="false" customHeight="false" outlineLevel="0" collapsed="false">
      <c r="A116" s="10" t="n">
        <v>17082</v>
      </c>
      <c r="B116" s="10" t="n">
        <v>900</v>
      </c>
      <c r="C116" s="10" t="n">
        <v>0.0103373720069724</v>
      </c>
    </row>
    <row r="117" customFormat="false" ht="15" hidden="false" customHeight="false" outlineLevel="0" collapsed="false">
      <c r="A117" s="10" t="n">
        <v>17094</v>
      </c>
      <c r="B117" s="10" t="n">
        <v>2800</v>
      </c>
      <c r="C117" s="10" t="n">
        <v>-0.024666276622215</v>
      </c>
    </row>
    <row r="118" customFormat="false" ht="15" hidden="false" customHeight="false" outlineLevel="0" collapsed="false">
      <c r="A118" s="10" t="n">
        <v>17099</v>
      </c>
      <c r="B118" s="10" t="n">
        <v>400</v>
      </c>
      <c r="C118" s="10" t="n">
        <v>-0.0121681571704921</v>
      </c>
    </row>
    <row r="119" customFormat="false" ht="15" hidden="false" customHeight="false" outlineLevel="0" collapsed="false">
      <c r="A119" s="10" t="n">
        <v>17130</v>
      </c>
      <c r="B119" s="10" t="n">
        <v>2800</v>
      </c>
      <c r="C119" s="10" t="n">
        <v>-0.000694973880258609</v>
      </c>
    </row>
    <row r="120" customFormat="false" ht="15" hidden="false" customHeight="false" outlineLevel="0" collapsed="false">
      <c r="A120" s="10" t="n">
        <v>17145</v>
      </c>
      <c r="B120" s="10" t="n">
        <v>2800</v>
      </c>
      <c r="C120" s="10" t="n">
        <v>-0.00830329705875572</v>
      </c>
    </row>
    <row r="121" customFormat="false" ht="15" hidden="false" customHeight="false" outlineLevel="0" collapsed="false">
      <c r="A121" s="10" t="n">
        <v>17178</v>
      </c>
      <c r="B121" s="10" t="n">
        <v>2800</v>
      </c>
      <c r="C121" s="10" t="n">
        <v>-0.0415364718543203</v>
      </c>
    </row>
    <row r="122" customFormat="false" ht="15" hidden="false" customHeight="false" outlineLevel="0" collapsed="false">
      <c r="A122" s="10" t="n">
        <v>17203</v>
      </c>
      <c r="B122" s="10" t="n">
        <v>400</v>
      </c>
      <c r="C122" s="10" t="n">
        <v>0.00373962612222216</v>
      </c>
    </row>
    <row r="123" customFormat="false" ht="15" hidden="false" customHeight="false" outlineLevel="0" collapsed="false">
      <c r="A123" s="10" t="n">
        <v>17204</v>
      </c>
      <c r="B123" s="10" t="n">
        <v>900</v>
      </c>
      <c r="C123" s="10" t="n">
        <v>0.000998797643971843</v>
      </c>
    </row>
    <row r="124" customFormat="false" ht="15" hidden="false" customHeight="false" outlineLevel="0" collapsed="false">
      <c r="A124" s="10" t="n">
        <v>17208</v>
      </c>
      <c r="B124" s="10" t="n">
        <v>900</v>
      </c>
      <c r="C124" s="10" t="n">
        <v>-0.00989486606909792</v>
      </c>
    </row>
    <row r="125" customFormat="false" ht="15" hidden="false" customHeight="false" outlineLevel="0" collapsed="false">
      <c r="A125" s="10" t="n">
        <v>17211</v>
      </c>
      <c r="B125" s="10" t="n">
        <v>400</v>
      </c>
      <c r="C125" s="10" t="n">
        <v>-0.0283185010671071</v>
      </c>
    </row>
    <row r="126" customFormat="false" ht="15" hidden="false" customHeight="false" outlineLevel="0" collapsed="false">
      <c r="A126" s="10" t="n">
        <v>17213</v>
      </c>
      <c r="B126" s="10" t="n">
        <v>2800</v>
      </c>
      <c r="C126" s="10" t="n">
        <v>-0.0251752597730957</v>
      </c>
    </row>
    <row r="127" customFormat="false" ht="15" hidden="false" customHeight="false" outlineLevel="0" collapsed="false">
      <c r="A127" s="10" t="n">
        <v>17005</v>
      </c>
      <c r="B127" s="10" t="n">
        <v>400</v>
      </c>
      <c r="C127" s="10" t="n">
        <v>-0.0041665962451233</v>
      </c>
    </row>
    <row r="128" customFormat="false" ht="15" hidden="false" customHeight="false" outlineLevel="0" collapsed="false">
      <c r="A128" s="10" t="n">
        <v>17043</v>
      </c>
      <c r="B128" s="10" t="n">
        <v>400</v>
      </c>
      <c r="C128" s="10" t="n">
        <v>-0.0136364501253583</v>
      </c>
    </row>
    <row r="129" customFormat="false" ht="15" hidden="false" customHeight="false" outlineLevel="0" collapsed="false">
      <c r="A129" s="10" t="n">
        <v>17051</v>
      </c>
      <c r="B129" s="10" t="n">
        <v>400</v>
      </c>
      <c r="C129" s="10" t="n">
        <v>-0.0430824641526851</v>
      </c>
    </row>
    <row r="130" customFormat="false" ht="15" hidden="false" customHeight="false" outlineLevel="0" collapsed="false">
      <c r="A130" s="10" t="n">
        <v>17062</v>
      </c>
      <c r="B130" s="10" t="n">
        <v>400</v>
      </c>
      <c r="C130" s="10" t="n">
        <v>-0.00746931719097783</v>
      </c>
    </row>
    <row r="131" customFormat="false" ht="15" hidden="false" customHeight="false" outlineLevel="0" collapsed="false">
      <c r="A131" s="10" t="n">
        <v>17068</v>
      </c>
      <c r="B131" s="10" t="n">
        <v>400</v>
      </c>
      <c r="C131" s="10" t="n">
        <v>-0.0228111314276206</v>
      </c>
    </row>
    <row r="132" customFormat="false" ht="15" hidden="false" customHeight="false" outlineLevel="0" collapsed="false">
      <c r="A132" s="10" t="n">
        <v>17089</v>
      </c>
      <c r="B132" s="10" t="n">
        <v>400</v>
      </c>
      <c r="C132" s="10" t="n">
        <v>0.0191554726873149</v>
      </c>
    </row>
    <row r="133" customFormat="false" ht="15" hidden="false" customHeight="false" outlineLevel="0" collapsed="false">
      <c r="A133" s="10" t="n">
        <v>17123</v>
      </c>
      <c r="B133" s="10" t="n">
        <v>2800</v>
      </c>
      <c r="C133" s="10" t="n">
        <v>0.00121301162898781</v>
      </c>
    </row>
    <row r="134" customFormat="false" ht="15" hidden="false" customHeight="false" outlineLevel="0" collapsed="false">
      <c r="A134" s="10" t="n">
        <v>17126</v>
      </c>
      <c r="B134" s="10" t="n">
        <v>2800</v>
      </c>
      <c r="C134" s="10" t="n">
        <v>0.000283376460358995</v>
      </c>
    </row>
    <row r="135" customFormat="false" ht="15" hidden="false" customHeight="false" outlineLevel="0" collapsed="false">
      <c r="A135" s="10" t="n">
        <v>17153</v>
      </c>
      <c r="B135" s="10" t="n">
        <v>900</v>
      </c>
      <c r="C135" s="10" t="n">
        <v>-0.00932543214900355</v>
      </c>
    </row>
    <row r="136" customFormat="false" ht="15" hidden="false" customHeight="false" outlineLevel="0" collapsed="false">
      <c r="A136" s="10" t="n">
        <v>17156</v>
      </c>
      <c r="B136" s="10" t="n">
        <v>900</v>
      </c>
      <c r="C136" s="10" t="n">
        <v>-0.00433299323896659</v>
      </c>
    </row>
    <row r="137" customFormat="false" ht="15" hidden="false" customHeight="false" outlineLevel="0" collapsed="false">
      <c r="A137" s="10" t="n">
        <v>17159</v>
      </c>
      <c r="B137" s="10" t="n">
        <v>2800</v>
      </c>
      <c r="C137" s="10" t="n">
        <v>-0.00166760308994024</v>
      </c>
    </row>
    <row r="138" customFormat="false" ht="15" hidden="false" customHeight="false" outlineLevel="0" collapsed="false">
      <c r="A138" s="10" t="n">
        <v>17168</v>
      </c>
      <c r="B138" s="10" t="n">
        <v>2800</v>
      </c>
      <c r="C138" s="10" t="n">
        <v>0.000225387155236068</v>
      </c>
    </row>
    <row r="139" customFormat="false" ht="15" hidden="false" customHeight="false" outlineLevel="0" collapsed="false">
      <c r="A139" s="10" t="n">
        <v>17004</v>
      </c>
      <c r="B139" s="10" t="n">
        <v>2800</v>
      </c>
      <c r="C139" s="10" t="n">
        <v>-0.0238069541967714</v>
      </c>
    </row>
    <row r="140" customFormat="false" ht="15" hidden="false" customHeight="false" outlineLevel="0" collapsed="false">
      <c r="A140" s="10" t="n">
        <v>17021</v>
      </c>
      <c r="B140" s="10" t="n">
        <v>400</v>
      </c>
      <c r="C140" s="10" t="n">
        <v>-0.0273722777277124</v>
      </c>
    </row>
    <row r="141" customFormat="false" ht="15" hidden="false" customHeight="false" outlineLevel="0" collapsed="false">
      <c r="A141" s="10" t="n">
        <v>17033</v>
      </c>
      <c r="B141" s="10" t="n">
        <v>400</v>
      </c>
      <c r="C141" s="10" t="n">
        <v>-0.0666004031447189</v>
      </c>
    </row>
    <row r="142" customFormat="false" ht="15" hidden="false" customHeight="false" outlineLevel="0" collapsed="false">
      <c r="A142" s="10" t="n">
        <v>17038</v>
      </c>
      <c r="B142" s="10" t="n">
        <v>900</v>
      </c>
      <c r="C142" s="10" t="n">
        <v>-0.0603531064715587</v>
      </c>
    </row>
    <row r="143" customFormat="false" ht="15" hidden="false" customHeight="false" outlineLevel="0" collapsed="false">
      <c r="A143" s="10" t="n">
        <v>17039</v>
      </c>
      <c r="B143" s="10" t="n">
        <v>900</v>
      </c>
      <c r="C143" s="10" t="n">
        <v>0.0251987779639598</v>
      </c>
    </row>
    <row r="144" customFormat="false" ht="15" hidden="false" customHeight="false" outlineLevel="0" collapsed="false">
      <c r="A144" s="10" t="n">
        <v>17057</v>
      </c>
      <c r="B144" s="10" t="n">
        <v>2800</v>
      </c>
      <c r="C144" s="10" t="n">
        <v>-0.0350380221927269</v>
      </c>
    </row>
    <row r="145" customFormat="false" ht="15" hidden="false" customHeight="false" outlineLevel="0" collapsed="false">
      <c r="A145" s="10" t="n">
        <v>17058</v>
      </c>
      <c r="B145" s="10" t="n">
        <v>2800</v>
      </c>
      <c r="C145" s="10" t="n">
        <v>-0.0304537261799442</v>
      </c>
    </row>
    <row r="146" customFormat="false" ht="15" hidden="false" customHeight="false" outlineLevel="0" collapsed="false">
      <c r="A146" s="10" t="n">
        <v>17073</v>
      </c>
      <c r="B146" s="10" t="n">
        <v>900</v>
      </c>
      <c r="C146" s="10" t="n">
        <v>0.083340769049629</v>
      </c>
    </row>
    <row r="147" customFormat="false" ht="15" hidden="false" customHeight="false" outlineLevel="0" collapsed="false">
      <c r="A147" s="10" t="n">
        <v>17074</v>
      </c>
      <c r="B147" s="10" t="n">
        <v>400</v>
      </c>
      <c r="C147" s="10" t="n">
        <v>-0.0125129277057227</v>
      </c>
    </row>
    <row r="148" customFormat="false" ht="15" hidden="false" customHeight="false" outlineLevel="0" collapsed="false">
      <c r="A148" s="10" t="n">
        <v>17081</v>
      </c>
      <c r="B148" s="10" t="n">
        <v>400</v>
      </c>
      <c r="C148" s="10" t="n">
        <v>0.0145208042829212</v>
      </c>
    </row>
    <row r="149" customFormat="false" ht="15" hidden="false" customHeight="false" outlineLevel="0" collapsed="false">
      <c r="A149" s="10" t="n">
        <v>17088</v>
      </c>
      <c r="B149" s="10" t="n">
        <v>900</v>
      </c>
      <c r="C149" s="10" t="n">
        <v>-0.0334895847578153</v>
      </c>
    </row>
    <row r="150" customFormat="false" ht="15" hidden="false" customHeight="false" outlineLevel="0" collapsed="false">
      <c r="A150" s="10" t="n">
        <v>17091</v>
      </c>
      <c r="B150" s="10" t="n">
        <v>400</v>
      </c>
      <c r="C150" s="10" t="n">
        <v>-0.0363249251817646</v>
      </c>
    </row>
    <row r="151" customFormat="false" ht="15" hidden="false" customHeight="false" outlineLevel="0" collapsed="false">
      <c r="A151" s="10" t="n">
        <v>17105</v>
      </c>
      <c r="B151" s="10" t="n">
        <v>400</v>
      </c>
      <c r="C151" s="10" t="n">
        <v>-0.0140439146990088</v>
      </c>
    </row>
    <row r="152" customFormat="false" ht="15" hidden="false" customHeight="false" outlineLevel="0" collapsed="false">
      <c r="A152" s="10" t="n">
        <v>17115</v>
      </c>
      <c r="B152" s="10" t="n">
        <v>400</v>
      </c>
      <c r="C152" s="10" t="n">
        <v>-0.00511306928507854</v>
      </c>
    </row>
    <row r="153" customFormat="false" ht="15" hidden="false" customHeight="false" outlineLevel="0" collapsed="false">
      <c r="A153" s="10" t="n">
        <v>17118</v>
      </c>
      <c r="B153" s="10" t="n">
        <v>400</v>
      </c>
      <c r="C153" s="10" t="n">
        <v>-0.0132578335473185</v>
      </c>
    </row>
    <row r="154" customFormat="false" ht="15" hidden="false" customHeight="false" outlineLevel="0" collapsed="false">
      <c r="A154" s="10" t="n">
        <v>17139</v>
      </c>
      <c r="B154" s="10" t="n">
        <v>900</v>
      </c>
      <c r="C154" s="10" t="n">
        <v>-0.122699222682733</v>
      </c>
    </row>
    <row r="155" customFormat="false" ht="15" hidden="false" customHeight="false" outlineLevel="0" collapsed="false">
      <c r="A155" s="10" t="n">
        <v>17144</v>
      </c>
      <c r="B155" s="10" t="n">
        <v>400</v>
      </c>
      <c r="C155" s="10" t="n">
        <v>0.0346602393586723</v>
      </c>
    </row>
    <row r="156" customFormat="false" ht="15" hidden="false" customHeight="false" outlineLevel="0" collapsed="false">
      <c r="A156" s="10" t="n">
        <v>17148</v>
      </c>
      <c r="B156" s="10" t="n">
        <v>400</v>
      </c>
      <c r="C156" s="10" t="n">
        <v>-0.0303415908947563</v>
      </c>
    </row>
    <row r="157" customFormat="false" ht="15" hidden="false" customHeight="false" outlineLevel="0" collapsed="false">
      <c r="A157" s="10" t="n">
        <v>17152</v>
      </c>
      <c r="B157" s="10" t="n">
        <v>400</v>
      </c>
      <c r="C157" s="10" t="n">
        <v>-0.0274789048142063</v>
      </c>
    </row>
    <row r="158" customFormat="false" ht="15" hidden="false" customHeight="false" outlineLevel="0" collapsed="false">
      <c r="A158" s="10" t="n">
        <v>17161</v>
      </c>
      <c r="B158" s="10" t="n">
        <v>900</v>
      </c>
      <c r="C158" s="10" t="n">
        <v>0.373104842513618</v>
      </c>
    </row>
    <row r="159" customFormat="false" ht="15" hidden="false" customHeight="false" outlineLevel="0" collapsed="false">
      <c r="A159" s="10" t="n">
        <v>17167</v>
      </c>
      <c r="B159" s="10" t="n">
        <v>2800</v>
      </c>
      <c r="C159" s="10" t="n">
        <v>-0.0288056648937535</v>
      </c>
    </row>
    <row r="160" customFormat="false" ht="15" hidden="false" customHeight="false" outlineLevel="0" collapsed="false">
      <c r="A160" s="10" t="n">
        <v>17169</v>
      </c>
      <c r="B160" s="10" t="n">
        <v>2800</v>
      </c>
      <c r="C160" s="10" t="n">
        <v>0.0430948064333746</v>
      </c>
    </row>
    <row r="161" customFormat="false" ht="15" hidden="false" customHeight="false" outlineLevel="0" collapsed="false">
      <c r="A161" s="10" t="n">
        <v>17172</v>
      </c>
      <c r="B161" s="10" t="n">
        <v>900</v>
      </c>
      <c r="C161" s="10" t="n">
        <v>0.0662340346794602</v>
      </c>
    </row>
    <row r="162" customFormat="false" ht="15" hidden="false" customHeight="false" outlineLevel="0" collapsed="false">
      <c r="A162" s="10" t="n">
        <v>17180</v>
      </c>
      <c r="B162" s="10" t="n">
        <v>900</v>
      </c>
      <c r="C162" s="10" t="n">
        <v>0.00244046689580172</v>
      </c>
    </row>
    <row r="163" customFormat="false" ht="15" hidden="false" customHeight="false" outlineLevel="0" collapsed="false">
      <c r="A163" s="10" t="n">
        <v>17188</v>
      </c>
      <c r="B163" s="10" t="n">
        <v>2800</v>
      </c>
      <c r="C163" s="10" t="n">
        <v>-0.0108759850684361</v>
      </c>
    </row>
    <row r="164" customFormat="false" ht="15" hidden="false" customHeight="false" outlineLevel="0" collapsed="false">
      <c r="A164" s="10" t="n">
        <v>17193</v>
      </c>
      <c r="B164" s="10" t="n">
        <v>900</v>
      </c>
      <c r="C164" s="10" t="n">
        <v>-0.0422625870569538</v>
      </c>
    </row>
    <row r="165" customFormat="false" ht="15" hidden="false" customHeight="false" outlineLevel="0" collapsed="false">
      <c r="A165" s="10" t="n">
        <v>17194</v>
      </c>
      <c r="B165" s="10" t="n">
        <v>900</v>
      </c>
      <c r="C165" s="10" t="n">
        <v>-0.0192679202353962</v>
      </c>
    </row>
    <row r="166" customFormat="false" ht="15" hidden="false" customHeight="false" outlineLevel="0" collapsed="false">
      <c r="A166" s="10" t="n">
        <v>17200</v>
      </c>
      <c r="B166" s="10" t="n">
        <v>900</v>
      </c>
      <c r="C166" s="10" t="n">
        <v>-0.0200585710274</v>
      </c>
    </row>
    <row r="167" customFormat="false" ht="15" hidden="false" customHeight="false" outlineLevel="0" collapsed="false">
      <c r="A167" s="10" t="n">
        <v>17214</v>
      </c>
      <c r="B167" s="10" t="n">
        <v>900</v>
      </c>
      <c r="C167" s="10" t="n">
        <v>0.0398057124297564</v>
      </c>
    </row>
  </sheetData>
  <dataValidations count="1">
    <dataValidation allowBlank="true" operator="between" prompt="Incorrect Input" showDropDown="false" showErrorMessage="true" showInputMessage="true" sqref="B2:B167" type="list">
      <formula1>"400.0,900.0,2800.0,NA"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2019-03-03T19:19:06Z</dcterms:created>
  <dc:creator/>
  <dc:description/>
  <dc:language>en-US</dc:language>
  <cp:lastModifiedBy/>
  <dcterms:modified xsi:type="dcterms:W3CDTF">2019-11-14T09:54:23Z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