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uilding and Occupancy Permit\"/>
    </mc:Choice>
  </mc:AlternateContent>
  <xr:revisionPtr revIDLastSave="0" documentId="13_ncr:1_{639B68AD-04DD-4207-BCE0-AA45AA22B2E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x" sheetId="7" r:id="rId1"/>
    <sheet name="BUILDING" sheetId="4" r:id="rId2"/>
    <sheet name="OCCUPANCY" sheetId="14" r:id="rId3"/>
  </sheets>
  <calcPr calcId="191029"/>
</workbook>
</file>

<file path=xl/calcChain.xml><?xml version="1.0" encoding="utf-8"?>
<calcChain xmlns="http://schemas.openxmlformats.org/spreadsheetml/2006/main">
  <c r="N117" i="14" l="1"/>
  <c r="N116" i="14"/>
  <c r="N115" i="14" l="1"/>
  <c r="N114" i="14"/>
  <c r="N113" i="14"/>
  <c r="N112" i="14"/>
  <c r="N111" i="14" l="1"/>
  <c r="N110" i="14"/>
  <c r="Z177" i="4"/>
  <c r="N109" i="14"/>
  <c r="N108" i="1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175" i="4"/>
  <c r="Z176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74" i="4"/>
  <c r="Z173" i="4"/>
  <c r="Z172" i="4"/>
  <c r="Z171" i="4"/>
  <c r="Z170" i="4"/>
  <c r="Z169" i="4"/>
  <c r="N107" i="14" l="1"/>
  <c r="N106" i="14"/>
  <c r="N105" i="14"/>
  <c r="N104" i="14"/>
  <c r="N103" i="14"/>
  <c r="O100" i="14"/>
  <c r="N102" i="14"/>
  <c r="L102" i="14"/>
  <c r="K102" i="14"/>
  <c r="N101" i="14"/>
  <c r="L101" i="14"/>
  <c r="K101" i="14"/>
  <c r="N100" i="14"/>
  <c r="L100" i="14"/>
  <c r="K100" i="14"/>
  <c r="Z168" i="4"/>
  <c r="Z167" i="4"/>
  <c r="Z165" i="4"/>
  <c r="Z166" i="4"/>
  <c r="Z164" i="4" l="1"/>
  <c r="Z163" i="4"/>
  <c r="Z162" i="4"/>
  <c r="Z161" i="4"/>
  <c r="Z160" i="4"/>
  <c r="Z159" i="4"/>
  <c r="Z157" i="4"/>
  <c r="Z158" i="4"/>
  <c r="Z156" i="4"/>
  <c r="Z155" i="4"/>
  <c r="Z154" i="4"/>
  <c r="Z153" i="4"/>
  <c r="Z152" i="4"/>
  <c r="Z151" i="4"/>
  <c r="N91" i="14"/>
  <c r="N92" i="14"/>
  <c r="N93" i="14"/>
  <c r="N94" i="14"/>
  <c r="N95" i="14"/>
  <c r="N96" i="14"/>
  <c r="N97" i="14"/>
  <c r="N98" i="14"/>
  <c r="N99" i="14"/>
  <c r="K91" i="14"/>
  <c r="N90" i="14"/>
  <c r="Z115" i="4"/>
  <c r="N89" i="14"/>
  <c r="Z134" i="4" l="1"/>
  <c r="Z133" i="4" l="1"/>
  <c r="Z132" i="4"/>
  <c r="Z131" i="4"/>
  <c r="N88" i="14"/>
  <c r="Z130" i="4"/>
  <c r="Z127" i="4"/>
  <c r="Z128" i="4"/>
  <c r="Z129" i="4"/>
  <c r="Z135" i="4"/>
  <c r="Z136" i="4"/>
  <c r="Z137" i="4"/>
  <c r="Z138" i="4"/>
  <c r="Z139" i="4"/>
  <c r="Z140" i="4"/>
  <c r="Z141" i="4"/>
  <c r="Z142" i="4"/>
  <c r="Z143" i="4"/>
  <c r="Z144" i="4"/>
  <c r="Z145" i="4"/>
  <c r="Z147" i="4"/>
  <c r="Z148" i="4"/>
  <c r="Z149" i="4"/>
  <c r="Z150" i="4"/>
  <c r="Z126" i="4"/>
  <c r="L83" i="14"/>
  <c r="K83" i="14"/>
  <c r="N87" i="14"/>
  <c r="Z125" i="4"/>
  <c r="N86" i="14"/>
  <c r="Z124" i="4" l="1"/>
  <c r="Z123" i="4"/>
  <c r="N85" i="14"/>
  <c r="Z122" i="4" l="1"/>
  <c r="Z121" i="4"/>
  <c r="Z120" i="4"/>
  <c r="Z119" i="4"/>
  <c r="Z118" i="4"/>
  <c r="Z117" i="4"/>
  <c r="Z116" i="4"/>
  <c r="N81" i="14"/>
  <c r="N82" i="14"/>
  <c r="N83" i="14"/>
  <c r="N84" i="14"/>
  <c r="Z114" i="4"/>
  <c r="Z113" i="4"/>
  <c r="N80" i="14"/>
  <c r="Z112" i="4"/>
  <c r="Z111" i="4"/>
  <c r="N79" i="14"/>
  <c r="Z109" i="4"/>
  <c r="Z108" i="4"/>
  <c r="Z107" i="4"/>
  <c r="N78" i="14"/>
  <c r="Z106" i="4"/>
  <c r="L76" i="14"/>
  <c r="N76" i="14" s="1"/>
  <c r="K76" i="14"/>
  <c r="L75" i="14"/>
  <c r="K75" i="14"/>
  <c r="N75" i="14"/>
  <c r="L74" i="14"/>
  <c r="K74" i="14"/>
  <c r="N73" i="14"/>
  <c r="L73" i="14"/>
  <c r="K73" i="14"/>
  <c r="L72" i="14"/>
  <c r="N72" i="14" s="1"/>
  <c r="K72" i="14"/>
  <c r="N74" i="14" l="1"/>
  <c r="N71" i="14" l="1"/>
  <c r="L71" i="14"/>
  <c r="K71" i="14"/>
  <c r="L70" i="14" l="1"/>
  <c r="N70" i="14" s="1"/>
  <c r="K70" i="14"/>
  <c r="L69" i="14"/>
  <c r="K69" i="14"/>
  <c r="L68" i="14"/>
  <c r="K68" i="14"/>
  <c r="N68" i="14" s="1"/>
  <c r="N67" i="14"/>
  <c r="L67" i="14"/>
  <c r="K67" i="14"/>
  <c r="N66" i="14"/>
  <c r="L66" i="14"/>
  <c r="K66" i="14"/>
  <c r="Z105" i="4"/>
  <c r="N69" i="14" l="1"/>
  <c r="Z103" i="4"/>
  <c r="Z102" i="4"/>
  <c r="Z100" i="4"/>
  <c r="Z98" i="4"/>
  <c r="Z97" i="4"/>
  <c r="Z96" i="4"/>
  <c r="Z95" i="4"/>
  <c r="Z94" i="4"/>
  <c r="Z86" i="4" l="1"/>
  <c r="Z85" i="4"/>
  <c r="Z81" i="4"/>
  <c r="Q74" i="4"/>
  <c r="Z84" i="4"/>
  <c r="Z83" i="4"/>
  <c r="P82" i="4"/>
  <c r="O82" i="4"/>
  <c r="N82" i="4"/>
  <c r="Z82" i="4" s="1"/>
  <c r="L82" i="4"/>
  <c r="Z78" i="4"/>
  <c r="Z77" i="4" l="1"/>
  <c r="Z76" i="4"/>
  <c r="Z73" i="4"/>
  <c r="Z71" i="4"/>
  <c r="Z68" i="4"/>
  <c r="Z67" i="4"/>
  <c r="Z66" i="4" l="1"/>
  <c r="Z65" i="4"/>
  <c r="Z64" i="4"/>
  <c r="Z63" i="4"/>
  <c r="L48" i="14"/>
  <c r="K48" i="14"/>
  <c r="L47" i="14"/>
  <c r="K47" i="14"/>
  <c r="Z61" i="4"/>
  <c r="O60" i="4" l="1"/>
  <c r="Z60" i="4" s="1"/>
  <c r="Z59" i="4"/>
  <c r="Z58" i="4"/>
  <c r="P57" i="4"/>
  <c r="Z57" i="4" s="1"/>
  <c r="Z56" i="4"/>
  <c r="Z55" i="4"/>
  <c r="Z54" i="4"/>
  <c r="Z53" i="4"/>
  <c r="N52" i="4"/>
  <c r="Z52" i="4" s="1"/>
  <c r="Z51" i="4"/>
  <c r="Z49" i="4"/>
  <c r="Z48" i="4"/>
  <c r="Z45" i="4"/>
  <c r="Z44" i="4"/>
  <c r="Z40" i="4"/>
  <c r="Z39" i="4"/>
  <c r="Z38" i="4"/>
  <c r="Z37" i="4"/>
  <c r="Z36" i="4"/>
  <c r="Z35" i="4"/>
  <c r="Z34" i="4"/>
  <c r="Z33" i="4" l="1"/>
  <c r="Z32" i="4"/>
  <c r="Z31" i="4"/>
  <c r="Z29" i="4"/>
  <c r="Z28" i="4"/>
  <c r="Z27" i="4"/>
  <c r="Z26" i="4"/>
  <c r="Z24" i="4"/>
  <c r="Z21" i="4" l="1"/>
  <c r="Z20" i="4"/>
  <c r="Z19" i="4"/>
  <c r="Z18" i="4"/>
  <c r="Z17" i="4"/>
  <c r="P16" i="4"/>
  <c r="O16" i="4"/>
  <c r="N16" i="4"/>
  <c r="L16" i="4"/>
  <c r="Z15" i="4"/>
  <c r="Z16" i="4" l="1"/>
  <c r="Z14" i="4"/>
  <c r="Z13" i="4"/>
  <c r="Z12" i="4" l="1"/>
  <c r="Z11" i="4"/>
  <c r="Z10" i="4"/>
  <c r="Z8" i="4"/>
  <c r="Z7" i="4" l="1"/>
  <c r="Y6" i="4"/>
  <c r="Z6" i="4" s="1"/>
  <c r="Z5" i="4"/>
</calcChain>
</file>

<file path=xl/sharedStrings.xml><?xml version="1.0" encoding="utf-8"?>
<sst xmlns="http://schemas.openxmlformats.org/spreadsheetml/2006/main" count="2831" uniqueCount="1031">
  <si>
    <t>NAME  OF APPLICANT / PROPOSED BUILDING</t>
  </si>
  <si>
    <t>LOCATION OF PROJECT</t>
  </si>
  <si>
    <t>BUILDING PERMIT NUMBER</t>
  </si>
  <si>
    <t>ELECTRICAL  PERMIT NUMBER</t>
  </si>
  <si>
    <t>SANITARY  PERMIT NUMBER</t>
  </si>
  <si>
    <r>
      <t xml:space="preserve">OR. </t>
    </r>
    <r>
      <rPr>
        <sz val="11"/>
        <color theme="1"/>
        <rFont val="Calibri"/>
        <family val="2"/>
      </rPr>
      <t># / AMOUNT PAID</t>
    </r>
  </si>
  <si>
    <t>DATE PAID</t>
  </si>
  <si>
    <t xml:space="preserve">                       </t>
  </si>
  <si>
    <t>February 2, 2022</t>
  </si>
  <si>
    <t xml:space="preserve">NAME  OF APPLICANT </t>
  </si>
  <si>
    <t>OCCUPANCY PERMIT NUMBER</t>
  </si>
  <si>
    <t>ACTUAL COST</t>
  </si>
  <si>
    <t>ACTUAL DATE OF COMPLETION</t>
  </si>
  <si>
    <t>NO.</t>
  </si>
  <si>
    <t>OR. NUMBER</t>
  </si>
  <si>
    <t>TYPE OF OCCUPANCY</t>
  </si>
  <si>
    <t>LOT 4 BLK. 38  KAWAYAN COVE , BRGY. NATIPUAN</t>
  </si>
  <si>
    <t>TWO STOREY RESIDENTIAL BUILDING</t>
  </si>
  <si>
    <t>VERTICAL GATE HOLDINGS INC. / PINEDA JOSEPH NAVAL</t>
  </si>
  <si>
    <t>10/20/2022</t>
  </si>
  <si>
    <t>January 5, 2023</t>
  </si>
  <si>
    <t xml:space="preserve">DATE ISSUED OF BUILDING PERMIT </t>
  </si>
  <si>
    <t>June 23, 2020</t>
  </si>
  <si>
    <r>
      <t xml:space="preserve">OR. </t>
    </r>
    <r>
      <rPr>
        <sz val="11"/>
        <color theme="0"/>
        <rFont val="Calibri"/>
        <family val="2"/>
      </rPr>
      <t xml:space="preserve">#  </t>
    </r>
  </si>
  <si>
    <t>AMOUNT PAID OCCUPANCY</t>
  </si>
  <si>
    <t>AMOUNT PAID CFEI</t>
  </si>
  <si>
    <t>TOTAL AMOUNT PAID</t>
  </si>
  <si>
    <t>BUILDING FEE</t>
  </si>
  <si>
    <t>ELECTRICAL FEE</t>
  </si>
  <si>
    <t>MECHANICAL  FEE</t>
  </si>
  <si>
    <t>PLUMBING / SANITARY FEE</t>
  </si>
  <si>
    <t>MARIANITO G. DOMINGO JR.</t>
  </si>
  <si>
    <t>BRGY. DAYAP</t>
  </si>
  <si>
    <t>WATER STATION</t>
  </si>
  <si>
    <t>POOL</t>
  </si>
  <si>
    <t>PENALTY</t>
  </si>
  <si>
    <t>MICHAEL V. FERRER</t>
  </si>
  <si>
    <t>LOT 43, BLK. 34, PUNTA FUEGO, BALAYTIGUE</t>
  </si>
  <si>
    <t>10-28-2018</t>
  </si>
  <si>
    <t>07-29-2022</t>
  </si>
  <si>
    <t>*</t>
  </si>
  <si>
    <t>BDO NETWORK BANK INC.</t>
  </si>
  <si>
    <t>INTERIOR CONST.</t>
  </si>
  <si>
    <t xml:space="preserve"> -</t>
  </si>
  <si>
    <t>ELECTRONICS PERMIT NUMBER</t>
  </si>
  <si>
    <t>JP LAUREL ST. BARANGAY 9</t>
  </si>
  <si>
    <t>ELECTRONICS  FEE</t>
  </si>
  <si>
    <t>MECHANICAL PERMIT NUMBER</t>
  </si>
  <si>
    <t>HERMAÑEZ DANTE S.</t>
  </si>
  <si>
    <t>BARANGAY BUCANA, NASUGBU, BATANGAS</t>
  </si>
  <si>
    <t>BOARDING HOUSE</t>
  </si>
  <si>
    <t>November 29, 2022</t>
  </si>
  <si>
    <t>12-2022</t>
  </si>
  <si>
    <t>January 10, 2023</t>
  </si>
  <si>
    <t>LUMBANGAN</t>
  </si>
  <si>
    <t>BALAYTIGUE</t>
  </si>
  <si>
    <t>MICHAEL EDWARD TAN GOTIANUN</t>
  </si>
  <si>
    <t>BLK. 33 LOT 10 TERAZAS DE PUNTA FUEGO</t>
  </si>
  <si>
    <t>TWO STOREY RESIDENTIAL VACATION HOUSE</t>
  </si>
  <si>
    <t>March 28, 2021</t>
  </si>
  <si>
    <t>06/22/2022</t>
  </si>
  <si>
    <t>January 11, 2023</t>
  </si>
  <si>
    <t>LOUIE CHENG SY</t>
  </si>
  <si>
    <t>BRGY. BUCANA</t>
  </si>
  <si>
    <t>GUEST HOUSE &amp; PAVILLION</t>
  </si>
  <si>
    <t>NO. OF STOREY</t>
  </si>
  <si>
    <t>LINE &amp; GRADE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</si>
  <si>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</si>
  <si>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</si>
  <si>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</si>
  <si>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</si>
  <si>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</si>
  <si>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</si>
  <si>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</si>
  <si>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</si>
  <si>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</si>
  <si>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</si>
  <si>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</si>
  <si>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</si>
  <si>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MARIA FE M. DIMAPILIS</t>
  </si>
  <si>
    <t>MARGARITA ST. BRGY. 7</t>
  </si>
  <si>
    <t>3 UNITS APARTMENT</t>
  </si>
  <si>
    <t>APRIL 4, 2022</t>
  </si>
  <si>
    <t>January 12, 2023</t>
  </si>
  <si>
    <t>27</t>
  </si>
  <si>
    <t>28</t>
  </si>
  <si>
    <t>29</t>
  </si>
  <si>
    <t>30</t>
  </si>
  <si>
    <t>RAM F. MAMARADLO</t>
  </si>
  <si>
    <t>BRGY. LOOC</t>
  </si>
  <si>
    <t>COMMERCIAL - ICE PLANT</t>
  </si>
  <si>
    <t>AUGUST 4, 2022</t>
  </si>
  <si>
    <t>JANUARY 13, 2023</t>
  </si>
  <si>
    <t>AJUGAR BRUCE</t>
  </si>
  <si>
    <t>SITIO HABA BARANGAY PUTAT</t>
  </si>
  <si>
    <t>RESIDENTIAL BUILDING</t>
  </si>
  <si>
    <t>January 13, 2023</t>
  </si>
  <si>
    <t>SEAOIL PHILIPPINES INCORPORATED</t>
  </si>
  <si>
    <t>GASOLINE STATION</t>
  </si>
  <si>
    <t>July 21, 2022</t>
  </si>
  <si>
    <t>11-2022</t>
  </si>
  <si>
    <t>PANTALAN</t>
  </si>
  <si>
    <t>01/13/2023</t>
  </si>
  <si>
    <t>01/16/2023</t>
  </si>
  <si>
    <t>CARAIG JHUNWILL</t>
  </si>
  <si>
    <t>CATANDAAN</t>
  </si>
  <si>
    <t>MALAPAD NA BATO</t>
  </si>
  <si>
    <t>GLORIA EVANGELINE  E. &amp; PARAS EMELINE E.</t>
  </si>
  <si>
    <t>1-17-2023</t>
  </si>
  <si>
    <t>31</t>
  </si>
  <si>
    <t>32</t>
  </si>
  <si>
    <t>33</t>
  </si>
  <si>
    <t>34</t>
  </si>
  <si>
    <t>January 18, 2023</t>
  </si>
  <si>
    <t>BRGY. 3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</si>
  <si>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</si>
  <si>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</si>
  <si>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</si>
  <si>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</si>
  <si>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</si>
  <si>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</si>
  <si>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</si>
  <si>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</si>
  <si>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</si>
  <si>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</si>
  <si>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GERALD M. AJUSTO</t>
  </si>
  <si>
    <t>LOT 17, BLK. 6, SANDARI, BRGY. KAYLAWAY</t>
  </si>
  <si>
    <t>RESIDENTIAL WITH DECK</t>
  </si>
  <si>
    <t>-</t>
  </si>
  <si>
    <t>FENCING FEE</t>
  </si>
  <si>
    <t>0</t>
  </si>
  <si>
    <t>MA. CRISTINA G. FERNANDEZ</t>
  </si>
  <si>
    <t>BLK. 1 LOT 8G, TALIBEACH SUBD. BRGY. BALAYTIGUE</t>
  </si>
  <si>
    <t>3 STOREY RESIDENTIAL</t>
  </si>
  <si>
    <t>November 11, 2021</t>
  </si>
  <si>
    <t>01-2023</t>
  </si>
  <si>
    <t>45</t>
  </si>
  <si>
    <t>46</t>
  </si>
  <si>
    <t>47</t>
  </si>
  <si>
    <t>48</t>
  </si>
  <si>
    <t>49</t>
  </si>
  <si>
    <t>50</t>
  </si>
  <si>
    <t>51</t>
  </si>
  <si>
    <t>52</t>
  </si>
  <si>
    <t>MOISES AQUINO</t>
  </si>
  <si>
    <t>BRGY. CALAYO</t>
  </si>
  <si>
    <t>TRANSIENT HOUSE WITH CARETAKER ROOM</t>
  </si>
  <si>
    <t>1-20-2023</t>
  </si>
  <si>
    <t>RAINER A. ONA JR.</t>
  </si>
  <si>
    <t>BLK. 1 LOT 7, TERRAZAS DE PUNTA FUEGO, NATIPUAN</t>
  </si>
  <si>
    <t>2 STOREY RESIDENTIAL</t>
  </si>
  <si>
    <t>11-25-2022</t>
  </si>
  <si>
    <t>01-2022</t>
  </si>
  <si>
    <t>JANUARY 20, 2023</t>
  </si>
  <si>
    <t>NORBERTO L. LINGCASO JR.</t>
  </si>
  <si>
    <t>LOT 4, BRGY. BUNDUCAN</t>
  </si>
  <si>
    <t>1 STOREY RESIDENTIAL</t>
  </si>
  <si>
    <t>11-16-2022</t>
  </si>
  <si>
    <t>10-2022</t>
  </si>
  <si>
    <t>JANUARY 23, 2023</t>
  </si>
  <si>
    <t>BRGY. KAYRILAO</t>
  </si>
  <si>
    <t>GLK FARM FACILITIES</t>
  </si>
  <si>
    <t>GEROVY VINCENT L. KING / GLK FARM</t>
  </si>
  <si>
    <t>July 20, 2022</t>
  </si>
  <si>
    <t>LOVINIA K. BARCELON</t>
  </si>
  <si>
    <t>2 STOREY SIX UNITS APARTMENT</t>
  </si>
  <si>
    <t>1-23-2023</t>
  </si>
  <si>
    <t>ONOFRE BANSON / ANA ISABEL BANSON</t>
  </si>
  <si>
    <t>LOT 15, BLK. 17, TALIBEACH SUBD. BRGY. BALAYTIGUE</t>
  </si>
  <si>
    <t>TWO STOREY RESIDENCE WITH ROOF DECK</t>
  </si>
  <si>
    <t>CATHERINE BV. CORPUZ</t>
  </si>
  <si>
    <t>LOT 2, BLK. 9 PALM ESTATE SUBD. BRGY. COGUNAN</t>
  </si>
  <si>
    <t>REUBEN B. DIMAUNAHAN</t>
  </si>
  <si>
    <t>BRGY. 11</t>
  </si>
  <si>
    <t>BRGY. MUNTING INDANG</t>
  </si>
  <si>
    <t>ARLENE MAILE I. ATIENZA /  LAKAN REALTY AND DEVELOPMENT CORP.</t>
  </si>
  <si>
    <t>BRGY. B31, LOT 36, PENINSULA DE PUNTA FUEGO, BALAYTIGUE</t>
  </si>
  <si>
    <t>JANUARY 25, 2023</t>
  </si>
  <si>
    <t>GOLDENPINE REALTY AND DEVELOPMENT INC.</t>
  </si>
  <si>
    <t>BLK. 8, LOT 8,12, BLK. 9, LOT 8,28, BLK. 5, LOT 6,32,BLK. 10, L10, BLK. 12, L6, CAMIA HOMES, BRGY. LUMBANGAN</t>
  </si>
  <si>
    <t>BERNADETTE JOY C. FRANCISCO</t>
  </si>
  <si>
    <t>TANIGUE ST. BRGY. BUCANA</t>
  </si>
  <si>
    <t xml:space="preserve">3 STOREY RESIDENTIAL BUILDING </t>
  </si>
  <si>
    <t>JANUARY 2023</t>
  </si>
  <si>
    <t>BRGY. 2</t>
  </si>
  <si>
    <t>53</t>
  </si>
  <si>
    <t>54</t>
  </si>
  <si>
    <t>55</t>
  </si>
  <si>
    <t>56</t>
  </si>
  <si>
    <t>57</t>
  </si>
  <si>
    <t>58</t>
  </si>
  <si>
    <t>59</t>
  </si>
  <si>
    <t>60</t>
  </si>
  <si>
    <t>COSTA DEL HAMILO INC.</t>
  </si>
  <si>
    <t>BRGY. PAPAYA</t>
  </si>
  <si>
    <t>GENERATOR 2 UNITS</t>
  </si>
  <si>
    <t>CRISANTA T. BARAL</t>
  </si>
  <si>
    <t>APACIBLE BLVD. BRGY. BUCANA</t>
  </si>
  <si>
    <t>1  STOREY RESIDENTIAL APARTMENT</t>
  </si>
  <si>
    <t>JANUARY 24, 2023</t>
  </si>
  <si>
    <t>ARNEL F. RIEGO DE DIOS</t>
  </si>
  <si>
    <t>JANUARY 30, 2023</t>
  </si>
  <si>
    <t>LOT F, BRGY. MALAPAD NA BATO</t>
  </si>
  <si>
    <t>2 STOREY RESIDENTIAL WITH DECK</t>
  </si>
  <si>
    <t>LOT E , BRGY. MALAPAD NA BATO</t>
  </si>
  <si>
    <t>VIJAY K. CHULANI</t>
  </si>
  <si>
    <t>LOT 7, BLK. 29, PUNTA FUEGO, BALAYTIGUE</t>
  </si>
  <si>
    <t>JUN Y. PIN</t>
  </si>
  <si>
    <t>LOT 7, BLK 32, KAWAYAN COVE, NATIPUAN</t>
  </si>
  <si>
    <t>2 STOREY FOUR LEVEL</t>
  </si>
  <si>
    <t>61</t>
  </si>
  <si>
    <t>62</t>
  </si>
  <si>
    <t>63</t>
  </si>
  <si>
    <t>64</t>
  </si>
  <si>
    <t>65</t>
  </si>
  <si>
    <t>66</t>
  </si>
  <si>
    <t>ELEVATOR</t>
  </si>
  <si>
    <t>5000</t>
  </si>
  <si>
    <t>ROWELL R. ALEGRE</t>
  </si>
  <si>
    <t>BRGY. TALANGAN</t>
  </si>
  <si>
    <t>BERNARD MISENAS</t>
  </si>
  <si>
    <t>JUNE 2022</t>
  </si>
  <si>
    <t>JANUARY 31, 2023</t>
  </si>
  <si>
    <t>67</t>
  </si>
  <si>
    <t>68</t>
  </si>
  <si>
    <t>69</t>
  </si>
  <si>
    <t>70</t>
  </si>
  <si>
    <t>71</t>
  </si>
  <si>
    <t>EXEMPTED</t>
  </si>
  <si>
    <t>0.00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</si>
  <si>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</si>
  <si>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</si>
  <si>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</si>
  <si>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</si>
  <si>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</si>
  <si>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</si>
  <si>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</si>
  <si>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</si>
  <si>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</si>
  <si>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JONATHAN VILLANUEVA</t>
  </si>
  <si>
    <t>LOT 7, BLK. 3B, TERRAZAS DE PUNTA FUEGO, NATIPUAN</t>
  </si>
  <si>
    <t>JUNE 2020</t>
  </si>
  <si>
    <t>CHAVEZ JOHN KEVIN C.</t>
  </si>
  <si>
    <t>BEARIZ SUBD. R. MARTINEZ ST. BRGY. BUCANA</t>
  </si>
  <si>
    <t>RESIDENTIAL</t>
  </si>
  <si>
    <t>02-02-2023</t>
  </si>
  <si>
    <t>LEODIGARIO TOLEDO</t>
  </si>
  <si>
    <t xml:space="preserve">    - </t>
  </si>
  <si>
    <t>6 UNITS 1 STOREYCOMMERCIAL STALL</t>
  </si>
  <si>
    <t>F. CASTRO ST. BRGY. 10</t>
  </si>
  <si>
    <t>BRGY. WAWA</t>
  </si>
  <si>
    <t>February 2, 2023</t>
  </si>
  <si>
    <t>ENRIQUE SABLE</t>
  </si>
  <si>
    <t>1 STOREY 3 UNITS APARTMENT</t>
  </si>
  <si>
    <t>OCT 19, 2022</t>
  </si>
  <si>
    <t>MARY ROSE D. RAY</t>
  </si>
  <si>
    <t>BRGY. 1</t>
  </si>
  <si>
    <t>1 STOREY RESIDENTIAL HOUSE</t>
  </si>
  <si>
    <t>JULY 18, 2022</t>
  </si>
  <si>
    <t>BRGY. LUMBANGAN</t>
  </si>
  <si>
    <t>MARIVIC U. SIGUA</t>
  </si>
  <si>
    <t>J.P. LAUREL ST. BRGY. WAWA</t>
  </si>
  <si>
    <t>RENOVATION OF RESIDENTIAL BUILDING</t>
  </si>
  <si>
    <t>PANTALAN SENIOR HIGH SCHOOL</t>
  </si>
  <si>
    <t>TECHCOC WORKSHOP BUILDING/  LABORATORIES</t>
  </si>
  <si>
    <t>230100010</t>
  </si>
  <si>
    <t>230100011</t>
  </si>
  <si>
    <t>230100012</t>
  </si>
  <si>
    <t>230100013</t>
  </si>
  <si>
    <t>230100015</t>
  </si>
  <si>
    <t>230100016</t>
  </si>
  <si>
    <t>TRINA MARIE M. MAJAM</t>
  </si>
  <si>
    <t>L18, BLK. 3, YANARRA SEASIDE, BRGY. NATIPUAN</t>
  </si>
  <si>
    <t xml:space="preserve">RESIDENTIAL </t>
  </si>
  <si>
    <t>MARK GOMEZ</t>
  </si>
  <si>
    <t>F. CASTRO ST. POBLACION 3</t>
  </si>
  <si>
    <t>ARIEL JONSON / KRISTINE ANNE JONSON</t>
  </si>
  <si>
    <t>PHASE 3, BLK. 2, LOT 13, PALM ESTATE SUBD.</t>
  </si>
  <si>
    <t>February 1, 2023</t>
  </si>
  <si>
    <t>272300079</t>
  </si>
  <si>
    <t>272300080</t>
  </si>
  <si>
    <t>272300081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</si>
  <si>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</si>
  <si>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</si>
  <si>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</si>
  <si>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</si>
  <si>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</si>
  <si>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</si>
  <si>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</si>
  <si>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</si>
  <si>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</si>
  <si>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83</t>
  </si>
  <si>
    <t>93</t>
  </si>
  <si>
    <t>DANTE / MAXIMA HERMAÑEZ</t>
  </si>
  <si>
    <t>IPROVEMENT OF TWO STOREY BUILDING</t>
  </si>
  <si>
    <t>EDOTCO TOWERS INC.</t>
  </si>
  <si>
    <t>POBLACION 11</t>
  </si>
  <si>
    <t>CELLSITE TOWER</t>
  </si>
  <si>
    <t>December 19, 2022</t>
  </si>
  <si>
    <t>February 7, 2023</t>
  </si>
  <si>
    <t>MARILEX REALTY DEVT. CORP. / TESSA P. VALDES</t>
  </si>
  <si>
    <t>TALIBEACH SUBD. BRGY. BALAYTIGUE</t>
  </si>
  <si>
    <t>TWO STOREY RESIDENCE</t>
  </si>
  <si>
    <t>94</t>
  </si>
  <si>
    <t>95</t>
  </si>
  <si>
    <t>96</t>
  </si>
  <si>
    <t>97</t>
  </si>
  <si>
    <t>MICHAEL ARTHUR CARMINA</t>
  </si>
  <si>
    <t>LOT 11, BVLK. 5, TALI BEACH SUBD. BALAYTIGUE</t>
  </si>
  <si>
    <t>TWO STOREY RESIDENTIAL</t>
  </si>
  <si>
    <t>MARY JANE CARAIG</t>
  </si>
  <si>
    <t>LOT 19, BLK. 1, PALM ESTATE SUBD. LUMBANGAN</t>
  </si>
  <si>
    <t>1-6-2023</t>
  </si>
  <si>
    <t>1-9-2023</t>
  </si>
  <si>
    <t>1-11-2023</t>
  </si>
  <si>
    <t>FLORENDO M. JONATHAN</t>
  </si>
  <si>
    <t>TWO STOREY RESIDENTIAL WITH POOL</t>
  </si>
  <si>
    <t>LOT 46, BLK. 2A, TERRAZAS DE PUNTA FUEGO, BRGY. NATIPUAN</t>
  </si>
  <si>
    <t>LAYOLA RYAN ADRIAN DIAZ</t>
  </si>
  <si>
    <t>98</t>
  </si>
  <si>
    <t>99</t>
  </si>
  <si>
    <t>LEANDRO INDON A. JR.</t>
  </si>
  <si>
    <t>L6, BLK. 2, VILLA SAMANIEGO, WAWA</t>
  </si>
  <si>
    <t>GLOBE TELECOM INC.</t>
  </si>
  <si>
    <t>JANUS A. VILLALUNA</t>
  </si>
  <si>
    <t>SINGLE STOREY 6 UNITS APARTMENT</t>
  </si>
  <si>
    <t>ANGELICO B. ILAO</t>
  </si>
  <si>
    <t>LOT 6, BLK. 4, PALM ESTATE SUBD. COGUNAN</t>
  </si>
  <si>
    <t>BRGY. AGA</t>
  </si>
  <si>
    <t>104</t>
  </si>
  <si>
    <t>105</t>
  </si>
  <si>
    <t>106</t>
  </si>
  <si>
    <t>107</t>
  </si>
  <si>
    <t>108</t>
  </si>
  <si>
    <t>109</t>
  </si>
  <si>
    <t>110</t>
  </si>
  <si>
    <t>GLORIA MARAVILLA LUGARES</t>
  </si>
  <si>
    <t>L16, BLK. 31, BRGY. TALANGAN</t>
  </si>
  <si>
    <t>RENOVATION OF ONE STOREY RESIDENCE</t>
  </si>
  <si>
    <t>SILVESTRAQ U. ENRIQUEZ</t>
  </si>
  <si>
    <t>TWO STOREY RESIDENTIAL COMMERCIAL BUILDING</t>
  </si>
  <si>
    <t>111</t>
  </si>
  <si>
    <t>112</t>
  </si>
  <si>
    <t>113</t>
  </si>
  <si>
    <t>JUAN NOILASCO III</t>
  </si>
  <si>
    <t>HORSE STABLE</t>
  </si>
  <si>
    <t>JAIME LIZA B. GARCIA</t>
  </si>
  <si>
    <t>L1,B3, PENINSULA DE PUNTA FUEGO, BALAYTIGUE</t>
  </si>
  <si>
    <t>THREE STOREY RESIDENTIAL</t>
  </si>
  <si>
    <t>February 13,2023</t>
  </si>
  <si>
    <t>BRGY. 12</t>
  </si>
  <si>
    <t>RONALYN R. PACIA</t>
  </si>
  <si>
    <t>BRGY. CATANDAAN</t>
  </si>
  <si>
    <t>1 STOREY RESIDENTIAL BUILDING</t>
  </si>
  <si>
    <t>MADELINE R. DELA CUESTA</t>
  </si>
  <si>
    <t>BRGY. UTOD</t>
  </si>
  <si>
    <t>NIPAM HUT, GAZEBO, COMFORT ROOM</t>
  </si>
  <si>
    <t>FREDERICK CHUA CHING</t>
  </si>
  <si>
    <t>LOT 34, BLK. 38, TERRAZAS DE PUNTA FUEGO</t>
  </si>
  <si>
    <t>2 STOREY W/ LOWER GROUND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</si>
  <si>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</si>
  <si>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</si>
  <si>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</si>
  <si>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</si>
  <si>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</si>
  <si>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</si>
  <si>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</si>
  <si>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</si>
  <si>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</si>
  <si>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</si>
  <si>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LOCAL GOVERNMENT OF MAUGAT</t>
  </si>
  <si>
    <t>BRGY. MAUGAT</t>
  </si>
  <si>
    <t>COVERED COURT</t>
  </si>
  <si>
    <t>MARY LADY LOU FAMOSO</t>
  </si>
  <si>
    <t>L10, BLK. 5, BRGY. BILARAN</t>
  </si>
  <si>
    <t>RESIDENTIAL HOUSE</t>
  </si>
  <si>
    <t>HAGIE VILLAHERMOSA</t>
  </si>
  <si>
    <t>BRGY. MALAPAD NA BATO</t>
  </si>
  <si>
    <t>JESSIEPHER R. CASTILLO</t>
  </si>
  <si>
    <t>RAMOS SUBD. BRGY. 3</t>
  </si>
  <si>
    <t>1 STOREY DUPLEX</t>
  </si>
  <si>
    <t>FEB. 2023</t>
  </si>
  <si>
    <t>FEB. 15, 2023</t>
  </si>
  <si>
    <t>REGINA PAZ C. LICAUCO</t>
  </si>
  <si>
    <t>SITIO AMPAY, BRGY. NATIPUAN</t>
  </si>
  <si>
    <t>THREE STOREY RESIDENTIAL BUILDING</t>
  </si>
  <si>
    <t>ERLINDA R. FALCIS</t>
  </si>
  <si>
    <t>MIRALLES SUBD. BRGY. WAWA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</si>
  <si>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</si>
  <si>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</si>
  <si>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</si>
  <si>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</si>
  <si>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</si>
  <si>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</si>
  <si>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</si>
  <si>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</si>
  <si>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</si>
  <si>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</si>
  <si>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</si>
  <si>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</si>
  <si>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</si>
  <si>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</si>
  <si>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</si>
  <si>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</si>
  <si>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</si>
  <si>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</si>
  <si>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JUDY T. LIM</t>
  </si>
  <si>
    <t>LOT 26, BLK. 13, PUNTA FUEGO, BALAYTIGUE</t>
  </si>
  <si>
    <t>TWO STOREY WITH LOWER GROUND</t>
  </si>
  <si>
    <t>IMELDA S. ARAI</t>
  </si>
  <si>
    <t>BRGY. BALAYTIGUE</t>
  </si>
  <si>
    <t>1 STOREY WITH BASEMENT</t>
  </si>
  <si>
    <t>SEPTEMBER  2022</t>
  </si>
  <si>
    <t>2-17-2023</t>
  </si>
  <si>
    <t>CARMINA D. DELA CUESTA</t>
  </si>
  <si>
    <t>ELPASO BRGY. LUMBANGAN</t>
  </si>
  <si>
    <t>SINGLE STOREY RESIDENCE</t>
  </si>
  <si>
    <t>KENNETH ROMERO BALIGNASAY</t>
  </si>
  <si>
    <t>LOT 13, BLK. 5, BRGY. COGUNAN</t>
  </si>
  <si>
    <t>2 STOREY RESIDENTIAL HOUSE</t>
  </si>
  <si>
    <t>AUG. 16, 2022</t>
  </si>
  <si>
    <t>142</t>
  </si>
  <si>
    <t>143</t>
  </si>
  <si>
    <t>144</t>
  </si>
  <si>
    <t>145</t>
  </si>
  <si>
    <t>146</t>
  </si>
  <si>
    <t>147</t>
  </si>
  <si>
    <t>148</t>
  </si>
  <si>
    <t>150</t>
  </si>
  <si>
    <t>151</t>
  </si>
  <si>
    <t>ROSITA LIM CALINAWAN</t>
  </si>
  <si>
    <t>BLK. 3, LOTY 23, BRGY. COGUNAN, PALM ESTATE</t>
  </si>
  <si>
    <t>OCT. 2022</t>
  </si>
  <si>
    <t xml:space="preserve">                  </t>
  </si>
  <si>
    <t>GLENN D. LAGCAO</t>
  </si>
  <si>
    <t>L12, BLK. 16, TERRAZAS DE PUNTA FUEGO, NATIPUAN</t>
  </si>
  <si>
    <t>3 STOREY RESIDENTIAL WITH POOL</t>
  </si>
  <si>
    <t>JAN. 2023</t>
  </si>
  <si>
    <t>2-21-2023</t>
  </si>
  <si>
    <t>BRGY. 10</t>
  </si>
  <si>
    <t>BRGY. KAYRILAW</t>
  </si>
  <si>
    <t>BRGY. BUTUCAN</t>
  </si>
  <si>
    <t>REMEDIOS MALINAY</t>
  </si>
  <si>
    <t>RESIDENTIAL APARTMENT</t>
  </si>
  <si>
    <t>BRGY. PANTALAN</t>
  </si>
  <si>
    <t>CANYON COVE, BRGY. WAWA</t>
  </si>
  <si>
    <t>THREE LEGGED SELF SUPPORTING TOWER</t>
  </si>
  <si>
    <t>DEC. 2022</t>
  </si>
  <si>
    <t>2-22-2023</t>
  </si>
  <si>
    <t>JHON CHRISTIAN / JOHN CHRISTOPHER B. OAB</t>
  </si>
  <si>
    <t>GLORIA L. DE LEON</t>
  </si>
  <si>
    <t>L6, BLK. 15, BRGY. NATIPUAN, TERRAZAS DE PUNTA FUEGO</t>
  </si>
  <si>
    <t>152</t>
  </si>
  <si>
    <t>153</t>
  </si>
  <si>
    <t>154</t>
  </si>
  <si>
    <t>155</t>
  </si>
  <si>
    <t>156</t>
  </si>
  <si>
    <t>157</t>
  </si>
  <si>
    <t>158</t>
  </si>
  <si>
    <t>159</t>
  </si>
  <si>
    <t>AVELINA M. VILLAVIRAY</t>
  </si>
  <si>
    <t>81</t>
  </si>
  <si>
    <t>82</t>
  </si>
  <si>
    <t>100</t>
  </si>
  <si>
    <t>101</t>
  </si>
  <si>
    <t>102</t>
  </si>
  <si>
    <t>103</t>
  </si>
  <si>
    <t>CHRISTOPHER LIMBOC</t>
  </si>
  <si>
    <t>WATER REFILLING STATION</t>
  </si>
  <si>
    <t>2-27-2023</t>
  </si>
  <si>
    <t>JANUS VILLALUNA</t>
  </si>
  <si>
    <t>ALFAMART TRADING PHILS. INC. / ALFAMETRO MARKETING INC.</t>
  </si>
  <si>
    <t>COMMERCIAL</t>
  </si>
  <si>
    <t>2-28-2023</t>
  </si>
  <si>
    <t>MARTINEZ ST. ,BRGY. BUCANA</t>
  </si>
  <si>
    <t>EXISTING</t>
  </si>
  <si>
    <t>BRGY. TUMALIM</t>
  </si>
  <si>
    <t>RYAN ADRIAN D. LAYOLA</t>
  </si>
  <si>
    <t>BRGY. BILARAN</t>
  </si>
  <si>
    <t>BRGY. KAYLAWAY</t>
  </si>
  <si>
    <t>160</t>
  </si>
  <si>
    <t>161</t>
  </si>
  <si>
    <t>162</t>
  </si>
  <si>
    <t>163</t>
  </si>
  <si>
    <t>164</t>
  </si>
  <si>
    <t>165</t>
  </si>
  <si>
    <t>166</t>
  </si>
  <si>
    <t>168</t>
  </si>
  <si>
    <t>169</t>
  </si>
  <si>
    <t>170</t>
  </si>
  <si>
    <t>171</t>
  </si>
  <si>
    <t>172</t>
  </si>
  <si>
    <t>173</t>
  </si>
  <si>
    <t>174</t>
  </si>
  <si>
    <t>175</t>
  </si>
  <si>
    <t>BRGY. NATIPUAN</t>
  </si>
  <si>
    <t>STA LUCIA LAND INC. / YANARRA SEASIDE RESIDENCE</t>
  </si>
  <si>
    <t>ACCESSORIES / WATER PUMP, STAFF HOUSE, EE ROOM</t>
  </si>
  <si>
    <t>JOHN PAUL ARELLANO ALVAREZ</t>
  </si>
  <si>
    <t>L1,B35, PANTALAN</t>
  </si>
  <si>
    <t>JUANITO A. VILLANUEVA</t>
  </si>
  <si>
    <t>2 STOREY  &amp; 3RD FLOOR</t>
  </si>
  <si>
    <t>MERCIDITA HILARIO</t>
  </si>
  <si>
    <t>RESIDENTIAL - TRANSIENT HOUSE</t>
  </si>
  <si>
    <t>OLIVER RAMOS</t>
  </si>
  <si>
    <t>COSTA DEL HAMILO INC. - HIDDEN LAKE PHASE I</t>
  </si>
  <si>
    <t>JOHN NIÑO A. BARCELON</t>
  </si>
  <si>
    <t>APR. 2022</t>
  </si>
  <si>
    <t>3-6-2023</t>
  </si>
  <si>
    <t>B5, L23,B9,L27,33,B6,L14,15,16, CAMIA HOMES, BRGY. LUMBANGAN</t>
  </si>
  <si>
    <t>845,135.14 /UNIT</t>
  </si>
  <si>
    <t>600/UNIT</t>
  </si>
  <si>
    <t>151.00 / UNIT</t>
  </si>
  <si>
    <t>2 STOREY RESIDENTIAL / 6 UNITS</t>
  </si>
  <si>
    <t>B4,L33, CAMIA HOMES, BRGY. LUMBANGAN</t>
  </si>
  <si>
    <t>RENZ MERVIN A. SALAC</t>
  </si>
  <si>
    <t>L19, B 28, ROXACO SUBD. BRGY. PANTALAN</t>
  </si>
  <si>
    <t>3-7-2023</t>
  </si>
  <si>
    <t>MA. VIOLETA C. BUCK / LAWRENCE MICHAEL BUCK</t>
  </si>
  <si>
    <t>B13, LOT 9, KAWAYAN COVE, NATIUAN</t>
  </si>
  <si>
    <t>MARCH 2023</t>
  </si>
  <si>
    <t>3-8-2023</t>
  </si>
  <si>
    <t>BRGY. PUTAT</t>
  </si>
  <si>
    <t>BRGY. REPARO</t>
  </si>
  <si>
    <t>MAQUILING HARDWARE LUMBER &amp; CONSTRUCTION SUPPLY</t>
  </si>
  <si>
    <t>COMMERCIAL / DEPOT</t>
  </si>
  <si>
    <t>MELISSA ANGELA L. HENSON</t>
  </si>
  <si>
    <t>LOT 9, BLK.41, KAWAYAN COVE, NATIPUAN</t>
  </si>
  <si>
    <t>HERNANDO B. SIGNO / VHERMOSA BRIGHT CORP.</t>
  </si>
  <si>
    <t>SALES OFFICE / STAFF HOUSE</t>
  </si>
  <si>
    <t>BRGY. 7</t>
  </si>
  <si>
    <t>YNES NATAHANIEL LAMPINES</t>
  </si>
  <si>
    <t>COMMERCIAL / FITNESS CENTER</t>
  </si>
  <si>
    <t>3 STOREY APARTMENT</t>
  </si>
  <si>
    <t>140600074 / 230300049</t>
  </si>
  <si>
    <t>6-24-2014 / 3-1-2023</t>
  </si>
  <si>
    <t>3-10-2023</t>
  </si>
  <si>
    <t>RESIDENTIAL 2 STOREY</t>
  </si>
  <si>
    <t>B8, L34, CAMIA HOMES, BRGY. LUMBANGAN</t>
  </si>
  <si>
    <t>B9, L 14, CAMIA HOMES, BRGY. LUMBANGAN</t>
  </si>
  <si>
    <t>NOVEMBER 2022</t>
  </si>
  <si>
    <t>JUNWILL S. CARAIG</t>
  </si>
  <si>
    <t>AIMI V. BAN</t>
  </si>
  <si>
    <t>RESIDENTIAL W/ DECK</t>
  </si>
  <si>
    <t>SEA FOREST CORPORATION</t>
  </si>
  <si>
    <t>JP LAUREL ST. BRGY. 12</t>
  </si>
  <si>
    <t>2-23-2023</t>
  </si>
  <si>
    <t>3-14-2023</t>
  </si>
  <si>
    <t>RAPHAEL T. JUAN</t>
  </si>
  <si>
    <t>L15, B12, PENINSULA DE PUNTA FUEGO, BALAYTIGUE</t>
  </si>
  <si>
    <t>2 STOREY W/ BASEMENT AND ROOFDECK</t>
  </si>
  <si>
    <t>ALEJANDRO B. BELTRAN</t>
  </si>
  <si>
    <t>MICHAEL LAMBERT A. PERNIA</t>
  </si>
  <si>
    <t>**</t>
  </si>
  <si>
    <t>ALBERTO C. ILAO SR.</t>
  </si>
  <si>
    <t>BEARIS SUBD. BRGY. BUCANA</t>
  </si>
  <si>
    <t>2-2023</t>
  </si>
  <si>
    <t>TORREDES</t>
  </si>
  <si>
    <t>3-5-2023</t>
  </si>
  <si>
    <t>MILONIL DEVELPOMENT CORPORATION</t>
  </si>
  <si>
    <t>L2, BLK. 26, PENINSULA DE PUNTA FUEGO, BALAYTIGUE</t>
  </si>
  <si>
    <t>4 STOREY RESIDENTIAL</t>
  </si>
  <si>
    <t>JANUARY 2021</t>
  </si>
  <si>
    <t>3-16-2023</t>
  </si>
  <si>
    <t>LILIA F. CRUZ</t>
  </si>
  <si>
    <t>L36, BLK. 1, TALIBEACH SUBD. BALAYTIGUE</t>
  </si>
  <si>
    <t>1 STOREY RESIDENCE</t>
  </si>
  <si>
    <t xml:space="preserve">APRIL BUEN </t>
  </si>
  <si>
    <t>WALTERMART BRGY. LUMBANGAN</t>
  </si>
  <si>
    <t>1 STOREY</t>
  </si>
  <si>
    <t>STA LUCIA LAND INC. /EXEQUIEL D. ROBLES</t>
  </si>
  <si>
    <t>PASSENGER ELEVATOR / 2 UNITS/ 800 KGS</t>
  </si>
  <si>
    <t>PEAK TOWER I /NASA COSTA BRGY. NATIPUAN</t>
  </si>
  <si>
    <t>PEAK TOWER II /NASA COSTA BRGY. NATIPUAN</t>
  </si>
  <si>
    <t>VICTOR EMMANUEL C. CARLOS</t>
  </si>
  <si>
    <t>L10, BLK. 1, OCEAN HILLS CANYON COVE, BRGY. WAWA</t>
  </si>
  <si>
    <t>2 STOREY RESIDENCE W/ LOWER GROUND AND BASEMENT</t>
  </si>
  <si>
    <t>ELENA M. DIOLANTO</t>
  </si>
  <si>
    <t>YANARRA SEA SIDE SUBD. BRGY. NATPUAN</t>
  </si>
  <si>
    <t>POOL AND PAVILLION WITH PARKING</t>
  </si>
  <si>
    <t>RAINER ONA JR.</t>
  </si>
  <si>
    <t>1 UNIT POULTRY</t>
  </si>
  <si>
    <t>ELIZABETH O. DEE</t>
  </si>
  <si>
    <t>L6, BLK. 6, TERRAZAS DE PUNTA FUEGO</t>
  </si>
  <si>
    <t>JOCELYN V. RAMOS</t>
  </si>
  <si>
    <t>NATIONAL GRID CORPORATION OF THE PHILIPPINES / REP. RICHARD P. AMUNDO</t>
  </si>
  <si>
    <t>BRGY. KAYRILAW, AGA, BANILAD</t>
  </si>
  <si>
    <t>TRANSDMISSION LINE 500KVA</t>
  </si>
  <si>
    <t>EXCAVATION</t>
  </si>
  <si>
    <t>ANIANA G. DERAIN</t>
  </si>
  <si>
    <t xml:space="preserve">TRANSIENT HOUSE </t>
  </si>
  <si>
    <t>ARDEN C. BADONGON</t>
  </si>
  <si>
    <t>BUNGALOW HOUSE</t>
  </si>
  <si>
    <t>JOHN T. CAPULONG</t>
  </si>
  <si>
    <t>SAN AGUSTIN ST. BRGY. 4</t>
  </si>
  <si>
    <t xml:space="preserve">BUNGALOW RESIDENTIAL </t>
  </si>
  <si>
    <t>3-24-2023</t>
  </si>
  <si>
    <t>PATRICIO VILLACIETE JR.</t>
  </si>
  <si>
    <t>BRGY. 5</t>
  </si>
  <si>
    <t>APARTMENT / COMMERCIAL</t>
  </si>
  <si>
    <t>3-2023</t>
  </si>
  <si>
    <t>3-23-2023</t>
  </si>
  <si>
    <t>LEXLY A. DE JESUS</t>
  </si>
  <si>
    <t>67B</t>
  </si>
  <si>
    <t>BLK.10, LOT 11,12,9,31,41,42, BLK. 4, LOT 18, BLK. 12, LOT 14, CAMIA HOMES</t>
  </si>
  <si>
    <t>CLAUDIA GABRIELLA R. SQUILLANTINI</t>
  </si>
  <si>
    <t>L2, BLK. 12, PENINSULA DE PUNTA FUEGO, BRGY. BALAYTIGUE</t>
  </si>
  <si>
    <t>WM HAPPY FOODS, INC / KFC NASUGBU</t>
  </si>
  <si>
    <t>3-28-2023</t>
  </si>
  <si>
    <t>GERARDO A. BORROMEO</t>
  </si>
  <si>
    <t xml:space="preserve">B1,L13, KAWAYAN COVE, NATIPUAN </t>
  </si>
  <si>
    <t>ANA MELISSA CABUNGCAL</t>
  </si>
  <si>
    <t>L16, BLK. 42, TERRAZAS DE PUNTA FUEGO, BRGY. NATIPUAN</t>
  </si>
  <si>
    <t xml:space="preserve">2 STOREY RESIDENTIAL WITH BASEMENT </t>
  </si>
  <si>
    <t>3-30-2023</t>
  </si>
  <si>
    <t>NORYVEL D. GABRIEL</t>
  </si>
  <si>
    <t>LOT 37, BLK. 5, KAYLAWAY</t>
  </si>
  <si>
    <t>230300067B</t>
  </si>
  <si>
    <t>230300068</t>
  </si>
  <si>
    <t>230300069</t>
  </si>
  <si>
    <t>230300070</t>
  </si>
  <si>
    <t>230300071</t>
  </si>
  <si>
    <t>230300072</t>
  </si>
  <si>
    <t>230300073</t>
  </si>
  <si>
    <t>230300074</t>
  </si>
  <si>
    <t>230300067</t>
  </si>
  <si>
    <t>230300064</t>
  </si>
  <si>
    <t>230300065</t>
  </si>
  <si>
    <t>230300066</t>
  </si>
  <si>
    <t>71B</t>
  </si>
  <si>
    <t>JULIETA I. TITO</t>
  </si>
  <si>
    <t>230300071B</t>
  </si>
  <si>
    <t>272300274B</t>
  </si>
  <si>
    <t>272300068B</t>
  </si>
  <si>
    <t>ELIAZAR DEL ROSARIO</t>
  </si>
  <si>
    <t>230400075</t>
  </si>
  <si>
    <t>230400087</t>
  </si>
  <si>
    <t>230400076</t>
  </si>
  <si>
    <t>230400077</t>
  </si>
  <si>
    <t>230400078</t>
  </si>
  <si>
    <t>230400079</t>
  </si>
  <si>
    <t>230400080</t>
  </si>
  <si>
    <t>230400081</t>
  </si>
  <si>
    <t>230400082</t>
  </si>
  <si>
    <t>230400083</t>
  </si>
  <si>
    <t>230400084</t>
  </si>
  <si>
    <t>230400085</t>
  </si>
  <si>
    <t>230400086</t>
  </si>
  <si>
    <t>FREDERICK E. DE BELEN</t>
  </si>
  <si>
    <t>BLK. 5, LOT 36, PALM ESTATE SUBD., COGUNAN</t>
  </si>
  <si>
    <t>KAYLAWAY NATIONAL HIGHSCHOOL</t>
  </si>
  <si>
    <t>INSTITUTIONAL</t>
  </si>
  <si>
    <t>ODETTE T. CHIONGBIAN</t>
  </si>
  <si>
    <t>BLKI. 9B, LOT 6, PENINSULA DE PUNTA FUEGO, BRGY. BALAYTIGUE</t>
  </si>
  <si>
    <t>2 STOREY RESIDENTIAL HOUSE WITH POOL</t>
  </si>
  <si>
    <t>APRIL VERGARA BUEN / FAIAN GOLD</t>
  </si>
  <si>
    <t>WALTERMART, BRGY. LUMBANGAN</t>
  </si>
  <si>
    <t>4-4-2023</t>
  </si>
  <si>
    <t>MARVIN G. VILLAVIRAY</t>
  </si>
  <si>
    <t>32538552 /     3-24-2023</t>
  </si>
  <si>
    <t>CENTURY PHIRST CORPORATION ( CHARLES 70)</t>
  </si>
  <si>
    <t>32538553 /     3-24-2023</t>
  </si>
  <si>
    <t>B24, LOT 2, BATULAO, BRGY. KAYLAWAY</t>
  </si>
  <si>
    <t>CENTURY PHIRST CORPORATION ( CHARLES 70 EXPANDED)</t>
  </si>
  <si>
    <t>B24, LOT 3, BATULAO, BRGY. KAYLAWAY</t>
  </si>
  <si>
    <t>B24, LOT 4, BATULAO, BRGY. KAYLAWAY</t>
  </si>
  <si>
    <t>CENTURY PHIRST CORPORATION ( CHRISTIE 90)</t>
  </si>
  <si>
    <t>32538554 /     3-24-2023</t>
  </si>
  <si>
    <t>B24, LOT 1, BATULAO, BRGY. KAYLAWAY</t>
  </si>
  <si>
    <t>CENTURY PHIRST CORPORATION ( CARTLAND 54)</t>
  </si>
  <si>
    <t>32538555 /     3-24-2023</t>
  </si>
  <si>
    <t>CENTURY PHIRST CORPORATION ( CORIN 105)</t>
  </si>
  <si>
    <t>B24, LOT 5, BATULAO, BRGY. KAYLAWAY</t>
  </si>
  <si>
    <t>AMPAY COVE, BRGY. NATIPUAN</t>
  </si>
  <si>
    <t>4-2023</t>
  </si>
  <si>
    <t>4-12-2023</t>
  </si>
  <si>
    <t>GLOBE TELECOM, INC.</t>
  </si>
  <si>
    <t>ALELI PACAMPARA</t>
  </si>
  <si>
    <t>lot 2, blk. 10, roxaco subd.</t>
  </si>
  <si>
    <t>ALEJANDRO B. UMANDAL</t>
  </si>
  <si>
    <t>4-13-2023</t>
  </si>
  <si>
    <t>DALI EVERYDAY GROCERY / GIAN FEDELINO</t>
  </si>
  <si>
    <t>560.00</t>
  </si>
  <si>
    <t>SIGN FEES</t>
  </si>
  <si>
    <t>SIGN PERMIT NO.</t>
  </si>
  <si>
    <t>MA. JUNE ROSS A. AGUAS</t>
  </si>
  <si>
    <t>CYNTHIA C. FURUTA</t>
  </si>
  <si>
    <t>ISRAEL / JANETTE EBREO</t>
  </si>
  <si>
    <t>RESIDDENTIAL</t>
  </si>
  <si>
    <t>32542185/  4-14-2023</t>
  </si>
  <si>
    <t xml:space="preserve">BRGY. 9 </t>
  </si>
  <si>
    <t>4-18-2023</t>
  </si>
  <si>
    <t>MARIO U. DACAY</t>
  </si>
  <si>
    <t>BLK. 38, LOT 5, KAWAYAN COVE, NATIPUAN</t>
  </si>
  <si>
    <t>BATANGAS STATE UNIVERSITY ARASOF - NASUGBU</t>
  </si>
  <si>
    <t>VICTOR ASIDILIO</t>
  </si>
  <si>
    <t>KAINAN SA DALAMPASIGAN</t>
  </si>
  <si>
    <t>ARMANDO BOTONES</t>
  </si>
  <si>
    <t>4-25-2023</t>
  </si>
  <si>
    <t>ELEANOR G. VASQUEZ</t>
  </si>
  <si>
    <t>4-26-2023</t>
  </si>
  <si>
    <t>PAOLO PUYAT</t>
  </si>
  <si>
    <t>SANDARI BATULAO, KAYLAWAY</t>
  </si>
  <si>
    <t>JENNELYN B. MARCELLANA</t>
  </si>
  <si>
    <t>R. VASQUEZ ST. BRGY. 2</t>
  </si>
  <si>
    <t>32544033 / 4-24-2023</t>
  </si>
  <si>
    <t>B 14, L5,6,7,8,9,10 B14, L31,32,33,34,35,36 B8, L9,10,12,14,16,18 B10 L3,11,13,15,17,18 B10,L10,12,14,16,18,20, BATULAO, KAYLAWAY, NASUGBU, BATANGAS</t>
  </si>
  <si>
    <t>END UNIT 302,449.21 INNER UNIT 278,256.44</t>
  </si>
  <si>
    <t>PHIRST PARK HOMES INC. / CALISTA TOWN HOMES CLUSTER OF 6            ( 30 UNITS)</t>
  </si>
  <si>
    <t>4-45-2023</t>
  </si>
  <si>
    <t>32544475</t>
  </si>
  <si>
    <t>32544476</t>
  </si>
  <si>
    <t>32544477</t>
  </si>
  <si>
    <t>32544478</t>
  </si>
  <si>
    <t>32544479</t>
  </si>
  <si>
    <t>32544480</t>
  </si>
  <si>
    <t>32544481</t>
  </si>
  <si>
    <t>32544482</t>
  </si>
  <si>
    <t>32544483</t>
  </si>
  <si>
    <t>32544484</t>
  </si>
  <si>
    <t>32544485</t>
  </si>
  <si>
    <t>B19, L 1,2, BATULAO BRGY. KAYLAWAY, NASUGBU, BATANGAS</t>
  </si>
  <si>
    <t>PHIRST PARK HOMES INC. / CALISTA TOWN HOMES CLUSTER OF 2           (  2 UNITS)</t>
  </si>
  <si>
    <t>PHIRST PARK HOMES INC. / CALISTA TOWN HOMES CLUSTER OF 8           (  80 UNITS)</t>
  </si>
  <si>
    <t>B9, L 41,43,45,47,49,51,53,55 B10 L43,45,47,49,51,53,55,57 B10 L42,44,46,48,50,52,54,56 B14, L15,16,17,18,19,20,21,22 B14 L23,24,25,26,27,28,29,30 B19, L7,8,9,10,11,12,13,14 B32 L13,14,15,16,17,18,19,20 B36 L1,3,5,7,9,11,13,15 B37 L17,19,21,23,25,27,29,31 B38 L2,4,6,8,9,10,12,14  BATULAO BRGY. KAYLAWAY,</t>
  </si>
  <si>
    <t>4-25-2024</t>
  </si>
  <si>
    <t>4-25-2025</t>
  </si>
  <si>
    <t>4-25-2026</t>
  </si>
  <si>
    <t>PHIRST PARK HOMES INC. / MODEL UNNA SINGLE ATTACHED (3 UNITS)</t>
  </si>
  <si>
    <t>B11,L1,25,26 BATULAO BRGY. KAYLAWAY,</t>
  </si>
  <si>
    <t>272300065</t>
  </si>
  <si>
    <t>272300066</t>
  </si>
  <si>
    <t>272300067</t>
  </si>
  <si>
    <t>272300068</t>
  </si>
  <si>
    <t>272300069</t>
  </si>
  <si>
    <t>272300070</t>
  </si>
  <si>
    <t>272300071</t>
  </si>
  <si>
    <t>272300072</t>
  </si>
  <si>
    <t>272300073</t>
  </si>
  <si>
    <t>272300074</t>
  </si>
  <si>
    <t>272300075</t>
  </si>
  <si>
    <t>272300077</t>
  </si>
  <si>
    <t>272300078</t>
  </si>
  <si>
    <t>PHIRST PARK HOMES INC. / CALISTA TOWN HOMES CLUSTER OF 6           (  6 UNITS)</t>
  </si>
  <si>
    <t>B 15, LOT 11,13,15,17,19,20 BATULAO BRGY. KAYLAWAY,</t>
  </si>
  <si>
    <t>PHIRST PARK HOMES INC. / CALISTA TOWN HOMES CLUSTER OF 8           (  32 UNITS)</t>
  </si>
  <si>
    <t>B37,L 1,3,5,7,9,11,13,15 B33, L33,34,35,36,37,38,39,40 B37, L18,20,22,24,26,28,30,32, B9, L40,42,46,48,50,52,54, BATULAO BRGY. KAYLAWAY,</t>
  </si>
  <si>
    <t>PHIRST PARK HOMES INC. / CALISTA TOWN HOMES CLUSTER OF 10           (  20 UNITS)</t>
  </si>
  <si>
    <t>B14 L 41,42,43,44,45,46,47,48,49,50, B10, L22,24,26,28,30,32,34,36,38,40  BATULAO BRGY. KAYLAWAY,</t>
  </si>
  <si>
    <t>PHIRST PARK HOMES INC. / CALISTA TOWN HOMES CLUSTER OF 10           (  150 UNITS)</t>
  </si>
  <si>
    <t>B9, L19/21/23/25/27/29/3133/35/37 B9 L20/22/24/26/28/30/32/34/36/38 B10 L21/23/25/27/29/31/33/35/37/39 B15 L 2/4/6/8/9/10/12/14/16/18 B16 L21/2325/27/29/31/35/37/39 B16 L22/24/26/28/30/32/34/36/38/40 B18 L5/6/7/8/9/10/11/12/13/14 B18 L15/16/17/18/19/20/21/22/23/24 B18 L25/26/27/28/29/30/31/32/33/34 B32 L1/2/3/4/5/6/7/8/9/10 B33 L23/24/25/26/27/28/29/30/31/32 B38 L16/18/20/22/24/26/28/30/32/34 B38 L19/21/23/25/27/29/3133/35/36 B39 L3/4/5/6/7/8/9/10/11/12 B39 L13/14/15/16/17/18/19/20/21/22 BATULAO BRGY. KAYLAWAY,</t>
  </si>
  <si>
    <t>PHIRST PARK HOMES INC. / CALISTA TOWN HOMES CLUSTER OF 4           (  8 UNITS)</t>
  </si>
  <si>
    <t>B9, L2,4,6,8, B9, L56,58,60,62, BATULAO BRGY. KAYLAWAY,</t>
  </si>
  <si>
    <t>PHIRST PARK HOMES INC. / CALISTA TOWN HOMES CLUSTER OF 4           (  60 UNITS)</t>
  </si>
  <si>
    <t>B31,L5/6/7/8 B38 L11/13/15/17 B38/L1/3/5/7 B38 L37/38/39/40 B37 L33/34/35/36 B10 L58/60/62/64 B18 L1/2/3/4 B19 L3/4/5/6 B19 L;15/16/17/18 B16 L1/2/3/4 B14 L1/2/3/4 B15 L1/3/5/7 B9 L57/59/61/63 B9 L 11/13/15/17 B9 L1/3/5/7 BATULAO BRGY. KAYLAWAY,</t>
  </si>
  <si>
    <t>PHIRST PARK HOMES INC. / CALISTA TOWN HOMES CLUSTER OF 2           (  24 UNITS)</t>
  </si>
  <si>
    <t>B32 L11,12 B33 L 21,22 B39 L1,2 B39 L 23,24 B15 L25,27 B15 L 26,28 B14 L 37,38 B14 L 39,40 B15 L 21,23 B15 L22,24 B 10 L 2,4 B 10 L 6,8 BATULAO BRGY. KAYLAWAY,</t>
  </si>
  <si>
    <t>TEODORA M. PANALIGAN</t>
  </si>
  <si>
    <t>BRGY. 4</t>
  </si>
  <si>
    <t>RAFAEL CAISIP</t>
  </si>
  <si>
    <t>JONA MANGKIKIS</t>
  </si>
  <si>
    <t>4-28-2023</t>
  </si>
  <si>
    <t>VHERMOSA BRIGHT CORPORATION</t>
  </si>
  <si>
    <t>GUARD HOUSE</t>
  </si>
  <si>
    <t>LOURDES D. HAMER</t>
  </si>
  <si>
    <t>BRGY, LUMBANGAN</t>
  </si>
  <si>
    <t>THREE STOREY COMMERCIAL BUILDING</t>
  </si>
  <si>
    <t>ELEANOR M. HILADO</t>
  </si>
  <si>
    <t>L3,B36, KAWAYAN COVE, BRGY. NATIPUAN</t>
  </si>
  <si>
    <t>3 STOREY RESIDENCE WITH POOL</t>
  </si>
  <si>
    <t>JASSLYN JOANNE T. TAN</t>
  </si>
  <si>
    <t>L11, BLK. 13, KAWAYAN COVE, BRGY. NATIPUAN</t>
  </si>
  <si>
    <t>TWO STOREY BEACH HOUSE</t>
  </si>
  <si>
    <t>SOLE LUNA INC.</t>
  </si>
  <si>
    <t>BLK. 24, L 31, PUNTA FUEGO, BALAYTIGUE</t>
  </si>
  <si>
    <t>5-2023</t>
  </si>
  <si>
    <t>5-5-2023</t>
  </si>
  <si>
    <t>MANUEL W. DUWA</t>
  </si>
  <si>
    <t>BLK. 20 LOT 17, PHIRST PARK HOME BATULAO, KAYLWAY</t>
  </si>
  <si>
    <t>RENOPVATION OF TWO STOREY BUILDING</t>
  </si>
  <si>
    <t>AJ &amp; TERESITA ADAMS</t>
  </si>
  <si>
    <t>LOT 7-K1, BRGY. TUMALIM</t>
  </si>
  <si>
    <t>2 STOREY FARM HOUSE</t>
  </si>
  <si>
    <t>MIGUEL GARAY /  SALLY GARAY</t>
  </si>
  <si>
    <t>BLK. 10, LOT 5, PALM ESTATE, LUMBANGAN</t>
  </si>
  <si>
    <t>5-8-2023</t>
  </si>
  <si>
    <t>ERIC OLIVAREZ</t>
  </si>
  <si>
    <t>SITIO ABILO BRGY. LATAG</t>
  </si>
  <si>
    <t>FARM HOUSE</t>
  </si>
  <si>
    <t>REUEL L. NAVARRO</t>
  </si>
  <si>
    <t>COMMERCIAL BUILDING</t>
  </si>
  <si>
    <t>32545679 / 5-2-2023</t>
  </si>
  <si>
    <t>KAINAN SA DALAMPASIGAN / RONALD JOSEPH LUCAS</t>
  </si>
  <si>
    <t>BUCANA NASUGBU, BATANGAS</t>
  </si>
  <si>
    <t>STUDIO TYPE RESIDENCE</t>
  </si>
  <si>
    <t>05-11-23</t>
  </si>
  <si>
    <t>EDGARDO CRUZ</t>
  </si>
  <si>
    <t>5-11-2023</t>
  </si>
  <si>
    <t>EMILIANO C. MENDOZA</t>
  </si>
  <si>
    <t>BLK. 8, LOT 9, PALM ESTATE SUBD. COGUNAN</t>
  </si>
  <si>
    <t>RICHARD FRANCIS E. PANGANIBAN</t>
  </si>
  <si>
    <t>LOT 11, BLK. 7, BRGY. NATIPUAN</t>
  </si>
  <si>
    <t>LYNDON JASON L. ANG</t>
  </si>
  <si>
    <t>L10A, BLK. 2 , TALIBEACH SUBD. BRGY. BALAYTIGUE</t>
  </si>
  <si>
    <t>SEA FORREST CORP. / MARIA CRYSTAL BERNARDO</t>
  </si>
  <si>
    <t>FAR EAST ROAD, BRGY. WAWA</t>
  </si>
  <si>
    <t>TEMPORARY FACILITIES</t>
  </si>
  <si>
    <t>PRINCESS  JOAN  S. TENORIO</t>
  </si>
  <si>
    <t>LOT 2, BLK.34. PHIRST PARK BATUYLAO, KAYLAWAY</t>
  </si>
  <si>
    <t>ALFIE A. VELASCO</t>
  </si>
  <si>
    <t>AHREL DHANE MARASIGAN</t>
  </si>
  <si>
    <t>BLK. 4, LOT 28 &amp; 29, PALM ESTATE SUBD.</t>
  </si>
  <si>
    <t>STORAGE AND GARAGE</t>
  </si>
  <si>
    <t>MARCO ANTONIO D. VILLAFRIA</t>
  </si>
  <si>
    <t>L39, BLK. 5, PALM ESTATE SUBD. BRGY. COGUNAN</t>
  </si>
  <si>
    <t>MICHELLE AND KENNETH KU</t>
  </si>
  <si>
    <t>L1,BLK.9B, PENINSULA DE PUNTA FUEGO, BALAYTIGUE</t>
  </si>
  <si>
    <t>5-16-2023</t>
  </si>
  <si>
    <t>MARY ROSE ANGELICA A. CASTELLON</t>
  </si>
  <si>
    <t>32877173 / 5-11-2023</t>
  </si>
  <si>
    <t>JEFFERSON AND LORELYN MENDOZA</t>
  </si>
  <si>
    <t>PARADISE SUBD. BRGY. TALANGAN</t>
  </si>
  <si>
    <t>RESIDENTILA APARTMENT</t>
  </si>
  <si>
    <t>ERWIN JASON ZSHORNACK &amp; DARLENE ZSHORNACK</t>
  </si>
  <si>
    <t>5-17-2023</t>
  </si>
  <si>
    <t>ENRICH P. EPISCOPE</t>
  </si>
  <si>
    <t>LOT 18, BLK. 9B SANDARI, KAYLAWAY</t>
  </si>
  <si>
    <t>ARDEN BADONGGON</t>
  </si>
  <si>
    <t>SANTIAGO ELIZALDE</t>
  </si>
  <si>
    <t>B3,L18,19, 20 LANDING TOWNHOMES, PANTALAN</t>
  </si>
  <si>
    <t>5-15-2023</t>
  </si>
  <si>
    <t>MAYGWEN MANELA / NEW MANELA</t>
  </si>
  <si>
    <t>LOT 1, BLK. 5, TERRAZAS DE PUNTA FUEGO, NATIPUAN</t>
  </si>
  <si>
    <t>2 W/ BASEMENT</t>
  </si>
  <si>
    <t>MA. TERESA U. MALABANAN</t>
  </si>
  <si>
    <t>C. ALVAREZ ST. BRGY. 4</t>
  </si>
  <si>
    <t>COMMERCIAL / RESIDENTIAL</t>
  </si>
  <si>
    <t>2 W/ ROOFDECK</t>
  </si>
  <si>
    <t>JOHN MARIVIC M. COSME</t>
  </si>
  <si>
    <t>B6,L27A, BRGY. CALAYO</t>
  </si>
  <si>
    <t>ANTHONY STOBBS AND THERESA STOBBS</t>
  </si>
  <si>
    <t>PAVED AREAS</t>
  </si>
  <si>
    <t>580</t>
  </si>
  <si>
    <t>528</t>
  </si>
  <si>
    <t>LEANDRO A. INDON</t>
  </si>
  <si>
    <t>5-18-2023</t>
  </si>
  <si>
    <t>MARIA ANGELES U. KING</t>
  </si>
  <si>
    <t>LOT 196B/ 197 MAYA MAYA, NATIPUAN</t>
  </si>
  <si>
    <t>2156</t>
  </si>
  <si>
    <t>GHRAZIEL  D.  BROTONEL</t>
  </si>
  <si>
    <t>L18, BLK. 4 PALM ESTATE BRGY. LUMBANGAN</t>
  </si>
  <si>
    <t>1 W/ ROOF DECK</t>
  </si>
  <si>
    <t>BLK. 37 PENINSULA DE PUNTA FUEGO BALAYTIGUE</t>
  </si>
  <si>
    <t>3 STOREY RESTHOUSE</t>
  </si>
  <si>
    <t>.ALFAMART TRADING PHILS. INC.</t>
  </si>
  <si>
    <t>POB. V NASUGBU, BATANGAS</t>
  </si>
  <si>
    <t>ONE STOREY</t>
  </si>
  <si>
    <t xml:space="preserve">SHERLY T. FERRER </t>
  </si>
  <si>
    <t>2 STOREY</t>
  </si>
  <si>
    <t>5-22-2023</t>
  </si>
  <si>
    <t>MARAZIETA ALLAN DALE  V.</t>
  </si>
  <si>
    <t>MARY GRACE MAI LEENE D. BAGOS</t>
  </si>
  <si>
    <t>L5,BLK,4, SANDARI BATULAO, KAYLAWAY</t>
  </si>
  <si>
    <t>LOCAL GOVERNMENT OF UTOD</t>
  </si>
  <si>
    <t>EUGENE T. YAP</t>
  </si>
  <si>
    <t>ERNESTO SOBREMONTE</t>
  </si>
  <si>
    <t>MERCEDITA HILARIO</t>
  </si>
  <si>
    <t>5-26-2023</t>
  </si>
  <si>
    <t>HARD DISCOUNT PHILIPPINES, INC. (DALI)</t>
  </si>
  <si>
    <t>5-29-2023</t>
  </si>
  <si>
    <t>DIENA M. ADONA</t>
  </si>
  <si>
    <t>PALM ESTATE SUBD. BRGY. LUMBANGAN</t>
  </si>
  <si>
    <t>JECIEL BARCELON</t>
  </si>
  <si>
    <t>LOT 19, BLK. 20, ROXACO LANDING SUBD.</t>
  </si>
  <si>
    <t>GHRAZIEL D. BROTONEL</t>
  </si>
  <si>
    <t>BLK. 4, LOT 17, PALM ESTATE LUMBANGAN</t>
  </si>
  <si>
    <t>5-31-2023</t>
  </si>
  <si>
    <t>2 WITH DECK</t>
  </si>
  <si>
    <t>32878897 / 5-19-2023</t>
  </si>
  <si>
    <t>GOLDEN ARCHES DEVELOPMENT CORP. (MCDONALDS NASUGBU)</t>
  </si>
  <si>
    <t>LIONEL  G. ADVINCULA</t>
  </si>
  <si>
    <t>61-1-2023</t>
  </si>
  <si>
    <t>MARGARITA M. BUEZA</t>
  </si>
  <si>
    <t>220300062</t>
  </si>
  <si>
    <t>3-14-2022</t>
  </si>
  <si>
    <t>6-1-2023</t>
  </si>
  <si>
    <t>NEIL AND MARLETT CASTELLANO</t>
  </si>
  <si>
    <t>BLK. 11,LOT 46, TERRAZAS DE PUNTA FUEGO, NATIPUAN</t>
  </si>
  <si>
    <t>ROBERT R. TY</t>
  </si>
  <si>
    <t>PENINSULA DE PUNTA FUEGO BALAYTIGUE</t>
  </si>
  <si>
    <t>TALA SENIOR HIGH SCHOOL</t>
  </si>
  <si>
    <t>RONALD MARIE M. MORENO</t>
  </si>
  <si>
    <t>LOT 4A, TALIBEACH SUBD. BALAYTIGUE</t>
  </si>
  <si>
    <t>6-5-2023</t>
  </si>
  <si>
    <t>NELSON  B. AURELIO</t>
  </si>
  <si>
    <t>VAHLRONA REALTY INC.</t>
  </si>
  <si>
    <t>LOT 2, 3, BLK. 34, BALAYTIGUE,</t>
  </si>
  <si>
    <t>2-2022</t>
  </si>
  <si>
    <t>6-6-2023</t>
  </si>
  <si>
    <t>GIANLUCA GUIDICELLI</t>
  </si>
  <si>
    <t>BLK. 16, LOT 3, PENINSULA DE PUNTA FUEGO, BALAYTIGUE</t>
  </si>
  <si>
    <t>L16, BLK. 6,  PENINSULA DE PUNTA FUEGO, BALAYTIGUE</t>
  </si>
  <si>
    <t>3 WITH LOWER GROUND AND ROOF DECK</t>
  </si>
  <si>
    <t>FERNANDO JERICO S.</t>
  </si>
  <si>
    <t>PABLITO L. CALMA</t>
  </si>
  <si>
    <t>B10, LOT 12, PENINSULA DE PUNTA FUEGO, BALAYTIGUE</t>
  </si>
  <si>
    <t>MANOLITO A. JARO</t>
  </si>
  <si>
    <t>BRGY. 9</t>
  </si>
  <si>
    <t>ANALYN S. QUIZON</t>
  </si>
  <si>
    <t>MARIA CECILIA A. VIDAL</t>
  </si>
  <si>
    <t>LAARNI P. BERNARDO</t>
  </si>
  <si>
    <t>RESIDENTIAL / COMMERCIAL</t>
  </si>
  <si>
    <t>SMART COMMUNICATION INC.</t>
  </si>
  <si>
    <t>1000</t>
  </si>
  <si>
    <t>ALEJANDRO D. CASTILLO</t>
  </si>
  <si>
    <t xml:space="preserve">LOT 379, BRGY. 3, </t>
  </si>
  <si>
    <t>195</t>
  </si>
  <si>
    <t>MICHELLE C. DELEGIRO</t>
  </si>
  <si>
    <t>LOT 8, BLK. 5, PALM ESTATE SUBD</t>
  </si>
  <si>
    <t>JASON C. DILAN</t>
  </si>
  <si>
    <t>COMMERCIAL / WAREHOUSE W. DECK</t>
  </si>
  <si>
    <t>ANA ELISA B. GLORIANI</t>
  </si>
  <si>
    <t>6-15-2023</t>
  </si>
  <si>
    <t>SALVADOR D. ADVINCULA / EMMA L. ADVINCULA</t>
  </si>
  <si>
    <t>L10, BLK. 1,SANDARI BATULAO,  BRGY. KAYLAWAY</t>
  </si>
  <si>
    <t>CEIRYL JOY  M. DIMAFELIX</t>
  </si>
  <si>
    <t>L9, BLK. 7, SANDARI, BRGY. KAYLAWAY</t>
  </si>
  <si>
    <t>MARIA MERCED M. ALBAO</t>
  </si>
  <si>
    <t>ASUNCION D. SAMANIEGO</t>
  </si>
  <si>
    <t>REPHIL MARIKINA, INC.</t>
  </si>
  <si>
    <t>458</t>
  </si>
  <si>
    <t>1020</t>
  </si>
  <si>
    <t>3893</t>
  </si>
  <si>
    <t>NARCISO</t>
  </si>
  <si>
    <t>ERLINDA  S. CASTILLO</t>
  </si>
  <si>
    <t xml:space="preserve">COMMERCIAL </t>
  </si>
  <si>
    <t>EULALIA OGERIO</t>
  </si>
  <si>
    <t>ALBERTO / NORMA FLORES</t>
  </si>
  <si>
    <t>L10, B5, SANDARI BATULAO</t>
  </si>
  <si>
    <t>SHARON LLORIN</t>
  </si>
  <si>
    <t>BLK. 6, LOT 12, 13, BLK. 8, LOT 21, CAMIA HOMES SUBD.</t>
  </si>
  <si>
    <t>6-20-2023</t>
  </si>
  <si>
    <t>BLK. 9, LOT 35, BLK. 10, LOT 36, CAMIA HOMES SUBD.</t>
  </si>
  <si>
    <t>BLK. 8, LOT 20,23, BLK. 9, LOT 9, CAMIA HOMES SUBD.</t>
  </si>
  <si>
    <t>GAMALIEL LINO</t>
  </si>
  <si>
    <t>LOT 47, BLK. 13, SEA BREEZE LANE, PENINSULA DE PUNTA FUEGO, BALAYTIGUE</t>
  </si>
  <si>
    <t>8-2022</t>
  </si>
  <si>
    <t>6-8-2023</t>
  </si>
  <si>
    <t>COSTA DEL HAMILO INC. / FREIA CONDOMINIUM</t>
  </si>
  <si>
    <t>HAMILO COAST BRGY. PAPAYA</t>
  </si>
  <si>
    <t>6-2023</t>
  </si>
  <si>
    <t>MARICAR C. HERNANDEZ</t>
  </si>
  <si>
    <t>VILLA MARIQUITA BRGY. LUMBANGAN</t>
  </si>
  <si>
    <t>6-23-2023</t>
  </si>
  <si>
    <t>LORELYN / JEFFERSON MENDOZA</t>
  </si>
  <si>
    <t>MYLINE V. KITAHARA</t>
  </si>
  <si>
    <t>ANTHONY B. CO</t>
  </si>
  <si>
    <t>L10, BLK. 45, TERRAZAS DE PUNTA FUEGO, NATIPUAN</t>
  </si>
  <si>
    <t>JON-JON HERNANDEZ</t>
  </si>
  <si>
    <t>BANK OF THE PHILIPPINE ISLAND</t>
  </si>
  <si>
    <t>360.00</t>
  </si>
  <si>
    <t>607</t>
  </si>
  <si>
    <t>480.00</t>
  </si>
  <si>
    <t>32885894 / 32885646</t>
  </si>
  <si>
    <t>ANTONIO RUFINO III</t>
  </si>
  <si>
    <t>B3,L4, TALIBEACH SUBD. BALAYTIGUE</t>
  </si>
  <si>
    <t>2 WITH LOWER GROUND</t>
  </si>
  <si>
    <t>RAUL A. ARTUZ</t>
  </si>
  <si>
    <t>2ND FLOOR</t>
  </si>
  <si>
    <t>6-29-2023</t>
  </si>
  <si>
    <t>OLIVER LAZARO  VALENTINE</t>
  </si>
  <si>
    <t>BRGY. PANUCA</t>
  </si>
  <si>
    <t>ERLINDA S. CASTILLO</t>
  </si>
  <si>
    <t>6-30-2023</t>
  </si>
  <si>
    <t>RAFAEL A. CALERO</t>
  </si>
  <si>
    <t>L19, BLK.3 BALAYTIGUE</t>
  </si>
  <si>
    <t>CANDICE C. ONG</t>
  </si>
  <si>
    <t>LOT 842, BLK. 34,  PUNTA FUEGO, BALAYTIGUE</t>
  </si>
  <si>
    <t>1794</t>
  </si>
  <si>
    <t>OCEANSIDE PROPERTY HOLDINGS INC.</t>
  </si>
  <si>
    <t>LOT 18, MAYA MAYA COTTAGES, BRGY. NATIPUAN</t>
  </si>
  <si>
    <t>NOMERIANO P. GARING</t>
  </si>
  <si>
    <t xml:space="preserve"> COMMERCIAL</t>
  </si>
  <si>
    <t>MA. PATRICIA M. LOPEZ VITO</t>
  </si>
  <si>
    <t>L7,BLK. 3,  TALIBEACH BALAYTIGUE</t>
  </si>
  <si>
    <t>AINA CONSTRUCTION AND DEVELOPMENT CORP.</t>
  </si>
  <si>
    <t>L2, BLK. 4, BRGY. CALAYO</t>
  </si>
  <si>
    <t>32541286/  4-11-2023</t>
  </si>
  <si>
    <t>7-5-2023</t>
  </si>
  <si>
    <t>SANGITA GOPWANI</t>
  </si>
  <si>
    <t>REBECCA IMELDA R. DISINI</t>
  </si>
  <si>
    <t>BRGY. L15, B48, TERRAZAS DE PUNTA FUEGO, BALAYTIGUE</t>
  </si>
  <si>
    <t>RUTH CARYL A. DIMAYUGA</t>
  </si>
  <si>
    <t>L9, BLK. 10, TERRAZAS DE PUNTA FUEGO, BALAYTIGUE</t>
  </si>
  <si>
    <t>3 WITH BASEMENT</t>
  </si>
  <si>
    <t>ROSALIE S. DACILLO</t>
  </si>
  <si>
    <t>MORENO LISBOA</t>
  </si>
  <si>
    <t xml:space="preserve">COMMECIAL / RESIDENTIAL </t>
  </si>
  <si>
    <t>7-6-2023</t>
  </si>
  <si>
    <t>GEMMA MARASIGAN</t>
  </si>
  <si>
    <t>BLK. 2, ROXACO SUBD. BRGY. PANTALAN</t>
  </si>
  <si>
    <t>CONGLOW PROPERTIES INC. / CRISTINO L. PANLILIO</t>
  </si>
  <si>
    <t>LOT 43 &amp; 8, BLK. 13, PUNTA FUEGO, BALAYTIGUE</t>
  </si>
  <si>
    <t>12-2021</t>
  </si>
  <si>
    <t>JOHN  KEVIN CHAVEZ</t>
  </si>
  <si>
    <t>PORTOFINO</t>
  </si>
  <si>
    <t>LOT 23, BLK. 34, PENINSULA DE PUNTA FUEGO</t>
  </si>
  <si>
    <t>L1,B3, TALIBEACH BALAYTIGUE</t>
  </si>
  <si>
    <t>7-7-2023</t>
  </si>
  <si>
    <t>EVELYN G. WIDERLUND</t>
  </si>
  <si>
    <t>ALFAMART TRADING PHILS. INC.</t>
  </si>
  <si>
    <t>682</t>
  </si>
  <si>
    <t>SMART COMMUNICATIONS INC.</t>
  </si>
  <si>
    <t>PICO SANDS HOTEL, BRGY. PAPAYA</t>
  </si>
  <si>
    <t>7-11-2023</t>
  </si>
  <si>
    <t>HYPERLAND HOLDINGS INC. / JAN VINCENT N. COBANKIAT</t>
  </si>
  <si>
    <t>BLK. 31, LOT 24 &amp;25, PENINSULA DE PUNTA FUEGO, BALAYTIGUE</t>
  </si>
  <si>
    <t>3 WITH ROOF DECK AND LOWER GROUND</t>
  </si>
  <si>
    <t>RHODORA R. VILLANUEVA</t>
  </si>
  <si>
    <t>L11, BLK. 13, PENINSULA DE PUNTA FUEGO, BALAYTIGUE</t>
  </si>
  <si>
    <t>RENATO AND MILLICENT RUIZ</t>
  </si>
  <si>
    <t>L33, BLK. 14, PUNTA FUEGO, BALAYTIGUE</t>
  </si>
  <si>
    <t>1 WITH LOFT</t>
  </si>
  <si>
    <t>176</t>
  </si>
  <si>
    <t>177</t>
  </si>
  <si>
    <t>178</t>
  </si>
  <si>
    <t>179</t>
  </si>
  <si>
    <t>180</t>
  </si>
  <si>
    <t>ARGEL MALVAR</t>
  </si>
  <si>
    <t>CATANDAAN,NASUGBU,BATANGAS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</si>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</sst>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9"/>
      <color rgb="FFFF0000"/>
      <name val="Lucida Calligraphy"/>
      <family val="4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BF61A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2E9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quotePrefix="1" applyBorder="1"/>
    <xf numFmtId="164" fontId="0" fillId="0" borderId="0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1" xfId="1" applyFont="1" applyBorder="1"/>
    <xf numFmtId="0" fontId="5" fillId="0" borderId="11" xfId="0" applyFont="1" applyBorder="1"/>
    <xf numFmtId="0" fontId="3" fillId="0" borderId="11" xfId="0" applyFont="1" applyBorder="1"/>
    <xf numFmtId="0" fontId="4" fillId="0" borderId="11" xfId="0" applyFont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164" fontId="5" fillId="0" borderId="0" xfId="1" applyFont="1" applyAlignment="1">
      <alignment horizontal="center" vertical="center" wrapText="1"/>
    </xf>
    <xf numFmtId="0" fontId="5" fillId="0" borderId="0" xfId="0" quotePrefix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1" applyFont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1" applyFont="1" applyAlignment="1">
      <alignment horizontal="center" vertical="center" wrapText="1"/>
    </xf>
    <xf numFmtId="0" fontId="5" fillId="0" borderId="0" xfId="0" quotePrefix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164" fontId="0" fillId="6" borderId="0" xfId="1" applyFont="1" applyFill="1" applyAlignment="1">
      <alignment horizontal="center" vertical="center"/>
    </xf>
    <xf numFmtId="15" fontId="5" fillId="0" borderId="0" xfId="0" quotePrefix="1" applyNumberFormat="1" applyFont="1" applyAlignment="1">
      <alignment horizontal="center" vertical="center"/>
    </xf>
    <xf numFmtId="164" fontId="0" fillId="0" borderId="0" xfId="1" quotePrefix="1" applyFont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14" fontId="0" fillId="0" borderId="0" xfId="0" quotePrefix="1" applyNumberFormat="1" applyAlignment="1">
      <alignment horizontal="center" vertical="center"/>
    </xf>
    <xf numFmtId="164" fontId="0" fillId="0" borderId="0" xfId="1" quotePrefix="1" applyFont="1" applyAlignment="1">
      <alignment horizontal="right" vertic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0" xfId="0" quotePrefix="1" applyNumberFormat="1" applyFont="1" applyAlignment="1">
      <alignment horizontal="center" vertical="center"/>
    </xf>
    <xf numFmtId="49" fontId="5" fillId="0" borderId="0" xfId="0" quotePrefix="1" applyNumberFormat="1" applyFont="1" applyAlignment="1">
      <alignment horizontal="center" vertical="center" wrapText="1"/>
    </xf>
    <xf numFmtId="43" fontId="0" fillId="0" borderId="0" xfId="1" applyNumberFormat="1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49" fontId="7" fillId="3" borderId="10" xfId="0" applyNumberFormat="1" applyFont="1" applyFill="1" applyBorder="1" applyAlignment="1">
      <alignment horizontal="center" vertical="center" wrapText="1"/>
    </xf>
    <xf numFmtId="49" fontId="7" fillId="3" borderId="12" xfId="0" applyNumberFormat="1" applyFont="1" applyFill="1" applyBorder="1" applyAlignment="1">
      <alignment horizontal="center" vertical="center" wrapText="1"/>
    </xf>
    <xf numFmtId="49" fontId="7" fillId="3" borderId="10" xfId="0" applyNumberFormat="1" applyFont="1" applyFill="1" applyBorder="1" applyAlignment="1">
      <alignment horizontal="center" vertical="center"/>
    </xf>
    <xf numFmtId="49" fontId="7" fillId="3" borderId="12" xfId="0" applyNumberFormat="1" applyFont="1" applyFill="1" applyBorder="1" applyAlignment="1">
      <alignment horizontal="center" vertical="center"/>
    </xf>
    <xf numFmtId="164" fontId="8" fillId="3" borderId="10" xfId="1" applyFont="1" applyFill="1" applyBorder="1" applyAlignment="1">
      <alignment horizontal="center" vertical="center" wrapText="1"/>
    </xf>
    <xf numFmtId="164" fontId="7" fillId="3" borderId="12" xfId="1" applyFont="1" applyFill="1" applyBorder="1" applyAlignment="1">
      <alignment horizontal="center" vertical="center" wrapText="1"/>
    </xf>
    <xf numFmtId="164" fontId="7" fillId="3" borderId="10" xfId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22E95"/>
      <color rgb="FFBF61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3"/>
  <sheetViews>
    <sheetView workbookViewId="0">
      <selection activeCell="J18" sqref="J18"/>
    </sheetView>
  </sheetViews>
  <sheetFormatPr defaultRowHeight="15" x14ac:dyDescent="0.25"/>
  <cols>
    <col min="1" max="1" width="39.85546875" customWidth="1"/>
    <col min="2" max="2" width="32.7109375" customWidth="1"/>
    <col min="3" max="3" width="22.28515625" customWidth="1"/>
    <col min="4" max="4" width="16.5703125" customWidth="1"/>
    <col min="5" max="5" width="19" customWidth="1"/>
    <col min="6" max="6" width="14.5703125" customWidth="1"/>
    <col min="7" max="7" width="16.42578125" customWidth="1"/>
    <col min="9" max="9" width="16.28515625" customWidth="1"/>
  </cols>
  <sheetData>
    <row r="2" spans="1:9" x14ac:dyDescent="0.25">
      <c r="A2" s="66" t="s">
        <v>0</v>
      </c>
      <c r="B2" s="68" t="s">
        <v>1</v>
      </c>
      <c r="C2" s="70" t="s">
        <v>2</v>
      </c>
      <c r="D2" s="68" t="s">
        <v>3</v>
      </c>
      <c r="E2" s="70" t="s">
        <v>4</v>
      </c>
      <c r="F2" s="68" t="s">
        <v>5</v>
      </c>
      <c r="G2" s="64" t="s">
        <v>6</v>
      </c>
    </row>
    <row r="3" spans="1:9" x14ac:dyDescent="0.25">
      <c r="A3" s="67"/>
      <c r="B3" s="69"/>
      <c r="C3" s="71"/>
      <c r="D3" s="69"/>
      <c r="E3" s="71"/>
      <c r="F3" s="69"/>
      <c r="G3" s="65"/>
    </row>
    <row r="4" spans="1:9" x14ac:dyDescent="0.25">
      <c r="A4" s="1"/>
      <c r="B4" s="11"/>
      <c r="C4" s="2"/>
      <c r="D4" s="11"/>
      <c r="E4" s="2"/>
      <c r="F4" s="11"/>
      <c r="G4" s="3"/>
    </row>
    <row r="5" spans="1:9" x14ac:dyDescent="0.25">
      <c r="A5" s="4"/>
      <c r="B5" s="12"/>
      <c r="D5" s="12"/>
      <c r="F5" s="12"/>
      <c r="G5" s="5"/>
    </row>
    <row r="6" spans="1:9" x14ac:dyDescent="0.25">
      <c r="A6" s="4"/>
      <c r="B6" s="12"/>
      <c r="D6" s="12"/>
      <c r="F6" s="14"/>
      <c r="G6" s="7"/>
    </row>
    <row r="7" spans="1:9" x14ac:dyDescent="0.25">
      <c r="A7" s="4"/>
      <c r="B7" s="16"/>
      <c r="C7" s="6"/>
      <c r="D7" s="12"/>
      <c r="F7" s="12"/>
      <c r="G7" s="7"/>
    </row>
    <row r="8" spans="1:9" x14ac:dyDescent="0.25">
      <c r="A8" s="4"/>
      <c r="B8" s="16"/>
      <c r="C8" s="6"/>
      <c r="D8" s="12"/>
      <c r="F8" s="12"/>
      <c r="G8" s="7"/>
    </row>
    <row r="9" spans="1:9" x14ac:dyDescent="0.25">
      <c r="A9" s="4"/>
      <c r="B9" s="16"/>
      <c r="C9" s="6"/>
      <c r="D9" s="12"/>
      <c r="F9" s="12"/>
      <c r="G9" s="7"/>
    </row>
    <row r="10" spans="1:9" x14ac:dyDescent="0.25">
      <c r="A10" s="4"/>
      <c r="B10" s="16"/>
      <c r="C10" s="6"/>
      <c r="D10" s="12"/>
      <c r="F10" s="12"/>
      <c r="G10" s="7"/>
    </row>
    <row r="11" spans="1:9" x14ac:dyDescent="0.25">
      <c r="A11" s="4"/>
      <c r="B11" s="12"/>
      <c r="D11" s="12"/>
      <c r="F11" s="12"/>
      <c r="G11" s="7"/>
    </row>
    <row r="12" spans="1:9" x14ac:dyDescent="0.25">
      <c r="A12" s="4"/>
      <c r="B12" s="15"/>
      <c r="D12" s="12"/>
      <c r="F12" s="12"/>
      <c r="G12" s="5"/>
    </row>
    <row r="13" spans="1:9" x14ac:dyDescent="0.25">
      <c r="A13" s="4"/>
      <c r="B13" s="15"/>
      <c r="D13" s="12"/>
      <c r="F13" s="14"/>
      <c r="G13" s="7"/>
    </row>
    <row r="14" spans="1:9" x14ac:dyDescent="0.25">
      <c r="A14" s="4"/>
      <c r="B14" s="16"/>
      <c r="C14" s="6"/>
      <c r="D14" s="12"/>
      <c r="F14" s="12"/>
      <c r="G14" s="7"/>
    </row>
    <row r="15" spans="1:9" x14ac:dyDescent="0.25">
      <c r="A15" s="4"/>
      <c r="B15" s="16"/>
      <c r="C15" s="6"/>
      <c r="D15" s="12"/>
      <c r="F15" s="12"/>
      <c r="G15" s="7"/>
    </row>
    <row r="16" spans="1:9" x14ac:dyDescent="0.25">
      <c r="A16" s="4"/>
      <c r="B16" s="16"/>
      <c r="C16" s="6"/>
      <c r="D16" s="12"/>
      <c r="F16" s="12"/>
      <c r="G16" s="7"/>
      <c r="I16" t="s">
        <v>7</v>
      </c>
    </row>
    <row r="17" spans="1:7" x14ac:dyDescent="0.25">
      <c r="A17" s="4"/>
      <c r="B17" s="16"/>
      <c r="C17" s="6"/>
      <c r="D17" s="12"/>
      <c r="F17" s="12"/>
      <c r="G17" s="7"/>
    </row>
    <row r="18" spans="1:7" x14ac:dyDescent="0.25">
      <c r="A18" s="4"/>
      <c r="B18" s="12"/>
      <c r="D18" s="12"/>
      <c r="F18" s="12"/>
      <c r="G18" s="7"/>
    </row>
    <row r="19" spans="1:7" x14ac:dyDescent="0.25">
      <c r="A19" s="4"/>
      <c r="B19" s="15"/>
      <c r="D19" s="12"/>
      <c r="F19" s="12"/>
      <c r="G19" s="5"/>
    </row>
    <row r="20" spans="1:7" x14ac:dyDescent="0.25">
      <c r="A20" s="4"/>
      <c r="B20" s="16"/>
      <c r="C20" s="6"/>
      <c r="D20" s="12"/>
      <c r="F20" s="14"/>
      <c r="G20" s="7"/>
    </row>
    <row r="21" spans="1:7" x14ac:dyDescent="0.25">
      <c r="A21" s="4"/>
      <c r="B21" s="16"/>
      <c r="C21" s="6"/>
      <c r="D21" s="12"/>
      <c r="F21" s="12"/>
      <c r="G21" s="7"/>
    </row>
    <row r="22" spans="1:7" x14ac:dyDescent="0.25">
      <c r="A22" s="4"/>
      <c r="B22" s="16"/>
      <c r="C22" s="6"/>
      <c r="D22" s="12"/>
      <c r="F22" s="12"/>
      <c r="G22" s="7"/>
    </row>
    <row r="23" spans="1:7" x14ac:dyDescent="0.25">
      <c r="A23" s="4"/>
      <c r="B23" s="16"/>
      <c r="C23" s="6"/>
      <c r="D23" s="12"/>
      <c r="F23" s="12"/>
      <c r="G23" s="7"/>
    </row>
    <row r="24" spans="1:7" x14ac:dyDescent="0.25">
      <c r="A24" s="4"/>
      <c r="B24" s="16"/>
      <c r="C24" s="6"/>
      <c r="D24" s="12"/>
      <c r="F24" s="12"/>
      <c r="G24" s="7"/>
    </row>
    <row r="25" spans="1:7" x14ac:dyDescent="0.25">
      <c r="A25" s="4"/>
      <c r="B25" s="16"/>
      <c r="C25" s="6"/>
      <c r="D25" s="12"/>
      <c r="F25" s="12"/>
      <c r="G25" s="7"/>
    </row>
    <row r="26" spans="1:7" x14ac:dyDescent="0.25">
      <c r="A26" s="4"/>
      <c r="B26" s="12"/>
      <c r="C26" s="6"/>
      <c r="D26" s="12"/>
      <c r="F26" s="12"/>
      <c r="G26" s="7"/>
    </row>
    <row r="27" spans="1:7" x14ac:dyDescent="0.25">
      <c r="A27" s="4"/>
      <c r="B27" s="15"/>
      <c r="D27" s="12"/>
      <c r="F27" s="12"/>
      <c r="G27" s="5"/>
    </row>
    <row r="28" spans="1:7" x14ac:dyDescent="0.25">
      <c r="A28" s="4"/>
      <c r="B28" s="15"/>
      <c r="D28" s="12"/>
      <c r="F28" s="14"/>
      <c r="G28" s="7"/>
    </row>
    <row r="29" spans="1:7" x14ac:dyDescent="0.25">
      <c r="A29" s="4"/>
      <c r="B29" s="15"/>
      <c r="D29" s="12"/>
      <c r="F29" s="12"/>
      <c r="G29" s="7"/>
    </row>
    <row r="30" spans="1:7" x14ac:dyDescent="0.25">
      <c r="A30" s="4"/>
      <c r="B30" s="16"/>
      <c r="C30" s="6"/>
      <c r="D30" s="12"/>
      <c r="F30" s="12"/>
      <c r="G30" s="7"/>
    </row>
    <row r="31" spans="1:7" x14ac:dyDescent="0.25">
      <c r="A31" s="4"/>
      <c r="B31" s="16"/>
      <c r="C31" s="6"/>
      <c r="D31" s="12"/>
      <c r="F31" s="12"/>
      <c r="G31" s="7"/>
    </row>
    <row r="32" spans="1:7" x14ac:dyDescent="0.25">
      <c r="A32" s="4"/>
      <c r="B32" s="17"/>
      <c r="C32" s="6"/>
      <c r="D32" s="12"/>
      <c r="F32" s="12"/>
      <c r="G32" s="7"/>
    </row>
    <row r="33" spans="1:7" x14ac:dyDescent="0.25">
      <c r="A33" s="8"/>
      <c r="B33" s="13"/>
      <c r="C33" s="9"/>
      <c r="D33" s="13"/>
      <c r="E33" s="9"/>
      <c r="F33" s="13"/>
      <c r="G33" s="10"/>
    </row>
  </sheetData>
  <mergeCells count="7">
    <mergeCell ref="G2:G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F61A4"/>
  </sheetPr>
  <dimension ref="A2:AA216"/>
  <sheetViews>
    <sheetView tabSelected="1" topLeftCell="B1" zoomScale="70" zoomScaleNormal="70" workbookViewId="0">
      <pane ySplit="3" topLeftCell="A176" activePane="bottomLeft" state="frozen"/>
      <selection pane="bottomLeft" activeCell="G177" sqref="G177"/>
    </sheetView>
  </sheetViews>
  <sheetFormatPr defaultRowHeight="15" x14ac:dyDescent="0.25"/>
  <cols>
    <col min="1" max="1" width="5.7109375" style="22" customWidth="1"/>
    <col min="2" max="2" width="35" style="22" bestFit="1" customWidth="1"/>
    <col min="3" max="3" width="25.28515625" style="19" bestFit="1" customWidth="1"/>
    <col min="4" max="4" width="17.7109375" style="19" customWidth="1"/>
    <col min="5" max="5" width="10.140625" style="19" customWidth="1"/>
    <col min="6" max="8" width="14" style="22" customWidth="1"/>
    <col min="9" max="11" width="13.140625" style="22" customWidth="1"/>
    <col min="12" max="12" width="15.42578125" style="25" bestFit="1" customWidth="1"/>
    <col min="13" max="13" width="12.140625" style="25" customWidth="1"/>
    <col min="14" max="14" width="15.28515625" style="25" bestFit="1" customWidth="1"/>
    <col min="15" max="15" width="18.28515625" style="25" bestFit="1" customWidth="1"/>
    <col min="16" max="16" width="12.28515625" style="25" customWidth="1"/>
    <col min="17" max="17" width="15" style="25" customWidth="1"/>
    <col min="18" max="18" width="20.140625" style="29" bestFit="1" customWidth="1"/>
    <col min="19" max="19" width="12.85546875" style="29" bestFit="1" customWidth="1"/>
    <col min="20" max="20" width="10.5703125" style="29" customWidth="1"/>
    <col min="21" max="21" width="9.85546875" style="29" customWidth="1"/>
    <col min="22" max="22" width="12.5703125" style="29" bestFit="1" customWidth="1"/>
    <col min="23" max="23" width="12" style="25" bestFit="1" customWidth="1"/>
    <col min="24" max="24" width="14" style="25" bestFit="1" customWidth="1"/>
    <col min="25" max="25" width="12.28515625" style="22" customWidth="1"/>
    <col min="26" max="26" width="17.85546875" style="25" customWidth="1"/>
    <col min="27" max="27" width="11.5703125" style="22" bestFit="1" customWidth="1"/>
    <col min="29" max="29" width="16.28515625" customWidth="1"/>
  </cols>
  <sheetData>
    <row r="2" spans="1:27" ht="15" customHeight="1" x14ac:dyDescent="0.25">
      <c r="A2" s="72" t="s">
        <v>13</v>
      </c>
      <c r="B2" s="72" t="s">
        <v>9</v>
      </c>
      <c r="C2" s="72" t="s">
        <v>1</v>
      </c>
      <c r="D2" s="72" t="s">
        <v>15</v>
      </c>
      <c r="E2" s="72" t="s">
        <v>65</v>
      </c>
      <c r="F2" s="72" t="s">
        <v>2</v>
      </c>
      <c r="G2" s="72" t="s">
        <v>3</v>
      </c>
      <c r="H2" s="72" t="s">
        <v>4</v>
      </c>
      <c r="I2" s="72" t="s">
        <v>47</v>
      </c>
      <c r="J2" s="72" t="s">
        <v>44</v>
      </c>
      <c r="K2" s="72" t="s">
        <v>684</v>
      </c>
      <c r="L2" s="80" t="s">
        <v>66</v>
      </c>
      <c r="M2" s="80" t="s">
        <v>129</v>
      </c>
      <c r="N2" s="80" t="s">
        <v>27</v>
      </c>
      <c r="O2" s="80" t="s">
        <v>28</v>
      </c>
      <c r="P2" s="80" t="s">
        <v>30</v>
      </c>
      <c r="Q2" s="80" t="s">
        <v>29</v>
      </c>
      <c r="R2" s="74" t="s">
        <v>46</v>
      </c>
      <c r="S2" s="74" t="s">
        <v>216</v>
      </c>
      <c r="T2" s="76" t="s">
        <v>683</v>
      </c>
      <c r="U2" s="74" t="s">
        <v>841</v>
      </c>
      <c r="V2" s="76" t="s">
        <v>588</v>
      </c>
      <c r="W2" s="80" t="s">
        <v>34</v>
      </c>
      <c r="X2" s="80" t="s">
        <v>35</v>
      </c>
      <c r="Y2" s="72" t="s">
        <v>14</v>
      </c>
      <c r="Z2" s="78" t="s">
        <v>26</v>
      </c>
      <c r="AA2" s="72" t="s">
        <v>6</v>
      </c>
    </row>
    <row r="3" spans="1:27" ht="31.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81"/>
      <c r="M3" s="81"/>
      <c r="N3" s="79"/>
      <c r="O3" s="79"/>
      <c r="P3" s="79"/>
      <c r="Q3" s="79"/>
      <c r="R3" s="75"/>
      <c r="S3" s="75"/>
      <c r="T3" s="77"/>
      <c r="U3" s="75"/>
      <c r="V3" s="77"/>
      <c r="W3" s="79"/>
      <c r="X3" s="79"/>
      <c r="Y3" s="73"/>
      <c r="Z3" s="79"/>
      <c r="AA3" s="73"/>
    </row>
    <row r="5" spans="1:27" ht="15" customHeight="1" x14ac:dyDescent="0.25">
      <c r="A5" s="22">
        <v>1</v>
      </c>
      <c r="B5" s="22" t="s">
        <v>31</v>
      </c>
      <c r="C5" s="19" t="s">
        <v>32</v>
      </c>
      <c r="D5" s="19" t="s">
        <v>33</v>
      </c>
      <c r="E5" s="19">
        <v>1</v>
      </c>
      <c r="F5" s="22">
        <v>230100001</v>
      </c>
      <c r="G5" s="22">
        <v>272300004</v>
      </c>
      <c r="H5" s="22">
        <v>2723000001</v>
      </c>
      <c r="J5" s="22" t="s">
        <v>43</v>
      </c>
      <c r="L5" s="25">
        <v>94</v>
      </c>
      <c r="N5" s="25">
        <v>750</v>
      </c>
      <c r="O5" s="25">
        <v>250</v>
      </c>
      <c r="P5" s="25">
        <v>162</v>
      </c>
      <c r="Q5" s="25" t="s">
        <v>43</v>
      </c>
      <c r="R5" s="22"/>
      <c r="S5" s="22"/>
      <c r="T5" s="22"/>
      <c r="U5" s="22"/>
      <c r="V5" s="22"/>
      <c r="W5" s="25" t="s">
        <v>43</v>
      </c>
      <c r="X5" s="25" t="s">
        <v>43</v>
      </c>
      <c r="Y5" s="22">
        <v>31923671</v>
      </c>
      <c r="Z5" s="25">
        <f>L5+N5+O5+P5</f>
        <v>1256</v>
      </c>
      <c r="AA5" s="47" t="s">
        <v>312</v>
      </c>
    </row>
    <row r="6" spans="1:27" ht="30" customHeight="1" x14ac:dyDescent="0.25">
      <c r="A6" s="22">
        <v>2</v>
      </c>
      <c r="B6" s="22" t="s">
        <v>41</v>
      </c>
      <c r="C6" s="19" t="s">
        <v>45</v>
      </c>
      <c r="D6" s="19" t="s">
        <v>42</v>
      </c>
      <c r="E6" s="19">
        <v>1</v>
      </c>
      <c r="F6" s="22">
        <v>230100002</v>
      </c>
      <c r="G6" s="23">
        <v>272300006</v>
      </c>
      <c r="H6" s="22" t="s">
        <v>43</v>
      </c>
      <c r="I6" s="22">
        <v>2723000001</v>
      </c>
      <c r="J6" s="22">
        <v>2723000001</v>
      </c>
      <c r="L6" s="25" t="s">
        <v>43</v>
      </c>
      <c r="N6" s="25">
        <v>2092</v>
      </c>
      <c r="O6" s="25">
        <v>1060</v>
      </c>
      <c r="P6" s="25" t="s">
        <v>43</v>
      </c>
      <c r="Q6" s="25">
        <v>720</v>
      </c>
      <c r="R6" s="25">
        <v>860</v>
      </c>
      <c r="S6" s="25"/>
      <c r="T6" s="25"/>
      <c r="U6" s="27"/>
      <c r="V6" s="25"/>
      <c r="W6" s="25" t="s">
        <v>43</v>
      </c>
      <c r="X6" s="25" t="s">
        <v>43</v>
      </c>
      <c r="Y6" s="22" t="e">
        <f>#REF!</f>
        <v>#REF!</v>
      </c>
      <c r="Z6" s="25" t="e">
        <f>Y6+R6+Q6+O6+N6</f>
        <v>#REF!</v>
      </c>
      <c r="AA6" s="47" t="s">
        <v>313</v>
      </c>
    </row>
    <row r="7" spans="1:27" ht="30" customHeight="1" x14ac:dyDescent="0.25">
      <c r="A7" s="22">
        <v>3</v>
      </c>
      <c r="B7" s="22" t="s">
        <v>62</v>
      </c>
      <c r="C7" s="19" t="s">
        <v>63</v>
      </c>
      <c r="D7" s="19" t="s">
        <v>64</v>
      </c>
      <c r="E7" s="19">
        <v>2</v>
      </c>
      <c r="F7" s="22">
        <v>230100003</v>
      </c>
      <c r="G7" s="23">
        <v>2723000010</v>
      </c>
      <c r="H7" s="22">
        <v>2723000002</v>
      </c>
      <c r="I7" s="22">
        <v>2723000002</v>
      </c>
      <c r="L7" s="25">
        <v>312</v>
      </c>
      <c r="N7" s="25">
        <v>8656</v>
      </c>
      <c r="O7" s="25">
        <v>2040</v>
      </c>
      <c r="P7" s="25">
        <v>960</v>
      </c>
      <c r="Q7" s="25" t="s">
        <v>43</v>
      </c>
      <c r="R7" s="25">
        <v>0</v>
      </c>
      <c r="S7" s="25"/>
      <c r="T7" s="25"/>
      <c r="U7" s="25"/>
      <c r="V7" s="25"/>
      <c r="W7" s="25">
        <v>1294</v>
      </c>
      <c r="X7" s="25" t="s">
        <v>43</v>
      </c>
      <c r="Y7" s="22">
        <v>31925412</v>
      </c>
      <c r="Z7" s="25">
        <f>W7+P7+O7+N7+L7</f>
        <v>13262</v>
      </c>
      <c r="AA7" s="47" t="s">
        <v>314</v>
      </c>
    </row>
    <row r="8" spans="1:27" ht="30" x14ac:dyDescent="0.25">
      <c r="A8" s="22">
        <v>4</v>
      </c>
      <c r="B8" s="22" t="s">
        <v>104</v>
      </c>
      <c r="C8" s="19" t="s">
        <v>105</v>
      </c>
      <c r="D8" s="19" t="s">
        <v>95</v>
      </c>
      <c r="E8" s="19">
        <v>2</v>
      </c>
      <c r="F8" s="22">
        <v>230100004</v>
      </c>
      <c r="G8" s="23">
        <v>2723000028</v>
      </c>
      <c r="H8" s="22">
        <v>2723000003</v>
      </c>
      <c r="I8" s="22" t="s">
        <v>43</v>
      </c>
      <c r="J8" s="22" t="s">
        <v>43</v>
      </c>
      <c r="L8" s="25">
        <v>149</v>
      </c>
      <c r="N8" s="25">
        <v>925</v>
      </c>
      <c r="O8" s="25">
        <v>676</v>
      </c>
      <c r="P8" s="25">
        <v>290</v>
      </c>
      <c r="Q8" s="25" t="s">
        <v>43</v>
      </c>
      <c r="R8" s="25">
        <v>0</v>
      </c>
      <c r="S8" s="25"/>
      <c r="T8" s="25"/>
      <c r="U8" s="25"/>
      <c r="V8" s="25"/>
      <c r="W8" s="25" t="s">
        <v>43</v>
      </c>
      <c r="X8" s="25" t="s">
        <v>43</v>
      </c>
      <c r="Y8" s="22">
        <v>31925743</v>
      </c>
      <c r="Z8" s="25">
        <f>P8+O8+N8+L8</f>
        <v>2040</v>
      </c>
      <c r="AA8" s="31" t="s">
        <v>102</v>
      </c>
    </row>
    <row r="9" spans="1:27" ht="30" x14ac:dyDescent="0.25">
      <c r="A9" s="22">
        <v>5</v>
      </c>
      <c r="B9" s="26" t="s">
        <v>107</v>
      </c>
      <c r="C9" s="19" t="s">
        <v>55</v>
      </c>
      <c r="D9" s="19" t="s">
        <v>95</v>
      </c>
      <c r="E9" s="19">
        <v>3</v>
      </c>
      <c r="F9" s="22">
        <v>230100005</v>
      </c>
      <c r="G9" s="23">
        <v>272300031</v>
      </c>
      <c r="H9" s="22">
        <v>2723000004</v>
      </c>
      <c r="I9" s="25" t="s">
        <v>128</v>
      </c>
      <c r="J9" s="22" t="s">
        <v>43</v>
      </c>
      <c r="L9" s="25">
        <v>312</v>
      </c>
      <c r="M9" s="25">
        <v>620</v>
      </c>
      <c r="N9" s="25">
        <v>7248</v>
      </c>
      <c r="O9" s="25">
        <v>2885</v>
      </c>
      <c r="P9" s="25">
        <v>1012</v>
      </c>
      <c r="Q9" s="25">
        <v>1680</v>
      </c>
      <c r="R9" s="25">
        <v>0</v>
      </c>
      <c r="S9" s="25"/>
      <c r="T9" s="25"/>
      <c r="U9" s="25"/>
      <c r="V9" s="25"/>
      <c r="W9" s="25">
        <v>610</v>
      </c>
      <c r="X9" s="25" t="s">
        <v>43</v>
      </c>
      <c r="Y9" s="22">
        <v>31926662</v>
      </c>
      <c r="Z9" s="25">
        <v>13767</v>
      </c>
      <c r="AA9" s="31" t="s">
        <v>103</v>
      </c>
    </row>
    <row r="10" spans="1:27" s="22" customFormat="1" ht="30" x14ac:dyDescent="0.25">
      <c r="A10" s="22">
        <v>6</v>
      </c>
      <c r="B10" s="22" t="s">
        <v>125</v>
      </c>
      <c r="C10" s="19" t="s">
        <v>126</v>
      </c>
      <c r="D10" s="19" t="s">
        <v>127</v>
      </c>
      <c r="E10" s="19">
        <v>2</v>
      </c>
      <c r="F10" s="22">
        <v>230100006</v>
      </c>
      <c r="G10" s="22">
        <v>272300040</v>
      </c>
      <c r="H10" s="22">
        <v>272300005</v>
      </c>
      <c r="I10" s="22" t="s">
        <v>128</v>
      </c>
      <c r="J10" s="22" t="s">
        <v>128</v>
      </c>
      <c r="L10" s="25">
        <v>216</v>
      </c>
      <c r="M10" s="25">
        <v>420</v>
      </c>
      <c r="N10" s="25">
        <v>3258</v>
      </c>
      <c r="O10" s="25">
        <v>1049</v>
      </c>
      <c r="P10" s="25">
        <v>536</v>
      </c>
      <c r="Q10" s="25" t="s">
        <v>130</v>
      </c>
      <c r="R10" s="29" t="s">
        <v>130</v>
      </c>
      <c r="S10" s="29"/>
      <c r="T10" s="29"/>
      <c r="U10" s="29"/>
      <c r="V10" s="29"/>
      <c r="W10" s="25">
        <v>0</v>
      </c>
      <c r="X10" s="25">
        <v>0</v>
      </c>
      <c r="Z10" s="25">
        <f>L10+M10+N10+O10+P10</f>
        <v>5479</v>
      </c>
      <c r="AA10" s="22" t="s">
        <v>108</v>
      </c>
    </row>
    <row r="11" spans="1:27" s="30" customFormat="1" ht="45" x14ac:dyDescent="0.25">
      <c r="A11" s="22">
        <v>7</v>
      </c>
      <c r="B11" s="22" t="s">
        <v>144</v>
      </c>
      <c r="C11" s="19" t="s">
        <v>145</v>
      </c>
      <c r="D11" s="19" t="s">
        <v>146</v>
      </c>
      <c r="E11" s="19">
        <v>1</v>
      </c>
      <c r="F11" s="22">
        <v>230100007</v>
      </c>
      <c r="G11" s="22">
        <v>272300042</v>
      </c>
      <c r="H11" s="22">
        <v>272300006</v>
      </c>
      <c r="I11" s="22" t="s">
        <v>128</v>
      </c>
      <c r="J11" s="22" t="s">
        <v>128</v>
      </c>
      <c r="K11" s="22"/>
      <c r="L11" s="25">
        <v>98</v>
      </c>
      <c r="M11" s="25">
        <v>0</v>
      </c>
      <c r="N11" s="25">
        <v>1355</v>
      </c>
      <c r="O11" s="25">
        <v>714</v>
      </c>
      <c r="P11" s="25">
        <v>331</v>
      </c>
      <c r="Q11" s="25" t="s">
        <v>130</v>
      </c>
      <c r="R11" s="29" t="s">
        <v>130</v>
      </c>
      <c r="S11" s="29"/>
      <c r="T11" s="29"/>
      <c r="U11" s="29"/>
      <c r="V11" s="29"/>
      <c r="W11" s="25">
        <v>0</v>
      </c>
      <c r="X11" s="25">
        <v>0</v>
      </c>
      <c r="Y11" s="22">
        <v>31928824</v>
      </c>
      <c r="Z11" s="25">
        <f>P11+O11+N11+L11</f>
        <v>2498</v>
      </c>
      <c r="AA11" s="22" t="s">
        <v>147</v>
      </c>
    </row>
    <row r="12" spans="1:27" s="30" customFormat="1" ht="45" x14ac:dyDescent="0.25">
      <c r="A12" s="22">
        <v>8</v>
      </c>
      <c r="B12" s="22" t="s">
        <v>164</v>
      </c>
      <c r="C12" s="19" t="s">
        <v>63</v>
      </c>
      <c r="D12" s="19" t="s">
        <v>165</v>
      </c>
      <c r="E12" s="19">
        <v>2</v>
      </c>
      <c r="F12" s="22">
        <v>230100008</v>
      </c>
      <c r="G12" s="22">
        <v>272300043</v>
      </c>
      <c r="H12" s="22">
        <v>272300007</v>
      </c>
      <c r="I12" s="22" t="s">
        <v>128</v>
      </c>
      <c r="J12" s="22" t="s">
        <v>128</v>
      </c>
      <c r="K12" s="22"/>
      <c r="L12" s="25">
        <v>216</v>
      </c>
      <c r="M12" s="22" t="s">
        <v>128</v>
      </c>
      <c r="N12" s="25">
        <v>3542</v>
      </c>
      <c r="O12" s="25">
        <v>2040</v>
      </c>
      <c r="P12" s="25">
        <v>900</v>
      </c>
      <c r="Q12" s="25" t="s">
        <v>130</v>
      </c>
      <c r="R12" s="29" t="s">
        <v>130</v>
      </c>
      <c r="S12" s="29"/>
      <c r="T12" s="29"/>
      <c r="U12" s="29"/>
      <c r="V12" s="29"/>
      <c r="W12" s="25">
        <v>0</v>
      </c>
      <c r="X12" s="25">
        <v>0</v>
      </c>
      <c r="Y12" s="22">
        <v>31929447</v>
      </c>
      <c r="Z12" s="25">
        <f>P12+O12+N12+L12</f>
        <v>6698</v>
      </c>
      <c r="AA12" s="22" t="s">
        <v>166</v>
      </c>
    </row>
    <row r="13" spans="1:27" ht="45" x14ac:dyDescent="0.25">
      <c r="A13" s="22">
        <v>9</v>
      </c>
      <c r="B13" s="26" t="s">
        <v>167</v>
      </c>
      <c r="C13" s="19" t="s">
        <v>168</v>
      </c>
      <c r="D13" s="19" t="s">
        <v>169</v>
      </c>
      <c r="E13" s="19">
        <v>2</v>
      </c>
      <c r="F13" s="22">
        <v>230100009</v>
      </c>
      <c r="G13" s="22">
        <v>272300049</v>
      </c>
      <c r="H13" s="22">
        <v>272300008</v>
      </c>
      <c r="I13" s="22">
        <v>272300003</v>
      </c>
      <c r="J13" s="22" t="s">
        <v>128</v>
      </c>
      <c r="L13" s="25">
        <v>312</v>
      </c>
      <c r="M13" s="25">
        <v>1116</v>
      </c>
      <c r="N13" s="25">
        <v>12006</v>
      </c>
      <c r="O13" s="25">
        <v>3283</v>
      </c>
      <c r="P13" s="25">
        <v>949</v>
      </c>
      <c r="Q13" s="25">
        <v>4360</v>
      </c>
      <c r="R13" s="29" t="s">
        <v>130</v>
      </c>
      <c r="W13" s="25">
        <v>2070</v>
      </c>
      <c r="X13" s="25">
        <v>0</v>
      </c>
      <c r="Y13" s="33"/>
      <c r="Z13" s="25">
        <f>W13+Q13+P13+O13+N13+M13+L13</f>
        <v>24096</v>
      </c>
      <c r="AA13" s="34">
        <v>44949</v>
      </c>
    </row>
    <row r="14" spans="1:27" ht="45" x14ac:dyDescent="0.25">
      <c r="A14" s="22">
        <v>10</v>
      </c>
      <c r="B14" s="22" t="s">
        <v>170</v>
      </c>
      <c r="C14" s="19" t="s">
        <v>171</v>
      </c>
      <c r="D14" s="19" t="s">
        <v>169</v>
      </c>
      <c r="E14" s="19">
        <v>2</v>
      </c>
      <c r="F14" s="31" t="s">
        <v>265</v>
      </c>
      <c r="G14" s="22">
        <v>272300050</v>
      </c>
      <c r="H14" s="22">
        <v>272300009</v>
      </c>
      <c r="I14" s="22" t="s">
        <v>128</v>
      </c>
      <c r="J14" s="22" t="s">
        <v>128</v>
      </c>
      <c r="L14" s="25">
        <v>110</v>
      </c>
      <c r="M14" s="22" t="s">
        <v>128</v>
      </c>
      <c r="N14" s="25">
        <v>1520</v>
      </c>
      <c r="O14" s="25">
        <v>784</v>
      </c>
      <c r="P14" s="25">
        <v>322</v>
      </c>
      <c r="Q14" s="25" t="s">
        <v>130</v>
      </c>
      <c r="R14" s="32" t="s">
        <v>130</v>
      </c>
      <c r="S14" s="32"/>
      <c r="T14" s="32"/>
      <c r="U14" s="32"/>
      <c r="V14" s="32"/>
      <c r="W14" s="45" t="s">
        <v>130</v>
      </c>
      <c r="X14" s="25">
        <v>0</v>
      </c>
      <c r="Y14" s="22">
        <v>31929862</v>
      </c>
      <c r="Z14" s="25">
        <f>L14+N14+O14+P14</f>
        <v>2736</v>
      </c>
      <c r="AA14" s="34">
        <v>44950</v>
      </c>
    </row>
    <row r="15" spans="1:27" ht="30" x14ac:dyDescent="0.25">
      <c r="A15" s="22">
        <v>11</v>
      </c>
      <c r="B15" s="22" t="s">
        <v>172</v>
      </c>
      <c r="C15" s="19" t="s">
        <v>173</v>
      </c>
      <c r="D15" s="19" t="s">
        <v>150</v>
      </c>
      <c r="E15" s="19">
        <v>2</v>
      </c>
      <c r="F15" s="31" t="s">
        <v>266</v>
      </c>
      <c r="G15" s="22">
        <v>272300051</v>
      </c>
      <c r="H15" s="22">
        <v>272300010</v>
      </c>
      <c r="I15" s="22" t="s">
        <v>128</v>
      </c>
      <c r="J15" s="22" t="s">
        <v>128</v>
      </c>
      <c r="L15" s="25">
        <v>94</v>
      </c>
      <c r="M15" s="22" t="s">
        <v>128</v>
      </c>
      <c r="N15" s="25">
        <v>666</v>
      </c>
      <c r="O15" s="25">
        <v>561</v>
      </c>
      <c r="P15" s="25">
        <v>280</v>
      </c>
      <c r="Q15" s="25" t="s">
        <v>130</v>
      </c>
      <c r="R15" s="25" t="s">
        <v>130</v>
      </c>
      <c r="S15" s="25"/>
      <c r="T15" s="25"/>
      <c r="U15" s="25"/>
      <c r="V15" s="25"/>
      <c r="W15" s="25" t="s">
        <v>130</v>
      </c>
      <c r="X15" s="25">
        <v>1601</v>
      </c>
      <c r="Y15" s="22">
        <v>31930046</v>
      </c>
      <c r="Z15" s="25">
        <f>L15+N15+O15+P15+X15</f>
        <v>3202</v>
      </c>
      <c r="AA15" s="34">
        <v>44951</v>
      </c>
    </row>
    <row r="16" spans="1:27" ht="45" x14ac:dyDescent="0.25">
      <c r="A16" s="22">
        <v>12</v>
      </c>
      <c r="B16" s="27" t="s">
        <v>178</v>
      </c>
      <c r="C16" s="36" t="s">
        <v>179</v>
      </c>
      <c r="D16" s="19" t="s">
        <v>150</v>
      </c>
      <c r="E16" s="19">
        <v>2</v>
      </c>
      <c r="F16" s="31" t="s">
        <v>267</v>
      </c>
      <c r="G16" s="22">
        <v>272300053</v>
      </c>
      <c r="H16" s="22">
        <v>272300011</v>
      </c>
      <c r="I16" s="22" t="s">
        <v>128</v>
      </c>
      <c r="J16" s="22" t="s">
        <v>128</v>
      </c>
      <c r="L16" s="25">
        <f>43*8</f>
        <v>344</v>
      </c>
      <c r="N16" s="25">
        <f>302*8</f>
        <v>2416</v>
      </c>
      <c r="O16" s="25">
        <f>276*8</f>
        <v>2208</v>
      </c>
      <c r="P16" s="25">
        <f>130*8</f>
        <v>1040</v>
      </c>
      <c r="Q16" s="25" t="s">
        <v>130</v>
      </c>
      <c r="R16" s="25" t="s">
        <v>130</v>
      </c>
      <c r="S16" s="25"/>
      <c r="T16" s="25"/>
      <c r="U16" s="25"/>
      <c r="V16" s="25"/>
      <c r="W16" s="25" t="s">
        <v>130</v>
      </c>
      <c r="X16" s="25" t="s">
        <v>130</v>
      </c>
      <c r="Y16" s="22">
        <v>31930036</v>
      </c>
      <c r="Z16" s="25">
        <f>L16+N16+O16+P16</f>
        <v>6008</v>
      </c>
      <c r="AA16" s="34">
        <v>44951</v>
      </c>
    </row>
    <row r="17" spans="1:27" ht="15" customHeight="1" x14ac:dyDescent="0.25">
      <c r="B17" s="38" t="s">
        <v>193</v>
      </c>
      <c r="C17" s="42" t="s">
        <v>194</v>
      </c>
      <c r="D17" s="46" t="s">
        <v>195</v>
      </c>
      <c r="E17" s="42"/>
      <c r="F17" s="38"/>
      <c r="G17" s="38"/>
      <c r="H17" s="38"/>
      <c r="I17" s="38">
        <v>272300004</v>
      </c>
      <c r="J17" s="38"/>
      <c r="K17" s="38"/>
      <c r="L17" s="43"/>
      <c r="M17" s="43"/>
      <c r="N17" s="43"/>
      <c r="O17" s="43"/>
      <c r="P17" s="43"/>
      <c r="Q17" s="43">
        <v>8400</v>
      </c>
      <c r="R17" s="39"/>
      <c r="S17" s="39"/>
      <c r="T17" s="39"/>
      <c r="U17" s="39"/>
      <c r="V17" s="39"/>
      <c r="W17" s="43"/>
      <c r="X17" s="43"/>
      <c r="Y17" s="38">
        <v>31930343</v>
      </c>
      <c r="Z17" s="43">
        <f>Q17</f>
        <v>8400</v>
      </c>
      <c r="AA17" s="40">
        <v>44952</v>
      </c>
    </row>
    <row r="18" spans="1:27" ht="30" x14ac:dyDescent="0.25">
      <c r="A18" s="22">
        <v>13</v>
      </c>
      <c r="B18" s="22" t="s">
        <v>205</v>
      </c>
      <c r="C18" s="41" t="s">
        <v>206</v>
      </c>
      <c r="D18" s="19" t="s">
        <v>150</v>
      </c>
      <c r="E18" s="19">
        <v>2</v>
      </c>
      <c r="F18" s="31" t="s">
        <v>268</v>
      </c>
      <c r="G18" s="22">
        <v>272300065</v>
      </c>
      <c r="H18" s="22">
        <v>272300012</v>
      </c>
      <c r="I18" s="22">
        <v>272300005</v>
      </c>
      <c r="J18" s="22" t="s">
        <v>128</v>
      </c>
      <c r="L18" s="25">
        <v>216</v>
      </c>
      <c r="M18" s="25">
        <v>615</v>
      </c>
      <c r="N18" s="25">
        <v>5531</v>
      </c>
      <c r="O18" s="25">
        <v>2404</v>
      </c>
      <c r="P18" s="25">
        <v>1060</v>
      </c>
      <c r="Q18" s="25">
        <v>1800</v>
      </c>
      <c r="R18" s="29" t="s">
        <v>130</v>
      </c>
      <c r="W18" s="25">
        <v>949</v>
      </c>
      <c r="X18" s="25">
        <v>0</v>
      </c>
      <c r="Y18" s="22">
        <v>31931403</v>
      </c>
      <c r="Z18" s="25">
        <f>L18+M18+N18+O18+P18+Q18+W18</f>
        <v>12575</v>
      </c>
      <c r="AA18" s="34">
        <v>44956</v>
      </c>
    </row>
    <row r="19" spans="1:27" ht="30" x14ac:dyDescent="0.25">
      <c r="A19" s="22">
        <v>14</v>
      </c>
      <c r="B19" s="22" t="s">
        <v>207</v>
      </c>
      <c r="C19" s="19" t="s">
        <v>208</v>
      </c>
      <c r="D19" s="19" t="s">
        <v>209</v>
      </c>
      <c r="E19" s="19">
        <v>2</v>
      </c>
      <c r="F19" s="31" t="s">
        <v>269</v>
      </c>
      <c r="G19" s="22">
        <v>272300066</v>
      </c>
      <c r="H19" s="22">
        <v>272300013</v>
      </c>
      <c r="I19" s="22">
        <v>272300006</v>
      </c>
      <c r="J19" s="22" t="s">
        <v>128</v>
      </c>
      <c r="L19" s="25">
        <v>355</v>
      </c>
      <c r="M19" s="25">
        <v>828</v>
      </c>
      <c r="N19" s="25">
        <v>16755</v>
      </c>
      <c r="O19" s="25">
        <v>3112</v>
      </c>
      <c r="P19" s="25">
        <v>1302</v>
      </c>
      <c r="Q19" s="25">
        <v>9810</v>
      </c>
      <c r="R19" s="29" t="s">
        <v>130</v>
      </c>
      <c r="S19" s="29" t="s">
        <v>217</v>
      </c>
      <c r="W19" s="25">
        <v>2512</v>
      </c>
      <c r="X19" s="25">
        <v>0</v>
      </c>
      <c r="Y19" s="22">
        <v>31930787</v>
      </c>
      <c r="Z19" s="25">
        <f>L19+M19+N19+O19+P19+Q19+S19+W19</f>
        <v>39674</v>
      </c>
      <c r="AA19" s="34">
        <v>44953</v>
      </c>
    </row>
    <row r="20" spans="1:27" ht="30" x14ac:dyDescent="0.25">
      <c r="A20" s="22">
        <v>15</v>
      </c>
      <c r="B20" s="22" t="s">
        <v>218</v>
      </c>
      <c r="C20" s="19" t="s">
        <v>219</v>
      </c>
      <c r="D20" s="19" t="s">
        <v>156</v>
      </c>
      <c r="E20" s="19">
        <v>1</v>
      </c>
      <c r="F20" s="31" t="s">
        <v>270</v>
      </c>
      <c r="G20" s="22">
        <v>272300067</v>
      </c>
      <c r="H20" s="22">
        <v>272300014</v>
      </c>
      <c r="I20" s="22">
        <v>272300007</v>
      </c>
      <c r="J20" s="22" t="s">
        <v>128</v>
      </c>
      <c r="L20" s="25">
        <v>110</v>
      </c>
      <c r="M20" s="25" t="s">
        <v>40</v>
      </c>
      <c r="N20" s="25">
        <v>758</v>
      </c>
      <c r="O20" s="25">
        <v>591</v>
      </c>
      <c r="P20" s="25">
        <v>176</v>
      </c>
      <c r="Q20" s="25" t="s">
        <v>40</v>
      </c>
      <c r="R20" s="29" t="s">
        <v>40</v>
      </c>
      <c r="S20" s="29" t="s">
        <v>40</v>
      </c>
      <c r="W20" s="25" t="s">
        <v>40</v>
      </c>
      <c r="X20" s="25" t="s">
        <v>40</v>
      </c>
      <c r="Y20" s="22">
        <v>31931299</v>
      </c>
      <c r="Z20" s="25">
        <f>L20+N20+O20+P20</f>
        <v>1635</v>
      </c>
      <c r="AA20" s="34">
        <v>44957</v>
      </c>
    </row>
    <row r="21" spans="1:27" ht="30" x14ac:dyDescent="0.25">
      <c r="A21" s="22">
        <v>16</v>
      </c>
      <c r="B21" s="22" t="s">
        <v>242</v>
      </c>
      <c r="C21" s="19" t="s">
        <v>243</v>
      </c>
      <c r="D21" s="19" t="s">
        <v>244</v>
      </c>
      <c r="E21" s="19">
        <v>1</v>
      </c>
      <c r="F21" s="22">
        <v>230200016</v>
      </c>
      <c r="G21" s="23">
        <v>272300077</v>
      </c>
      <c r="H21" s="22">
        <v>272300015</v>
      </c>
      <c r="I21" s="22" t="s">
        <v>128</v>
      </c>
      <c r="J21" s="22" t="s">
        <v>128</v>
      </c>
      <c r="L21" s="25">
        <v>92</v>
      </c>
      <c r="M21" s="25" t="s">
        <v>40</v>
      </c>
      <c r="N21" s="25">
        <v>743</v>
      </c>
      <c r="O21" s="25">
        <v>548</v>
      </c>
      <c r="P21" s="25">
        <v>276</v>
      </c>
      <c r="Q21" s="25" t="s">
        <v>40</v>
      </c>
      <c r="R21" s="29" t="s">
        <v>40</v>
      </c>
      <c r="S21" s="29" t="s">
        <v>40</v>
      </c>
      <c r="W21" s="25" t="s">
        <v>40</v>
      </c>
      <c r="X21" s="25" t="s">
        <v>40</v>
      </c>
      <c r="Y21" s="22">
        <v>31932258</v>
      </c>
      <c r="Z21" s="25">
        <f>P21+O21+N21+L21</f>
        <v>1659</v>
      </c>
      <c r="AA21" s="31" t="s">
        <v>245</v>
      </c>
    </row>
    <row r="22" spans="1:27" ht="45" x14ac:dyDescent="0.25">
      <c r="A22" s="22">
        <v>17</v>
      </c>
      <c r="B22" s="22" t="s">
        <v>260</v>
      </c>
      <c r="C22" s="19" t="s">
        <v>261</v>
      </c>
      <c r="D22" s="19" t="s">
        <v>262</v>
      </c>
      <c r="E22" s="19">
        <v>2</v>
      </c>
      <c r="F22" s="22">
        <v>230200017</v>
      </c>
      <c r="G22" s="22">
        <v>272300081</v>
      </c>
      <c r="H22" s="22">
        <v>272300016</v>
      </c>
      <c r="I22" s="22" t="s">
        <v>128</v>
      </c>
      <c r="J22" s="22" t="s">
        <v>128</v>
      </c>
      <c r="L22" s="25">
        <v>166</v>
      </c>
      <c r="M22" s="25" t="s">
        <v>40</v>
      </c>
      <c r="N22" s="25">
        <v>1564</v>
      </c>
      <c r="O22" s="25">
        <v>480</v>
      </c>
      <c r="P22" s="25">
        <v>362</v>
      </c>
      <c r="Q22" s="25" t="s">
        <v>40</v>
      </c>
      <c r="R22" s="29" t="s">
        <v>40</v>
      </c>
      <c r="S22" s="29" t="s">
        <v>40</v>
      </c>
      <c r="W22" s="25" t="s">
        <v>40</v>
      </c>
      <c r="X22" s="25" t="s">
        <v>40</v>
      </c>
      <c r="Y22" s="22">
        <v>31932326</v>
      </c>
      <c r="Z22" s="25">
        <v>2574</v>
      </c>
      <c r="AA22" s="34">
        <v>44960</v>
      </c>
    </row>
    <row r="23" spans="1:27" ht="60" x14ac:dyDescent="0.25">
      <c r="A23" s="22">
        <v>18</v>
      </c>
      <c r="B23" s="26" t="s">
        <v>263</v>
      </c>
      <c r="C23" s="19" t="s">
        <v>101</v>
      </c>
      <c r="D23" s="19" t="s">
        <v>264</v>
      </c>
      <c r="E23" s="19">
        <v>1</v>
      </c>
      <c r="F23" s="22">
        <v>230200018</v>
      </c>
      <c r="G23" s="22">
        <v>272300082</v>
      </c>
      <c r="H23" s="22">
        <v>272300017</v>
      </c>
      <c r="I23" s="22" t="s">
        <v>40</v>
      </c>
      <c r="J23" s="22" t="s">
        <v>40</v>
      </c>
      <c r="L23" s="22" t="s">
        <v>40</v>
      </c>
      <c r="M23" s="22" t="s">
        <v>40</v>
      </c>
      <c r="N23" s="22" t="s">
        <v>40</v>
      </c>
      <c r="O23" s="22" t="s">
        <v>40</v>
      </c>
      <c r="P23" s="22" t="s">
        <v>40</v>
      </c>
      <c r="Q23" s="22" t="s">
        <v>40</v>
      </c>
      <c r="R23" s="22" t="s">
        <v>40</v>
      </c>
      <c r="S23" s="22" t="s">
        <v>40</v>
      </c>
      <c r="T23" s="22"/>
      <c r="U23" s="22"/>
      <c r="V23" s="22"/>
      <c r="W23" s="22" t="s">
        <v>40</v>
      </c>
      <c r="X23" s="25" t="s">
        <v>40</v>
      </c>
      <c r="Y23" s="22" t="s">
        <v>228</v>
      </c>
      <c r="Z23" s="45" t="s">
        <v>229</v>
      </c>
      <c r="AA23" s="34">
        <v>44963</v>
      </c>
    </row>
    <row r="24" spans="1:27" ht="30" x14ac:dyDescent="0.25">
      <c r="A24" s="22">
        <v>19</v>
      </c>
      <c r="B24" s="22" t="s">
        <v>271</v>
      </c>
      <c r="C24" s="19" t="s">
        <v>272</v>
      </c>
      <c r="D24" s="19" t="s">
        <v>273</v>
      </c>
      <c r="E24" s="19">
        <v>2</v>
      </c>
      <c r="F24" s="22">
        <v>230200019</v>
      </c>
      <c r="G24" s="22">
        <v>272300083</v>
      </c>
      <c r="H24" s="22">
        <v>272300018</v>
      </c>
      <c r="I24" s="22" t="s">
        <v>128</v>
      </c>
      <c r="J24" s="22" t="s">
        <v>128</v>
      </c>
      <c r="L24" s="25">
        <v>242</v>
      </c>
      <c r="M24" s="25">
        <v>480</v>
      </c>
      <c r="N24" s="25">
        <v>7285</v>
      </c>
      <c r="O24" s="25">
        <v>2634</v>
      </c>
      <c r="P24" s="25">
        <v>698</v>
      </c>
      <c r="Q24" s="25">
        <v>1440</v>
      </c>
      <c r="R24" s="29" t="s">
        <v>40</v>
      </c>
      <c r="S24" s="29" t="s">
        <v>40</v>
      </c>
      <c r="W24" s="25">
        <v>828</v>
      </c>
      <c r="X24" s="25" t="s">
        <v>40</v>
      </c>
      <c r="Y24" s="22">
        <v>319323520</v>
      </c>
      <c r="Z24" s="25">
        <f>L24+M24+N24+O24+P24+Q24+W24</f>
        <v>13607</v>
      </c>
      <c r="AA24" s="34">
        <v>44963</v>
      </c>
    </row>
    <row r="25" spans="1:27" ht="30" x14ac:dyDescent="0.25">
      <c r="A25" s="22">
        <v>20</v>
      </c>
      <c r="B25" s="22" t="s">
        <v>274</v>
      </c>
      <c r="C25" s="19" t="s">
        <v>275</v>
      </c>
      <c r="D25" s="19" t="s">
        <v>244</v>
      </c>
      <c r="E25" s="19">
        <v>2</v>
      </c>
      <c r="F25" s="22">
        <v>230300020</v>
      </c>
      <c r="G25" s="22">
        <v>272300084</v>
      </c>
      <c r="H25" s="22">
        <v>272300019</v>
      </c>
      <c r="I25" s="22" t="s">
        <v>40</v>
      </c>
      <c r="J25" s="22" t="s">
        <v>40</v>
      </c>
      <c r="L25" s="25">
        <v>228</v>
      </c>
      <c r="M25" s="25" t="s">
        <v>40</v>
      </c>
      <c r="N25" s="25">
        <v>2016</v>
      </c>
      <c r="O25" s="25">
        <v>1161</v>
      </c>
      <c r="P25" s="25">
        <v>414</v>
      </c>
      <c r="Q25" s="25" t="s">
        <v>40</v>
      </c>
      <c r="R25" s="29" t="s">
        <v>40</v>
      </c>
      <c r="S25" s="29" t="s">
        <v>40</v>
      </c>
      <c r="W25" s="25" t="s">
        <v>40</v>
      </c>
      <c r="X25" s="25" t="s">
        <v>40</v>
      </c>
      <c r="Y25" s="22">
        <v>31932593</v>
      </c>
      <c r="Z25" s="25">
        <v>3819</v>
      </c>
      <c r="AA25" s="34">
        <v>44963</v>
      </c>
    </row>
    <row r="26" spans="1:27" ht="30" x14ac:dyDescent="0.25">
      <c r="A26" s="22">
        <v>21</v>
      </c>
      <c r="B26" s="26" t="s">
        <v>276</v>
      </c>
      <c r="C26" s="19" t="s">
        <v>277</v>
      </c>
      <c r="D26" s="19" t="s">
        <v>273</v>
      </c>
      <c r="E26" s="19">
        <v>1</v>
      </c>
      <c r="F26" s="22">
        <v>230200021</v>
      </c>
      <c r="G26" s="22">
        <v>272300085</v>
      </c>
      <c r="H26" s="22">
        <v>272300020</v>
      </c>
      <c r="I26" s="22" t="s">
        <v>40</v>
      </c>
      <c r="J26" s="22" t="s">
        <v>40</v>
      </c>
      <c r="L26" s="25">
        <v>101</v>
      </c>
      <c r="M26" s="25" t="s">
        <v>40</v>
      </c>
      <c r="N26" s="25">
        <v>829</v>
      </c>
      <c r="O26" s="25">
        <v>585</v>
      </c>
      <c r="P26" s="25">
        <v>276</v>
      </c>
      <c r="Q26" s="25" t="s">
        <v>40</v>
      </c>
      <c r="R26" s="29" t="s">
        <v>40</v>
      </c>
      <c r="S26" s="29" t="s">
        <v>40</v>
      </c>
      <c r="W26" s="25" t="s">
        <v>40</v>
      </c>
      <c r="X26" s="25" t="s">
        <v>40</v>
      </c>
      <c r="Y26" s="22">
        <v>31932718</v>
      </c>
      <c r="Z26" s="25">
        <f>L26+N26+O26+P26</f>
        <v>1791</v>
      </c>
      <c r="AA26" s="34">
        <v>44963</v>
      </c>
    </row>
    <row r="27" spans="1:27" ht="45" x14ac:dyDescent="0.25">
      <c r="A27" s="22">
        <v>22</v>
      </c>
      <c r="B27" s="26" t="s">
        <v>293</v>
      </c>
      <c r="C27" s="19" t="s">
        <v>63</v>
      </c>
      <c r="D27" s="19" t="s">
        <v>294</v>
      </c>
      <c r="E27" s="19">
        <v>3</v>
      </c>
      <c r="F27" s="22">
        <v>230200022</v>
      </c>
      <c r="G27" s="22">
        <v>272300094</v>
      </c>
      <c r="H27" s="22">
        <v>272300021</v>
      </c>
      <c r="I27" s="22" t="s">
        <v>40</v>
      </c>
      <c r="J27" s="22" t="s">
        <v>40</v>
      </c>
      <c r="L27" s="25" t="s">
        <v>40</v>
      </c>
      <c r="M27" s="25" t="s">
        <v>40</v>
      </c>
      <c r="N27" s="25">
        <v>1380</v>
      </c>
      <c r="O27" s="25">
        <v>328</v>
      </c>
      <c r="P27" s="25">
        <v>115</v>
      </c>
      <c r="Q27" s="25" t="s">
        <v>40</v>
      </c>
      <c r="R27" s="29" t="s">
        <v>40</v>
      </c>
      <c r="S27" s="29" t="s">
        <v>40</v>
      </c>
      <c r="W27" s="25" t="s">
        <v>40</v>
      </c>
      <c r="X27" s="25" t="s">
        <v>40</v>
      </c>
      <c r="Y27" s="22">
        <v>31932768</v>
      </c>
      <c r="Z27" s="25">
        <f>N27+O27+P27</f>
        <v>1823</v>
      </c>
      <c r="AA27" s="34">
        <v>44964</v>
      </c>
    </row>
    <row r="28" spans="1:27" ht="30" x14ac:dyDescent="0.25">
      <c r="A28" s="22">
        <v>23</v>
      </c>
      <c r="B28" s="26" t="s">
        <v>300</v>
      </c>
      <c r="C28" s="19" t="s">
        <v>301</v>
      </c>
      <c r="D28" s="19" t="s">
        <v>302</v>
      </c>
      <c r="E28" s="19">
        <v>2</v>
      </c>
      <c r="F28" s="22">
        <v>230200023</v>
      </c>
      <c r="G28" s="22">
        <v>272300095</v>
      </c>
      <c r="H28" s="22">
        <v>272300022</v>
      </c>
      <c r="I28" s="22" t="s">
        <v>40</v>
      </c>
      <c r="J28" s="22" t="s">
        <v>40</v>
      </c>
      <c r="L28" s="25">
        <v>185</v>
      </c>
      <c r="M28" s="25">
        <v>1116</v>
      </c>
      <c r="N28" s="25">
        <v>5899</v>
      </c>
      <c r="O28" s="25">
        <v>1260</v>
      </c>
      <c r="P28" s="25">
        <v>1098</v>
      </c>
      <c r="Q28" s="25">
        <v>625</v>
      </c>
      <c r="R28" s="29" t="s">
        <v>40</v>
      </c>
      <c r="S28" s="29" t="s">
        <v>40</v>
      </c>
      <c r="W28" s="25" t="s">
        <v>40</v>
      </c>
      <c r="X28" s="25">
        <v>10183</v>
      </c>
      <c r="Y28" s="22">
        <v>31932886</v>
      </c>
      <c r="Z28" s="25">
        <f>L28+M28+N28+O28+P28+Q28+X28</f>
        <v>20366</v>
      </c>
      <c r="AA28" s="34">
        <v>44963</v>
      </c>
    </row>
    <row r="29" spans="1:27" ht="30" x14ac:dyDescent="0.25">
      <c r="A29" s="22">
        <v>24</v>
      </c>
      <c r="B29" s="22" t="s">
        <v>307</v>
      </c>
      <c r="C29" s="19" t="s">
        <v>308</v>
      </c>
      <c r="D29" s="19" t="s">
        <v>309</v>
      </c>
      <c r="E29" s="19">
        <v>2</v>
      </c>
      <c r="F29" s="22">
        <v>230200024</v>
      </c>
      <c r="G29" s="22">
        <v>272300096</v>
      </c>
      <c r="H29" s="22">
        <v>272300023</v>
      </c>
      <c r="I29" s="22" t="s">
        <v>40</v>
      </c>
      <c r="J29" s="22" t="s">
        <v>40</v>
      </c>
      <c r="L29" s="25">
        <v>341</v>
      </c>
      <c r="M29" s="25">
        <v>795</v>
      </c>
      <c r="N29" s="25">
        <v>4020</v>
      </c>
      <c r="O29" s="25">
        <v>1257</v>
      </c>
      <c r="P29" s="25">
        <v>1003</v>
      </c>
      <c r="Q29" s="25" t="s">
        <v>40</v>
      </c>
      <c r="R29" s="29" t="s">
        <v>40</v>
      </c>
      <c r="S29" s="29" t="s">
        <v>40</v>
      </c>
      <c r="W29" s="25">
        <v>1397</v>
      </c>
      <c r="X29" s="25" t="s">
        <v>40</v>
      </c>
      <c r="Y29" s="22">
        <v>31932887</v>
      </c>
      <c r="Z29" s="25">
        <f>L29+M29+N29+O29+P29+W29</f>
        <v>8813</v>
      </c>
      <c r="AA29" s="34">
        <v>44963</v>
      </c>
    </row>
    <row r="30" spans="1:27" ht="45" x14ac:dyDescent="0.25">
      <c r="A30" s="22">
        <v>25</v>
      </c>
      <c r="B30" s="22" t="s">
        <v>310</v>
      </c>
      <c r="C30" s="19" t="s">
        <v>311</v>
      </c>
      <c r="D30" s="19" t="s">
        <v>309</v>
      </c>
      <c r="E30" s="19">
        <v>2</v>
      </c>
      <c r="F30" s="22">
        <v>230200025</v>
      </c>
      <c r="G30" s="22">
        <v>272300097</v>
      </c>
      <c r="H30" s="22">
        <v>272300024</v>
      </c>
      <c r="I30" s="22" t="s">
        <v>40</v>
      </c>
      <c r="J30" s="22" t="s">
        <v>40</v>
      </c>
      <c r="L30" s="25">
        <v>134</v>
      </c>
      <c r="M30" s="25">
        <v>326</v>
      </c>
      <c r="N30" s="25">
        <v>1823</v>
      </c>
      <c r="O30" s="25">
        <v>1171</v>
      </c>
      <c r="P30" s="25">
        <v>668</v>
      </c>
      <c r="Q30" s="25" t="s">
        <v>40</v>
      </c>
      <c r="R30" s="29" t="s">
        <v>40</v>
      </c>
      <c r="S30" s="29" t="s">
        <v>40</v>
      </c>
      <c r="W30" s="25" t="s">
        <v>40</v>
      </c>
      <c r="X30" s="25" t="s">
        <v>40</v>
      </c>
      <c r="Y30" s="22">
        <v>31932888</v>
      </c>
      <c r="Z30" s="25">
        <v>4122</v>
      </c>
      <c r="AA30" s="34">
        <v>44963</v>
      </c>
    </row>
    <row r="31" spans="1:27" ht="45" x14ac:dyDescent="0.25">
      <c r="A31" s="22">
        <v>26</v>
      </c>
      <c r="B31" s="22" t="s">
        <v>315</v>
      </c>
      <c r="C31" s="19" t="s">
        <v>317</v>
      </c>
      <c r="D31" s="19" t="s">
        <v>316</v>
      </c>
      <c r="E31" s="19">
        <v>2</v>
      </c>
      <c r="F31" s="22">
        <v>230200026</v>
      </c>
      <c r="G31" s="22">
        <v>272300098</v>
      </c>
      <c r="H31" s="22">
        <v>272300025</v>
      </c>
      <c r="I31" s="22" t="s">
        <v>40</v>
      </c>
      <c r="J31" s="22" t="s">
        <v>40</v>
      </c>
      <c r="L31" s="25">
        <v>305</v>
      </c>
      <c r="M31" s="25">
        <v>605</v>
      </c>
      <c r="N31" s="25">
        <v>3953</v>
      </c>
      <c r="O31" s="25">
        <v>1196</v>
      </c>
      <c r="P31" s="25">
        <v>1114</v>
      </c>
      <c r="Q31" s="25">
        <v>1620</v>
      </c>
      <c r="R31" s="29" t="s">
        <v>40</v>
      </c>
      <c r="S31" s="29" t="s">
        <v>40</v>
      </c>
      <c r="W31" s="25">
        <v>1552</v>
      </c>
      <c r="X31" s="25" t="s">
        <v>40</v>
      </c>
      <c r="Y31" s="22">
        <v>31933321</v>
      </c>
      <c r="Z31" s="25">
        <f>L31+M31+N31+O31+P31+Q31+W31</f>
        <v>10345</v>
      </c>
      <c r="AA31" s="34">
        <v>44963</v>
      </c>
    </row>
    <row r="32" spans="1:27" x14ac:dyDescent="0.25">
      <c r="A32" s="22">
        <v>27</v>
      </c>
      <c r="B32" s="22" t="s">
        <v>318</v>
      </c>
      <c r="C32" s="19" t="s">
        <v>173</v>
      </c>
      <c r="D32" s="19" t="s">
        <v>33</v>
      </c>
      <c r="E32" s="19">
        <v>1</v>
      </c>
      <c r="F32" s="22">
        <v>230200027</v>
      </c>
      <c r="G32" s="22">
        <v>272300099</v>
      </c>
      <c r="H32" s="22">
        <v>272300026</v>
      </c>
      <c r="I32" s="22" t="s">
        <v>40</v>
      </c>
      <c r="J32" s="22" t="s">
        <v>40</v>
      </c>
      <c r="L32" s="25">
        <v>120</v>
      </c>
      <c r="M32" s="25" t="s">
        <v>40</v>
      </c>
      <c r="N32" s="25">
        <v>1890</v>
      </c>
      <c r="O32" s="25">
        <v>570</v>
      </c>
      <c r="P32" s="25">
        <v>306</v>
      </c>
      <c r="Q32" s="25" t="s">
        <v>40</v>
      </c>
      <c r="R32" s="29" t="s">
        <v>40</v>
      </c>
      <c r="S32" s="29" t="s">
        <v>40</v>
      </c>
      <c r="W32" s="25" t="s">
        <v>40</v>
      </c>
      <c r="X32" s="25">
        <v>2886</v>
      </c>
      <c r="Y32" s="22">
        <v>31933234</v>
      </c>
      <c r="Z32" s="25">
        <f>L32+N32+O32+P32+X32</f>
        <v>5772</v>
      </c>
      <c r="AA32" s="34">
        <v>44964</v>
      </c>
    </row>
    <row r="33" spans="1:27" ht="30" x14ac:dyDescent="0.25">
      <c r="A33" s="22">
        <v>28</v>
      </c>
      <c r="B33" s="22" t="s">
        <v>321</v>
      </c>
      <c r="C33" s="19" t="s">
        <v>322</v>
      </c>
      <c r="D33" s="19" t="s">
        <v>309</v>
      </c>
      <c r="E33" s="19">
        <v>2</v>
      </c>
      <c r="F33" s="22">
        <v>230200028</v>
      </c>
      <c r="G33" s="22">
        <v>272300100</v>
      </c>
      <c r="H33" s="22">
        <v>272300027</v>
      </c>
      <c r="I33" s="22" t="s">
        <v>40</v>
      </c>
      <c r="J33" s="22" t="s">
        <v>40</v>
      </c>
      <c r="L33" s="25">
        <v>148</v>
      </c>
      <c r="M33" s="25" t="s">
        <v>40</v>
      </c>
      <c r="N33" s="25">
        <v>1844</v>
      </c>
      <c r="O33" s="25">
        <v>607</v>
      </c>
      <c r="P33" s="25">
        <v>246</v>
      </c>
      <c r="Q33" s="25" t="s">
        <v>40</v>
      </c>
      <c r="R33" s="29" t="s">
        <v>40</v>
      </c>
      <c r="S33" s="29" t="s">
        <v>40</v>
      </c>
      <c r="W33" s="25" t="s">
        <v>40</v>
      </c>
      <c r="X33" s="25">
        <v>2845</v>
      </c>
      <c r="Y33" s="22">
        <v>31933354</v>
      </c>
      <c r="Z33" s="25">
        <f>L33+N33+O33+P33+X33</f>
        <v>5690</v>
      </c>
      <c r="AA33" s="34">
        <v>44964</v>
      </c>
    </row>
    <row r="34" spans="1:27" ht="45" x14ac:dyDescent="0.25">
      <c r="A34" s="22">
        <v>29</v>
      </c>
      <c r="B34" s="22" t="s">
        <v>324</v>
      </c>
      <c r="C34" s="19" t="s">
        <v>219</v>
      </c>
      <c r="D34" s="19" t="s">
        <v>325</v>
      </c>
      <c r="E34" s="19">
        <v>1</v>
      </c>
      <c r="F34" s="22">
        <v>230200029</v>
      </c>
      <c r="G34" s="22">
        <v>272300101</v>
      </c>
      <c r="H34" s="22">
        <v>272300028</v>
      </c>
      <c r="I34" s="22" t="s">
        <v>40</v>
      </c>
      <c r="J34" s="22" t="s">
        <v>40</v>
      </c>
      <c r="L34" s="25">
        <v>254</v>
      </c>
      <c r="M34" s="25" t="s">
        <v>40</v>
      </c>
      <c r="N34" s="25">
        <v>2484</v>
      </c>
      <c r="O34" s="25">
        <v>733</v>
      </c>
      <c r="P34" s="25">
        <v>460</v>
      </c>
      <c r="Q34" s="25" t="s">
        <v>40</v>
      </c>
      <c r="R34" s="29" t="s">
        <v>40</v>
      </c>
      <c r="S34" s="29" t="s">
        <v>40</v>
      </c>
      <c r="W34" s="25" t="s">
        <v>40</v>
      </c>
      <c r="X34" s="25">
        <v>3931</v>
      </c>
      <c r="Y34" s="22">
        <v>31933232</v>
      </c>
      <c r="Z34" s="25">
        <f>L34+N34+O34+P34+X34</f>
        <v>7862</v>
      </c>
      <c r="AA34" s="34">
        <v>44965</v>
      </c>
    </row>
    <row r="35" spans="1:27" ht="45" x14ac:dyDescent="0.25">
      <c r="A35" s="31" t="s">
        <v>87</v>
      </c>
      <c r="B35" s="22" t="s">
        <v>326</v>
      </c>
      <c r="C35" s="19" t="s">
        <v>327</v>
      </c>
      <c r="D35" s="19" t="s">
        <v>17</v>
      </c>
      <c r="E35" s="19">
        <v>2</v>
      </c>
      <c r="F35" s="22">
        <v>230200030</v>
      </c>
      <c r="G35" s="22">
        <v>272300102</v>
      </c>
      <c r="H35" s="22">
        <v>272300029</v>
      </c>
      <c r="I35" s="22" t="s">
        <v>40</v>
      </c>
      <c r="J35" s="22" t="s">
        <v>40</v>
      </c>
      <c r="L35" s="25">
        <v>118</v>
      </c>
      <c r="M35" s="25" t="s">
        <v>40</v>
      </c>
      <c r="N35" s="25">
        <v>966</v>
      </c>
      <c r="O35" s="25">
        <v>668</v>
      </c>
      <c r="P35" s="25">
        <v>522</v>
      </c>
      <c r="Q35" s="25" t="s">
        <v>40</v>
      </c>
      <c r="R35" s="29" t="s">
        <v>40</v>
      </c>
      <c r="S35" s="29" t="s">
        <v>40</v>
      </c>
      <c r="W35" s="25" t="s">
        <v>40</v>
      </c>
      <c r="X35" s="25" t="s">
        <v>40</v>
      </c>
      <c r="Y35" s="22">
        <v>31933341</v>
      </c>
      <c r="Z35" s="25">
        <f>L35+N35+O35+P35</f>
        <v>2274</v>
      </c>
      <c r="AA35" s="34">
        <v>44966</v>
      </c>
    </row>
    <row r="36" spans="1:27" ht="45" x14ac:dyDescent="0.25">
      <c r="A36" s="31" t="s">
        <v>109</v>
      </c>
      <c r="B36" s="22" t="s">
        <v>336</v>
      </c>
      <c r="C36" s="19" t="s">
        <v>337</v>
      </c>
      <c r="D36" s="19" t="s">
        <v>338</v>
      </c>
      <c r="E36" s="19">
        <v>1</v>
      </c>
      <c r="F36" s="22">
        <v>230200031</v>
      </c>
      <c r="G36" s="22">
        <v>272300112</v>
      </c>
      <c r="H36" s="22">
        <v>272300030</v>
      </c>
      <c r="I36" s="22" t="s">
        <v>40</v>
      </c>
      <c r="J36" s="22" t="s">
        <v>40</v>
      </c>
      <c r="L36" s="25">
        <v>112</v>
      </c>
      <c r="M36" s="25" t="s">
        <v>40</v>
      </c>
      <c r="N36" s="25">
        <v>1491</v>
      </c>
      <c r="O36" s="25">
        <v>808</v>
      </c>
      <c r="P36" s="25">
        <v>336</v>
      </c>
      <c r="Q36" s="25" t="s">
        <v>40</v>
      </c>
      <c r="R36" s="29" t="s">
        <v>40</v>
      </c>
      <c r="S36" s="29" t="s">
        <v>40</v>
      </c>
      <c r="W36" s="25" t="s">
        <v>40</v>
      </c>
      <c r="X36" s="25" t="s">
        <v>40</v>
      </c>
      <c r="Y36" s="22">
        <v>31933956</v>
      </c>
      <c r="Z36" s="25">
        <f>L36+N36+O36+P36</f>
        <v>2747</v>
      </c>
      <c r="AA36" s="34">
        <v>44966</v>
      </c>
    </row>
    <row r="37" spans="1:27" ht="60" x14ac:dyDescent="0.25">
      <c r="A37" s="31" t="s">
        <v>110</v>
      </c>
      <c r="B37" s="22" t="s">
        <v>339</v>
      </c>
      <c r="C37" s="19" t="s">
        <v>184</v>
      </c>
      <c r="D37" s="19" t="s">
        <v>340</v>
      </c>
      <c r="E37" s="19">
        <v>2</v>
      </c>
      <c r="F37" s="22">
        <v>230200032</v>
      </c>
      <c r="G37" s="22">
        <v>2723000113</v>
      </c>
      <c r="H37" s="22">
        <v>272300031</v>
      </c>
      <c r="I37" s="22" t="s">
        <v>40</v>
      </c>
      <c r="J37" s="22" t="s">
        <v>40</v>
      </c>
      <c r="L37" s="25">
        <v>144</v>
      </c>
      <c r="M37" s="25" t="s">
        <v>40</v>
      </c>
      <c r="N37" s="25">
        <v>3925</v>
      </c>
      <c r="O37" s="25">
        <v>734</v>
      </c>
      <c r="P37" s="25">
        <v>336</v>
      </c>
      <c r="Q37" s="25" t="s">
        <v>40</v>
      </c>
      <c r="R37" s="29" t="s">
        <v>40</v>
      </c>
      <c r="S37" s="29" t="s">
        <v>40</v>
      </c>
      <c r="W37" s="25" t="s">
        <v>40</v>
      </c>
      <c r="X37" s="25" t="s">
        <v>40</v>
      </c>
      <c r="Y37" s="22">
        <v>31933888</v>
      </c>
      <c r="Z37" s="25">
        <f>L37+N37+O37+P37</f>
        <v>5139</v>
      </c>
      <c r="AA37" s="34">
        <v>44967</v>
      </c>
    </row>
    <row r="38" spans="1:27" x14ac:dyDescent="0.25">
      <c r="A38" s="31" t="s">
        <v>111</v>
      </c>
      <c r="B38" s="22" t="s">
        <v>344</v>
      </c>
      <c r="C38" s="19" t="s">
        <v>63</v>
      </c>
      <c r="D38" s="19" t="s">
        <v>345</v>
      </c>
      <c r="E38" s="19">
        <v>1</v>
      </c>
      <c r="F38" s="22">
        <v>230200033</v>
      </c>
      <c r="G38" s="22">
        <v>272300114</v>
      </c>
      <c r="H38" s="22">
        <v>272300032</v>
      </c>
      <c r="I38" s="22" t="s">
        <v>40</v>
      </c>
      <c r="J38" s="22" t="s">
        <v>40</v>
      </c>
      <c r="L38" s="25">
        <v>130</v>
      </c>
      <c r="M38" s="25" t="s">
        <v>40</v>
      </c>
      <c r="N38" s="25">
        <v>1008</v>
      </c>
      <c r="O38" s="25">
        <v>1057</v>
      </c>
      <c r="P38" s="25">
        <v>280</v>
      </c>
      <c r="Q38" s="25" t="s">
        <v>40</v>
      </c>
      <c r="R38" s="29" t="s">
        <v>40</v>
      </c>
      <c r="S38" s="29" t="s">
        <v>40</v>
      </c>
      <c r="W38" s="25" t="s">
        <v>40</v>
      </c>
      <c r="X38" s="25" t="s">
        <v>40</v>
      </c>
      <c r="Y38" s="22">
        <v>31934228</v>
      </c>
      <c r="Z38" s="25">
        <f>L38+N38+O38+P38</f>
        <v>2475</v>
      </c>
      <c r="AA38" s="34">
        <v>44967</v>
      </c>
    </row>
    <row r="39" spans="1:27" ht="45" x14ac:dyDescent="0.25">
      <c r="A39" s="31" t="s">
        <v>112</v>
      </c>
      <c r="B39" s="22" t="s">
        <v>354</v>
      </c>
      <c r="C39" s="19" t="s">
        <v>355</v>
      </c>
      <c r="D39" s="19" t="s">
        <v>356</v>
      </c>
      <c r="E39" s="19">
        <v>1</v>
      </c>
      <c r="F39" s="22">
        <v>230200034</v>
      </c>
      <c r="G39" s="22">
        <v>272300123</v>
      </c>
      <c r="H39" s="22">
        <v>272300033</v>
      </c>
      <c r="I39" s="22" t="s">
        <v>40</v>
      </c>
      <c r="J39" s="22" t="s">
        <v>40</v>
      </c>
      <c r="L39" s="25">
        <v>82</v>
      </c>
      <c r="M39" s="25" t="s">
        <v>40</v>
      </c>
      <c r="N39" s="25">
        <v>373</v>
      </c>
      <c r="O39" s="25">
        <v>284</v>
      </c>
      <c r="P39" s="25">
        <v>139</v>
      </c>
      <c r="Q39" s="25" t="s">
        <v>40</v>
      </c>
      <c r="R39" s="29" t="s">
        <v>40</v>
      </c>
      <c r="S39" s="29" t="s">
        <v>40</v>
      </c>
      <c r="W39" s="25" t="s">
        <v>40</v>
      </c>
      <c r="X39" s="25" t="s">
        <v>40</v>
      </c>
      <c r="Y39" s="22">
        <v>31935151</v>
      </c>
      <c r="Z39" s="25">
        <f>L39+N39+O39+P39</f>
        <v>878</v>
      </c>
      <c r="AA39" s="34">
        <v>44970</v>
      </c>
    </row>
    <row r="40" spans="1:27" ht="30" x14ac:dyDescent="0.25">
      <c r="A40" s="31" t="s">
        <v>115</v>
      </c>
      <c r="B40" s="22" t="s">
        <v>357</v>
      </c>
      <c r="C40" s="19" t="s">
        <v>358</v>
      </c>
      <c r="D40" s="19" t="s">
        <v>359</v>
      </c>
      <c r="E40" s="19">
        <v>2</v>
      </c>
      <c r="F40" s="22">
        <v>230200035</v>
      </c>
      <c r="G40" s="22">
        <v>272300124</v>
      </c>
      <c r="H40" s="22">
        <v>272300034</v>
      </c>
      <c r="I40" s="22" t="s">
        <v>40</v>
      </c>
      <c r="J40" s="22" t="s">
        <v>40</v>
      </c>
      <c r="L40" s="25">
        <v>128</v>
      </c>
      <c r="M40" s="25">
        <v>240</v>
      </c>
      <c r="N40" s="25">
        <v>2145</v>
      </c>
      <c r="O40" s="25">
        <v>1510</v>
      </c>
      <c r="P40" s="25">
        <v>460</v>
      </c>
      <c r="Q40" s="25" t="s">
        <v>40</v>
      </c>
      <c r="R40" s="29" t="s">
        <v>40</v>
      </c>
      <c r="S40" s="29" t="s">
        <v>40</v>
      </c>
      <c r="W40" s="25">
        <v>315</v>
      </c>
      <c r="X40" s="25" t="s">
        <v>40</v>
      </c>
      <c r="Y40" s="22">
        <v>31935508</v>
      </c>
      <c r="Z40" s="25">
        <f>L40+M40+N40+O40+P40+W40</f>
        <v>4798</v>
      </c>
      <c r="AA40" s="34">
        <v>44971</v>
      </c>
    </row>
    <row r="41" spans="1:27" ht="30" x14ac:dyDescent="0.25">
      <c r="A41" s="31" t="s">
        <v>116</v>
      </c>
      <c r="B41" s="26" t="s">
        <v>373</v>
      </c>
      <c r="C41" s="19" t="s">
        <v>374</v>
      </c>
      <c r="D41" s="19" t="s">
        <v>375</v>
      </c>
      <c r="E41" s="19">
        <v>1</v>
      </c>
      <c r="F41" s="22">
        <v>230200036</v>
      </c>
      <c r="G41" s="22">
        <v>272300125</v>
      </c>
      <c r="H41" s="22">
        <v>272300035</v>
      </c>
      <c r="I41" s="22" t="s">
        <v>40</v>
      </c>
      <c r="J41" s="22" t="s">
        <v>40</v>
      </c>
      <c r="L41" s="25">
        <v>98</v>
      </c>
      <c r="M41" s="25" t="s">
        <v>40</v>
      </c>
      <c r="N41" s="25">
        <v>640</v>
      </c>
      <c r="O41" s="25">
        <v>480</v>
      </c>
      <c r="P41" s="25">
        <v>306</v>
      </c>
      <c r="Q41" s="25" t="s">
        <v>40</v>
      </c>
      <c r="R41" s="29" t="s">
        <v>40</v>
      </c>
      <c r="S41" s="29" t="s">
        <v>40</v>
      </c>
      <c r="W41" s="25" t="s">
        <v>40</v>
      </c>
      <c r="X41" s="25" t="s">
        <v>40</v>
      </c>
      <c r="Y41" s="22">
        <v>31935558</v>
      </c>
      <c r="Z41" s="48">
        <v>1524</v>
      </c>
      <c r="AA41" s="34">
        <v>44971</v>
      </c>
    </row>
    <row r="42" spans="1:27" ht="30" x14ac:dyDescent="0.25">
      <c r="A42" s="31" t="s">
        <v>117</v>
      </c>
      <c r="B42" s="22" t="s">
        <v>376</v>
      </c>
      <c r="C42" s="19" t="s">
        <v>377</v>
      </c>
      <c r="D42" s="19" t="s">
        <v>95</v>
      </c>
      <c r="E42" s="19">
        <v>1</v>
      </c>
      <c r="F42" s="22">
        <v>230200037</v>
      </c>
      <c r="G42" s="22">
        <v>272300126</v>
      </c>
      <c r="H42" s="22">
        <v>272300036</v>
      </c>
      <c r="I42" s="22" t="s">
        <v>40</v>
      </c>
      <c r="J42" s="22" t="s">
        <v>40</v>
      </c>
      <c r="L42" s="25">
        <v>98</v>
      </c>
      <c r="M42" s="25" t="s">
        <v>40</v>
      </c>
      <c r="N42" s="25">
        <v>380</v>
      </c>
      <c r="O42" s="25">
        <v>344</v>
      </c>
      <c r="P42" s="25">
        <v>260</v>
      </c>
      <c r="Q42" s="25" t="s">
        <v>40</v>
      </c>
      <c r="R42" s="29" t="s">
        <v>40</v>
      </c>
      <c r="S42" s="29" t="s">
        <v>40</v>
      </c>
      <c r="W42" s="25" t="s">
        <v>40</v>
      </c>
      <c r="X42" s="25" t="s">
        <v>40</v>
      </c>
      <c r="Y42" s="22">
        <v>31934654</v>
      </c>
      <c r="Z42" s="25">
        <v>1082</v>
      </c>
      <c r="AA42" s="34">
        <v>44971</v>
      </c>
    </row>
    <row r="43" spans="1:27" x14ac:dyDescent="0.25">
      <c r="A43" s="31" t="s">
        <v>118</v>
      </c>
      <c r="B43" s="26" t="s">
        <v>370</v>
      </c>
      <c r="C43" s="19" t="s">
        <v>371</v>
      </c>
      <c r="D43" s="19" t="s">
        <v>372</v>
      </c>
      <c r="E43" s="19">
        <v>1</v>
      </c>
      <c r="F43" s="22">
        <v>230200038</v>
      </c>
      <c r="G43" s="22">
        <v>272300127</v>
      </c>
      <c r="H43" s="22" t="s">
        <v>40</v>
      </c>
      <c r="I43" s="22" t="s">
        <v>40</v>
      </c>
      <c r="J43" s="22" t="s">
        <v>40</v>
      </c>
      <c r="L43" s="25" t="s">
        <v>40</v>
      </c>
      <c r="M43" s="25" t="s">
        <v>40</v>
      </c>
      <c r="N43" s="25" t="s">
        <v>40</v>
      </c>
      <c r="O43" s="25" t="s">
        <v>40</v>
      </c>
      <c r="P43" s="25" t="s">
        <v>40</v>
      </c>
      <c r="Q43" s="25" t="s">
        <v>40</v>
      </c>
      <c r="R43" s="29" t="s">
        <v>40</v>
      </c>
      <c r="S43" s="29" t="s">
        <v>40</v>
      </c>
      <c r="W43" s="25" t="s">
        <v>40</v>
      </c>
      <c r="X43" s="25" t="s">
        <v>40</v>
      </c>
      <c r="Y43" s="22" t="s">
        <v>228</v>
      </c>
      <c r="Z43" s="48" t="s">
        <v>229</v>
      </c>
      <c r="AA43" s="34">
        <v>44972</v>
      </c>
    </row>
    <row r="44" spans="1:27" ht="45" x14ac:dyDescent="0.25">
      <c r="A44" s="31" t="s">
        <v>119</v>
      </c>
      <c r="B44" s="22" t="s">
        <v>383</v>
      </c>
      <c r="C44" s="19" t="s">
        <v>384</v>
      </c>
      <c r="D44" s="19" t="s">
        <v>385</v>
      </c>
      <c r="E44" s="19">
        <v>3</v>
      </c>
      <c r="F44" s="22">
        <v>230200039</v>
      </c>
      <c r="G44" s="22">
        <v>272300133</v>
      </c>
      <c r="H44" s="22">
        <v>272300037</v>
      </c>
      <c r="I44" s="22" t="s">
        <v>40</v>
      </c>
      <c r="J44" s="22" t="s">
        <v>40</v>
      </c>
      <c r="L44" s="25">
        <v>512</v>
      </c>
      <c r="M44" s="25" t="s">
        <v>40</v>
      </c>
      <c r="N44" s="25">
        <v>4910</v>
      </c>
      <c r="O44" s="25">
        <v>2341</v>
      </c>
      <c r="P44" s="25">
        <v>941</v>
      </c>
      <c r="Q44" s="25">
        <v>1080</v>
      </c>
      <c r="R44" s="29" t="s">
        <v>40</v>
      </c>
      <c r="S44" s="29" t="s">
        <v>40</v>
      </c>
      <c r="W44" s="25" t="s">
        <v>40</v>
      </c>
      <c r="X44" s="25">
        <v>9784</v>
      </c>
      <c r="Y44" s="22">
        <v>31935837</v>
      </c>
      <c r="Z44" s="25">
        <f>L44+N44+O44+P44+Q44+X44</f>
        <v>19568</v>
      </c>
      <c r="AA44" s="34">
        <v>44973</v>
      </c>
    </row>
    <row r="45" spans="1:27" ht="30" x14ac:dyDescent="0.25">
      <c r="A45" s="31" t="s">
        <v>120</v>
      </c>
      <c r="B45" s="22" t="s">
        <v>386</v>
      </c>
      <c r="C45" s="19" t="s">
        <v>387</v>
      </c>
      <c r="D45" s="19" t="s">
        <v>95</v>
      </c>
      <c r="E45" s="19">
        <v>1</v>
      </c>
      <c r="F45" s="22">
        <v>230200040</v>
      </c>
      <c r="G45" s="22">
        <v>272300141</v>
      </c>
      <c r="H45" s="22">
        <v>272300038</v>
      </c>
      <c r="I45" s="22" t="s">
        <v>40</v>
      </c>
      <c r="J45" s="22" t="s">
        <v>40</v>
      </c>
      <c r="L45" s="25">
        <v>88</v>
      </c>
      <c r="M45" s="25" t="s">
        <v>40</v>
      </c>
      <c r="N45" s="25">
        <v>416</v>
      </c>
      <c r="O45" s="25">
        <v>524</v>
      </c>
      <c r="P45" s="25">
        <v>186</v>
      </c>
      <c r="Q45" s="25" t="s">
        <v>40</v>
      </c>
      <c r="R45" s="29" t="s">
        <v>40</v>
      </c>
      <c r="S45" s="29" t="s">
        <v>40</v>
      </c>
      <c r="W45" s="25" t="s">
        <v>40</v>
      </c>
      <c r="X45" s="25" t="s">
        <v>40</v>
      </c>
      <c r="Y45" s="22">
        <v>31936277</v>
      </c>
      <c r="Z45" s="25">
        <f>L45++N45+O45+P45</f>
        <v>1214</v>
      </c>
      <c r="AA45" s="34">
        <v>44974</v>
      </c>
    </row>
    <row r="46" spans="1:27" ht="30" x14ac:dyDescent="0.25">
      <c r="A46" s="31" t="s">
        <v>121</v>
      </c>
      <c r="B46" s="22" t="s">
        <v>406</v>
      </c>
      <c r="C46" s="19" t="s">
        <v>407</v>
      </c>
      <c r="D46" s="19" t="s">
        <v>408</v>
      </c>
      <c r="E46" s="19">
        <v>2</v>
      </c>
      <c r="F46" s="22">
        <v>230200041</v>
      </c>
      <c r="G46" s="22">
        <v>272300142</v>
      </c>
      <c r="H46" s="22">
        <v>272300039</v>
      </c>
      <c r="I46" s="22" t="s">
        <v>40</v>
      </c>
      <c r="J46" s="22" t="s">
        <v>40</v>
      </c>
      <c r="L46" s="25">
        <v>490</v>
      </c>
      <c r="M46" s="25">
        <v>1068</v>
      </c>
      <c r="N46" s="25">
        <v>5520</v>
      </c>
      <c r="O46" s="25">
        <v>1946</v>
      </c>
      <c r="P46" s="25">
        <v>1025</v>
      </c>
      <c r="Q46" s="25" t="s">
        <v>40</v>
      </c>
      <c r="R46" s="29" t="s">
        <v>40</v>
      </c>
      <c r="S46" s="29" t="s">
        <v>40</v>
      </c>
      <c r="W46" s="25" t="s">
        <v>40</v>
      </c>
      <c r="X46" s="25" t="s">
        <v>40</v>
      </c>
      <c r="Y46" s="22">
        <v>31936322</v>
      </c>
      <c r="Z46" s="25">
        <v>10049</v>
      </c>
      <c r="AA46" s="34">
        <v>44974</v>
      </c>
    </row>
    <row r="47" spans="1:27" ht="30" x14ac:dyDescent="0.25">
      <c r="A47" s="31" t="s">
        <v>122</v>
      </c>
      <c r="B47" s="22" t="s">
        <v>414</v>
      </c>
      <c r="C47" s="19" t="s">
        <v>415</v>
      </c>
      <c r="D47" s="19" t="s">
        <v>416</v>
      </c>
      <c r="E47" s="19">
        <v>1</v>
      </c>
      <c r="F47" s="22">
        <v>230200042</v>
      </c>
      <c r="G47" s="22">
        <v>2723000143</v>
      </c>
      <c r="H47" s="22">
        <v>272300040</v>
      </c>
      <c r="I47" s="22" t="s">
        <v>40</v>
      </c>
      <c r="J47" s="22" t="s">
        <v>40</v>
      </c>
      <c r="L47" s="25">
        <v>89</v>
      </c>
      <c r="M47" s="25" t="s">
        <v>40</v>
      </c>
      <c r="N47" s="25">
        <v>613</v>
      </c>
      <c r="O47" s="25">
        <v>500</v>
      </c>
      <c r="P47" s="25">
        <v>206</v>
      </c>
      <c r="Q47" s="25" t="s">
        <v>40</v>
      </c>
      <c r="R47" s="29" t="s">
        <v>40</v>
      </c>
      <c r="S47" s="29" t="s">
        <v>40</v>
      </c>
      <c r="W47" s="25" t="s">
        <v>40</v>
      </c>
      <c r="X47" s="25" t="s">
        <v>40</v>
      </c>
      <c r="Y47" s="22">
        <v>31936636</v>
      </c>
      <c r="Z47" s="25">
        <v>1408</v>
      </c>
      <c r="AA47" s="34">
        <v>44974</v>
      </c>
    </row>
    <row r="48" spans="1:27" ht="30" x14ac:dyDescent="0.25">
      <c r="A48" s="31" t="s">
        <v>123</v>
      </c>
      <c r="B48" s="22" t="s">
        <v>442</v>
      </c>
      <c r="C48" s="19" t="s">
        <v>63</v>
      </c>
      <c r="D48" s="19" t="s">
        <v>443</v>
      </c>
      <c r="E48" s="19">
        <v>2</v>
      </c>
      <c r="F48" s="22">
        <v>230200043</v>
      </c>
      <c r="G48" s="22">
        <v>2723000151</v>
      </c>
      <c r="H48" s="22">
        <v>272300041</v>
      </c>
      <c r="I48" s="22" t="s">
        <v>40</v>
      </c>
      <c r="J48" s="22" t="s">
        <v>40</v>
      </c>
      <c r="L48" s="25">
        <v>130</v>
      </c>
      <c r="M48" s="25" t="s">
        <v>40</v>
      </c>
      <c r="N48" s="25">
        <v>4916</v>
      </c>
      <c r="O48" s="25">
        <v>854</v>
      </c>
      <c r="P48" s="25">
        <v>506</v>
      </c>
      <c r="Q48" s="25" t="s">
        <v>40</v>
      </c>
      <c r="R48" s="29" t="s">
        <v>40</v>
      </c>
      <c r="S48" s="29" t="s">
        <v>40</v>
      </c>
      <c r="W48" s="25" t="s">
        <v>40</v>
      </c>
      <c r="X48" s="25" t="s">
        <v>40</v>
      </c>
      <c r="Y48" s="22">
        <v>31938198</v>
      </c>
      <c r="Z48" s="25">
        <f>L48+N48+O48+P48</f>
        <v>6406</v>
      </c>
      <c r="AA48" s="34">
        <v>44979</v>
      </c>
    </row>
    <row r="49" spans="1:27" ht="30" x14ac:dyDescent="0.25">
      <c r="A49" s="31" t="s">
        <v>124</v>
      </c>
      <c r="B49" s="26" t="s">
        <v>449</v>
      </c>
      <c r="C49" s="19" t="s">
        <v>63</v>
      </c>
      <c r="D49" s="19" t="s">
        <v>81</v>
      </c>
      <c r="E49" s="19">
        <v>1</v>
      </c>
      <c r="F49" s="22">
        <v>230200044</v>
      </c>
      <c r="G49" s="22">
        <v>272300153</v>
      </c>
      <c r="H49" s="22">
        <v>272300042</v>
      </c>
      <c r="I49" s="22" t="s">
        <v>40</v>
      </c>
      <c r="J49" s="22" t="s">
        <v>40</v>
      </c>
      <c r="L49" s="25">
        <v>130</v>
      </c>
      <c r="M49" s="25" t="s">
        <v>40</v>
      </c>
      <c r="N49" s="25">
        <v>3312</v>
      </c>
      <c r="O49" s="25">
        <v>885</v>
      </c>
      <c r="P49" s="25">
        <v>690</v>
      </c>
      <c r="Q49" s="25" t="s">
        <v>40</v>
      </c>
      <c r="R49" s="29" t="s">
        <v>40</v>
      </c>
      <c r="S49" s="29" t="s">
        <v>40</v>
      </c>
      <c r="W49" s="25" t="s">
        <v>40</v>
      </c>
      <c r="X49" s="25" t="s">
        <v>40</v>
      </c>
      <c r="Y49" s="22">
        <v>31938426</v>
      </c>
      <c r="Z49" s="25">
        <f>L49+N49+O49+P49</f>
        <v>5017</v>
      </c>
      <c r="AA49" s="34">
        <v>44979</v>
      </c>
    </row>
    <row r="50" spans="1:27" ht="45" x14ac:dyDescent="0.25">
      <c r="A50" s="31" t="s">
        <v>136</v>
      </c>
      <c r="B50" s="22" t="s">
        <v>450</v>
      </c>
      <c r="C50" s="19" t="s">
        <v>451</v>
      </c>
      <c r="D50" s="19" t="s">
        <v>244</v>
      </c>
      <c r="E50" s="19">
        <v>2</v>
      </c>
      <c r="F50" s="22">
        <v>230200045</v>
      </c>
      <c r="G50" s="22">
        <v>272300154</v>
      </c>
      <c r="H50" s="22">
        <v>272300043</v>
      </c>
      <c r="I50" s="22">
        <v>272300008</v>
      </c>
      <c r="J50" s="22" t="s">
        <v>40</v>
      </c>
      <c r="L50" s="25">
        <v>216</v>
      </c>
      <c r="M50" s="25">
        <v>546</v>
      </c>
      <c r="N50" s="25">
        <v>4359</v>
      </c>
      <c r="O50" s="25">
        <v>2894</v>
      </c>
      <c r="P50" s="25">
        <v>1500</v>
      </c>
      <c r="Q50" s="25" t="s">
        <v>40</v>
      </c>
      <c r="R50" s="29" t="s">
        <v>40</v>
      </c>
      <c r="S50" s="29" t="s">
        <v>40</v>
      </c>
      <c r="W50" s="25">
        <v>966</v>
      </c>
      <c r="X50" s="25" t="s">
        <v>40</v>
      </c>
      <c r="Y50" s="22">
        <v>31938746</v>
      </c>
      <c r="Z50" s="25">
        <v>10481</v>
      </c>
      <c r="AA50" s="34">
        <v>44981</v>
      </c>
    </row>
    <row r="51" spans="1:27" x14ac:dyDescent="0.25">
      <c r="A51" s="31" t="s">
        <v>137</v>
      </c>
      <c r="B51" s="22" t="s">
        <v>460</v>
      </c>
      <c r="C51" s="19" t="s">
        <v>259</v>
      </c>
      <c r="D51" s="19" t="s">
        <v>244</v>
      </c>
      <c r="E51" s="19">
        <v>2</v>
      </c>
      <c r="F51" s="22">
        <v>230200046</v>
      </c>
      <c r="G51" s="22">
        <v>272300156</v>
      </c>
      <c r="H51" s="22">
        <v>272300044</v>
      </c>
      <c r="I51" s="22">
        <v>272300009</v>
      </c>
      <c r="J51" s="22" t="s">
        <v>40</v>
      </c>
      <c r="L51" s="25">
        <v>134</v>
      </c>
      <c r="M51" s="25" t="s">
        <v>40</v>
      </c>
      <c r="N51" s="25">
        <v>1043</v>
      </c>
      <c r="O51" s="25">
        <v>399</v>
      </c>
      <c r="P51" s="25">
        <v>206</v>
      </c>
      <c r="Q51" s="25" t="s">
        <v>40</v>
      </c>
      <c r="R51" s="29" t="s">
        <v>40</v>
      </c>
      <c r="S51" s="29" t="s">
        <v>40</v>
      </c>
      <c r="W51" s="25" t="s">
        <v>40</v>
      </c>
      <c r="X51" s="25">
        <v>1782</v>
      </c>
      <c r="Y51" s="22">
        <v>31939248</v>
      </c>
      <c r="Z51" s="25">
        <f>L51+N51+O51+P51+X51</f>
        <v>3564</v>
      </c>
      <c r="AA51" s="34">
        <v>44984</v>
      </c>
    </row>
    <row r="52" spans="1:27" ht="60" x14ac:dyDescent="0.25">
      <c r="A52" s="31" t="s">
        <v>138</v>
      </c>
      <c r="B52" s="26" t="s">
        <v>496</v>
      </c>
      <c r="C52" s="19" t="s">
        <v>495</v>
      </c>
      <c r="D52" s="19" t="s">
        <v>497</v>
      </c>
      <c r="E52" s="19">
        <v>1</v>
      </c>
      <c r="F52" s="22">
        <v>230300047</v>
      </c>
      <c r="G52" s="22">
        <v>272300176</v>
      </c>
      <c r="H52" s="22">
        <v>272300045</v>
      </c>
      <c r="I52" s="22" t="s">
        <v>40</v>
      </c>
      <c r="J52" s="22" t="s">
        <v>40</v>
      </c>
      <c r="L52" s="25">
        <v>132</v>
      </c>
      <c r="M52" s="25" t="s">
        <v>40</v>
      </c>
      <c r="N52" s="25">
        <f>2252+3394+345</f>
        <v>5991</v>
      </c>
      <c r="O52" s="25">
        <v>1161</v>
      </c>
      <c r="P52" s="25">
        <v>290</v>
      </c>
      <c r="Q52" s="25" t="s">
        <v>40</v>
      </c>
      <c r="R52" s="29" t="s">
        <v>40</v>
      </c>
      <c r="S52" s="29" t="s">
        <v>40</v>
      </c>
      <c r="W52" s="25" t="s">
        <v>40</v>
      </c>
      <c r="X52" s="25" t="s">
        <v>40</v>
      </c>
      <c r="Y52" s="22">
        <v>31940315</v>
      </c>
      <c r="Z52" s="25">
        <f>L52+N52+O52+P52</f>
        <v>7574</v>
      </c>
      <c r="AA52" s="34">
        <v>44986</v>
      </c>
    </row>
    <row r="53" spans="1:27" x14ac:dyDescent="0.25">
      <c r="A53" s="31" t="s">
        <v>139</v>
      </c>
      <c r="B53" s="26" t="s">
        <v>498</v>
      </c>
      <c r="C53" s="19" t="s">
        <v>499</v>
      </c>
      <c r="D53" s="19" t="s">
        <v>244</v>
      </c>
      <c r="E53" s="19">
        <v>1</v>
      </c>
      <c r="F53" s="22">
        <v>230300048</v>
      </c>
      <c r="G53" s="22">
        <v>272300178</v>
      </c>
      <c r="H53" s="22">
        <v>272300046</v>
      </c>
      <c r="I53" s="22" t="s">
        <v>40</v>
      </c>
      <c r="J53" s="22" t="s">
        <v>40</v>
      </c>
      <c r="L53" s="25">
        <v>120</v>
      </c>
      <c r="M53" s="25" t="s">
        <v>40</v>
      </c>
      <c r="N53" s="25">
        <v>1125</v>
      </c>
      <c r="O53" s="25">
        <v>692</v>
      </c>
      <c r="P53" s="25">
        <v>260</v>
      </c>
      <c r="Q53" s="25" t="s">
        <v>40</v>
      </c>
      <c r="R53" s="29" t="s">
        <v>40</v>
      </c>
      <c r="S53" s="29" t="s">
        <v>40</v>
      </c>
      <c r="W53" s="25" t="s">
        <v>40</v>
      </c>
      <c r="X53" s="25" t="s">
        <v>40</v>
      </c>
      <c r="Y53" s="22">
        <v>31940284</v>
      </c>
      <c r="Z53" s="25">
        <f>L53+N53+O53+P53</f>
        <v>2197</v>
      </c>
      <c r="AA53" s="34">
        <v>44986</v>
      </c>
    </row>
    <row r="54" spans="1:27" ht="45" x14ac:dyDescent="0.25">
      <c r="A54" s="31" t="s">
        <v>140</v>
      </c>
      <c r="B54" s="22" t="s">
        <v>500</v>
      </c>
      <c r="C54" s="19" t="s">
        <v>63</v>
      </c>
      <c r="D54" s="19" t="s">
        <v>273</v>
      </c>
      <c r="E54" s="19" t="s">
        <v>501</v>
      </c>
      <c r="F54" s="22">
        <v>230300049</v>
      </c>
      <c r="G54" s="22">
        <v>272300179</v>
      </c>
      <c r="H54" s="22">
        <v>272300047</v>
      </c>
      <c r="I54" s="22" t="s">
        <v>40</v>
      </c>
      <c r="J54" s="22" t="s">
        <v>40</v>
      </c>
      <c r="L54" s="25">
        <v>88</v>
      </c>
      <c r="N54" s="25">
        <v>2914</v>
      </c>
      <c r="O54" s="25">
        <v>1056</v>
      </c>
      <c r="P54" s="25">
        <v>690</v>
      </c>
      <c r="Q54" s="25" t="s">
        <v>40</v>
      </c>
      <c r="R54" s="29" t="s">
        <v>40</v>
      </c>
      <c r="S54" s="29" t="s">
        <v>40</v>
      </c>
      <c r="W54" s="25" t="s">
        <v>40</v>
      </c>
      <c r="X54" s="25" t="s">
        <v>40</v>
      </c>
      <c r="Y54" s="22">
        <v>31940325</v>
      </c>
      <c r="Z54" s="25">
        <f>L54+N54+O54+P54</f>
        <v>4748</v>
      </c>
      <c r="AA54" s="34">
        <v>44986</v>
      </c>
    </row>
    <row r="55" spans="1:27" ht="30" x14ac:dyDescent="0.25">
      <c r="A55" s="31" t="s">
        <v>141</v>
      </c>
      <c r="B55" s="22" t="s">
        <v>502</v>
      </c>
      <c r="C55" s="19" t="s">
        <v>145</v>
      </c>
      <c r="D55" s="19" t="s">
        <v>503</v>
      </c>
      <c r="E55" s="19">
        <v>2</v>
      </c>
      <c r="F55" s="22">
        <v>230300050</v>
      </c>
      <c r="G55" s="22">
        <v>272300180</v>
      </c>
      <c r="H55" s="22">
        <v>272300048</v>
      </c>
      <c r="I55" s="22" t="s">
        <v>40</v>
      </c>
      <c r="J55" s="22" t="s">
        <v>40</v>
      </c>
      <c r="L55" s="25">
        <v>88</v>
      </c>
      <c r="M55" s="25" t="s">
        <v>40</v>
      </c>
      <c r="N55" s="25">
        <v>1117</v>
      </c>
      <c r="O55" s="25">
        <v>492</v>
      </c>
      <c r="P55" s="25">
        <v>276</v>
      </c>
      <c r="Q55" s="25" t="s">
        <v>40</v>
      </c>
      <c r="R55" s="29" t="s">
        <v>40</v>
      </c>
      <c r="S55" s="29" t="s">
        <v>40</v>
      </c>
      <c r="W55" s="25" t="s">
        <v>40</v>
      </c>
      <c r="X55" s="25" t="s">
        <v>40</v>
      </c>
      <c r="Y55" s="22">
        <v>31940334</v>
      </c>
      <c r="Z55" s="25">
        <f>L55+N55+O55+P55</f>
        <v>1973</v>
      </c>
      <c r="AA55" s="34">
        <v>44986</v>
      </c>
    </row>
    <row r="56" spans="1:27" x14ac:dyDescent="0.25">
      <c r="A56" s="31" t="s">
        <v>142</v>
      </c>
      <c r="B56" s="22" t="s">
        <v>504</v>
      </c>
      <c r="C56" s="19" t="s">
        <v>328</v>
      </c>
      <c r="D56" s="19" t="s">
        <v>244</v>
      </c>
      <c r="E56" s="19">
        <v>2</v>
      </c>
      <c r="F56" s="22">
        <v>230300051</v>
      </c>
      <c r="G56" s="22">
        <v>272300181</v>
      </c>
      <c r="H56" s="22">
        <v>272300049</v>
      </c>
      <c r="I56" s="22" t="s">
        <v>40</v>
      </c>
      <c r="J56" s="22" t="s">
        <v>40</v>
      </c>
      <c r="L56" s="25">
        <v>144</v>
      </c>
      <c r="M56" s="25" t="s">
        <v>128</v>
      </c>
      <c r="N56" s="25">
        <v>2088</v>
      </c>
      <c r="O56" s="25">
        <v>1449</v>
      </c>
      <c r="P56" s="25">
        <v>776</v>
      </c>
      <c r="W56" s="25">
        <v>2530</v>
      </c>
      <c r="X56" s="25" t="s">
        <v>40</v>
      </c>
      <c r="Y56" s="22">
        <v>31940587</v>
      </c>
      <c r="Z56" s="25">
        <f>L56+N56+O56+P56+W56</f>
        <v>6987</v>
      </c>
      <c r="AA56" s="34">
        <v>44988</v>
      </c>
    </row>
    <row r="57" spans="1:27" ht="30" x14ac:dyDescent="0.25">
      <c r="A57" s="31" t="s">
        <v>143</v>
      </c>
      <c r="B57" s="26" t="s">
        <v>505</v>
      </c>
      <c r="C57" s="19" t="s">
        <v>194</v>
      </c>
      <c r="D57" s="19" t="s">
        <v>244</v>
      </c>
      <c r="E57" s="19">
        <v>6</v>
      </c>
      <c r="F57" s="22">
        <v>230300052</v>
      </c>
      <c r="G57" s="22">
        <v>272300183</v>
      </c>
      <c r="H57" s="22">
        <v>272300050</v>
      </c>
      <c r="I57" s="22">
        <v>272300010</v>
      </c>
      <c r="J57" s="22" t="s">
        <v>40</v>
      </c>
      <c r="L57" s="25">
        <v>950</v>
      </c>
      <c r="M57" s="25" t="s">
        <v>40</v>
      </c>
      <c r="N57" s="25">
        <v>84118</v>
      </c>
      <c r="O57" s="25">
        <v>14190</v>
      </c>
      <c r="P57" s="25">
        <f>4500+8352</f>
        <v>12852</v>
      </c>
      <c r="Q57" s="25">
        <v>32251</v>
      </c>
      <c r="R57" s="25">
        <v>1904</v>
      </c>
      <c r="S57" s="25">
        <v>15000</v>
      </c>
      <c r="T57" s="25"/>
      <c r="U57" s="25"/>
      <c r="V57" s="25"/>
      <c r="W57" s="25" t="s">
        <v>40</v>
      </c>
      <c r="X57" s="25" t="s">
        <v>40</v>
      </c>
      <c r="Y57" s="22">
        <v>31940931</v>
      </c>
      <c r="Z57" s="25">
        <f>L57+N57+O57+P57+Q57+R57+S57</f>
        <v>161265</v>
      </c>
      <c r="AA57" s="34">
        <v>44988</v>
      </c>
    </row>
    <row r="58" spans="1:27" ht="30" x14ac:dyDescent="0.25">
      <c r="A58" s="22">
        <v>53</v>
      </c>
      <c r="B58" s="26" t="s">
        <v>178</v>
      </c>
      <c r="C58" s="19" t="s">
        <v>259</v>
      </c>
      <c r="D58" s="19" t="s">
        <v>244</v>
      </c>
      <c r="E58" s="19">
        <v>2</v>
      </c>
      <c r="F58" s="22">
        <v>230300053</v>
      </c>
      <c r="G58" s="22">
        <v>272300184</v>
      </c>
      <c r="H58" s="22">
        <v>272300051</v>
      </c>
      <c r="I58" s="22" t="s">
        <v>40</v>
      </c>
      <c r="J58" s="22" t="s">
        <v>40</v>
      </c>
      <c r="L58" s="25">
        <v>43</v>
      </c>
      <c r="M58" s="25" t="s">
        <v>40</v>
      </c>
      <c r="N58" s="25">
        <v>302</v>
      </c>
      <c r="O58" s="25">
        <v>276</v>
      </c>
      <c r="P58" s="25">
        <v>130</v>
      </c>
      <c r="Q58" s="25" t="s">
        <v>40</v>
      </c>
      <c r="R58" s="29" t="s">
        <v>40</v>
      </c>
      <c r="S58" s="29" t="s">
        <v>40</v>
      </c>
      <c r="W58" s="25" t="s">
        <v>40</v>
      </c>
      <c r="X58" s="25" t="s">
        <v>40</v>
      </c>
      <c r="Y58" s="22">
        <v>31938829</v>
      </c>
      <c r="Z58" s="25">
        <f>(L58+N58+O58+P58)*10</f>
        <v>7510</v>
      </c>
      <c r="AA58" s="34">
        <v>44988</v>
      </c>
    </row>
    <row r="59" spans="1:27" ht="30" x14ac:dyDescent="0.25">
      <c r="A59" s="22">
        <v>54</v>
      </c>
      <c r="B59" s="26" t="s">
        <v>524</v>
      </c>
      <c r="C59" s="19" t="s">
        <v>259</v>
      </c>
      <c r="D59" s="19" t="s">
        <v>525</v>
      </c>
      <c r="E59" s="19">
        <v>1</v>
      </c>
      <c r="F59" s="22">
        <v>230300054</v>
      </c>
      <c r="G59" s="22">
        <v>272300204</v>
      </c>
      <c r="H59" s="22">
        <v>272300052</v>
      </c>
      <c r="I59" s="22">
        <v>272300011</v>
      </c>
      <c r="J59" s="22" t="s">
        <v>40</v>
      </c>
      <c r="L59" s="25">
        <v>977</v>
      </c>
      <c r="M59" s="25" t="s">
        <v>40</v>
      </c>
      <c r="N59" s="25">
        <v>85404</v>
      </c>
      <c r="O59" s="25">
        <v>5341</v>
      </c>
      <c r="P59" s="25">
        <v>944</v>
      </c>
      <c r="Q59" s="25">
        <v>6332</v>
      </c>
      <c r="R59" s="29" t="s">
        <v>40</v>
      </c>
      <c r="S59" s="29" t="s">
        <v>40</v>
      </c>
      <c r="W59" s="25" t="s">
        <v>40</v>
      </c>
      <c r="X59" s="25">
        <v>24749.5</v>
      </c>
      <c r="Y59" s="22">
        <v>31941496</v>
      </c>
      <c r="Z59" s="25">
        <f>L59+N59+O59+P59+Q59+X59</f>
        <v>123747.5</v>
      </c>
      <c r="AA59" s="34">
        <v>44993</v>
      </c>
    </row>
    <row r="60" spans="1:27" ht="30" x14ac:dyDescent="0.25">
      <c r="A60" s="31" t="s">
        <v>187</v>
      </c>
      <c r="B60" s="22" t="s">
        <v>526</v>
      </c>
      <c r="C60" s="19" t="s">
        <v>527</v>
      </c>
      <c r="D60" s="19" t="s">
        <v>244</v>
      </c>
      <c r="E60" s="19">
        <v>3</v>
      </c>
      <c r="F60" s="22">
        <v>230300055</v>
      </c>
      <c r="G60" s="22">
        <v>272300206</v>
      </c>
      <c r="H60" s="22">
        <v>272300053</v>
      </c>
      <c r="I60" s="22" t="s">
        <v>40</v>
      </c>
      <c r="J60" s="22" t="s">
        <v>40</v>
      </c>
      <c r="L60" s="25">
        <v>262</v>
      </c>
      <c r="M60" s="25">
        <v>594</v>
      </c>
      <c r="N60" s="25">
        <v>9284</v>
      </c>
      <c r="O60" s="25">
        <f>1578+340</f>
        <v>1918</v>
      </c>
      <c r="P60" s="25">
        <v>1198</v>
      </c>
      <c r="Q60" s="25">
        <v>1620</v>
      </c>
      <c r="R60" s="29" t="s">
        <v>40</v>
      </c>
      <c r="S60" s="29" t="s">
        <v>40</v>
      </c>
      <c r="W60" s="25">
        <v>1104</v>
      </c>
      <c r="X60" s="25" t="s">
        <v>40</v>
      </c>
      <c r="Y60" s="22">
        <v>31941980</v>
      </c>
      <c r="Z60" s="25">
        <f>L60+M60+N60+O60+P60+Q60+W60</f>
        <v>15980</v>
      </c>
      <c r="AA60" s="34">
        <v>44994</v>
      </c>
    </row>
    <row r="61" spans="1:27" ht="30" x14ac:dyDescent="0.25">
      <c r="A61" s="31" t="s">
        <v>188</v>
      </c>
      <c r="B61" s="54" t="s">
        <v>528</v>
      </c>
      <c r="C61" s="19" t="s">
        <v>174</v>
      </c>
      <c r="D61" s="19" t="s">
        <v>529</v>
      </c>
      <c r="E61" s="19">
        <v>1</v>
      </c>
      <c r="F61" s="22">
        <v>2303600056</v>
      </c>
      <c r="G61" s="22">
        <v>2723000207</v>
      </c>
      <c r="H61" s="22">
        <v>272300054</v>
      </c>
      <c r="I61" s="22" t="s">
        <v>40</v>
      </c>
      <c r="J61" s="22" t="s">
        <v>40</v>
      </c>
      <c r="L61" s="25">
        <v>240</v>
      </c>
      <c r="M61" s="25" t="s">
        <v>40</v>
      </c>
      <c r="N61" s="25">
        <v>7260</v>
      </c>
      <c r="O61" s="25">
        <v>988</v>
      </c>
      <c r="P61" s="25">
        <v>752</v>
      </c>
      <c r="Q61" s="25">
        <v>540</v>
      </c>
      <c r="R61" s="29" t="s">
        <v>40</v>
      </c>
      <c r="S61" s="29" t="s">
        <v>40</v>
      </c>
      <c r="W61" s="25" t="s">
        <v>40</v>
      </c>
      <c r="X61" s="25" t="s">
        <v>40</v>
      </c>
      <c r="Y61" s="22">
        <v>31942363</v>
      </c>
      <c r="Z61" s="53">
        <f>L61+N61+O61+P61+Q61</f>
        <v>9780</v>
      </c>
      <c r="AA61" s="34">
        <v>44994</v>
      </c>
    </row>
    <row r="62" spans="1:27" ht="30" x14ac:dyDescent="0.25">
      <c r="A62" s="31" t="s">
        <v>189</v>
      </c>
      <c r="B62" s="22" t="s">
        <v>531</v>
      </c>
      <c r="C62" s="19" t="s">
        <v>184</v>
      </c>
      <c r="D62" s="19" t="s">
        <v>532</v>
      </c>
      <c r="E62" s="19">
        <v>1</v>
      </c>
      <c r="F62" s="22">
        <v>230300057</v>
      </c>
      <c r="G62" s="22">
        <v>272300214</v>
      </c>
      <c r="H62" s="22">
        <v>272300055</v>
      </c>
      <c r="I62" s="22" t="s">
        <v>40</v>
      </c>
      <c r="J62" s="22" t="s">
        <v>40</v>
      </c>
      <c r="L62" s="25">
        <v>216</v>
      </c>
      <c r="M62" s="25" t="s">
        <v>40</v>
      </c>
      <c r="N62" s="25">
        <v>3622</v>
      </c>
      <c r="O62" s="25">
        <v>857</v>
      </c>
      <c r="P62" s="25">
        <v>336</v>
      </c>
      <c r="Q62" s="25" t="s">
        <v>40</v>
      </c>
      <c r="R62" s="29" t="s">
        <v>40</v>
      </c>
      <c r="S62" s="29" t="s">
        <v>40</v>
      </c>
      <c r="W62" s="25" t="s">
        <v>40</v>
      </c>
      <c r="X62" s="25" t="s">
        <v>40</v>
      </c>
      <c r="Y62" s="22">
        <v>31942659</v>
      </c>
      <c r="Z62" s="25">
        <v>5031</v>
      </c>
      <c r="AA62" s="34">
        <v>44994</v>
      </c>
    </row>
    <row r="63" spans="1:27" ht="30" x14ac:dyDescent="0.25">
      <c r="A63" s="31" t="s">
        <v>190</v>
      </c>
      <c r="B63" s="22" t="s">
        <v>542</v>
      </c>
      <c r="C63" s="19" t="s">
        <v>174</v>
      </c>
      <c r="D63" s="19" t="s">
        <v>543</v>
      </c>
      <c r="E63" s="19">
        <v>1</v>
      </c>
      <c r="F63" s="22">
        <v>230300058</v>
      </c>
      <c r="G63" s="22">
        <v>272300217</v>
      </c>
      <c r="H63" s="22">
        <v>272300056</v>
      </c>
      <c r="I63" s="22" t="s">
        <v>40</v>
      </c>
      <c r="J63" s="22" t="s">
        <v>40</v>
      </c>
      <c r="L63" s="25">
        <v>120</v>
      </c>
      <c r="M63" s="25" t="s">
        <v>40</v>
      </c>
      <c r="N63" s="25">
        <v>705</v>
      </c>
      <c r="O63" s="25">
        <v>768</v>
      </c>
      <c r="P63" s="25">
        <v>290</v>
      </c>
      <c r="Q63" s="25" t="s">
        <v>40</v>
      </c>
      <c r="R63" s="29" t="s">
        <v>40</v>
      </c>
      <c r="S63" s="29" t="s">
        <v>40</v>
      </c>
      <c r="W63" s="25" t="s">
        <v>40</v>
      </c>
      <c r="X63" s="25" t="s">
        <v>40</v>
      </c>
      <c r="Y63" s="22">
        <v>31942185</v>
      </c>
      <c r="Z63" s="25">
        <f>L63+N63+O63+P63</f>
        <v>1883</v>
      </c>
      <c r="AA63" s="34">
        <v>44995</v>
      </c>
    </row>
    <row r="64" spans="1:27" ht="90" x14ac:dyDescent="0.25">
      <c r="A64" s="31" t="s">
        <v>191</v>
      </c>
      <c r="B64" s="22" t="s">
        <v>548</v>
      </c>
      <c r="C64" s="19" t="s">
        <v>549</v>
      </c>
      <c r="D64" s="19" t="s">
        <v>244</v>
      </c>
      <c r="E64" s="19" t="s">
        <v>550</v>
      </c>
      <c r="F64" s="22">
        <v>230300059</v>
      </c>
      <c r="G64" s="22">
        <v>272300241</v>
      </c>
      <c r="H64" s="22">
        <v>272300057</v>
      </c>
      <c r="I64" s="22">
        <v>272300012</v>
      </c>
      <c r="J64" s="22" t="s">
        <v>40</v>
      </c>
      <c r="L64" s="25">
        <v>221</v>
      </c>
      <c r="M64" s="25">
        <v>492</v>
      </c>
      <c r="N64" s="25">
        <v>9772</v>
      </c>
      <c r="O64" s="25">
        <v>4727</v>
      </c>
      <c r="P64" s="25">
        <v>1158</v>
      </c>
      <c r="Q64" s="25">
        <v>1440</v>
      </c>
      <c r="R64" s="29" t="s">
        <v>40</v>
      </c>
      <c r="S64" s="25">
        <v>5000</v>
      </c>
      <c r="T64" s="25"/>
      <c r="U64" s="25"/>
      <c r="V64" s="25"/>
      <c r="W64" s="25">
        <v>879</v>
      </c>
      <c r="X64" s="25" t="s">
        <v>40</v>
      </c>
      <c r="Y64" s="22">
        <v>31943711</v>
      </c>
      <c r="Z64" s="25">
        <f>L64+M64+N64+O64+P64+Q64+S64+W64</f>
        <v>23689</v>
      </c>
      <c r="AA64" s="34">
        <v>45000</v>
      </c>
    </row>
    <row r="65" spans="1:27" x14ac:dyDescent="0.25">
      <c r="A65" s="31" t="s">
        <v>192</v>
      </c>
      <c r="B65" s="22" t="s">
        <v>551</v>
      </c>
      <c r="C65" s="19" t="s">
        <v>89</v>
      </c>
      <c r="D65" s="19" t="s">
        <v>33</v>
      </c>
      <c r="E65" s="19">
        <v>1</v>
      </c>
      <c r="F65" s="22">
        <v>230300060</v>
      </c>
      <c r="G65" s="22">
        <v>272300242</v>
      </c>
      <c r="H65" s="22">
        <v>272300058</v>
      </c>
      <c r="I65" s="22" t="s">
        <v>40</v>
      </c>
      <c r="J65" s="22" t="s">
        <v>40</v>
      </c>
      <c r="L65" s="25">
        <v>101</v>
      </c>
      <c r="M65" s="25" t="s">
        <v>40</v>
      </c>
      <c r="N65" s="25">
        <v>791</v>
      </c>
      <c r="O65" s="25">
        <v>562</v>
      </c>
      <c r="P65" s="25">
        <v>230</v>
      </c>
      <c r="Q65" s="25" t="s">
        <v>40</v>
      </c>
      <c r="R65" s="29" t="s">
        <v>40</v>
      </c>
      <c r="S65" s="29" t="s">
        <v>40</v>
      </c>
      <c r="W65" s="25" t="s">
        <v>40</v>
      </c>
      <c r="X65" s="25">
        <v>1684</v>
      </c>
      <c r="Y65" s="22">
        <v>31943923</v>
      </c>
      <c r="Z65" s="25">
        <f>X65+P65+O65+N65+L65</f>
        <v>3368</v>
      </c>
      <c r="AA65" s="34">
        <v>45000</v>
      </c>
    </row>
    <row r="66" spans="1:27" ht="30" x14ac:dyDescent="0.25">
      <c r="A66" s="31" t="s">
        <v>210</v>
      </c>
      <c r="B66" s="22" t="s">
        <v>552</v>
      </c>
      <c r="C66" s="19" t="s">
        <v>250</v>
      </c>
      <c r="D66" s="19" t="s">
        <v>443</v>
      </c>
      <c r="E66" s="19">
        <v>2</v>
      </c>
      <c r="F66" s="22">
        <v>230300061</v>
      </c>
      <c r="G66" s="22">
        <v>272300243</v>
      </c>
      <c r="H66" s="22">
        <v>272300059</v>
      </c>
      <c r="I66" s="22" t="s">
        <v>40</v>
      </c>
      <c r="J66" s="22" t="s">
        <v>553</v>
      </c>
      <c r="L66" s="25">
        <v>168</v>
      </c>
      <c r="M66" s="25" t="s">
        <v>40</v>
      </c>
      <c r="N66" s="25">
        <v>6836</v>
      </c>
      <c r="O66" s="25">
        <v>2288</v>
      </c>
      <c r="P66" s="25">
        <v>964</v>
      </c>
      <c r="Q66" s="25" t="s">
        <v>40</v>
      </c>
      <c r="R66" s="29" t="s">
        <v>40</v>
      </c>
      <c r="S66" s="29" t="s">
        <v>40</v>
      </c>
      <c r="W66" s="25" t="s">
        <v>40</v>
      </c>
      <c r="X66" s="25" t="s">
        <v>40</v>
      </c>
      <c r="Y66" s="22">
        <v>31942699</v>
      </c>
      <c r="Z66" s="25">
        <f>L66+N66+O66+P66</f>
        <v>10256</v>
      </c>
      <c r="AA66" s="34">
        <v>44999</v>
      </c>
    </row>
    <row r="67" spans="1:27" ht="30" x14ac:dyDescent="0.25">
      <c r="A67" s="31" t="s">
        <v>211</v>
      </c>
      <c r="B67" s="22" t="s">
        <v>564</v>
      </c>
      <c r="C67" s="19" t="s">
        <v>565</v>
      </c>
      <c r="D67" s="19" t="s">
        <v>566</v>
      </c>
      <c r="E67" s="19">
        <v>1</v>
      </c>
      <c r="F67" s="22">
        <v>230300062</v>
      </c>
      <c r="G67" s="22">
        <v>272300244</v>
      </c>
      <c r="H67" s="22">
        <v>272300060</v>
      </c>
      <c r="I67" s="22" t="s">
        <v>40</v>
      </c>
      <c r="J67" s="22" t="s">
        <v>40</v>
      </c>
      <c r="L67" s="25">
        <v>320</v>
      </c>
      <c r="M67" s="25">
        <v>791</v>
      </c>
      <c r="N67" s="25">
        <v>1544</v>
      </c>
      <c r="O67" s="25">
        <v>991</v>
      </c>
      <c r="P67" s="25">
        <v>776</v>
      </c>
      <c r="Q67" s="25" t="s">
        <v>40</v>
      </c>
      <c r="R67" s="29" t="s">
        <v>40</v>
      </c>
      <c r="S67" s="29" t="s">
        <v>40</v>
      </c>
      <c r="W67" s="25" t="s">
        <v>40</v>
      </c>
      <c r="X67" s="25" t="s">
        <v>40</v>
      </c>
      <c r="Y67" s="22">
        <v>31944166</v>
      </c>
      <c r="Z67" s="25">
        <f>L67+M67+N67+O67+P67</f>
        <v>4422</v>
      </c>
      <c r="AA67" s="34">
        <v>45001</v>
      </c>
    </row>
    <row r="68" spans="1:27" ht="30" x14ac:dyDescent="0.25">
      <c r="A68" s="31" t="s">
        <v>212</v>
      </c>
      <c r="B68" s="22" t="s">
        <v>567</v>
      </c>
      <c r="C68" s="19" t="s">
        <v>568</v>
      </c>
      <c r="D68" s="19" t="s">
        <v>569</v>
      </c>
      <c r="E68" s="19">
        <v>1</v>
      </c>
      <c r="F68" s="22">
        <v>230300063</v>
      </c>
      <c r="G68" s="22">
        <v>272300245</v>
      </c>
      <c r="H68" s="22" t="s">
        <v>40</v>
      </c>
      <c r="I68" s="22" t="s">
        <v>40</v>
      </c>
      <c r="J68" s="22" t="s">
        <v>40</v>
      </c>
      <c r="L68" s="25" t="s">
        <v>40</v>
      </c>
      <c r="M68" s="25" t="s">
        <v>40</v>
      </c>
      <c r="N68" s="25">
        <v>680</v>
      </c>
      <c r="O68" s="25">
        <v>60</v>
      </c>
      <c r="P68" s="25" t="s">
        <v>40</v>
      </c>
      <c r="Q68" s="25" t="s">
        <v>40</v>
      </c>
      <c r="R68" s="29" t="s">
        <v>40</v>
      </c>
      <c r="S68" s="29" t="s">
        <v>40</v>
      </c>
      <c r="W68" s="25" t="s">
        <v>40</v>
      </c>
      <c r="X68" s="25" t="s">
        <v>40</v>
      </c>
      <c r="Y68" s="22">
        <v>31944163</v>
      </c>
      <c r="Z68" s="25">
        <f>N68+O68</f>
        <v>740</v>
      </c>
      <c r="AA68" s="34">
        <v>45001</v>
      </c>
    </row>
    <row r="69" spans="1:27" ht="45" x14ac:dyDescent="0.25">
      <c r="A69" s="31"/>
      <c r="B69" s="26" t="s">
        <v>570</v>
      </c>
      <c r="C69" s="19" t="s">
        <v>572</v>
      </c>
      <c r="D69" s="19" t="s">
        <v>571</v>
      </c>
      <c r="E69" s="19" t="s">
        <v>40</v>
      </c>
      <c r="F69" s="22" t="s">
        <v>40</v>
      </c>
      <c r="G69" s="22" t="s">
        <v>40</v>
      </c>
      <c r="H69" s="22" t="s">
        <v>40</v>
      </c>
      <c r="I69" s="22">
        <v>272300013</v>
      </c>
      <c r="J69" s="22" t="s">
        <v>40</v>
      </c>
      <c r="L69" s="25" t="s">
        <v>40</v>
      </c>
      <c r="M69" s="25" t="s">
        <v>40</v>
      </c>
      <c r="N69" s="25" t="s">
        <v>40</v>
      </c>
      <c r="O69" s="25" t="s">
        <v>40</v>
      </c>
      <c r="P69" s="25" t="s">
        <v>40</v>
      </c>
      <c r="Q69" s="25">
        <v>10000</v>
      </c>
      <c r="R69" s="29" t="s">
        <v>40</v>
      </c>
      <c r="S69" s="29" t="s">
        <v>40</v>
      </c>
      <c r="W69" s="25" t="s">
        <v>40</v>
      </c>
      <c r="X69" s="25" t="s">
        <v>40</v>
      </c>
      <c r="Y69" s="22">
        <v>31943941</v>
      </c>
      <c r="Z69" s="25">
        <v>10000</v>
      </c>
      <c r="AA69" s="34">
        <v>45000</v>
      </c>
    </row>
    <row r="70" spans="1:27" ht="45" x14ac:dyDescent="0.25">
      <c r="A70" s="31"/>
      <c r="B70" s="26" t="s">
        <v>570</v>
      </c>
      <c r="C70" s="19" t="s">
        <v>573</v>
      </c>
      <c r="D70" s="19" t="s">
        <v>571</v>
      </c>
      <c r="E70" s="19" t="s">
        <v>40</v>
      </c>
      <c r="F70" s="22" t="s">
        <v>40</v>
      </c>
      <c r="G70" s="22" t="s">
        <v>40</v>
      </c>
      <c r="H70" s="22" t="s">
        <v>40</v>
      </c>
      <c r="I70" s="22">
        <v>272300014</v>
      </c>
      <c r="J70" s="22" t="s">
        <v>40</v>
      </c>
      <c r="L70" s="25" t="s">
        <v>40</v>
      </c>
      <c r="M70" s="25" t="s">
        <v>40</v>
      </c>
      <c r="N70" s="25" t="s">
        <v>40</v>
      </c>
      <c r="O70" s="25" t="s">
        <v>40</v>
      </c>
      <c r="P70" s="25" t="s">
        <v>40</v>
      </c>
      <c r="Q70" s="25">
        <v>10000</v>
      </c>
      <c r="R70" s="29" t="s">
        <v>40</v>
      </c>
      <c r="S70" s="29" t="s">
        <v>40</v>
      </c>
      <c r="W70" s="25" t="s">
        <v>40</v>
      </c>
      <c r="X70" s="25" t="s">
        <v>40</v>
      </c>
      <c r="Y70" s="22">
        <v>31943942</v>
      </c>
      <c r="Z70" s="25">
        <v>10000</v>
      </c>
      <c r="AA70" s="34">
        <v>45000</v>
      </c>
    </row>
    <row r="71" spans="1:27" ht="60" x14ac:dyDescent="0.25">
      <c r="A71" s="31" t="s">
        <v>213</v>
      </c>
      <c r="B71" s="22" t="s">
        <v>574</v>
      </c>
      <c r="C71" s="19" t="s">
        <v>575</v>
      </c>
      <c r="D71" s="19" t="s">
        <v>576</v>
      </c>
      <c r="E71" s="19">
        <v>2</v>
      </c>
      <c r="F71" s="31" t="s">
        <v>626</v>
      </c>
      <c r="G71" s="22">
        <v>272300257</v>
      </c>
      <c r="H71" s="22">
        <v>272300061</v>
      </c>
      <c r="I71" s="22" t="s">
        <v>40</v>
      </c>
      <c r="J71" s="22" t="s">
        <v>40</v>
      </c>
      <c r="L71" s="25">
        <v>198</v>
      </c>
      <c r="M71" s="25">
        <v>630</v>
      </c>
      <c r="N71" s="25">
        <v>5289</v>
      </c>
      <c r="O71" s="25">
        <v>1245</v>
      </c>
      <c r="P71" s="25">
        <v>944</v>
      </c>
      <c r="Q71" s="25">
        <v>1440</v>
      </c>
      <c r="R71" s="29" t="s">
        <v>40</v>
      </c>
      <c r="S71" s="29" t="s">
        <v>40</v>
      </c>
      <c r="W71" s="25">
        <v>552</v>
      </c>
      <c r="X71" s="25" t="s">
        <v>40</v>
      </c>
      <c r="Y71" s="22">
        <v>31944703</v>
      </c>
      <c r="Z71" s="25">
        <f>L71+M71+N71+O71+P71+Q71+W71</f>
        <v>10298</v>
      </c>
      <c r="AA71" s="34">
        <v>45005</v>
      </c>
    </row>
    <row r="72" spans="1:27" ht="45" x14ac:dyDescent="0.25">
      <c r="A72" s="31" t="s">
        <v>214</v>
      </c>
      <c r="B72" s="22" t="s">
        <v>577</v>
      </c>
      <c r="C72" s="19" t="s">
        <v>578</v>
      </c>
      <c r="D72" s="19" t="s">
        <v>579</v>
      </c>
      <c r="E72" s="19">
        <v>1</v>
      </c>
      <c r="F72" s="31" t="s">
        <v>627</v>
      </c>
      <c r="G72" s="22">
        <v>272300258</v>
      </c>
      <c r="H72" s="22">
        <v>272300062</v>
      </c>
      <c r="I72" s="22" t="s">
        <v>40</v>
      </c>
      <c r="J72" s="22" t="s">
        <v>40</v>
      </c>
      <c r="L72" s="25">
        <v>88</v>
      </c>
      <c r="M72" s="25" t="s">
        <v>40</v>
      </c>
      <c r="N72" s="25">
        <v>882</v>
      </c>
      <c r="O72" s="25">
        <v>267</v>
      </c>
      <c r="P72" s="25">
        <v>156</v>
      </c>
      <c r="Q72" s="25" t="s">
        <v>40</v>
      </c>
      <c r="R72" s="29" t="s">
        <v>40</v>
      </c>
      <c r="S72" s="29" t="s">
        <v>40</v>
      </c>
      <c r="W72" s="25" t="s">
        <v>40</v>
      </c>
      <c r="X72" s="25" t="s">
        <v>40</v>
      </c>
      <c r="Y72" s="22">
        <v>32537401</v>
      </c>
      <c r="Z72" s="25">
        <v>1393</v>
      </c>
      <c r="AA72" s="34">
        <v>45005</v>
      </c>
    </row>
    <row r="73" spans="1:27" x14ac:dyDescent="0.25">
      <c r="A73" s="31" t="s">
        <v>215</v>
      </c>
      <c r="B73" s="22" t="s">
        <v>580</v>
      </c>
      <c r="C73" s="19" t="s">
        <v>377</v>
      </c>
      <c r="D73" s="19" t="s">
        <v>581</v>
      </c>
      <c r="E73" s="19">
        <v>1</v>
      </c>
      <c r="F73" s="31" t="s">
        <v>628</v>
      </c>
      <c r="G73" s="22">
        <v>272300259</v>
      </c>
      <c r="H73" s="22">
        <v>272300063</v>
      </c>
      <c r="I73" s="22" t="s">
        <v>40</v>
      </c>
      <c r="J73" s="22" t="s">
        <v>40</v>
      </c>
      <c r="L73" s="25">
        <v>684</v>
      </c>
      <c r="M73" s="25" t="s">
        <v>40</v>
      </c>
      <c r="N73" s="25">
        <v>25802</v>
      </c>
      <c r="O73" s="25">
        <v>1068</v>
      </c>
      <c r="P73" s="25">
        <v>1058</v>
      </c>
      <c r="Q73" s="25" t="s">
        <v>40</v>
      </c>
      <c r="R73" s="29" t="s">
        <v>40</v>
      </c>
      <c r="S73" s="29" t="s">
        <v>40</v>
      </c>
      <c r="W73" s="25" t="s">
        <v>40</v>
      </c>
      <c r="X73" s="25" t="s">
        <v>40</v>
      </c>
      <c r="Y73" s="22">
        <v>31944730</v>
      </c>
      <c r="Z73" s="25">
        <f>L73+N73+O73+P73</f>
        <v>28612</v>
      </c>
      <c r="AA73" s="34">
        <v>45005</v>
      </c>
    </row>
    <row r="74" spans="1:27" x14ac:dyDescent="0.25">
      <c r="A74" s="31" t="s">
        <v>223</v>
      </c>
      <c r="B74" s="38" t="s">
        <v>615</v>
      </c>
      <c r="C74" s="19" t="s">
        <v>616</v>
      </c>
      <c r="D74" s="19" t="s">
        <v>244</v>
      </c>
      <c r="E74" s="19">
        <v>1</v>
      </c>
      <c r="F74" s="31" t="s">
        <v>625</v>
      </c>
      <c r="G74" s="22">
        <v>2723000260</v>
      </c>
      <c r="H74" s="22">
        <v>272300064</v>
      </c>
      <c r="I74" s="22" t="s">
        <v>40</v>
      </c>
      <c r="J74" s="22" t="s">
        <v>40</v>
      </c>
      <c r="L74" s="25">
        <v>156</v>
      </c>
      <c r="M74" s="25">
        <v>330</v>
      </c>
      <c r="N74" s="25">
        <v>1288</v>
      </c>
      <c r="O74" s="25">
        <v>743</v>
      </c>
      <c r="P74" s="25">
        <v>336</v>
      </c>
      <c r="Q74" s="25">
        <f>L74+M74+N74+O74+P74</f>
        <v>2853</v>
      </c>
    </row>
    <row r="75" spans="1:27" ht="30" x14ac:dyDescent="0.25">
      <c r="A75" s="31" t="s">
        <v>224</v>
      </c>
      <c r="B75" s="22" t="s">
        <v>582</v>
      </c>
      <c r="C75" s="19" t="s">
        <v>583</v>
      </c>
      <c r="D75" s="19" t="s">
        <v>216</v>
      </c>
      <c r="E75" s="19" t="s">
        <v>40</v>
      </c>
      <c r="F75" s="22" t="s">
        <v>40</v>
      </c>
      <c r="G75" s="22" t="s">
        <v>40</v>
      </c>
      <c r="H75" s="22" t="s">
        <v>40</v>
      </c>
      <c r="I75" s="22">
        <v>272300015</v>
      </c>
      <c r="J75" s="22" t="s">
        <v>40</v>
      </c>
      <c r="L75" s="25" t="s">
        <v>40</v>
      </c>
      <c r="M75" s="25" t="s">
        <v>40</v>
      </c>
      <c r="N75" s="25" t="s">
        <v>40</v>
      </c>
      <c r="O75" s="25" t="s">
        <v>40</v>
      </c>
      <c r="P75" s="25" t="s">
        <v>40</v>
      </c>
      <c r="Q75" s="25">
        <v>5000</v>
      </c>
      <c r="R75" s="29" t="s">
        <v>40</v>
      </c>
      <c r="S75" s="29" t="s">
        <v>40</v>
      </c>
      <c r="W75" s="25" t="s">
        <v>40</v>
      </c>
      <c r="X75" s="25" t="s">
        <v>40</v>
      </c>
      <c r="Y75" s="22">
        <v>31945019</v>
      </c>
      <c r="Z75" s="25">
        <v>5000</v>
      </c>
      <c r="AA75" s="34">
        <v>45006</v>
      </c>
    </row>
    <row r="76" spans="1:27" x14ac:dyDescent="0.25">
      <c r="A76" s="31" t="s">
        <v>603</v>
      </c>
      <c r="B76" s="22" t="s">
        <v>584</v>
      </c>
      <c r="C76" s="19" t="s">
        <v>478</v>
      </c>
      <c r="D76" s="19" t="s">
        <v>244</v>
      </c>
      <c r="E76" s="19">
        <v>1</v>
      </c>
      <c r="F76" s="22" t="s">
        <v>617</v>
      </c>
      <c r="G76" s="22">
        <v>272300266</v>
      </c>
      <c r="H76" s="22">
        <v>272300065</v>
      </c>
      <c r="J76" s="22" t="s">
        <v>40</v>
      </c>
      <c r="L76" s="25">
        <v>98</v>
      </c>
      <c r="M76" s="25" t="s">
        <v>40</v>
      </c>
      <c r="N76" s="25">
        <v>386</v>
      </c>
      <c r="O76" s="25">
        <v>556</v>
      </c>
      <c r="P76" s="25">
        <v>160</v>
      </c>
      <c r="Q76" s="25" t="s">
        <v>40</v>
      </c>
      <c r="R76" s="29" t="s">
        <v>40</v>
      </c>
      <c r="S76" s="29" t="s">
        <v>40</v>
      </c>
      <c r="W76" s="25" t="s">
        <v>40</v>
      </c>
      <c r="X76" s="25" t="s">
        <v>40</v>
      </c>
      <c r="Y76" s="22">
        <v>32537824</v>
      </c>
      <c r="Z76" s="25">
        <f>L76+N76+O76+P76</f>
        <v>1200</v>
      </c>
      <c r="AA76" s="34">
        <v>45007</v>
      </c>
    </row>
    <row r="77" spans="1:27" ht="45" x14ac:dyDescent="0.25">
      <c r="A77" s="31" t="s">
        <v>224</v>
      </c>
      <c r="B77" s="26" t="s">
        <v>585</v>
      </c>
      <c r="C77" s="19" t="s">
        <v>586</v>
      </c>
      <c r="D77" s="19" t="s">
        <v>587</v>
      </c>
      <c r="F77" s="31" t="s">
        <v>618</v>
      </c>
      <c r="G77" s="22">
        <v>272300267</v>
      </c>
      <c r="H77" s="22" t="s">
        <v>40</v>
      </c>
      <c r="I77" s="22" t="s">
        <v>40</v>
      </c>
      <c r="J77" s="22" t="s">
        <v>40</v>
      </c>
      <c r="L77" s="25" t="s">
        <v>40</v>
      </c>
      <c r="M77" s="25" t="s">
        <v>40</v>
      </c>
      <c r="N77" s="25">
        <v>181480</v>
      </c>
      <c r="O77" s="25">
        <v>9300</v>
      </c>
      <c r="P77" s="25" t="s">
        <v>40</v>
      </c>
      <c r="Q77" s="25" t="s">
        <v>40</v>
      </c>
      <c r="R77" s="29" t="s">
        <v>40</v>
      </c>
      <c r="S77" s="29" t="s">
        <v>40</v>
      </c>
      <c r="V77" s="25">
        <v>10218</v>
      </c>
      <c r="W77" s="25" t="s">
        <v>40</v>
      </c>
      <c r="X77" s="25">
        <v>100499</v>
      </c>
      <c r="Y77" s="22">
        <v>32538351</v>
      </c>
      <c r="Z77" s="25">
        <f>N77+O77+V77+X77</f>
        <v>301497</v>
      </c>
      <c r="AA77" s="34">
        <v>45008</v>
      </c>
    </row>
    <row r="78" spans="1:27" ht="30" x14ac:dyDescent="0.25">
      <c r="A78" s="31" t="s">
        <v>225</v>
      </c>
      <c r="B78" s="22" t="s">
        <v>591</v>
      </c>
      <c r="C78" s="19" t="s">
        <v>522</v>
      </c>
      <c r="D78" s="19" t="s">
        <v>592</v>
      </c>
      <c r="E78" s="19">
        <v>1</v>
      </c>
      <c r="F78" s="31" t="s">
        <v>619</v>
      </c>
      <c r="G78" s="22">
        <v>272300272</v>
      </c>
      <c r="H78" s="22">
        <v>272300066</v>
      </c>
      <c r="I78" s="22" t="s">
        <v>40</v>
      </c>
      <c r="J78" s="22" t="s">
        <v>40</v>
      </c>
      <c r="L78" s="25">
        <v>89</v>
      </c>
      <c r="M78" s="25" t="s">
        <v>40</v>
      </c>
      <c r="N78" s="25">
        <v>400</v>
      </c>
      <c r="O78" s="25">
        <v>538</v>
      </c>
      <c r="P78" s="25">
        <v>60</v>
      </c>
      <c r="Q78" s="25" t="s">
        <v>40</v>
      </c>
      <c r="R78" s="29" t="s">
        <v>40</v>
      </c>
      <c r="S78" s="29" t="s">
        <v>40</v>
      </c>
      <c r="V78" s="29" t="s">
        <v>40</v>
      </c>
      <c r="W78" s="25" t="s">
        <v>40</v>
      </c>
      <c r="X78" s="25" t="s">
        <v>40</v>
      </c>
      <c r="Y78" s="22">
        <v>32538343</v>
      </c>
      <c r="Z78" s="25">
        <f>P79+O79+N79+L79</f>
        <v>1607</v>
      </c>
      <c r="AA78" s="34">
        <v>45009</v>
      </c>
    </row>
    <row r="79" spans="1:27" x14ac:dyDescent="0.25">
      <c r="A79" s="31" t="s">
        <v>226</v>
      </c>
      <c r="B79" s="19" t="s">
        <v>589</v>
      </c>
      <c r="C79" s="19" t="s">
        <v>145</v>
      </c>
      <c r="D79" s="19" t="s">
        <v>590</v>
      </c>
      <c r="E79" s="19">
        <v>1</v>
      </c>
      <c r="F79" s="31" t="s">
        <v>620</v>
      </c>
      <c r="G79" s="22">
        <v>272300273</v>
      </c>
      <c r="H79" s="22">
        <v>272300067</v>
      </c>
      <c r="I79" s="22" t="s">
        <v>40</v>
      </c>
      <c r="J79" s="22" t="s">
        <v>40</v>
      </c>
      <c r="L79" s="25">
        <v>68</v>
      </c>
      <c r="M79" s="25" t="s">
        <v>40</v>
      </c>
      <c r="N79" s="25">
        <v>855</v>
      </c>
      <c r="O79" s="25">
        <v>522</v>
      </c>
      <c r="P79" s="25">
        <v>162</v>
      </c>
      <c r="Q79" s="25" t="s">
        <v>40</v>
      </c>
      <c r="R79" s="29" t="s">
        <v>40</v>
      </c>
      <c r="S79" s="29" t="s">
        <v>40</v>
      </c>
      <c r="V79" s="29" t="s">
        <v>40</v>
      </c>
      <c r="W79" s="25" t="s">
        <v>40</v>
      </c>
      <c r="X79" s="25" t="s">
        <v>40</v>
      </c>
      <c r="Y79" s="22">
        <v>32538805</v>
      </c>
      <c r="Z79" s="25">
        <v>1607</v>
      </c>
      <c r="AA79" s="34">
        <v>45012</v>
      </c>
    </row>
    <row r="80" spans="1:27" x14ac:dyDescent="0.25">
      <c r="A80" s="31" t="s">
        <v>227</v>
      </c>
      <c r="B80" s="22" t="s">
        <v>602</v>
      </c>
      <c r="C80" s="19" t="s">
        <v>444</v>
      </c>
      <c r="D80" s="19" t="s">
        <v>33</v>
      </c>
      <c r="E80" s="19">
        <v>1</v>
      </c>
      <c r="F80" s="31" t="s">
        <v>621</v>
      </c>
      <c r="G80" s="22">
        <v>272300274</v>
      </c>
      <c r="H80" s="22">
        <v>272300068</v>
      </c>
      <c r="I80" s="22" t="s">
        <v>40</v>
      </c>
      <c r="J80" s="22" t="s">
        <v>40</v>
      </c>
      <c r="L80" s="25">
        <v>74</v>
      </c>
      <c r="M80" s="25" t="s">
        <v>40</v>
      </c>
      <c r="N80" s="25">
        <v>460</v>
      </c>
      <c r="O80" s="25">
        <v>298</v>
      </c>
      <c r="P80" s="25">
        <v>120</v>
      </c>
      <c r="Q80" s="25" t="s">
        <v>40</v>
      </c>
      <c r="R80" s="29" t="s">
        <v>40</v>
      </c>
      <c r="S80" s="29" t="s">
        <v>40</v>
      </c>
      <c r="V80" s="29" t="s">
        <v>40</v>
      </c>
      <c r="W80" s="25" t="s">
        <v>40</v>
      </c>
      <c r="X80" s="25">
        <v>952</v>
      </c>
      <c r="Y80" s="22">
        <v>32539132</v>
      </c>
      <c r="Z80" s="25">
        <v>1904</v>
      </c>
      <c r="AA80" s="34">
        <v>45013</v>
      </c>
    </row>
    <row r="81" spans="1:27" x14ac:dyDescent="0.25">
      <c r="A81" s="31" t="s">
        <v>629</v>
      </c>
      <c r="B81" s="22" t="s">
        <v>630</v>
      </c>
      <c r="C81" s="19" t="s">
        <v>32</v>
      </c>
      <c r="D81" s="19" t="s">
        <v>244</v>
      </c>
      <c r="E81" s="19">
        <v>2</v>
      </c>
      <c r="F81" s="31" t="s">
        <v>631</v>
      </c>
      <c r="G81" s="22" t="s">
        <v>632</v>
      </c>
      <c r="H81" s="22" t="s">
        <v>633</v>
      </c>
      <c r="I81" s="22" t="s">
        <v>40</v>
      </c>
      <c r="J81" s="22" t="s">
        <v>40</v>
      </c>
      <c r="L81" s="25">
        <v>101</v>
      </c>
      <c r="M81" s="25" t="s">
        <v>40</v>
      </c>
      <c r="N81" s="25">
        <v>809</v>
      </c>
      <c r="O81" s="25">
        <v>716</v>
      </c>
      <c r="P81" s="25">
        <v>276</v>
      </c>
      <c r="Q81" s="25" t="s">
        <v>40</v>
      </c>
      <c r="R81" s="29" t="s">
        <v>40</v>
      </c>
      <c r="S81" s="29" t="s">
        <v>40</v>
      </c>
      <c r="V81" s="29" t="s">
        <v>40</v>
      </c>
      <c r="W81" s="25" t="s">
        <v>40</v>
      </c>
      <c r="X81" s="25" t="s">
        <v>40</v>
      </c>
      <c r="Y81" s="22">
        <v>32538793</v>
      </c>
      <c r="Z81" s="25">
        <f>L81+N81+O81+P81</f>
        <v>1902</v>
      </c>
      <c r="AA81" s="34">
        <v>45012</v>
      </c>
    </row>
    <row r="82" spans="1:27" ht="60" x14ac:dyDescent="0.25">
      <c r="A82" s="31" t="s">
        <v>230</v>
      </c>
      <c r="B82" s="26" t="s">
        <v>178</v>
      </c>
      <c r="C82" s="19" t="s">
        <v>604</v>
      </c>
      <c r="D82" s="19" t="s">
        <v>244</v>
      </c>
      <c r="E82" s="19">
        <v>2</v>
      </c>
      <c r="F82" s="31" t="s">
        <v>622</v>
      </c>
      <c r="G82" s="22">
        <v>272300275</v>
      </c>
      <c r="H82" s="22">
        <v>272300069</v>
      </c>
      <c r="I82" s="22" t="s">
        <v>40</v>
      </c>
      <c r="J82" s="22" t="s">
        <v>40</v>
      </c>
      <c r="L82" s="25">
        <f>43*8</f>
        <v>344</v>
      </c>
      <c r="M82" s="25" t="s">
        <v>40</v>
      </c>
      <c r="N82" s="25">
        <f>302*8</f>
        <v>2416</v>
      </c>
      <c r="O82" s="25">
        <f>276*8</f>
        <v>2208</v>
      </c>
      <c r="P82" s="25">
        <f>130*8</f>
        <v>1040</v>
      </c>
      <c r="Q82" s="25" t="s">
        <v>40</v>
      </c>
      <c r="R82" s="29" t="s">
        <v>40</v>
      </c>
      <c r="S82" s="29" t="s">
        <v>40</v>
      </c>
      <c r="V82" s="29" t="s">
        <v>40</v>
      </c>
      <c r="W82" s="25" t="s">
        <v>40</v>
      </c>
      <c r="X82" s="25" t="s">
        <v>40</v>
      </c>
      <c r="Y82" s="22">
        <v>32538874</v>
      </c>
      <c r="Z82" s="25">
        <f>N82+O82+P82+L82</f>
        <v>6008</v>
      </c>
      <c r="AA82" s="34">
        <v>45012</v>
      </c>
    </row>
    <row r="83" spans="1:27" ht="45" x14ac:dyDescent="0.25">
      <c r="A83" s="31" t="s">
        <v>231</v>
      </c>
      <c r="B83" s="26" t="s">
        <v>605</v>
      </c>
      <c r="C83" s="19" t="s">
        <v>606</v>
      </c>
      <c r="D83" s="19" t="s">
        <v>244</v>
      </c>
      <c r="E83" s="19">
        <v>3</v>
      </c>
      <c r="F83" s="31" t="s">
        <v>623</v>
      </c>
      <c r="G83" s="22">
        <v>2723000276</v>
      </c>
      <c r="H83" s="22">
        <v>272300070</v>
      </c>
      <c r="I83" s="22" t="s">
        <v>40</v>
      </c>
      <c r="J83" s="22" t="s">
        <v>40</v>
      </c>
      <c r="L83" s="25">
        <v>240</v>
      </c>
      <c r="M83" s="25">
        <v>540</v>
      </c>
      <c r="N83" s="25">
        <v>7446</v>
      </c>
      <c r="O83" s="25">
        <v>2205</v>
      </c>
      <c r="P83" s="25">
        <v>928</v>
      </c>
      <c r="Q83" s="25">
        <v>920</v>
      </c>
      <c r="R83" s="29" t="s">
        <v>40</v>
      </c>
      <c r="S83" s="29" t="s">
        <v>40</v>
      </c>
      <c r="V83" s="29" t="s">
        <v>40</v>
      </c>
      <c r="W83" s="25" t="s">
        <v>40</v>
      </c>
      <c r="X83" s="25" t="s">
        <v>40</v>
      </c>
      <c r="Y83" s="22">
        <v>32539130</v>
      </c>
      <c r="Z83" s="25">
        <f>Q83+P83+O83+N83+M83+L83</f>
        <v>12279</v>
      </c>
      <c r="AA83" s="34">
        <v>45013</v>
      </c>
    </row>
    <row r="84" spans="1:27" ht="30" x14ac:dyDescent="0.25">
      <c r="A84" s="31" t="s">
        <v>232</v>
      </c>
      <c r="B84" s="22" t="s">
        <v>609</v>
      </c>
      <c r="C84" s="19" t="s">
        <v>610</v>
      </c>
      <c r="D84" s="19" t="s">
        <v>244</v>
      </c>
      <c r="E84" s="19">
        <v>2</v>
      </c>
      <c r="F84" s="31" t="s">
        <v>624</v>
      </c>
      <c r="G84" s="22">
        <v>272300280</v>
      </c>
      <c r="H84" s="22">
        <v>272300071</v>
      </c>
      <c r="I84" s="22">
        <v>272300016</v>
      </c>
      <c r="J84" s="22" t="s">
        <v>40</v>
      </c>
      <c r="L84" s="25">
        <v>312</v>
      </c>
      <c r="M84" s="25">
        <v>840</v>
      </c>
      <c r="N84" s="25">
        <v>7827</v>
      </c>
      <c r="O84" s="25">
        <v>3296</v>
      </c>
      <c r="P84" s="25">
        <v>2072</v>
      </c>
      <c r="Q84" s="25">
        <v>2835</v>
      </c>
      <c r="R84" s="29" t="s">
        <v>40</v>
      </c>
      <c r="S84" s="29" t="s">
        <v>40</v>
      </c>
      <c r="V84" s="29" t="s">
        <v>40</v>
      </c>
      <c r="W84" s="25">
        <v>1035</v>
      </c>
      <c r="X84" s="25" t="s">
        <v>40</v>
      </c>
      <c r="Y84" s="22">
        <v>32539278</v>
      </c>
      <c r="Z84" s="25">
        <f>W84+Q84+P84+O84+N84+M84+L84</f>
        <v>18217</v>
      </c>
      <c r="AA84" s="34">
        <v>45013</v>
      </c>
    </row>
    <row r="85" spans="1:27" x14ac:dyDescent="0.25">
      <c r="A85" s="31" t="s">
        <v>233</v>
      </c>
      <c r="B85" s="22" t="s">
        <v>634</v>
      </c>
      <c r="C85" s="19" t="s">
        <v>377</v>
      </c>
      <c r="D85" s="19" t="s">
        <v>244</v>
      </c>
      <c r="E85" s="19">
        <v>1</v>
      </c>
      <c r="F85" s="31" t="s">
        <v>635</v>
      </c>
      <c r="G85" s="22">
        <v>272300294</v>
      </c>
      <c r="H85" s="22">
        <v>272300072</v>
      </c>
      <c r="I85" s="22" t="s">
        <v>40</v>
      </c>
      <c r="J85" s="22" t="s">
        <v>40</v>
      </c>
      <c r="L85" s="25">
        <v>101</v>
      </c>
      <c r="M85" s="25" t="s">
        <v>40</v>
      </c>
      <c r="N85" s="25">
        <v>234</v>
      </c>
      <c r="O85" s="25">
        <v>453</v>
      </c>
      <c r="P85" s="25">
        <v>230</v>
      </c>
      <c r="Q85" s="25" t="s">
        <v>40</v>
      </c>
      <c r="R85" s="29" t="s">
        <v>40</v>
      </c>
      <c r="S85" s="29" t="s">
        <v>40</v>
      </c>
      <c r="V85" s="29" t="s">
        <v>40</v>
      </c>
      <c r="W85" s="25" t="s">
        <v>40</v>
      </c>
      <c r="X85" s="25" t="s">
        <v>40</v>
      </c>
      <c r="Y85" s="22">
        <v>32540327</v>
      </c>
      <c r="Z85" s="25">
        <f>P85+O85+N85+L85</f>
        <v>1018</v>
      </c>
      <c r="AA85" s="34">
        <v>45019</v>
      </c>
    </row>
    <row r="86" spans="1:27" ht="30" x14ac:dyDescent="0.25">
      <c r="A86" s="31" t="s">
        <v>234</v>
      </c>
      <c r="B86" s="22" t="s">
        <v>648</v>
      </c>
      <c r="C86" s="19" t="s">
        <v>649</v>
      </c>
      <c r="D86" s="19" t="s">
        <v>244</v>
      </c>
      <c r="E86" s="19">
        <v>1</v>
      </c>
      <c r="F86" s="31" t="s">
        <v>637</v>
      </c>
      <c r="G86" s="22">
        <v>2723000295</v>
      </c>
      <c r="H86" s="22">
        <v>272300073</v>
      </c>
      <c r="I86" s="22" t="s">
        <v>40</v>
      </c>
      <c r="J86" s="22" t="s">
        <v>40</v>
      </c>
      <c r="L86" s="25">
        <v>120</v>
      </c>
      <c r="M86" s="25" t="s">
        <v>40</v>
      </c>
      <c r="N86" s="25">
        <v>1663</v>
      </c>
      <c r="O86" s="25">
        <v>616</v>
      </c>
      <c r="P86" s="25">
        <v>276</v>
      </c>
      <c r="Q86" s="25" t="s">
        <v>40</v>
      </c>
      <c r="R86" s="29" t="s">
        <v>40</v>
      </c>
      <c r="S86" s="29" t="s">
        <v>40</v>
      </c>
      <c r="V86" s="29" t="s">
        <v>40</v>
      </c>
      <c r="W86" s="25" t="s">
        <v>40</v>
      </c>
      <c r="X86" s="25" t="s">
        <v>40</v>
      </c>
      <c r="Y86" s="22">
        <v>32540224</v>
      </c>
      <c r="Z86" s="25">
        <f>P86+O86+N86+L86</f>
        <v>2675</v>
      </c>
      <c r="AA86" s="34">
        <v>45019</v>
      </c>
    </row>
    <row r="87" spans="1:27" ht="30" x14ac:dyDescent="0.25">
      <c r="A87" s="31" t="s">
        <v>235</v>
      </c>
      <c r="B87" s="26" t="s">
        <v>650</v>
      </c>
      <c r="C87" s="19" t="s">
        <v>586</v>
      </c>
      <c r="D87" s="19" t="s">
        <v>651</v>
      </c>
      <c r="E87" s="19">
        <v>2</v>
      </c>
      <c r="F87" s="31" t="s">
        <v>638</v>
      </c>
      <c r="G87" s="22">
        <v>2723000296</v>
      </c>
      <c r="H87" s="22">
        <v>272300074</v>
      </c>
      <c r="I87" s="22" t="s">
        <v>40</v>
      </c>
      <c r="J87" s="22" t="s">
        <v>40</v>
      </c>
      <c r="L87" s="25" t="s">
        <v>40</v>
      </c>
      <c r="M87" s="25" t="s">
        <v>40</v>
      </c>
      <c r="N87" s="25" t="s">
        <v>40</v>
      </c>
      <c r="O87" s="25" t="s">
        <v>40</v>
      </c>
      <c r="P87" s="25" t="s">
        <v>40</v>
      </c>
      <c r="Q87" s="25" t="s">
        <v>40</v>
      </c>
      <c r="R87" s="29" t="s">
        <v>40</v>
      </c>
      <c r="S87" s="29" t="s">
        <v>40</v>
      </c>
      <c r="V87" s="29" t="s">
        <v>40</v>
      </c>
      <c r="W87" s="25" t="s">
        <v>40</v>
      </c>
      <c r="X87" s="25" t="s">
        <v>40</v>
      </c>
      <c r="Y87" s="22" t="s">
        <v>40</v>
      </c>
      <c r="Z87" s="25" t="s">
        <v>40</v>
      </c>
      <c r="AA87" s="34">
        <v>45020</v>
      </c>
    </row>
    <row r="88" spans="1:27" x14ac:dyDescent="0.25">
      <c r="A88" s="31" t="s">
        <v>236</v>
      </c>
      <c r="B88" s="22" t="s">
        <v>658</v>
      </c>
      <c r="C88" s="19" t="s">
        <v>259</v>
      </c>
      <c r="D88" s="19" t="s">
        <v>244</v>
      </c>
      <c r="E88" s="19">
        <v>2</v>
      </c>
      <c r="F88" s="31" t="s">
        <v>639</v>
      </c>
      <c r="G88" s="22">
        <v>272300297</v>
      </c>
      <c r="H88" s="22">
        <v>272300075</v>
      </c>
      <c r="I88" s="22" t="s">
        <v>40</v>
      </c>
      <c r="J88" s="22" t="s">
        <v>40</v>
      </c>
      <c r="L88" s="25">
        <v>101</v>
      </c>
      <c r="M88" s="25" t="s">
        <v>40</v>
      </c>
      <c r="N88" s="25">
        <v>999</v>
      </c>
      <c r="O88" s="25">
        <v>701</v>
      </c>
      <c r="P88" s="25">
        <v>303</v>
      </c>
      <c r="Q88" s="25" t="s">
        <v>40</v>
      </c>
      <c r="R88" s="29" t="s">
        <v>40</v>
      </c>
      <c r="S88" s="29" t="s">
        <v>40</v>
      </c>
      <c r="V88" s="29" t="s">
        <v>40</v>
      </c>
      <c r="W88" s="25" t="s">
        <v>40</v>
      </c>
      <c r="X88" s="25" t="s">
        <v>40</v>
      </c>
      <c r="Y88" s="22">
        <v>32540627</v>
      </c>
      <c r="Z88" s="25">
        <v>2104</v>
      </c>
      <c r="AA88" s="34">
        <v>45021</v>
      </c>
    </row>
    <row r="89" spans="1:27" ht="30" x14ac:dyDescent="0.25">
      <c r="A89" s="31" t="s">
        <v>237</v>
      </c>
      <c r="B89" s="26" t="s">
        <v>666</v>
      </c>
      <c r="C89" s="19" t="s">
        <v>665</v>
      </c>
      <c r="D89" s="19" t="s">
        <v>244</v>
      </c>
      <c r="E89" s="19">
        <v>2</v>
      </c>
      <c r="F89" s="31" t="s">
        <v>640</v>
      </c>
      <c r="G89" s="22">
        <v>272300298</v>
      </c>
      <c r="H89" s="22">
        <v>272300076</v>
      </c>
      <c r="I89" s="22" t="s">
        <v>40</v>
      </c>
      <c r="J89" s="22" t="s">
        <v>40</v>
      </c>
      <c r="L89" s="25">
        <v>82</v>
      </c>
      <c r="M89" s="25" t="s">
        <v>40</v>
      </c>
      <c r="N89" s="25">
        <v>720</v>
      </c>
      <c r="O89" s="25">
        <v>788</v>
      </c>
      <c r="P89" s="25">
        <v>120</v>
      </c>
      <c r="Q89" s="25" t="s">
        <v>40</v>
      </c>
      <c r="R89" s="29" t="s">
        <v>40</v>
      </c>
      <c r="S89" s="29" t="s">
        <v>40</v>
      </c>
      <c r="V89" s="29" t="s">
        <v>40</v>
      </c>
      <c r="W89" s="25" t="s">
        <v>40</v>
      </c>
      <c r="X89" s="25" t="s">
        <v>40</v>
      </c>
      <c r="Y89" s="26" t="s">
        <v>659</v>
      </c>
      <c r="Z89" s="25">
        <v>1710</v>
      </c>
      <c r="AA89" s="34">
        <v>45021</v>
      </c>
    </row>
    <row r="90" spans="1:27" ht="30" x14ac:dyDescent="0.25">
      <c r="A90" s="31" t="s">
        <v>238</v>
      </c>
      <c r="B90" s="26" t="s">
        <v>663</v>
      </c>
      <c r="C90" s="19" t="s">
        <v>664</v>
      </c>
      <c r="D90" s="19" t="s">
        <v>244</v>
      </c>
      <c r="E90" s="19">
        <v>2</v>
      </c>
      <c r="F90" s="31" t="s">
        <v>641</v>
      </c>
      <c r="G90" s="22">
        <v>272300299</v>
      </c>
      <c r="H90" s="22">
        <v>272300077</v>
      </c>
      <c r="I90" s="22" t="s">
        <v>40</v>
      </c>
      <c r="J90" s="22" t="s">
        <v>40</v>
      </c>
      <c r="L90" s="25">
        <v>110</v>
      </c>
      <c r="M90" s="25" t="s">
        <v>40</v>
      </c>
      <c r="N90" s="25">
        <v>1025</v>
      </c>
      <c r="O90" s="25">
        <v>905</v>
      </c>
      <c r="P90" s="25">
        <v>127</v>
      </c>
      <c r="Q90" s="25" t="s">
        <v>40</v>
      </c>
      <c r="R90" s="29" t="s">
        <v>40</v>
      </c>
      <c r="S90" s="29" t="s">
        <v>40</v>
      </c>
      <c r="V90" s="29" t="s">
        <v>40</v>
      </c>
      <c r="W90" s="25" t="s">
        <v>40</v>
      </c>
      <c r="X90" s="25" t="s">
        <v>40</v>
      </c>
      <c r="Y90" s="26" t="s">
        <v>661</v>
      </c>
      <c r="Z90" s="25">
        <v>2167</v>
      </c>
      <c r="AA90" s="34">
        <v>45021</v>
      </c>
    </row>
    <row r="91" spans="1:27" ht="30" x14ac:dyDescent="0.25">
      <c r="A91" s="31" t="s">
        <v>461</v>
      </c>
      <c r="B91" s="26" t="s">
        <v>660</v>
      </c>
      <c r="C91" s="19" t="s">
        <v>662</v>
      </c>
      <c r="D91" s="19" t="s">
        <v>244</v>
      </c>
      <c r="E91" s="19">
        <v>2</v>
      </c>
      <c r="F91" s="31" t="s">
        <v>642</v>
      </c>
      <c r="G91" s="22">
        <v>272300300</v>
      </c>
      <c r="H91" s="22">
        <v>272300078</v>
      </c>
      <c r="I91" s="22" t="s">
        <v>40</v>
      </c>
      <c r="J91" s="22" t="s">
        <v>40</v>
      </c>
      <c r="L91" s="25">
        <v>82</v>
      </c>
      <c r="M91" s="25" t="s">
        <v>40</v>
      </c>
      <c r="N91" s="25">
        <v>560</v>
      </c>
      <c r="O91" s="25">
        <v>710</v>
      </c>
      <c r="P91" s="25">
        <v>100</v>
      </c>
      <c r="Q91" s="25" t="s">
        <v>40</v>
      </c>
      <c r="R91" s="29" t="s">
        <v>40</v>
      </c>
      <c r="S91" s="29" t="s">
        <v>40</v>
      </c>
      <c r="V91" s="29" t="s">
        <v>40</v>
      </c>
      <c r="W91" s="25" t="s">
        <v>40</v>
      </c>
      <c r="X91" s="25" t="s">
        <v>40</v>
      </c>
      <c r="Y91" s="26" t="s">
        <v>667</v>
      </c>
      <c r="Z91" s="25">
        <v>1452</v>
      </c>
      <c r="AA91" s="34">
        <v>45021</v>
      </c>
    </row>
    <row r="92" spans="1:27" ht="30" x14ac:dyDescent="0.25">
      <c r="A92" s="31" t="s">
        <v>462</v>
      </c>
      <c r="B92" s="26" t="s">
        <v>669</v>
      </c>
      <c r="C92" s="19" t="s">
        <v>668</v>
      </c>
      <c r="D92" s="19" t="s">
        <v>244</v>
      </c>
      <c r="E92" s="19">
        <v>2</v>
      </c>
      <c r="F92" s="31" t="s">
        <v>643</v>
      </c>
      <c r="G92" s="22">
        <v>272300301</v>
      </c>
      <c r="H92" s="22">
        <v>272300079</v>
      </c>
      <c r="I92" s="22" t="s">
        <v>40</v>
      </c>
      <c r="J92" s="22" t="s">
        <v>40</v>
      </c>
      <c r="L92" s="25">
        <v>82</v>
      </c>
      <c r="M92" s="25" t="s">
        <v>40</v>
      </c>
      <c r="N92" s="25">
        <v>432</v>
      </c>
      <c r="O92" s="25">
        <v>680</v>
      </c>
      <c r="P92" s="25">
        <v>100</v>
      </c>
      <c r="Q92" s="25" t="s">
        <v>40</v>
      </c>
      <c r="R92" s="29" t="s">
        <v>40</v>
      </c>
      <c r="S92" s="29" t="s">
        <v>40</v>
      </c>
      <c r="V92" s="29" t="s">
        <v>40</v>
      </c>
      <c r="W92" s="25" t="s">
        <v>40</v>
      </c>
      <c r="X92" s="25" t="s">
        <v>40</v>
      </c>
      <c r="Y92" s="26" t="s">
        <v>670</v>
      </c>
      <c r="Z92" s="25">
        <v>1294</v>
      </c>
      <c r="AA92" s="34">
        <v>45021</v>
      </c>
    </row>
    <row r="93" spans="1:27" ht="30" x14ac:dyDescent="0.25">
      <c r="A93" s="31" t="s">
        <v>291</v>
      </c>
      <c r="B93" s="26" t="s">
        <v>671</v>
      </c>
      <c r="C93" s="19" t="s">
        <v>672</v>
      </c>
      <c r="D93" s="19" t="s">
        <v>244</v>
      </c>
      <c r="E93" s="19">
        <v>2</v>
      </c>
      <c r="F93" s="31" t="s">
        <v>644</v>
      </c>
      <c r="G93" s="22">
        <v>272300302</v>
      </c>
      <c r="H93" s="22">
        <v>272300080</v>
      </c>
      <c r="I93" s="22" t="s">
        <v>40</v>
      </c>
      <c r="J93" s="22" t="s">
        <v>40</v>
      </c>
      <c r="L93" s="25">
        <v>86</v>
      </c>
      <c r="M93" s="25" t="s">
        <v>40</v>
      </c>
      <c r="N93" s="25">
        <v>874</v>
      </c>
      <c r="O93" s="25">
        <v>730</v>
      </c>
      <c r="P93" s="25">
        <v>130</v>
      </c>
      <c r="Q93" s="25" t="s">
        <v>40</v>
      </c>
      <c r="R93" s="29" t="s">
        <v>40</v>
      </c>
      <c r="S93" s="29" t="s">
        <v>40</v>
      </c>
      <c r="V93" s="29" t="s">
        <v>40</v>
      </c>
      <c r="W93" s="25" t="s">
        <v>40</v>
      </c>
      <c r="X93" s="25" t="s">
        <v>40</v>
      </c>
      <c r="Y93" s="22">
        <v>32538551</v>
      </c>
      <c r="Z93" s="25">
        <v>1820</v>
      </c>
      <c r="AA93" s="34">
        <v>45021</v>
      </c>
    </row>
    <row r="94" spans="1:27" x14ac:dyDescent="0.25">
      <c r="A94" s="31" t="s">
        <v>282</v>
      </c>
      <c r="B94" s="22" t="s">
        <v>676</v>
      </c>
      <c r="C94" s="19" t="s">
        <v>259</v>
      </c>
      <c r="D94" s="19" t="s">
        <v>297</v>
      </c>
      <c r="E94" s="19">
        <v>1</v>
      </c>
      <c r="F94" s="31" t="s">
        <v>645</v>
      </c>
      <c r="G94" s="22">
        <v>272300307</v>
      </c>
      <c r="H94" s="22">
        <v>272300081</v>
      </c>
      <c r="I94" s="22">
        <v>272300017</v>
      </c>
      <c r="J94" s="22" t="s">
        <v>40</v>
      </c>
      <c r="L94" s="25">
        <v>566</v>
      </c>
      <c r="M94" s="25">
        <v>492</v>
      </c>
      <c r="N94" s="25">
        <v>9800</v>
      </c>
      <c r="O94" s="25">
        <v>941</v>
      </c>
      <c r="P94" s="25" t="s">
        <v>40</v>
      </c>
      <c r="Q94" s="25">
        <v>320</v>
      </c>
      <c r="R94" s="29" t="s">
        <v>40</v>
      </c>
      <c r="S94" s="29" t="s">
        <v>40</v>
      </c>
      <c r="V94" s="29" t="s">
        <v>40</v>
      </c>
      <c r="W94" s="25" t="s">
        <v>40</v>
      </c>
      <c r="X94" s="25" t="s">
        <v>40</v>
      </c>
      <c r="Y94" s="22">
        <v>32542011</v>
      </c>
      <c r="Z94" s="25">
        <f>Q94+O94+N94+M94+L94</f>
        <v>12119</v>
      </c>
      <c r="AA94" s="34">
        <v>45027</v>
      </c>
    </row>
    <row r="95" spans="1:27" x14ac:dyDescent="0.25">
      <c r="A95" s="31" t="s">
        <v>283</v>
      </c>
      <c r="B95" s="22" t="s">
        <v>677</v>
      </c>
      <c r="C95" s="19" t="s">
        <v>678</v>
      </c>
      <c r="D95" s="19" t="s">
        <v>244</v>
      </c>
      <c r="E95" s="19">
        <v>2</v>
      </c>
      <c r="F95" s="31" t="s">
        <v>646</v>
      </c>
      <c r="G95" s="22">
        <v>272300308</v>
      </c>
      <c r="H95" s="22">
        <v>272300082</v>
      </c>
      <c r="I95" s="22" t="s">
        <v>40</v>
      </c>
      <c r="J95" s="22" t="s">
        <v>40</v>
      </c>
      <c r="L95" s="25">
        <v>312</v>
      </c>
      <c r="M95" s="25" t="s">
        <v>40</v>
      </c>
      <c r="N95" s="25">
        <v>2104</v>
      </c>
      <c r="O95" s="25">
        <v>766</v>
      </c>
      <c r="P95" s="25">
        <v>412</v>
      </c>
      <c r="Q95" s="25" t="s">
        <v>40</v>
      </c>
      <c r="R95" s="29" t="s">
        <v>40</v>
      </c>
      <c r="S95" s="29" t="s">
        <v>40</v>
      </c>
      <c r="V95" s="29" t="s">
        <v>40</v>
      </c>
      <c r="W95" s="25" t="s">
        <v>40</v>
      </c>
      <c r="X95" s="25" t="s">
        <v>40</v>
      </c>
      <c r="Y95" s="22">
        <v>32541745</v>
      </c>
      <c r="Z95" s="25">
        <f>L95+N95+O95+P95</f>
        <v>3594</v>
      </c>
      <c r="AA95" s="34">
        <v>45028</v>
      </c>
    </row>
    <row r="96" spans="1:27" ht="30" x14ac:dyDescent="0.25">
      <c r="A96" s="31" t="s">
        <v>284</v>
      </c>
      <c r="B96" s="26" t="s">
        <v>681</v>
      </c>
      <c r="C96" s="19" t="s">
        <v>250</v>
      </c>
      <c r="D96" s="19" t="s">
        <v>472</v>
      </c>
      <c r="E96" s="19">
        <v>1</v>
      </c>
      <c r="F96" s="31" t="s">
        <v>647</v>
      </c>
      <c r="G96" s="22">
        <v>272300309</v>
      </c>
      <c r="H96" s="22">
        <v>272300083</v>
      </c>
      <c r="I96" s="22">
        <v>272300018</v>
      </c>
      <c r="J96" s="22">
        <v>272300002</v>
      </c>
      <c r="K96" s="22">
        <v>272300001</v>
      </c>
      <c r="L96" s="25">
        <v>512</v>
      </c>
      <c r="M96" s="25" t="s">
        <v>40</v>
      </c>
      <c r="N96" s="25">
        <v>5860</v>
      </c>
      <c r="O96" s="25">
        <v>1022</v>
      </c>
      <c r="P96" s="25">
        <v>268</v>
      </c>
      <c r="Q96" s="25">
        <v>675</v>
      </c>
      <c r="R96" s="29" t="s">
        <v>682</v>
      </c>
      <c r="S96" s="29" t="s">
        <v>40</v>
      </c>
      <c r="T96" s="25">
        <v>580</v>
      </c>
      <c r="U96" s="25"/>
      <c r="V96" s="29" t="s">
        <v>40</v>
      </c>
      <c r="W96" s="25" t="s">
        <v>40</v>
      </c>
      <c r="X96" s="25">
        <v>9477</v>
      </c>
      <c r="Y96" s="22">
        <v>32542233</v>
      </c>
      <c r="Z96" s="25">
        <f>X96+R96+Q96+P96+O96+N96+L96+T96</f>
        <v>18954</v>
      </c>
      <c r="AA96" s="34">
        <v>45030</v>
      </c>
    </row>
    <row r="97" spans="1:27" x14ac:dyDescent="0.25">
      <c r="A97" s="31" t="s">
        <v>285</v>
      </c>
      <c r="B97" s="22" t="s">
        <v>685</v>
      </c>
      <c r="C97" s="19" t="s">
        <v>173</v>
      </c>
      <c r="D97" s="19" t="s">
        <v>472</v>
      </c>
      <c r="E97" s="19">
        <v>1</v>
      </c>
      <c r="F97" s="31" t="s">
        <v>636</v>
      </c>
      <c r="G97" s="22">
        <v>272300310</v>
      </c>
      <c r="H97" s="22">
        <v>27230084</v>
      </c>
      <c r="I97" s="22">
        <v>272300019</v>
      </c>
      <c r="J97" s="22" t="s">
        <v>40</v>
      </c>
      <c r="K97" s="22" t="s">
        <v>40</v>
      </c>
      <c r="L97" s="25">
        <v>216</v>
      </c>
      <c r="M97" s="25" t="s">
        <v>40</v>
      </c>
      <c r="N97" s="25">
        <v>3096</v>
      </c>
      <c r="O97" s="25">
        <v>485</v>
      </c>
      <c r="P97" s="25">
        <v>280</v>
      </c>
      <c r="Q97" s="25" t="s">
        <v>40</v>
      </c>
      <c r="R97" s="29" t="s">
        <v>40</v>
      </c>
      <c r="S97" s="29" t="s">
        <v>40</v>
      </c>
      <c r="T97" s="29" t="s">
        <v>40</v>
      </c>
      <c r="V97" s="29" t="s">
        <v>40</v>
      </c>
      <c r="W97" s="25" t="s">
        <v>40</v>
      </c>
      <c r="X97" s="25" t="s">
        <v>40</v>
      </c>
      <c r="Y97" s="22">
        <v>32542237</v>
      </c>
      <c r="Z97" s="25">
        <f>P97+O97+N97+L97</f>
        <v>4077</v>
      </c>
      <c r="AA97" s="34">
        <v>45030</v>
      </c>
    </row>
    <row r="98" spans="1:27" x14ac:dyDescent="0.25">
      <c r="A98" s="31" t="s">
        <v>286</v>
      </c>
      <c r="B98" s="22" t="s">
        <v>686</v>
      </c>
      <c r="C98" s="19" t="s">
        <v>145</v>
      </c>
      <c r="D98" s="19" t="s">
        <v>244</v>
      </c>
      <c r="E98" s="19">
        <v>2</v>
      </c>
      <c r="F98" s="22">
        <v>230400088</v>
      </c>
      <c r="G98" s="22">
        <v>272300325</v>
      </c>
      <c r="H98" s="22">
        <v>272300085</v>
      </c>
      <c r="I98" s="22" t="s">
        <v>40</v>
      </c>
      <c r="J98" s="22" t="s">
        <v>40</v>
      </c>
      <c r="K98" s="22" t="s">
        <v>40</v>
      </c>
      <c r="L98" s="25">
        <v>212</v>
      </c>
      <c r="M98" s="25" t="s">
        <v>40</v>
      </c>
      <c r="N98" s="25">
        <v>2047</v>
      </c>
      <c r="O98" s="25">
        <v>638</v>
      </c>
      <c r="P98" s="25">
        <v>428</v>
      </c>
      <c r="Q98" s="25" t="s">
        <v>40</v>
      </c>
      <c r="R98" s="29" t="s">
        <v>40</v>
      </c>
      <c r="S98" s="29" t="s">
        <v>40</v>
      </c>
      <c r="T98" s="29" t="s">
        <v>40</v>
      </c>
      <c r="V98" s="29" t="s">
        <v>40</v>
      </c>
      <c r="W98" s="25" t="s">
        <v>40</v>
      </c>
      <c r="X98" s="25">
        <v>3325</v>
      </c>
      <c r="Y98" s="22">
        <v>32542804</v>
      </c>
      <c r="Z98" s="25">
        <f>X98+P98+O98+N98+L98</f>
        <v>6650</v>
      </c>
      <c r="AA98" s="34">
        <v>45033</v>
      </c>
    </row>
    <row r="99" spans="1:27" ht="30" x14ac:dyDescent="0.25">
      <c r="A99" s="31" t="s">
        <v>287</v>
      </c>
      <c r="B99" s="22" t="s">
        <v>687</v>
      </c>
      <c r="C99" s="19" t="s">
        <v>598</v>
      </c>
      <c r="D99" s="19" t="s">
        <v>688</v>
      </c>
      <c r="E99" s="19">
        <v>2</v>
      </c>
      <c r="F99" s="22">
        <v>230400089</v>
      </c>
      <c r="G99" s="22">
        <v>272300326</v>
      </c>
      <c r="H99" s="22">
        <v>272300086</v>
      </c>
      <c r="I99" s="22" t="s">
        <v>40</v>
      </c>
      <c r="J99" s="22" t="s">
        <v>40</v>
      </c>
      <c r="K99" s="22" t="s">
        <v>40</v>
      </c>
      <c r="L99" s="25">
        <v>93</v>
      </c>
      <c r="M99" s="25" t="s">
        <v>40</v>
      </c>
      <c r="N99" s="25">
        <v>1008</v>
      </c>
      <c r="O99" s="25">
        <v>771</v>
      </c>
      <c r="P99" s="25">
        <v>266</v>
      </c>
      <c r="Q99" s="25" t="s">
        <v>40</v>
      </c>
      <c r="R99" s="29" t="s">
        <v>40</v>
      </c>
      <c r="S99" s="29" t="s">
        <v>40</v>
      </c>
      <c r="T99" s="29" t="s">
        <v>40</v>
      </c>
      <c r="V99" s="29" t="s">
        <v>40</v>
      </c>
      <c r="W99" s="25" t="s">
        <v>40</v>
      </c>
      <c r="X99" s="25" t="s">
        <v>40</v>
      </c>
      <c r="Y99" s="26" t="s">
        <v>689</v>
      </c>
      <c r="Z99" s="25">
        <v>2158</v>
      </c>
      <c r="AA99" s="34">
        <v>45033</v>
      </c>
    </row>
    <row r="100" spans="1:27" ht="30" x14ac:dyDescent="0.25">
      <c r="A100" s="31" t="s">
        <v>288</v>
      </c>
      <c r="B100" s="22" t="s">
        <v>692</v>
      </c>
      <c r="C100" s="19" t="s">
        <v>693</v>
      </c>
      <c r="D100" s="19" t="s">
        <v>244</v>
      </c>
      <c r="E100" s="19">
        <v>4</v>
      </c>
      <c r="F100" s="22">
        <v>230400090</v>
      </c>
      <c r="G100" s="22">
        <v>272300334</v>
      </c>
      <c r="H100" s="22">
        <v>272300087</v>
      </c>
      <c r="I100" s="22">
        <v>272300020</v>
      </c>
      <c r="J100" s="22" t="s">
        <v>40</v>
      </c>
      <c r="K100" s="22" t="s">
        <v>40</v>
      </c>
      <c r="L100" s="25">
        <v>374</v>
      </c>
      <c r="M100" s="25">
        <v>879</v>
      </c>
      <c r="N100" s="25">
        <v>20812</v>
      </c>
      <c r="O100" s="25">
        <v>3163</v>
      </c>
      <c r="P100" s="25">
        <v>1506</v>
      </c>
      <c r="Q100" s="25">
        <v>4215</v>
      </c>
      <c r="R100" s="29" t="s">
        <v>40</v>
      </c>
      <c r="S100" s="29" t="s">
        <v>217</v>
      </c>
      <c r="T100" s="29" t="s">
        <v>40</v>
      </c>
      <c r="V100" s="29" t="s">
        <v>40</v>
      </c>
      <c r="W100" s="25">
        <v>1656</v>
      </c>
      <c r="X100" s="25" t="s">
        <v>40</v>
      </c>
      <c r="Y100" s="22">
        <v>32543562</v>
      </c>
      <c r="Z100" s="25">
        <f>W100+S100+Q100+P100+O100+N100+M100+L100</f>
        <v>37605</v>
      </c>
      <c r="AA100" s="34">
        <v>45035</v>
      </c>
    </row>
    <row r="101" spans="1:27" ht="30" x14ac:dyDescent="0.25">
      <c r="A101" s="31" t="s">
        <v>289</v>
      </c>
      <c r="B101" s="26" t="s">
        <v>694</v>
      </c>
      <c r="C101" s="19" t="s">
        <v>63</v>
      </c>
      <c r="D101" s="19" t="s">
        <v>651</v>
      </c>
      <c r="E101" s="19">
        <v>1</v>
      </c>
      <c r="F101" s="22">
        <v>230400091</v>
      </c>
      <c r="G101" s="22">
        <v>272300341</v>
      </c>
      <c r="H101" s="22">
        <v>272300088</v>
      </c>
      <c r="I101" s="22" t="s">
        <v>40</v>
      </c>
      <c r="J101" s="22" t="s">
        <v>40</v>
      </c>
      <c r="K101" s="22" t="s">
        <v>40</v>
      </c>
      <c r="L101" s="25" t="s">
        <v>40</v>
      </c>
      <c r="M101" s="25" t="s">
        <v>40</v>
      </c>
      <c r="N101" s="25" t="s">
        <v>40</v>
      </c>
      <c r="O101" s="25" t="s">
        <v>40</v>
      </c>
      <c r="P101" s="25" t="s">
        <v>40</v>
      </c>
      <c r="Q101" s="25" t="s">
        <v>40</v>
      </c>
      <c r="R101" s="29" t="s">
        <v>40</v>
      </c>
      <c r="S101" s="29" t="s">
        <v>40</v>
      </c>
      <c r="T101" s="29" t="s">
        <v>40</v>
      </c>
      <c r="V101" s="29" t="s">
        <v>40</v>
      </c>
      <c r="W101" s="25" t="s">
        <v>40</v>
      </c>
      <c r="X101" s="25" t="s">
        <v>40</v>
      </c>
      <c r="Y101" s="22" t="s">
        <v>228</v>
      </c>
      <c r="Z101" s="25" t="s">
        <v>229</v>
      </c>
      <c r="AA101" s="34">
        <v>45036</v>
      </c>
    </row>
    <row r="102" spans="1:27" x14ac:dyDescent="0.25">
      <c r="A102" s="31" t="s">
        <v>290</v>
      </c>
      <c r="B102" s="22" t="s">
        <v>695</v>
      </c>
      <c r="C102" s="19" t="s">
        <v>598</v>
      </c>
      <c r="D102" s="19" t="s">
        <v>472</v>
      </c>
      <c r="E102" s="19">
        <v>2</v>
      </c>
      <c r="F102" s="22">
        <v>230400092</v>
      </c>
      <c r="G102" s="22">
        <v>272300342</v>
      </c>
      <c r="H102" s="22">
        <v>272300089</v>
      </c>
      <c r="I102" s="22" t="s">
        <v>40</v>
      </c>
      <c r="J102" s="22" t="s">
        <v>40</v>
      </c>
      <c r="K102" s="22" t="s">
        <v>40</v>
      </c>
      <c r="L102" s="25">
        <v>93</v>
      </c>
      <c r="M102" s="25" t="s">
        <v>40</v>
      </c>
      <c r="N102" s="25">
        <v>2681</v>
      </c>
      <c r="O102" s="25">
        <v>640</v>
      </c>
      <c r="P102" s="25">
        <v>306</v>
      </c>
      <c r="Q102" s="25" t="s">
        <v>40</v>
      </c>
      <c r="R102" s="29" t="s">
        <v>40</v>
      </c>
      <c r="S102" s="29" t="s">
        <v>40</v>
      </c>
      <c r="T102" s="29" t="s">
        <v>40</v>
      </c>
      <c r="V102" s="29" t="s">
        <v>40</v>
      </c>
      <c r="W102" s="25" t="s">
        <v>40</v>
      </c>
      <c r="X102" s="25" t="s">
        <v>40</v>
      </c>
      <c r="Y102" s="22">
        <v>32543621</v>
      </c>
      <c r="Z102" s="25">
        <f>P102+O102+N102+L102</f>
        <v>3720</v>
      </c>
      <c r="AA102" s="34">
        <v>45036</v>
      </c>
    </row>
    <row r="103" spans="1:27" x14ac:dyDescent="0.25">
      <c r="A103" s="31" t="s">
        <v>292</v>
      </c>
      <c r="B103" s="22" t="s">
        <v>696</v>
      </c>
      <c r="C103" s="19" t="s">
        <v>63</v>
      </c>
      <c r="D103" s="19" t="s">
        <v>244</v>
      </c>
      <c r="E103" s="19">
        <v>1</v>
      </c>
      <c r="F103" s="22">
        <v>230400093</v>
      </c>
      <c r="G103" s="22">
        <v>272300343</v>
      </c>
      <c r="H103" s="22">
        <v>272300090</v>
      </c>
      <c r="I103" s="22" t="s">
        <v>40</v>
      </c>
      <c r="J103" s="22" t="s">
        <v>40</v>
      </c>
      <c r="K103" s="22" t="s">
        <v>40</v>
      </c>
      <c r="L103" s="25">
        <v>88</v>
      </c>
      <c r="M103" s="25" t="s">
        <v>40</v>
      </c>
      <c r="N103" s="25">
        <v>264</v>
      </c>
      <c r="O103" s="25">
        <v>387</v>
      </c>
      <c r="P103" s="25">
        <v>160</v>
      </c>
      <c r="Q103" s="25" t="s">
        <v>40</v>
      </c>
      <c r="R103" s="29" t="s">
        <v>40</v>
      </c>
      <c r="S103" s="29" t="s">
        <v>40</v>
      </c>
      <c r="T103" s="29" t="s">
        <v>40</v>
      </c>
      <c r="V103" s="29" t="s">
        <v>40</v>
      </c>
      <c r="W103" s="25" t="s">
        <v>40</v>
      </c>
      <c r="X103" s="25" t="s">
        <v>40</v>
      </c>
      <c r="Y103" s="22">
        <v>3243769</v>
      </c>
      <c r="Z103" s="25">
        <f>P103+O103+N103+L103</f>
        <v>899</v>
      </c>
      <c r="AA103" s="34">
        <v>45036</v>
      </c>
    </row>
    <row r="104" spans="1:27" ht="30" x14ac:dyDescent="0.25">
      <c r="A104" s="31" t="s">
        <v>303</v>
      </c>
      <c r="B104" s="22" t="s">
        <v>701</v>
      </c>
      <c r="C104" s="19" t="s">
        <v>702</v>
      </c>
      <c r="D104" s="19" t="s">
        <v>244</v>
      </c>
      <c r="E104" s="19">
        <v>1</v>
      </c>
      <c r="F104" s="22">
        <v>230400094</v>
      </c>
      <c r="G104" s="22">
        <v>272300353</v>
      </c>
      <c r="H104" s="22">
        <v>272300091</v>
      </c>
      <c r="I104" s="22" t="s">
        <v>40</v>
      </c>
      <c r="J104" s="22" t="s">
        <v>40</v>
      </c>
      <c r="K104" s="22" t="s">
        <v>40</v>
      </c>
      <c r="L104" s="25">
        <v>310</v>
      </c>
      <c r="M104" s="25" t="s">
        <v>40</v>
      </c>
      <c r="N104" s="25">
        <v>5405</v>
      </c>
      <c r="O104" s="25">
        <v>2052</v>
      </c>
      <c r="P104" s="25">
        <v>536</v>
      </c>
      <c r="Q104" s="25">
        <v>420</v>
      </c>
      <c r="R104" s="29" t="s">
        <v>40</v>
      </c>
      <c r="S104" s="29" t="s">
        <v>40</v>
      </c>
      <c r="T104" s="29" t="s">
        <v>40</v>
      </c>
      <c r="V104" s="29" t="s">
        <v>40</v>
      </c>
      <c r="W104" s="25" t="s">
        <v>40</v>
      </c>
      <c r="X104" s="25" t="s">
        <v>40</v>
      </c>
      <c r="Y104" s="22">
        <v>32544491</v>
      </c>
      <c r="Z104" s="25">
        <v>8723</v>
      </c>
      <c r="AA104" s="34">
        <v>45042</v>
      </c>
    </row>
    <row r="105" spans="1:27" ht="30" x14ac:dyDescent="0.25">
      <c r="A105" s="31" t="s">
        <v>304</v>
      </c>
      <c r="B105" s="22" t="s">
        <v>703</v>
      </c>
      <c r="C105" s="19" t="s">
        <v>704</v>
      </c>
      <c r="D105" s="19" t="s">
        <v>244</v>
      </c>
      <c r="E105" s="19">
        <v>2</v>
      </c>
      <c r="F105" s="22">
        <v>230400095</v>
      </c>
      <c r="G105" s="22">
        <v>272300354</v>
      </c>
      <c r="H105" s="22">
        <v>272300092</v>
      </c>
      <c r="I105" s="22" t="s">
        <v>40</v>
      </c>
      <c r="J105" s="22" t="s">
        <v>40</v>
      </c>
      <c r="K105" s="22" t="s">
        <v>40</v>
      </c>
      <c r="L105" s="25">
        <v>122</v>
      </c>
      <c r="M105" s="25" t="s">
        <v>40</v>
      </c>
      <c r="N105" s="25">
        <v>784</v>
      </c>
      <c r="O105" s="25">
        <v>740</v>
      </c>
      <c r="P105" s="25">
        <v>276</v>
      </c>
      <c r="Q105" s="25" t="s">
        <v>40</v>
      </c>
      <c r="R105" s="29" t="s">
        <v>40</v>
      </c>
      <c r="S105" s="29" t="s">
        <v>40</v>
      </c>
      <c r="T105" s="29" t="s">
        <v>40</v>
      </c>
      <c r="V105" s="29" t="s">
        <v>40</v>
      </c>
      <c r="W105" s="25" t="s">
        <v>40</v>
      </c>
      <c r="X105" s="25" t="s">
        <v>40</v>
      </c>
      <c r="Y105" s="26" t="s">
        <v>705</v>
      </c>
      <c r="Z105" s="25">
        <f>P105+O105+N105+L105</f>
        <v>1922</v>
      </c>
      <c r="AA105" s="34">
        <v>45042</v>
      </c>
    </row>
    <row r="106" spans="1:27" x14ac:dyDescent="0.25">
      <c r="A106" s="31" t="s">
        <v>305</v>
      </c>
      <c r="B106" s="22" t="s">
        <v>760</v>
      </c>
      <c r="C106" s="19" t="s">
        <v>106</v>
      </c>
      <c r="D106" s="19" t="s">
        <v>244</v>
      </c>
      <c r="E106" s="19">
        <v>1</v>
      </c>
      <c r="F106" s="22">
        <v>23040096</v>
      </c>
      <c r="G106" s="22">
        <v>272300364</v>
      </c>
      <c r="H106" s="22">
        <v>27230093</v>
      </c>
      <c r="I106" s="22" t="s">
        <v>40</v>
      </c>
      <c r="J106" s="22" t="s">
        <v>40</v>
      </c>
      <c r="K106" s="22" t="s">
        <v>40</v>
      </c>
      <c r="L106" s="25">
        <v>120</v>
      </c>
      <c r="M106" s="25" t="s">
        <v>40</v>
      </c>
      <c r="N106" s="25">
        <v>958</v>
      </c>
      <c r="O106" s="25">
        <v>568</v>
      </c>
      <c r="P106" s="25">
        <v>306</v>
      </c>
      <c r="Q106" s="25" t="s">
        <v>40</v>
      </c>
      <c r="R106" s="29" t="s">
        <v>40</v>
      </c>
      <c r="S106" s="29" t="s">
        <v>40</v>
      </c>
      <c r="T106" s="29" t="s">
        <v>40</v>
      </c>
      <c r="V106" s="29" t="s">
        <v>40</v>
      </c>
      <c r="W106" s="25" t="s">
        <v>40</v>
      </c>
      <c r="X106" s="25" t="s">
        <v>40</v>
      </c>
      <c r="Y106" s="22">
        <v>32545028</v>
      </c>
      <c r="Z106" s="25">
        <f>L106+N106+O106+P106</f>
        <v>1952</v>
      </c>
      <c r="AA106" s="34">
        <v>45043</v>
      </c>
    </row>
    <row r="107" spans="1:27" x14ac:dyDescent="0.25">
      <c r="A107" s="31" t="s">
        <v>306</v>
      </c>
      <c r="B107" s="26" t="s">
        <v>762</v>
      </c>
      <c r="C107" s="19" t="s">
        <v>174</v>
      </c>
      <c r="D107" s="19" t="s">
        <v>763</v>
      </c>
      <c r="E107" s="19">
        <v>1</v>
      </c>
      <c r="F107" s="22">
        <v>230500097</v>
      </c>
      <c r="G107" s="22">
        <v>272300365</v>
      </c>
      <c r="H107" s="22">
        <v>272300094</v>
      </c>
      <c r="I107" s="22" t="s">
        <v>40</v>
      </c>
      <c r="J107" s="22" t="s">
        <v>40</v>
      </c>
      <c r="K107" s="22" t="s">
        <v>40</v>
      </c>
      <c r="L107" s="25">
        <v>116</v>
      </c>
      <c r="M107" s="25" t="s">
        <v>40</v>
      </c>
      <c r="N107" s="25">
        <v>828</v>
      </c>
      <c r="O107" s="25">
        <v>744</v>
      </c>
      <c r="P107" s="25">
        <v>230</v>
      </c>
      <c r="Q107" s="25" t="s">
        <v>40</v>
      </c>
      <c r="R107" s="29" t="s">
        <v>40</v>
      </c>
      <c r="S107" s="29" t="s">
        <v>40</v>
      </c>
      <c r="T107" s="29" t="s">
        <v>40</v>
      </c>
      <c r="V107" s="29" t="s">
        <v>40</v>
      </c>
      <c r="W107" s="25" t="s">
        <v>40</v>
      </c>
      <c r="X107" s="25" t="s">
        <v>40</v>
      </c>
      <c r="Y107" s="22">
        <v>32545917</v>
      </c>
      <c r="Z107" s="25">
        <f>P107+O107+N107+L107</f>
        <v>1918</v>
      </c>
      <c r="AA107" s="34">
        <v>45049</v>
      </c>
    </row>
    <row r="108" spans="1:27" ht="45" x14ac:dyDescent="0.25">
      <c r="A108" s="31" t="s">
        <v>319</v>
      </c>
      <c r="B108" s="22" t="s">
        <v>764</v>
      </c>
      <c r="C108" s="19" t="s">
        <v>765</v>
      </c>
      <c r="D108" s="19" t="s">
        <v>766</v>
      </c>
      <c r="E108" s="19">
        <v>3</v>
      </c>
      <c r="F108" s="22">
        <v>230500098</v>
      </c>
      <c r="G108" s="22">
        <v>272300366</v>
      </c>
      <c r="H108" s="22">
        <v>272300095</v>
      </c>
      <c r="I108" s="22" t="s">
        <v>40</v>
      </c>
      <c r="J108" s="22" t="s">
        <v>40</v>
      </c>
      <c r="K108" s="22" t="s">
        <v>40</v>
      </c>
      <c r="L108" s="25">
        <v>215</v>
      </c>
      <c r="M108" s="25" t="s">
        <v>40</v>
      </c>
      <c r="N108" s="25">
        <v>3870</v>
      </c>
      <c r="O108" s="25">
        <v>732</v>
      </c>
      <c r="P108" s="25">
        <v>576</v>
      </c>
      <c r="Q108" s="25" t="s">
        <v>40</v>
      </c>
      <c r="R108" s="29" t="s">
        <v>40</v>
      </c>
      <c r="S108" s="29" t="s">
        <v>40</v>
      </c>
      <c r="T108" s="29" t="s">
        <v>40</v>
      </c>
      <c r="V108" s="29" t="s">
        <v>40</v>
      </c>
      <c r="W108" s="25" t="s">
        <v>40</v>
      </c>
      <c r="X108" s="25">
        <v>5393</v>
      </c>
      <c r="Y108" s="22">
        <v>32545919</v>
      </c>
      <c r="Z108" s="25">
        <f>X108+P108+O108+N108+L108</f>
        <v>10786</v>
      </c>
      <c r="AA108" s="34">
        <v>45049</v>
      </c>
    </row>
    <row r="109" spans="1:27" ht="45" x14ac:dyDescent="0.25">
      <c r="A109" s="31" t="s">
        <v>320</v>
      </c>
      <c r="B109" s="22" t="s">
        <v>767</v>
      </c>
      <c r="C109" s="19" t="s">
        <v>768</v>
      </c>
      <c r="D109" s="19" t="s">
        <v>769</v>
      </c>
      <c r="E109" s="19">
        <v>3</v>
      </c>
      <c r="F109" s="22">
        <v>230500099</v>
      </c>
      <c r="G109" s="22">
        <v>232700378</v>
      </c>
      <c r="H109" s="22">
        <v>272300096</v>
      </c>
      <c r="I109" s="22">
        <v>272300021</v>
      </c>
      <c r="J109" s="22">
        <v>272300003</v>
      </c>
      <c r="K109" s="22" t="s">
        <v>40</v>
      </c>
      <c r="L109" s="25">
        <v>240</v>
      </c>
      <c r="M109" s="25">
        <v>540</v>
      </c>
      <c r="N109" s="25">
        <v>8540</v>
      </c>
      <c r="O109" s="25">
        <v>1981</v>
      </c>
      <c r="P109" s="25">
        <v>1098</v>
      </c>
      <c r="Q109" s="25">
        <v>3240</v>
      </c>
      <c r="R109" s="29" t="s">
        <v>40</v>
      </c>
      <c r="S109" s="29" t="s">
        <v>40</v>
      </c>
      <c r="T109" s="29" t="s">
        <v>40</v>
      </c>
      <c r="V109" s="29" t="s">
        <v>40</v>
      </c>
      <c r="W109" s="25">
        <v>1811</v>
      </c>
      <c r="X109" s="25" t="s">
        <v>40</v>
      </c>
      <c r="Y109" s="22">
        <v>32546075</v>
      </c>
      <c r="Z109" s="25">
        <f>Q109+W109+P109+O109+N109+M109+L109</f>
        <v>17450</v>
      </c>
      <c r="AA109" s="34">
        <v>45050</v>
      </c>
    </row>
    <row r="110" spans="1:27" ht="30" x14ac:dyDescent="0.25">
      <c r="A110" s="31" t="s">
        <v>463</v>
      </c>
      <c r="B110" s="22" t="s">
        <v>770</v>
      </c>
      <c r="C110" s="19" t="s">
        <v>771</v>
      </c>
      <c r="D110" s="19" t="s">
        <v>772</v>
      </c>
      <c r="E110" s="19">
        <v>2</v>
      </c>
      <c r="F110" s="22">
        <v>230500100</v>
      </c>
      <c r="G110" s="22">
        <v>232700380</v>
      </c>
      <c r="H110" s="22">
        <v>272300097</v>
      </c>
      <c r="I110" s="22">
        <v>272300022</v>
      </c>
      <c r="J110" s="22" t="s">
        <v>40</v>
      </c>
      <c r="K110" s="22" t="s">
        <v>40</v>
      </c>
      <c r="L110" s="25">
        <v>203</v>
      </c>
      <c r="M110" s="25">
        <v>523</v>
      </c>
      <c r="N110" s="25">
        <v>7020</v>
      </c>
      <c r="O110" s="25">
        <v>2344</v>
      </c>
      <c r="P110" s="25">
        <v>1060</v>
      </c>
      <c r="Q110" s="25">
        <v>1880</v>
      </c>
      <c r="R110" s="29" t="s">
        <v>40</v>
      </c>
      <c r="S110" s="29" t="s">
        <v>40</v>
      </c>
      <c r="T110" s="29" t="s">
        <v>40</v>
      </c>
      <c r="V110" s="29" t="s">
        <v>40</v>
      </c>
      <c r="W110" s="25">
        <v>724</v>
      </c>
      <c r="X110" s="25" t="s">
        <v>40</v>
      </c>
      <c r="Y110" s="22">
        <v>32546303</v>
      </c>
      <c r="Z110" s="25">
        <v>13754</v>
      </c>
      <c r="AA110" s="34">
        <v>45050</v>
      </c>
    </row>
    <row r="111" spans="1:27" ht="45" x14ac:dyDescent="0.25">
      <c r="A111" s="31" t="s">
        <v>464</v>
      </c>
      <c r="B111" s="22" t="s">
        <v>777</v>
      </c>
      <c r="C111" s="19" t="s">
        <v>778</v>
      </c>
      <c r="D111" s="19" t="s">
        <v>779</v>
      </c>
      <c r="E111" s="19">
        <v>2</v>
      </c>
      <c r="F111" s="22">
        <v>230500101</v>
      </c>
      <c r="G111" s="22">
        <v>232700388</v>
      </c>
      <c r="H111" s="22">
        <v>272300098</v>
      </c>
      <c r="I111" s="22" t="s">
        <v>40</v>
      </c>
      <c r="J111" s="22" t="s">
        <v>40</v>
      </c>
      <c r="K111" s="22" t="s">
        <v>40</v>
      </c>
      <c r="L111" s="25">
        <v>82</v>
      </c>
      <c r="M111" s="25" t="s">
        <v>40</v>
      </c>
      <c r="N111" s="25">
        <v>151</v>
      </c>
      <c r="O111" s="25">
        <v>526</v>
      </c>
      <c r="P111" s="25">
        <v>230</v>
      </c>
      <c r="Q111" s="25" t="s">
        <v>40</v>
      </c>
      <c r="R111" s="29" t="s">
        <v>40</v>
      </c>
      <c r="S111" s="29" t="s">
        <v>40</v>
      </c>
      <c r="T111" s="29" t="s">
        <v>40</v>
      </c>
      <c r="V111" s="29" t="s">
        <v>40</v>
      </c>
      <c r="W111" s="25" t="s">
        <v>40</v>
      </c>
      <c r="X111" s="25" t="s">
        <v>40</v>
      </c>
      <c r="Y111" s="22">
        <v>32546363</v>
      </c>
      <c r="Z111" s="25">
        <f>L111+N111+O111+P111</f>
        <v>989</v>
      </c>
      <c r="AA111" s="34">
        <v>45051</v>
      </c>
    </row>
    <row r="112" spans="1:27" ht="30" x14ac:dyDescent="0.25">
      <c r="A112" s="31" t="s">
        <v>465</v>
      </c>
      <c r="B112" s="22" t="s">
        <v>780</v>
      </c>
      <c r="C112" s="19" t="s">
        <v>781</v>
      </c>
      <c r="D112" s="19" t="s">
        <v>782</v>
      </c>
      <c r="E112" s="19">
        <v>2</v>
      </c>
      <c r="F112" s="22">
        <v>230500102</v>
      </c>
      <c r="G112" s="22">
        <v>232700389</v>
      </c>
      <c r="H112" s="22">
        <v>272300099</v>
      </c>
      <c r="I112" s="22" t="s">
        <v>40</v>
      </c>
      <c r="J112" s="22" t="s">
        <v>40</v>
      </c>
      <c r="K112" s="22" t="s">
        <v>40</v>
      </c>
      <c r="L112" s="25">
        <v>139</v>
      </c>
      <c r="M112" s="25" t="s">
        <v>40</v>
      </c>
      <c r="N112" s="25">
        <v>2478</v>
      </c>
      <c r="O112" s="25">
        <v>1079</v>
      </c>
      <c r="P112" s="25">
        <v>399</v>
      </c>
      <c r="Q112" s="25" t="s">
        <v>40</v>
      </c>
      <c r="R112" s="29" t="s">
        <v>40</v>
      </c>
      <c r="S112" s="29" t="s">
        <v>40</v>
      </c>
      <c r="T112" s="29" t="s">
        <v>40</v>
      </c>
      <c r="V112" s="29" t="s">
        <v>40</v>
      </c>
      <c r="W112" s="25" t="s">
        <v>40</v>
      </c>
      <c r="X112" s="25" t="s">
        <v>40</v>
      </c>
      <c r="Y112" s="22">
        <v>32546381</v>
      </c>
      <c r="Z112" s="53">
        <f>P112+O112+N112+L112</f>
        <v>4095</v>
      </c>
      <c r="AA112" s="34">
        <v>45054</v>
      </c>
    </row>
    <row r="113" spans="1:27" x14ac:dyDescent="0.25">
      <c r="A113" s="31" t="s">
        <v>466</v>
      </c>
      <c r="B113" s="22" t="s">
        <v>786</v>
      </c>
      <c r="C113" s="19" t="s">
        <v>787</v>
      </c>
      <c r="D113" s="19" t="s">
        <v>788</v>
      </c>
      <c r="E113" s="19">
        <v>1</v>
      </c>
      <c r="F113" s="22">
        <v>230500103</v>
      </c>
      <c r="G113" s="22">
        <v>232700400</v>
      </c>
      <c r="H113" s="22">
        <v>272300100</v>
      </c>
      <c r="I113" s="22" t="s">
        <v>40</v>
      </c>
      <c r="J113" s="22" t="s">
        <v>40</v>
      </c>
      <c r="K113" s="22" t="s">
        <v>40</v>
      </c>
      <c r="L113" s="25">
        <v>312</v>
      </c>
      <c r="M113" s="25" t="s">
        <v>40</v>
      </c>
      <c r="N113" s="25">
        <v>5683</v>
      </c>
      <c r="O113" s="25">
        <v>2714</v>
      </c>
      <c r="P113" s="25">
        <v>690</v>
      </c>
      <c r="Q113" s="25" t="s">
        <v>40</v>
      </c>
      <c r="R113" s="29" t="s">
        <v>40</v>
      </c>
      <c r="S113" s="29" t="s">
        <v>40</v>
      </c>
      <c r="T113" s="29" t="s">
        <v>40</v>
      </c>
      <c r="V113" s="29" t="s">
        <v>40</v>
      </c>
      <c r="W113" s="25" t="s">
        <v>40</v>
      </c>
      <c r="X113" s="25" t="s">
        <v>40</v>
      </c>
      <c r="Y113" s="22">
        <v>32546899</v>
      </c>
      <c r="Z113" s="25">
        <f>P113+O113+N113+L113</f>
        <v>9399</v>
      </c>
      <c r="AA113" s="34">
        <v>45055</v>
      </c>
    </row>
    <row r="114" spans="1:27" ht="30" x14ac:dyDescent="0.25">
      <c r="A114" s="31" t="s">
        <v>329</v>
      </c>
      <c r="B114" s="22" t="s">
        <v>789</v>
      </c>
      <c r="C114" s="19" t="s">
        <v>250</v>
      </c>
      <c r="D114" s="19" t="s">
        <v>790</v>
      </c>
      <c r="E114" s="19">
        <v>2</v>
      </c>
      <c r="F114" s="22">
        <v>230500104</v>
      </c>
      <c r="G114" s="22">
        <v>232700401</v>
      </c>
      <c r="H114" s="22">
        <v>272300101</v>
      </c>
      <c r="I114" s="22" t="s">
        <v>40</v>
      </c>
      <c r="J114" s="22" t="s">
        <v>40</v>
      </c>
      <c r="K114" s="22" t="s">
        <v>40</v>
      </c>
      <c r="L114" s="25">
        <v>168</v>
      </c>
      <c r="M114" s="25" t="s">
        <v>40</v>
      </c>
      <c r="N114" s="25">
        <v>8554</v>
      </c>
      <c r="O114" s="25">
        <v>1513</v>
      </c>
      <c r="P114" s="25">
        <v>914</v>
      </c>
      <c r="Q114" s="25" t="s">
        <v>40</v>
      </c>
      <c r="R114" s="29" t="s">
        <v>40</v>
      </c>
      <c r="S114" s="29" t="s">
        <v>40</v>
      </c>
      <c r="T114" s="29" t="s">
        <v>40</v>
      </c>
      <c r="V114" s="29" t="s">
        <v>40</v>
      </c>
      <c r="W114" s="25" t="s">
        <v>40</v>
      </c>
      <c r="X114" s="25" t="s">
        <v>40</v>
      </c>
      <c r="Y114" s="22">
        <v>32547233</v>
      </c>
      <c r="Z114" s="25">
        <f>P114+O114+N114+L114</f>
        <v>11149</v>
      </c>
      <c r="AA114" s="34">
        <v>45056</v>
      </c>
    </row>
    <row r="115" spans="1:27" ht="30" x14ac:dyDescent="0.25">
      <c r="A115" s="31" t="s">
        <v>330</v>
      </c>
      <c r="B115" s="26" t="s">
        <v>178</v>
      </c>
      <c r="C115" s="19" t="s">
        <v>259</v>
      </c>
      <c r="D115" s="19" t="s">
        <v>244</v>
      </c>
      <c r="E115" s="19">
        <v>2</v>
      </c>
      <c r="F115" s="22">
        <v>230500105</v>
      </c>
      <c r="G115" s="22">
        <v>272300402</v>
      </c>
      <c r="H115" s="22">
        <v>272300102</v>
      </c>
      <c r="I115" s="22" t="s">
        <v>40</v>
      </c>
      <c r="J115" s="22" t="s">
        <v>40</v>
      </c>
      <c r="K115" s="22" t="s">
        <v>40</v>
      </c>
      <c r="L115" s="25">
        <v>43</v>
      </c>
      <c r="M115" s="25" t="s">
        <v>40</v>
      </c>
      <c r="N115" s="25">
        <v>302</v>
      </c>
      <c r="O115" s="25">
        <v>276</v>
      </c>
      <c r="P115" s="25">
        <v>130</v>
      </c>
      <c r="Q115" s="25" t="s">
        <v>40</v>
      </c>
      <c r="R115" s="29" t="s">
        <v>40</v>
      </c>
      <c r="S115" s="29" t="s">
        <v>40</v>
      </c>
      <c r="T115" s="29" t="s">
        <v>40</v>
      </c>
      <c r="V115" s="29" t="s">
        <v>40</v>
      </c>
      <c r="W115" s="25" t="s">
        <v>40</v>
      </c>
      <c r="X115" s="25" t="s">
        <v>40</v>
      </c>
      <c r="Y115" s="26" t="s">
        <v>791</v>
      </c>
      <c r="Z115" s="25">
        <f>(P115+O115+N115+L115)*7</f>
        <v>5257</v>
      </c>
      <c r="AA115" s="34">
        <v>45056</v>
      </c>
    </row>
    <row r="116" spans="1:27" ht="30" x14ac:dyDescent="0.25">
      <c r="A116" s="31" t="s">
        <v>331</v>
      </c>
      <c r="B116" s="26" t="s">
        <v>800</v>
      </c>
      <c r="C116" s="19" t="s">
        <v>801</v>
      </c>
      <c r="D116" s="19" t="s">
        <v>273</v>
      </c>
      <c r="E116" s="19">
        <v>3</v>
      </c>
      <c r="F116" s="22">
        <v>230500106</v>
      </c>
      <c r="G116" s="22">
        <v>272300413</v>
      </c>
      <c r="H116" s="22">
        <v>272300103</v>
      </c>
      <c r="I116" s="22" t="s">
        <v>40</v>
      </c>
      <c r="J116" s="22" t="s">
        <v>40</v>
      </c>
      <c r="K116" s="22" t="s">
        <v>40</v>
      </c>
      <c r="L116" s="25">
        <v>283</v>
      </c>
      <c r="M116" s="25">
        <v>648</v>
      </c>
      <c r="N116" s="25">
        <v>9987</v>
      </c>
      <c r="O116" s="25">
        <v>2683</v>
      </c>
      <c r="P116" s="25">
        <v>1098</v>
      </c>
      <c r="Q116" s="25">
        <v>1485</v>
      </c>
      <c r="R116" s="29" t="s">
        <v>40</v>
      </c>
      <c r="S116" s="29" t="s">
        <v>217</v>
      </c>
      <c r="W116" s="25">
        <v>1242</v>
      </c>
      <c r="Z116" s="25">
        <f>S116+Q116+P116+O116+N116+M116+L116+W116</f>
        <v>22426</v>
      </c>
      <c r="AA116" s="34">
        <v>45058</v>
      </c>
    </row>
    <row r="117" spans="1:27" ht="30" x14ac:dyDescent="0.25">
      <c r="A117" s="31" t="s">
        <v>332</v>
      </c>
      <c r="B117" s="22" t="s">
        <v>802</v>
      </c>
      <c r="C117" s="19" t="s">
        <v>803</v>
      </c>
      <c r="D117" s="19" t="s">
        <v>244</v>
      </c>
      <c r="E117" s="19">
        <v>3</v>
      </c>
      <c r="F117" s="22">
        <v>230500107</v>
      </c>
      <c r="G117" s="22">
        <v>272300414</v>
      </c>
      <c r="H117" s="22">
        <v>272300104</v>
      </c>
      <c r="I117" s="22" t="s">
        <v>40</v>
      </c>
      <c r="J117" s="22" t="s">
        <v>40</v>
      </c>
      <c r="K117" s="22" t="s">
        <v>40</v>
      </c>
      <c r="L117" s="25">
        <v>283</v>
      </c>
      <c r="M117" s="25">
        <v>651</v>
      </c>
      <c r="N117" s="25">
        <v>17661</v>
      </c>
      <c r="O117" s="25">
        <v>2457</v>
      </c>
      <c r="P117" s="25">
        <v>1068</v>
      </c>
      <c r="Q117" s="25">
        <v>1755</v>
      </c>
      <c r="R117" s="29" t="s">
        <v>40</v>
      </c>
      <c r="S117" s="29" t="s">
        <v>40</v>
      </c>
      <c r="T117" s="29" t="s">
        <v>40</v>
      </c>
      <c r="V117" s="29" t="s">
        <v>40</v>
      </c>
      <c r="W117" s="25">
        <v>1545</v>
      </c>
      <c r="X117" s="25" t="s">
        <v>40</v>
      </c>
      <c r="Y117" s="22">
        <v>32877510</v>
      </c>
      <c r="Z117" s="25">
        <f>W117+Q117+P117+O117+N117+M117+L117</f>
        <v>25420</v>
      </c>
      <c r="AA117" s="34">
        <v>45058</v>
      </c>
    </row>
    <row r="118" spans="1:27" ht="30" x14ac:dyDescent="0.25">
      <c r="A118" s="31" t="s">
        <v>333</v>
      </c>
      <c r="B118" s="26" t="s">
        <v>804</v>
      </c>
      <c r="C118" s="19" t="s">
        <v>805</v>
      </c>
      <c r="D118" s="19" t="s">
        <v>806</v>
      </c>
      <c r="E118" s="19">
        <v>1</v>
      </c>
      <c r="F118" s="22">
        <v>230500108</v>
      </c>
      <c r="G118" s="22">
        <v>272300415</v>
      </c>
      <c r="H118" s="22">
        <v>272300105</v>
      </c>
      <c r="I118" s="22" t="s">
        <v>40</v>
      </c>
      <c r="J118" s="22" t="s">
        <v>40</v>
      </c>
      <c r="K118" s="22" t="s">
        <v>40</v>
      </c>
      <c r="L118" s="25">
        <v>144</v>
      </c>
      <c r="M118" s="25" t="s">
        <v>40</v>
      </c>
      <c r="N118" s="25">
        <v>3217</v>
      </c>
      <c r="O118" s="25">
        <v>862</v>
      </c>
      <c r="P118" s="25">
        <v>476</v>
      </c>
      <c r="Q118" s="25" t="s">
        <v>40</v>
      </c>
      <c r="R118" s="29" t="s">
        <v>40</v>
      </c>
      <c r="S118" s="29" t="s">
        <v>40</v>
      </c>
      <c r="T118" s="29" t="s">
        <v>40</v>
      </c>
      <c r="V118" s="29" t="s">
        <v>40</v>
      </c>
      <c r="W118" s="25" t="s">
        <v>40</v>
      </c>
      <c r="X118" s="25" t="s">
        <v>40</v>
      </c>
      <c r="Y118" s="22">
        <v>32877512</v>
      </c>
      <c r="Z118" s="25">
        <f>P118+O118+N118+L118</f>
        <v>4699</v>
      </c>
      <c r="AA118" s="34">
        <v>45058</v>
      </c>
    </row>
    <row r="119" spans="1:27" ht="30" x14ac:dyDescent="0.25">
      <c r="A119" s="31" t="s">
        <v>334</v>
      </c>
      <c r="B119" s="26" t="s">
        <v>807</v>
      </c>
      <c r="C119" s="19" t="s">
        <v>808</v>
      </c>
      <c r="D119" s="19" t="s">
        <v>244</v>
      </c>
      <c r="E119" s="19">
        <v>2</v>
      </c>
      <c r="F119" s="22">
        <v>2305000109</v>
      </c>
      <c r="G119" s="22">
        <v>272300416</v>
      </c>
      <c r="H119" s="22">
        <v>272300106</v>
      </c>
      <c r="I119" s="22" t="s">
        <v>40</v>
      </c>
      <c r="J119" s="22" t="s">
        <v>40</v>
      </c>
      <c r="K119" s="22" t="s">
        <v>40</v>
      </c>
      <c r="L119" s="25">
        <v>88</v>
      </c>
      <c r="M119" s="25">
        <v>472</v>
      </c>
      <c r="N119" s="25">
        <v>379</v>
      </c>
      <c r="O119" s="25">
        <v>148</v>
      </c>
      <c r="P119" s="25" t="s">
        <v>40</v>
      </c>
      <c r="Q119" s="25" t="s">
        <v>40</v>
      </c>
      <c r="R119" s="29" t="s">
        <v>40</v>
      </c>
      <c r="S119" s="29" t="s">
        <v>40</v>
      </c>
      <c r="V119" s="29" t="s">
        <v>40</v>
      </c>
      <c r="W119" s="25" t="s">
        <v>40</v>
      </c>
      <c r="X119" s="25" t="s">
        <v>40</v>
      </c>
      <c r="Y119" s="22">
        <v>32877376</v>
      </c>
      <c r="Z119" s="25">
        <f>O119+N119+M119+L119</f>
        <v>1087</v>
      </c>
      <c r="AA119" s="34">
        <v>45058</v>
      </c>
    </row>
    <row r="120" spans="1:27" x14ac:dyDescent="0.25">
      <c r="A120" s="31" t="s">
        <v>335</v>
      </c>
      <c r="B120" s="22" t="s">
        <v>809</v>
      </c>
      <c r="C120" s="19" t="s">
        <v>145</v>
      </c>
      <c r="D120" s="19" t="s">
        <v>244</v>
      </c>
      <c r="E120" s="19">
        <v>2</v>
      </c>
      <c r="F120" s="22">
        <v>230500110</v>
      </c>
      <c r="G120" s="22">
        <v>272300417</v>
      </c>
      <c r="H120" s="22">
        <v>272300107</v>
      </c>
      <c r="I120" s="22" t="s">
        <v>40</v>
      </c>
      <c r="J120" s="22" t="s">
        <v>40</v>
      </c>
      <c r="K120" s="22" t="s">
        <v>40</v>
      </c>
      <c r="L120" s="25">
        <v>168</v>
      </c>
      <c r="M120" s="25" t="s">
        <v>40</v>
      </c>
      <c r="N120" s="25">
        <v>2235</v>
      </c>
      <c r="O120" s="25">
        <v>984</v>
      </c>
      <c r="P120" s="25">
        <v>368</v>
      </c>
      <c r="Q120" s="25" t="s">
        <v>40</v>
      </c>
      <c r="R120" s="29" t="s">
        <v>40</v>
      </c>
      <c r="S120" s="29" t="s">
        <v>40</v>
      </c>
      <c r="T120" s="29" t="s">
        <v>40</v>
      </c>
      <c r="V120" s="29" t="s">
        <v>40</v>
      </c>
      <c r="W120" s="25" t="s">
        <v>40</v>
      </c>
      <c r="X120" s="25">
        <v>3755</v>
      </c>
      <c r="Y120" s="22">
        <v>32877332</v>
      </c>
      <c r="Z120" s="25">
        <f>X120+P120+O120+N120+L120</f>
        <v>7510</v>
      </c>
      <c r="AA120" s="34">
        <v>45058</v>
      </c>
    </row>
    <row r="121" spans="1:27" ht="30" x14ac:dyDescent="0.25">
      <c r="A121" s="31" t="s">
        <v>341</v>
      </c>
      <c r="B121" s="22" t="s">
        <v>810</v>
      </c>
      <c r="C121" s="19" t="s">
        <v>811</v>
      </c>
      <c r="D121" s="19" t="s">
        <v>812</v>
      </c>
      <c r="E121" s="19">
        <v>1</v>
      </c>
      <c r="F121" s="22">
        <v>230500111</v>
      </c>
      <c r="G121" s="22">
        <v>272300418</v>
      </c>
      <c r="H121" s="22">
        <v>272300108</v>
      </c>
      <c r="I121" s="22" t="s">
        <v>40</v>
      </c>
      <c r="J121" s="22" t="s">
        <v>40</v>
      </c>
      <c r="K121" s="22" t="s">
        <v>40</v>
      </c>
      <c r="L121" s="25">
        <v>98</v>
      </c>
      <c r="M121" s="25" t="s">
        <v>40</v>
      </c>
      <c r="N121" s="25">
        <v>1008</v>
      </c>
      <c r="O121" s="25">
        <v>280</v>
      </c>
      <c r="P121" s="25">
        <v>128</v>
      </c>
      <c r="Q121" s="25" t="s">
        <v>40</v>
      </c>
      <c r="R121" s="29" t="s">
        <v>40</v>
      </c>
      <c r="S121" s="29" t="s">
        <v>40</v>
      </c>
      <c r="T121" s="29" t="s">
        <v>40</v>
      </c>
      <c r="V121" s="29" t="s">
        <v>40</v>
      </c>
      <c r="W121" s="25" t="s">
        <v>40</v>
      </c>
      <c r="X121" s="25">
        <v>1514</v>
      </c>
      <c r="Y121" s="22">
        <v>32877377</v>
      </c>
      <c r="Z121" s="25">
        <f>X121+P121+O121+N121+L121</f>
        <v>3028</v>
      </c>
      <c r="AA121" s="34">
        <v>45058</v>
      </c>
    </row>
    <row r="122" spans="1:27" ht="30" x14ac:dyDescent="0.25">
      <c r="A122" s="31" t="s">
        <v>342</v>
      </c>
      <c r="B122" s="26" t="s">
        <v>813</v>
      </c>
      <c r="C122" s="19" t="s">
        <v>814</v>
      </c>
      <c r="D122" s="19" t="s">
        <v>244</v>
      </c>
      <c r="E122" s="19">
        <v>2</v>
      </c>
      <c r="F122" s="22">
        <v>230500112</v>
      </c>
      <c r="G122" s="22">
        <v>272300419</v>
      </c>
      <c r="H122" s="22">
        <v>272300109</v>
      </c>
      <c r="I122" s="22" t="s">
        <v>40</v>
      </c>
      <c r="J122" s="22" t="s">
        <v>40</v>
      </c>
      <c r="K122" s="22" t="s">
        <v>40</v>
      </c>
      <c r="L122" s="25">
        <v>110</v>
      </c>
      <c r="M122" s="25" t="s">
        <v>40</v>
      </c>
      <c r="N122" s="25">
        <v>856</v>
      </c>
      <c r="O122" s="25">
        <v>575</v>
      </c>
      <c r="P122" s="25">
        <v>306</v>
      </c>
      <c r="Q122" s="25" t="s">
        <v>40</v>
      </c>
      <c r="R122" s="29" t="s">
        <v>40</v>
      </c>
      <c r="S122" s="29" t="s">
        <v>40</v>
      </c>
      <c r="T122" s="29" t="s">
        <v>40</v>
      </c>
      <c r="V122" s="29" t="s">
        <v>40</v>
      </c>
      <c r="W122" s="25" t="s">
        <v>40</v>
      </c>
      <c r="X122" s="25" t="s">
        <v>40</v>
      </c>
      <c r="Y122" s="22">
        <v>32877124</v>
      </c>
      <c r="Z122" s="25">
        <f>P122+O122+N122+L122</f>
        <v>1847</v>
      </c>
      <c r="AA122" s="34">
        <v>45058</v>
      </c>
    </row>
    <row r="123" spans="1:27" ht="30" x14ac:dyDescent="0.25">
      <c r="A123" s="31" t="s">
        <v>343</v>
      </c>
      <c r="B123" s="26" t="s">
        <v>818</v>
      </c>
      <c r="C123" s="19" t="s">
        <v>441</v>
      </c>
      <c r="D123" s="19" t="s">
        <v>244</v>
      </c>
      <c r="E123" s="19">
        <v>1</v>
      </c>
      <c r="F123" s="22">
        <v>230500113</v>
      </c>
      <c r="G123" s="22">
        <v>272300420</v>
      </c>
      <c r="H123" s="22">
        <v>272300110</v>
      </c>
      <c r="I123" s="22" t="s">
        <v>40</v>
      </c>
      <c r="J123" s="22" t="s">
        <v>40</v>
      </c>
      <c r="K123" s="22" t="s">
        <v>40</v>
      </c>
      <c r="L123" s="25">
        <v>89</v>
      </c>
      <c r="M123" s="25" t="s">
        <v>40</v>
      </c>
      <c r="N123" s="25">
        <v>964</v>
      </c>
      <c r="O123" s="25">
        <v>590</v>
      </c>
      <c r="P123" s="25">
        <v>260</v>
      </c>
      <c r="Q123" s="25" t="s">
        <v>40</v>
      </c>
      <c r="R123" s="29" t="s">
        <v>40</v>
      </c>
      <c r="S123" s="29" t="s">
        <v>40</v>
      </c>
      <c r="T123" s="29" t="s">
        <v>40</v>
      </c>
      <c r="V123" s="29" t="s">
        <v>40</v>
      </c>
      <c r="W123" s="25" t="s">
        <v>40</v>
      </c>
      <c r="X123" s="25" t="s">
        <v>40</v>
      </c>
      <c r="Y123" s="26" t="s">
        <v>819</v>
      </c>
      <c r="Z123" s="25">
        <f>P123+O123+N123+L123</f>
        <v>1903</v>
      </c>
      <c r="AA123" s="34">
        <v>45058</v>
      </c>
    </row>
    <row r="124" spans="1:27" ht="30" x14ac:dyDescent="0.25">
      <c r="A124" s="31" t="s">
        <v>360</v>
      </c>
      <c r="B124" s="26" t="s">
        <v>820</v>
      </c>
      <c r="C124" s="19" t="s">
        <v>821</v>
      </c>
      <c r="D124" s="19" t="s">
        <v>822</v>
      </c>
      <c r="E124" s="19">
        <v>1</v>
      </c>
      <c r="F124" s="22">
        <v>230500114</v>
      </c>
      <c r="G124" s="22">
        <v>272300421</v>
      </c>
      <c r="H124" s="22">
        <v>272300111</v>
      </c>
      <c r="I124" s="22" t="s">
        <v>40</v>
      </c>
      <c r="J124" s="22" t="s">
        <v>40</v>
      </c>
      <c r="K124" s="22" t="s">
        <v>40</v>
      </c>
      <c r="L124" s="25">
        <v>110</v>
      </c>
      <c r="M124" s="25" t="s">
        <v>40</v>
      </c>
      <c r="N124" s="25">
        <v>1035</v>
      </c>
      <c r="O124" s="25">
        <v>570</v>
      </c>
      <c r="P124" s="25">
        <v>336</v>
      </c>
      <c r="Q124" s="25" t="s">
        <v>40</v>
      </c>
      <c r="R124" s="29" t="s">
        <v>40</v>
      </c>
      <c r="S124" s="29" t="s">
        <v>40</v>
      </c>
      <c r="T124" s="29" t="s">
        <v>40</v>
      </c>
      <c r="V124" s="29" t="s">
        <v>40</v>
      </c>
      <c r="X124" s="25" t="s">
        <v>40</v>
      </c>
      <c r="Y124" s="22">
        <v>32877919</v>
      </c>
      <c r="Z124" s="25">
        <f>P124+O124+N124+L124</f>
        <v>2051</v>
      </c>
      <c r="AA124" s="34">
        <v>45062</v>
      </c>
    </row>
    <row r="125" spans="1:27" ht="30" x14ac:dyDescent="0.25">
      <c r="A125" s="31" t="s">
        <v>361</v>
      </c>
      <c r="B125" s="22" t="s">
        <v>825</v>
      </c>
      <c r="C125" s="19" t="s">
        <v>826</v>
      </c>
      <c r="D125" s="19" t="s">
        <v>244</v>
      </c>
      <c r="E125" s="19">
        <v>3</v>
      </c>
      <c r="F125" s="22">
        <v>230500115</v>
      </c>
      <c r="G125" s="22">
        <v>272300422</v>
      </c>
      <c r="H125" s="22">
        <v>272300112</v>
      </c>
      <c r="I125" s="22" t="s">
        <v>40</v>
      </c>
      <c r="J125" s="22" t="s">
        <v>40</v>
      </c>
      <c r="K125" s="22" t="s">
        <v>40</v>
      </c>
      <c r="L125" s="25">
        <v>216</v>
      </c>
      <c r="M125" s="25">
        <v>600</v>
      </c>
      <c r="N125" s="25">
        <v>4224</v>
      </c>
      <c r="O125" s="25">
        <v>3440</v>
      </c>
      <c r="P125" s="25">
        <v>986</v>
      </c>
      <c r="Q125" s="25" t="s">
        <v>40</v>
      </c>
      <c r="R125" s="29" t="s">
        <v>40</v>
      </c>
      <c r="S125" s="29" t="s">
        <v>40</v>
      </c>
      <c r="T125" s="29" t="s">
        <v>40</v>
      </c>
      <c r="V125" s="29" t="s">
        <v>40</v>
      </c>
      <c r="W125" s="25" t="s">
        <v>40</v>
      </c>
      <c r="X125" s="25" t="s">
        <v>40</v>
      </c>
      <c r="Y125" s="22">
        <v>32878321</v>
      </c>
      <c r="Z125" s="25">
        <f>P125+O125+N125+M125+L125</f>
        <v>9466</v>
      </c>
      <c r="AA125" s="34">
        <v>45063</v>
      </c>
    </row>
    <row r="126" spans="1:27" ht="45" x14ac:dyDescent="0.25">
      <c r="A126" s="31" t="s">
        <v>362</v>
      </c>
      <c r="B126" s="26" t="s">
        <v>831</v>
      </c>
      <c r="C126" s="19" t="s">
        <v>832</v>
      </c>
      <c r="D126" s="19" t="s">
        <v>244</v>
      </c>
      <c r="E126" s="19" t="s">
        <v>833</v>
      </c>
      <c r="F126" s="22">
        <v>230500116</v>
      </c>
      <c r="G126" s="22">
        <v>272300427</v>
      </c>
      <c r="H126" s="22">
        <v>272300113</v>
      </c>
      <c r="I126" s="22">
        <v>272300023</v>
      </c>
      <c r="J126" s="22" t="s">
        <v>40</v>
      </c>
      <c r="K126" s="22" t="s">
        <v>40</v>
      </c>
      <c r="L126" s="25">
        <v>326</v>
      </c>
      <c r="M126" s="25">
        <v>756</v>
      </c>
      <c r="N126" s="25">
        <v>8543</v>
      </c>
      <c r="O126" s="25">
        <v>1192</v>
      </c>
      <c r="P126" s="25">
        <v>960</v>
      </c>
      <c r="Q126" s="25">
        <v>1215</v>
      </c>
      <c r="R126" s="29" t="s">
        <v>40</v>
      </c>
      <c r="S126" s="29" t="s">
        <v>40</v>
      </c>
      <c r="T126" s="29" t="s">
        <v>40</v>
      </c>
      <c r="V126" s="29" t="s">
        <v>40</v>
      </c>
      <c r="W126" s="25" t="s">
        <v>40</v>
      </c>
      <c r="X126" s="25" t="s">
        <v>40</v>
      </c>
      <c r="Y126" s="22">
        <v>32878505</v>
      </c>
      <c r="Z126" s="25">
        <f>SUM(L126:X126)</f>
        <v>12992</v>
      </c>
      <c r="AA126" s="34">
        <v>45063</v>
      </c>
    </row>
    <row r="127" spans="1:27" ht="45" x14ac:dyDescent="0.25">
      <c r="A127" s="31" t="s">
        <v>363</v>
      </c>
      <c r="B127" s="26" t="s">
        <v>834</v>
      </c>
      <c r="C127" s="19" t="s">
        <v>835</v>
      </c>
      <c r="D127" s="19" t="s">
        <v>836</v>
      </c>
      <c r="E127" s="19" t="s">
        <v>837</v>
      </c>
      <c r="F127" s="22">
        <v>230500117</v>
      </c>
      <c r="G127" s="22">
        <v>272300428</v>
      </c>
      <c r="H127" s="22">
        <v>272300114</v>
      </c>
      <c r="I127" s="22" t="s">
        <v>40</v>
      </c>
      <c r="J127" s="22" t="s">
        <v>40</v>
      </c>
      <c r="K127" s="22" t="s">
        <v>40</v>
      </c>
      <c r="L127" s="25">
        <v>212</v>
      </c>
      <c r="M127" s="25" t="s">
        <v>40</v>
      </c>
      <c r="N127" s="25">
        <v>8080</v>
      </c>
      <c r="O127" s="25">
        <v>716</v>
      </c>
      <c r="P127" s="25">
        <v>460</v>
      </c>
      <c r="Q127" s="25" t="s">
        <v>40</v>
      </c>
      <c r="R127" s="29" t="s">
        <v>40</v>
      </c>
      <c r="S127" s="29" t="s">
        <v>40</v>
      </c>
      <c r="T127" s="29" t="s">
        <v>40</v>
      </c>
      <c r="V127" s="29" t="s">
        <v>40</v>
      </c>
      <c r="W127" s="25" t="s">
        <v>40</v>
      </c>
      <c r="X127" s="25">
        <v>4734</v>
      </c>
      <c r="Y127" s="22">
        <v>32877733</v>
      </c>
      <c r="Z127" s="25">
        <f t="shared" ref="Z127:Z153" si="0">SUM(L127:X127)</f>
        <v>14202</v>
      </c>
      <c r="AA127" s="34">
        <v>45063</v>
      </c>
    </row>
    <row r="128" spans="1:27" x14ac:dyDescent="0.25">
      <c r="A128" s="31" t="s">
        <v>364</v>
      </c>
      <c r="B128" s="26" t="s">
        <v>838</v>
      </c>
      <c r="C128" s="19" t="s">
        <v>839</v>
      </c>
      <c r="D128" s="19" t="s">
        <v>244</v>
      </c>
      <c r="E128" s="19">
        <v>1</v>
      </c>
      <c r="F128" s="22">
        <v>230500118</v>
      </c>
      <c r="G128" s="22">
        <v>272300440</v>
      </c>
      <c r="H128" s="22">
        <v>272300115</v>
      </c>
      <c r="I128" s="22" t="s">
        <v>40</v>
      </c>
      <c r="J128" s="22" t="s">
        <v>40</v>
      </c>
      <c r="K128" s="22" t="s">
        <v>40</v>
      </c>
      <c r="L128" s="25">
        <v>76</v>
      </c>
      <c r="M128" s="25" t="s">
        <v>40</v>
      </c>
      <c r="N128" s="25">
        <v>915</v>
      </c>
      <c r="O128" s="25">
        <v>527</v>
      </c>
      <c r="P128" s="25">
        <v>276</v>
      </c>
      <c r="Q128" s="25" t="s">
        <v>40</v>
      </c>
      <c r="R128" s="29" t="s">
        <v>40</v>
      </c>
      <c r="S128" s="29" t="s">
        <v>40</v>
      </c>
      <c r="T128" s="29" t="s">
        <v>40</v>
      </c>
      <c r="V128" s="29" t="s">
        <v>40</v>
      </c>
      <c r="W128" s="25" t="s">
        <v>40</v>
      </c>
      <c r="X128" s="25" t="s">
        <v>40</v>
      </c>
      <c r="Y128" s="22">
        <v>32877731</v>
      </c>
      <c r="Z128" s="25">
        <f t="shared" si="0"/>
        <v>1794</v>
      </c>
      <c r="AA128" s="34">
        <v>45063</v>
      </c>
    </row>
    <row r="129" spans="1:27" ht="30" x14ac:dyDescent="0.25">
      <c r="A129" s="31" t="s">
        <v>365</v>
      </c>
      <c r="B129" s="26" t="s">
        <v>840</v>
      </c>
      <c r="C129" s="19" t="s">
        <v>523</v>
      </c>
      <c r="D129" s="19" t="s">
        <v>244</v>
      </c>
      <c r="E129" s="19">
        <v>2</v>
      </c>
      <c r="F129" s="22">
        <v>230500119</v>
      </c>
      <c r="G129" s="22">
        <v>272300441</v>
      </c>
      <c r="H129" s="22">
        <v>272300116</v>
      </c>
      <c r="I129" s="22" t="s">
        <v>40</v>
      </c>
      <c r="J129" s="22" t="s">
        <v>40</v>
      </c>
      <c r="K129" s="22" t="s">
        <v>40</v>
      </c>
      <c r="L129" s="25">
        <v>108</v>
      </c>
      <c r="M129" s="25" t="s">
        <v>40</v>
      </c>
      <c r="N129" s="25">
        <v>1745</v>
      </c>
      <c r="O129" s="25">
        <v>884</v>
      </c>
      <c r="P129" s="25">
        <v>398</v>
      </c>
      <c r="Q129" s="25" t="s">
        <v>40</v>
      </c>
      <c r="R129" s="29" t="s">
        <v>40</v>
      </c>
      <c r="S129" s="29" t="s">
        <v>40</v>
      </c>
      <c r="V129" s="29" t="s">
        <v>40</v>
      </c>
      <c r="W129" s="25" t="s">
        <v>40</v>
      </c>
      <c r="X129" s="25" t="s">
        <v>40</v>
      </c>
      <c r="Y129" s="22">
        <v>32878535</v>
      </c>
      <c r="Z129" s="25">
        <f t="shared" si="0"/>
        <v>3135</v>
      </c>
      <c r="AA129" s="34">
        <v>45064</v>
      </c>
    </row>
    <row r="130" spans="1:27" ht="42.75" customHeight="1" x14ac:dyDescent="0.25">
      <c r="A130" s="31" t="s">
        <v>366</v>
      </c>
      <c r="B130" s="26" t="s">
        <v>681</v>
      </c>
      <c r="C130" s="19" t="s">
        <v>758</v>
      </c>
      <c r="D130" s="19" t="s">
        <v>472</v>
      </c>
      <c r="E130" s="19">
        <v>1</v>
      </c>
      <c r="F130" s="22">
        <v>230500120</v>
      </c>
      <c r="G130" s="22">
        <v>272300442</v>
      </c>
      <c r="H130" s="22">
        <v>272300117</v>
      </c>
      <c r="I130" s="22">
        <v>272300024</v>
      </c>
      <c r="J130" s="22">
        <v>272300004</v>
      </c>
      <c r="K130" s="22">
        <v>272300002</v>
      </c>
      <c r="L130" s="25">
        <v>512</v>
      </c>
      <c r="M130" s="25" t="s">
        <v>40</v>
      </c>
      <c r="N130" s="25">
        <v>4623</v>
      </c>
      <c r="O130" s="25">
        <v>766</v>
      </c>
      <c r="P130" s="25">
        <v>268</v>
      </c>
      <c r="Q130" s="25">
        <v>1125</v>
      </c>
      <c r="R130" s="29" t="s">
        <v>40</v>
      </c>
      <c r="S130" s="29" t="s">
        <v>40</v>
      </c>
      <c r="T130" s="29" t="s">
        <v>842</v>
      </c>
      <c r="U130" s="29" t="s">
        <v>843</v>
      </c>
      <c r="V130" s="29" t="s">
        <v>40</v>
      </c>
      <c r="W130" s="25" t="s">
        <v>40</v>
      </c>
      <c r="X130" s="25" t="s">
        <v>40</v>
      </c>
      <c r="Y130" s="22">
        <v>32878787</v>
      </c>
      <c r="Z130" s="25">
        <f>U130+T130+Q130+P130+O130+N130+L130</f>
        <v>8402</v>
      </c>
      <c r="AA130" s="34">
        <v>45064</v>
      </c>
    </row>
    <row r="131" spans="1:27" ht="30" x14ac:dyDescent="0.25">
      <c r="A131" s="31" t="s">
        <v>367</v>
      </c>
      <c r="B131" s="22" t="s">
        <v>846</v>
      </c>
      <c r="C131" s="19" t="s">
        <v>847</v>
      </c>
      <c r="D131" s="19" t="s">
        <v>244</v>
      </c>
      <c r="E131" s="19">
        <v>1</v>
      </c>
      <c r="F131" s="22">
        <v>230500121</v>
      </c>
      <c r="G131" s="22">
        <v>272300444</v>
      </c>
      <c r="H131" s="22">
        <v>272300118</v>
      </c>
      <c r="I131" s="22">
        <v>272300025</v>
      </c>
      <c r="J131" s="22" t="s">
        <v>40</v>
      </c>
      <c r="K131" s="22" t="s">
        <v>40</v>
      </c>
      <c r="L131" s="25">
        <v>336</v>
      </c>
      <c r="M131" s="25">
        <v>1520</v>
      </c>
      <c r="N131" s="25">
        <v>7482.36</v>
      </c>
      <c r="O131" s="25">
        <v>3220</v>
      </c>
      <c r="P131" s="25">
        <v>1368</v>
      </c>
      <c r="Q131" s="25">
        <v>2160</v>
      </c>
      <c r="V131" s="29" t="s">
        <v>848</v>
      </c>
      <c r="Z131" s="25">
        <f>V131+Q131+P131+O131+N131+M131+L131</f>
        <v>18242.36</v>
      </c>
      <c r="AA131" s="34">
        <v>45065</v>
      </c>
    </row>
    <row r="132" spans="1:27" ht="45" x14ac:dyDescent="0.25">
      <c r="A132" s="31" t="s">
        <v>368</v>
      </c>
      <c r="B132" s="22" t="s">
        <v>849</v>
      </c>
      <c r="C132" s="19" t="s">
        <v>850</v>
      </c>
      <c r="D132" s="19" t="s">
        <v>244</v>
      </c>
      <c r="E132" s="19" t="s">
        <v>851</v>
      </c>
      <c r="F132" s="22">
        <v>230500122</v>
      </c>
      <c r="G132" s="22">
        <v>272300445</v>
      </c>
      <c r="H132" s="22">
        <v>272300119</v>
      </c>
      <c r="I132" s="22" t="s">
        <v>40</v>
      </c>
      <c r="J132" s="22" t="s">
        <v>40</v>
      </c>
      <c r="K132" s="22" t="s">
        <v>40</v>
      </c>
      <c r="L132" s="25">
        <v>98</v>
      </c>
      <c r="M132" s="25" t="s">
        <v>40</v>
      </c>
      <c r="N132" s="25">
        <v>638</v>
      </c>
      <c r="O132" s="25">
        <v>959</v>
      </c>
      <c r="P132" s="25">
        <v>306</v>
      </c>
      <c r="Q132" s="25" t="s">
        <v>40</v>
      </c>
      <c r="R132" s="29" t="s">
        <v>40</v>
      </c>
      <c r="S132" s="29" t="s">
        <v>40</v>
      </c>
      <c r="T132" s="29" t="s">
        <v>40</v>
      </c>
      <c r="U132" s="29" t="s">
        <v>40</v>
      </c>
      <c r="V132" s="29" t="s">
        <v>40</v>
      </c>
      <c r="W132" s="25">
        <v>828</v>
      </c>
      <c r="X132" s="25" t="s">
        <v>40</v>
      </c>
      <c r="Y132" s="22">
        <v>32878510</v>
      </c>
      <c r="Z132" s="25">
        <f>SUM(L132:W132)</f>
        <v>2829</v>
      </c>
      <c r="AA132" s="34">
        <v>45065</v>
      </c>
    </row>
    <row r="133" spans="1:27" ht="55.5" customHeight="1" x14ac:dyDescent="0.25">
      <c r="A133" s="31" t="s">
        <v>368</v>
      </c>
      <c r="B133" s="22" t="s">
        <v>864</v>
      </c>
      <c r="C133" s="19" t="s">
        <v>852</v>
      </c>
      <c r="D133" s="19" t="s">
        <v>244</v>
      </c>
      <c r="E133" s="19" t="s">
        <v>853</v>
      </c>
      <c r="F133" s="22">
        <v>230500123</v>
      </c>
      <c r="G133" s="22">
        <v>272300446</v>
      </c>
      <c r="H133" s="22">
        <v>272300120</v>
      </c>
      <c r="I133" s="22" t="s">
        <v>40</v>
      </c>
      <c r="J133" s="22" t="s">
        <v>40</v>
      </c>
      <c r="K133" s="22" t="s">
        <v>40</v>
      </c>
      <c r="L133" s="25">
        <v>401</v>
      </c>
      <c r="M133" s="25">
        <v>942</v>
      </c>
      <c r="N133" s="25">
        <v>32961</v>
      </c>
      <c r="O133" s="25">
        <v>5551</v>
      </c>
      <c r="P133" s="25">
        <v>1122</v>
      </c>
      <c r="Q133" s="25" t="s">
        <v>40</v>
      </c>
      <c r="R133" s="29" t="s">
        <v>40</v>
      </c>
      <c r="S133" s="29" t="s">
        <v>217</v>
      </c>
      <c r="T133" s="29" t="s">
        <v>40</v>
      </c>
      <c r="U133" s="29" t="s">
        <v>40</v>
      </c>
      <c r="V133" s="29" t="s">
        <v>40</v>
      </c>
      <c r="X133" s="25" t="s">
        <v>40</v>
      </c>
      <c r="Y133" s="22">
        <v>32878791</v>
      </c>
      <c r="Z133" s="25">
        <f>S133+P133+O133+N133+M133+L133</f>
        <v>45977</v>
      </c>
      <c r="AA133" s="34">
        <v>45064</v>
      </c>
    </row>
    <row r="134" spans="1:27" ht="55.5" customHeight="1" x14ac:dyDescent="0.25">
      <c r="A134" s="31" t="s">
        <v>368</v>
      </c>
      <c r="B134" s="22" t="s">
        <v>854</v>
      </c>
      <c r="C134" s="19" t="s">
        <v>855</v>
      </c>
      <c r="D134" s="19" t="s">
        <v>790</v>
      </c>
      <c r="E134" s="19" t="s">
        <v>856</v>
      </c>
      <c r="F134" s="22">
        <v>230500124</v>
      </c>
      <c r="G134" s="22">
        <v>272300447</v>
      </c>
      <c r="H134" s="22">
        <v>272300121</v>
      </c>
      <c r="I134" s="22">
        <v>272300026</v>
      </c>
      <c r="J134" s="22">
        <v>272300005</v>
      </c>
      <c r="K134" s="22">
        <v>272300003</v>
      </c>
      <c r="L134" s="25">
        <v>401</v>
      </c>
      <c r="M134" s="25">
        <v>942</v>
      </c>
      <c r="N134" s="25">
        <v>32961</v>
      </c>
      <c r="O134" s="25">
        <v>5551</v>
      </c>
      <c r="P134" s="25">
        <v>1122</v>
      </c>
      <c r="Q134" s="25" t="s">
        <v>40</v>
      </c>
      <c r="R134" s="29" t="s">
        <v>40</v>
      </c>
      <c r="S134" s="29" t="s">
        <v>217</v>
      </c>
      <c r="T134" s="29" t="s">
        <v>40</v>
      </c>
      <c r="U134" s="29" t="s">
        <v>40</v>
      </c>
      <c r="V134" s="29" t="s">
        <v>40</v>
      </c>
      <c r="X134" s="25" t="s">
        <v>40</v>
      </c>
      <c r="Y134" s="22">
        <v>32878791</v>
      </c>
      <c r="Z134" s="25">
        <f>S134+P134+O134+N134+M134+L134</f>
        <v>45977</v>
      </c>
      <c r="AA134" s="34">
        <v>45064</v>
      </c>
    </row>
    <row r="135" spans="1:27" x14ac:dyDescent="0.25">
      <c r="A135" s="31" t="s">
        <v>389</v>
      </c>
      <c r="B135" s="22" t="s">
        <v>857</v>
      </c>
      <c r="C135" s="19" t="s">
        <v>350</v>
      </c>
      <c r="D135" s="19" t="s">
        <v>472</v>
      </c>
      <c r="E135" s="19" t="s">
        <v>858</v>
      </c>
      <c r="F135" s="22">
        <v>230500125</v>
      </c>
      <c r="G135" s="22">
        <v>272300448</v>
      </c>
      <c r="H135" s="22">
        <v>272300122</v>
      </c>
      <c r="I135" s="22" t="s">
        <v>40</v>
      </c>
      <c r="J135" s="22" t="s">
        <v>40</v>
      </c>
      <c r="K135" s="22" t="s">
        <v>40</v>
      </c>
      <c r="L135" s="25">
        <v>456</v>
      </c>
      <c r="M135" s="25" t="s">
        <v>40</v>
      </c>
      <c r="N135" s="25">
        <v>16422</v>
      </c>
      <c r="O135" s="25">
        <v>3587</v>
      </c>
      <c r="P135" s="25">
        <v>1006</v>
      </c>
      <c r="Q135" s="25">
        <v>1260</v>
      </c>
      <c r="X135" s="25">
        <v>22731</v>
      </c>
      <c r="Y135" s="22">
        <v>32878919</v>
      </c>
      <c r="Z135" s="25">
        <f t="shared" si="0"/>
        <v>45462</v>
      </c>
      <c r="AA135" s="34">
        <v>45065</v>
      </c>
    </row>
    <row r="136" spans="1:27" x14ac:dyDescent="0.25">
      <c r="A136" s="31" t="s">
        <v>390</v>
      </c>
      <c r="B136" s="22" t="s">
        <v>860</v>
      </c>
      <c r="C136" s="19" t="s">
        <v>145</v>
      </c>
      <c r="D136" s="19" t="s">
        <v>244</v>
      </c>
      <c r="E136" s="19">
        <v>2</v>
      </c>
      <c r="F136" s="22">
        <v>230500126</v>
      </c>
      <c r="G136" s="22">
        <v>272300450</v>
      </c>
      <c r="H136" s="22">
        <v>272300123</v>
      </c>
      <c r="L136" s="25">
        <v>500</v>
      </c>
      <c r="N136" s="25">
        <v>2325</v>
      </c>
      <c r="O136" s="25">
        <v>1224</v>
      </c>
      <c r="P136" s="25">
        <v>945</v>
      </c>
      <c r="X136" s="25">
        <v>4994</v>
      </c>
      <c r="Z136" s="25">
        <f t="shared" si="0"/>
        <v>9988</v>
      </c>
      <c r="AA136" s="34">
        <v>45069</v>
      </c>
    </row>
    <row r="137" spans="1:27" ht="66.75" customHeight="1" x14ac:dyDescent="0.25">
      <c r="A137" s="31" t="s">
        <v>391</v>
      </c>
      <c r="B137" s="26" t="s">
        <v>861</v>
      </c>
      <c r="C137" s="19" t="s">
        <v>862</v>
      </c>
      <c r="D137" s="19" t="s">
        <v>244</v>
      </c>
      <c r="E137" s="19">
        <v>2</v>
      </c>
      <c r="F137" s="22">
        <v>230500127</v>
      </c>
      <c r="G137" s="22">
        <v>272300452</v>
      </c>
      <c r="H137" s="22">
        <v>272300124</v>
      </c>
      <c r="I137" s="22" t="s">
        <v>40</v>
      </c>
      <c r="J137" s="22" t="s">
        <v>40</v>
      </c>
      <c r="K137" s="22" t="s">
        <v>40</v>
      </c>
      <c r="L137" s="25">
        <v>216</v>
      </c>
      <c r="M137" s="25" t="s">
        <v>40</v>
      </c>
      <c r="N137" s="25">
        <v>1814</v>
      </c>
      <c r="O137" s="25">
        <v>1468</v>
      </c>
      <c r="P137" s="25">
        <v>398</v>
      </c>
      <c r="Q137" s="25" t="s">
        <v>40</v>
      </c>
      <c r="R137" s="29" t="s">
        <v>40</v>
      </c>
      <c r="S137" s="29" t="s">
        <v>40</v>
      </c>
      <c r="T137" s="29" t="s">
        <v>40</v>
      </c>
      <c r="U137" s="29" t="s">
        <v>40</v>
      </c>
      <c r="V137" s="29" t="s">
        <v>40</v>
      </c>
      <c r="W137" s="25" t="s">
        <v>40</v>
      </c>
      <c r="X137" s="25" t="s">
        <v>40</v>
      </c>
      <c r="Y137" s="22">
        <v>32879871</v>
      </c>
      <c r="Z137" s="25">
        <f t="shared" si="0"/>
        <v>3896</v>
      </c>
      <c r="AA137" s="34">
        <v>45069</v>
      </c>
    </row>
    <row r="138" spans="1:27" ht="35.25" customHeight="1" x14ac:dyDescent="0.25">
      <c r="A138" s="31" t="s">
        <v>392</v>
      </c>
      <c r="B138" s="26" t="s">
        <v>863</v>
      </c>
      <c r="C138" s="19" t="s">
        <v>355</v>
      </c>
      <c r="D138" s="19" t="s">
        <v>651</v>
      </c>
      <c r="E138" s="19">
        <v>2</v>
      </c>
      <c r="F138" s="22">
        <v>230500128</v>
      </c>
      <c r="G138" s="22">
        <v>272300463</v>
      </c>
      <c r="H138" s="22">
        <v>272300125</v>
      </c>
      <c r="I138" s="22" t="s">
        <v>40</v>
      </c>
      <c r="J138" s="22" t="s">
        <v>40</v>
      </c>
      <c r="K138" s="22" t="s">
        <v>40</v>
      </c>
      <c r="L138" s="25" t="s">
        <v>40</v>
      </c>
      <c r="M138" s="25" t="s">
        <v>40</v>
      </c>
      <c r="N138" s="25" t="s">
        <v>40</v>
      </c>
      <c r="O138" s="25" t="s">
        <v>40</v>
      </c>
      <c r="P138" s="25" t="s">
        <v>40</v>
      </c>
      <c r="Q138" s="25" t="s">
        <v>40</v>
      </c>
      <c r="R138" s="29" t="s">
        <v>40</v>
      </c>
      <c r="S138" s="29" t="s">
        <v>40</v>
      </c>
      <c r="T138" s="29" t="s">
        <v>40</v>
      </c>
      <c r="U138" s="29" t="s">
        <v>40</v>
      </c>
      <c r="V138" s="29" t="s">
        <v>40</v>
      </c>
      <c r="W138" s="25" t="s">
        <v>40</v>
      </c>
      <c r="X138" s="25" t="s">
        <v>40</v>
      </c>
      <c r="Y138" s="22" t="s">
        <v>228</v>
      </c>
      <c r="Z138" s="25">
        <f t="shared" si="0"/>
        <v>0</v>
      </c>
      <c r="AA138" s="34">
        <v>45069</v>
      </c>
    </row>
    <row r="139" spans="1:27" x14ac:dyDescent="0.25">
      <c r="A139" s="31" t="s">
        <v>393</v>
      </c>
      <c r="B139" s="22" t="s">
        <v>865</v>
      </c>
      <c r="C139" s="19" t="s">
        <v>478</v>
      </c>
      <c r="D139" s="19" t="s">
        <v>244</v>
      </c>
      <c r="E139" s="19">
        <v>2</v>
      </c>
      <c r="F139" s="22">
        <v>230500129</v>
      </c>
      <c r="G139" s="22">
        <v>272300466</v>
      </c>
      <c r="H139" s="22">
        <v>272300126</v>
      </c>
      <c r="I139" s="22" t="s">
        <v>40</v>
      </c>
      <c r="J139" s="22" t="s">
        <v>40</v>
      </c>
      <c r="K139" s="22" t="s">
        <v>40</v>
      </c>
      <c r="L139" s="25">
        <v>96</v>
      </c>
      <c r="N139" s="25">
        <v>1562</v>
      </c>
      <c r="O139" s="25">
        <v>608</v>
      </c>
      <c r="P139" s="25">
        <v>352</v>
      </c>
      <c r="Y139" s="22">
        <v>32880409</v>
      </c>
      <c r="Z139" s="25">
        <f t="shared" si="0"/>
        <v>2618</v>
      </c>
      <c r="AA139" s="34">
        <v>45072</v>
      </c>
    </row>
    <row r="140" spans="1:27" ht="30" x14ac:dyDescent="0.25">
      <c r="A140" s="31" t="s">
        <v>394</v>
      </c>
      <c r="B140" s="22" t="s">
        <v>870</v>
      </c>
      <c r="C140" s="19" t="s">
        <v>871</v>
      </c>
      <c r="D140" s="19" t="s">
        <v>273</v>
      </c>
      <c r="E140" s="19">
        <v>2</v>
      </c>
      <c r="F140" s="22">
        <v>230500130</v>
      </c>
      <c r="G140" s="22">
        <v>272300467</v>
      </c>
      <c r="H140" s="22">
        <v>272300127</v>
      </c>
      <c r="I140" s="22" t="s">
        <v>40</v>
      </c>
      <c r="J140" s="22" t="s">
        <v>40</v>
      </c>
      <c r="K140" s="22" t="s">
        <v>40</v>
      </c>
      <c r="L140" s="25">
        <v>115</v>
      </c>
      <c r="M140" s="25" t="s">
        <v>40</v>
      </c>
      <c r="N140" s="25">
        <v>1464</v>
      </c>
      <c r="O140" s="25">
        <v>648</v>
      </c>
      <c r="P140" s="25">
        <v>322</v>
      </c>
      <c r="Y140" s="22">
        <v>32880752</v>
      </c>
      <c r="Z140" s="25">
        <f t="shared" si="0"/>
        <v>2549</v>
      </c>
      <c r="AA140" s="34">
        <v>45075</v>
      </c>
    </row>
    <row r="141" spans="1:27" ht="30" x14ac:dyDescent="0.25">
      <c r="A141" s="31" t="s">
        <v>395</v>
      </c>
      <c r="B141" s="22" t="s">
        <v>872</v>
      </c>
      <c r="C141" s="19" t="s">
        <v>873</v>
      </c>
      <c r="D141" s="19" t="s">
        <v>244</v>
      </c>
      <c r="E141" s="19">
        <v>2</v>
      </c>
      <c r="F141" s="22">
        <v>230500131</v>
      </c>
      <c r="G141" s="22">
        <v>272300485</v>
      </c>
      <c r="H141" s="22">
        <v>272300128</v>
      </c>
      <c r="I141" s="22" t="s">
        <v>40</v>
      </c>
      <c r="J141" s="22" t="s">
        <v>40</v>
      </c>
      <c r="K141" s="22" t="s">
        <v>40</v>
      </c>
      <c r="L141" s="25">
        <v>102</v>
      </c>
      <c r="M141" s="25" t="s">
        <v>40</v>
      </c>
      <c r="N141" s="25">
        <v>1120</v>
      </c>
      <c r="O141" s="25">
        <v>665</v>
      </c>
      <c r="P141" s="25">
        <v>286</v>
      </c>
      <c r="Q141" s="25" t="s">
        <v>40</v>
      </c>
      <c r="R141" s="29" t="s">
        <v>40</v>
      </c>
      <c r="S141" s="29" t="s">
        <v>40</v>
      </c>
      <c r="T141" s="29" t="s">
        <v>40</v>
      </c>
      <c r="U141" s="29" t="s">
        <v>40</v>
      </c>
      <c r="V141" s="29" t="s">
        <v>40</v>
      </c>
      <c r="W141" s="25" t="s">
        <v>40</v>
      </c>
      <c r="X141" s="25" t="s">
        <v>40</v>
      </c>
      <c r="Y141" s="22">
        <v>32880735</v>
      </c>
      <c r="Z141" s="25">
        <f t="shared" si="0"/>
        <v>2173</v>
      </c>
      <c r="AA141" s="34">
        <v>45076</v>
      </c>
    </row>
    <row r="142" spans="1:27" ht="30" x14ac:dyDescent="0.25">
      <c r="A142" s="31" t="s">
        <v>396</v>
      </c>
      <c r="B142" s="22" t="s">
        <v>757</v>
      </c>
      <c r="C142" s="19" t="s">
        <v>758</v>
      </c>
      <c r="D142" s="19" t="s">
        <v>472</v>
      </c>
      <c r="E142" s="19" t="s">
        <v>877</v>
      </c>
      <c r="F142" s="22">
        <v>230600132</v>
      </c>
      <c r="G142" s="22">
        <v>272300489</v>
      </c>
      <c r="H142" s="22">
        <v>272300129</v>
      </c>
      <c r="I142" s="22" t="s">
        <v>40</v>
      </c>
      <c r="J142" s="22" t="s">
        <v>40</v>
      </c>
      <c r="K142" s="22" t="s">
        <v>40</v>
      </c>
      <c r="L142" s="25">
        <v>98</v>
      </c>
      <c r="M142" s="25" t="s">
        <v>40</v>
      </c>
      <c r="N142" s="25">
        <v>4015</v>
      </c>
      <c r="O142" s="25">
        <v>1046</v>
      </c>
      <c r="P142" s="25">
        <v>398</v>
      </c>
      <c r="Q142" s="25" t="s">
        <v>40</v>
      </c>
      <c r="R142" s="29" t="s">
        <v>40</v>
      </c>
      <c r="S142" s="29" t="s">
        <v>40</v>
      </c>
      <c r="T142" s="29" t="s">
        <v>40</v>
      </c>
      <c r="U142" s="29" t="s">
        <v>40</v>
      </c>
      <c r="V142" s="29" t="s">
        <v>40</v>
      </c>
      <c r="W142" s="25" t="s">
        <v>40</v>
      </c>
      <c r="X142" s="25" t="s">
        <v>40</v>
      </c>
      <c r="Y142" s="26" t="s">
        <v>878</v>
      </c>
      <c r="Z142" s="25">
        <f t="shared" si="0"/>
        <v>5557</v>
      </c>
      <c r="AA142" s="34">
        <v>45078</v>
      </c>
    </row>
    <row r="143" spans="1:27" ht="33" customHeight="1" x14ac:dyDescent="0.25">
      <c r="A143" s="31" t="s">
        <v>397</v>
      </c>
      <c r="B143" s="26" t="s">
        <v>880</v>
      </c>
      <c r="C143" s="19" t="s">
        <v>479</v>
      </c>
      <c r="D143" s="19" t="s">
        <v>244</v>
      </c>
      <c r="E143" s="19">
        <v>2</v>
      </c>
      <c r="F143" s="22">
        <v>230600133</v>
      </c>
      <c r="G143" s="22" t="s">
        <v>40</v>
      </c>
      <c r="H143" s="22" t="s">
        <v>40</v>
      </c>
      <c r="I143" s="22" t="s">
        <v>40</v>
      </c>
      <c r="J143" s="22" t="s">
        <v>40</v>
      </c>
      <c r="K143" s="22" t="s">
        <v>40</v>
      </c>
      <c r="L143" s="25" t="s">
        <v>40</v>
      </c>
      <c r="M143" s="25" t="s">
        <v>40</v>
      </c>
      <c r="N143" s="25">
        <v>580</v>
      </c>
      <c r="O143" s="25" t="s">
        <v>40</v>
      </c>
      <c r="P143" s="25" t="s">
        <v>40</v>
      </c>
      <c r="R143" s="29" t="s">
        <v>40</v>
      </c>
      <c r="S143" s="29" t="s">
        <v>40</v>
      </c>
      <c r="T143" s="29" t="s">
        <v>40</v>
      </c>
      <c r="U143" s="29" t="s">
        <v>40</v>
      </c>
      <c r="V143" s="29" t="s">
        <v>40</v>
      </c>
      <c r="W143" s="25" t="s">
        <v>40</v>
      </c>
      <c r="X143" s="25" t="s">
        <v>40</v>
      </c>
      <c r="Y143" s="22">
        <v>32881353</v>
      </c>
      <c r="Z143" s="25">
        <f t="shared" si="0"/>
        <v>580</v>
      </c>
      <c r="AA143" s="22" t="s">
        <v>881</v>
      </c>
    </row>
    <row r="144" spans="1:27" ht="30" x14ac:dyDescent="0.25">
      <c r="A144" s="31" t="s">
        <v>398</v>
      </c>
      <c r="B144" s="26" t="s">
        <v>879</v>
      </c>
      <c r="C144" s="19" t="s">
        <v>114</v>
      </c>
      <c r="D144" s="19" t="s">
        <v>472</v>
      </c>
      <c r="E144" s="19">
        <v>2</v>
      </c>
      <c r="F144" s="22">
        <v>230600134</v>
      </c>
      <c r="G144" s="22">
        <v>272300490</v>
      </c>
      <c r="H144" s="22">
        <v>272300130</v>
      </c>
      <c r="I144" s="22">
        <v>272300027</v>
      </c>
      <c r="J144" s="22" t="s">
        <v>40</v>
      </c>
      <c r="K144" s="22" t="s">
        <v>40</v>
      </c>
      <c r="L144" s="25" t="s">
        <v>40</v>
      </c>
      <c r="M144" s="25" t="s">
        <v>40</v>
      </c>
      <c r="N144" s="25">
        <v>7337</v>
      </c>
      <c r="O144" s="25">
        <v>2595</v>
      </c>
      <c r="P144" s="25">
        <v>1036</v>
      </c>
      <c r="Q144" s="25">
        <v>4950</v>
      </c>
      <c r="R144" s="29" t="s">
        <v>40</v>
      </c>
      <c r="S144" s="29" t="s">
        <v>40</v>
      </c>
      <c r="T144" s="29" t="s">
        <v>40</v>
      </c>
      <c r="V144" s="29" t="s">
        <v>40</v>
      </c>
      <c r="W144" s="25" t="s">
        <v>40</v>
      </c>
      <c r="X144" s="25" t="s">
        <v>40</v>
      </c>
      <c r="Y144" s="22">
        <v>32881172</v>
      </c>
      <c r="Z144" s="25">
        <f t="shared" si="0"/>
        <v>15918</v>
      </c>
      <c r="AA144" s="34">
        <v>45078</v>
      </c>
    </row>
    <row r="145" spans="1:27" ht="45" x14ac:dyDescent="0.25">
      <c r="A145" s="31" t="s">
        <v>399</v>
      </c>
      <c r="B145" s="22" t="s">
        <v>886</v>
      </c>
      <c r="C145" s="19" t="s">
        <v>887</v>
      </c>
      <c r="D145" s="19" t="s">
        <v>244</v>
      </c>
      <c r="E145" s="19">
        <v>3</v>
      </c>
      <c r="F145" s="22">
        <v>230600135</v>
      </c>
      <c r="G145" s="22">
        <v>272300492</v>
      </c>
      <c r="H145" s="22">
        <v>272300131</v>
      </c>
      <c r="I145" s="22" t="s">
        <v>40</v>
      </c>
      <c r="J145" s="22" t="s">
        <v>40</v>
      </c>
      <c r="K145" s="22" t="s">
        <v>40</v>
      </c>
      <c r="L145" s="25">
        <v>182</v>
      </c>
      <c r="M145" s="25">
        <v>480</v>
      </c>
      <c r="N145" s="25">
        <v>6088</v>
      </c>
      <c r="O145" s="25">
        <v>1443</v>
      </c>
      <c r="P145" s="25">
        <v>612</v>
      </c>
      <c r="Q145" s="25">
        <v>360</v>
      </c>
      <c r="R145" s="29" t="s">
        <v>40</v>
      </c>
      <c r="S145" s="29" t="s">
        <v>40</v>
      </c>
      <c r="T145" s="29" t="s">
        <v>40</v>
      </c>
      <c r="U145" s="29" t="s">
        <v>40</v>
      </c>
      <c r="V145" s="29" t="s">
        <v>40</v>
      </c>
      <c r="W145" s="25" t="s">
        <v>40</v>
      </c>
      <c r="X145" s="25" t="s">
        <v>40</v>
      </c>
      <c r="Y145" s="22">
        <v>32881200</v>
      </c>
      <c r="Z145" s="25">
        <f t="shared" si="0"/>
        <v>9165</v>
      </c>
      <c r="AA145" s="34">
        <v>45079</v>
      </c>
    </row>
    <row r="146" spans="1:27" x14ac:dyDescent="0.25">
      <c r="A146" s="31" t="s">
        <v>400</v>
      </c>
      <c r="B146" s="22" t="s">
        <v>890</v>
      </c>
      <c r="C146" s="19" t="s">
        <v>174</v>
      </c>
      <c r="D146" s="19" t="s">
        <v>651</v>
      </c>
      <c r="E146" s="19">
        <v>1</v>
      </c>
      <c r="F146" s="22">
        <v>230600136</v>
      </c>
      <c r="G146" s="22">
        <v>272300493</v>
      </c>
      <c r="H146" s="22">
        <v>272300132</v>
      </c>
      <c r="I146" s="22" t="s">
        <v>40</v>
      </c>
      <c r="J146" s="22" t="s">
        <v>40</v>
      </c>
      <c r="K146" s="22" t="s">
        <v>40</v>
      </c>
      <c r="L146" s="25" t="s">
        <v>40</v>
      </c>
      <c r="M146" s="25" t="s">
        <v>40</v>
      </c>
      <c r="N146" s="25" t="s">
        <v>40</v>
      </c>
      <c r="O146" s="25" t="s">
        <v>40</v>
      </c>
      <c r="P146" s="25" t="s">
        <v>40</v>
      </c>
      <c r="Q146" s="25" t="s">
        <v>40</v>
      </c>
      <c r="R146" s="29" t="s">
        <v>40</v>
      </c>
      <c r="S146" s="29" t="s">
        <v>40</v>
      </c>
      <c r="T146" s="29" t="s">
        <v>40</v>
      </c>
      <c r="V146" s="29" t="s">
        <v>40</v>
      </c>
      <c r="W146" s="25" t="s">
        <v>40</v>
      </c>
      <c r="X146" s="25" t="s">
        <v>40</v>
      </c>
      <c r="Y146" s="22" t="s">
        <v>228</v>
      </c>
      <c r="Z146" s="25">
        <v>0</v>
      </c>
      <c r="AA146" s="34">
        <v>45082</v>
      </c>
    </row>
    <row r="147" spans="1:27" ht="33.75" customHeight="1" x14ac:dyDescent="0.25">
      <c r="A147" s="31" t="s">
        <v>401</v>
      </c>
      <c r="B147" s="22" t="s">
        <v>894</v>
      </c>
      <c r="C147" s="19" t="s">
        <v>440</v>
      </c>
      <c r="D147" s="19" t="s">
        <v>273</v>
      </c>
      <c r="E147" s="19">
        <v>2</v>
      </c>
      <c r="F147" s="22">
        <v>230600137</v>
      </c>
      <c r="G147" s="22">
        <v>272300494</v>
      </c>
      <c r="H147" s="22">
        <v>272300133</v>
      </c>
      <c r="I147" s="22" t="s">
        <v>40</v>
      </c>
      <c r="J147" s="22" t="s">
        <v>40</v>
      </c>
      <c r="K147" s="22" t="s">
        <v>40</v>
      </c>
      <c r="L147" s="25">
        <v>264</v>
      </c>
      <c r="M147" s="25" t="s">
        <v>40</v>
      </c>
      <c r="N147" s="25">
        <v>4509</v>
      </c>
      <c r="O147" s="25">
        <v>1433</v>
      </c>
      <c r="P147" s="25">
        <v>598</v>
      </c>
      <c r="Q147" s="25" t="s">
        <v>40</v>
      </c>
      <c r="R147" s="29" t="s">
        <v>40</v>
      </c>
      <c r="S147" s="29" t="s">
        <v>40</v>
      </c>
      <c r="T147" s="29" t="s">
        <v>40</v>
      </c>
      <c r="U147" s="29" t="s">
        <v>40</v>
      </c>
      <c r="V147" s="29" t="s">
        <v>40</v>
      </c>
      <c r="W147" s="25">
        <v>2182</v>
      </c>
      <c r="X147" s="25" t="s">
        <v>40</v>
      </c>
      <c r="Y147" s="22">
        <v>32881634</v>
      </c>
      <c r="Z147" s="25">
        <f t="shared" si="0"/>
        <v>8986</v>
      </c>
      <c r="AA147" s="34">
        <v>45082</v>
      </c>
    </row>
    <row r="148" spans="1:27" ht="90" x14ac:dyDescent="0.25">
      <c r="A148" s="31" t="s">
        <v>402</v>
      </c>
      <c r="B148" s="22" t="s">
        <v>903</v>
      </c>
      <c r="C148" s="19" t="s">
        <v>901</v>
      </c>
      <c r="D148" s="19" t="s">
        <v>273</v>
      </c>
      <c r="E148" s="19" t="s">
        <v>902</v>
      </c>
      <c r="F148" s="22">
        <v>230600138</v>
      </c>
      <c r="G148" s="22">
        <v>272300503</v>
      </c>
      <c r="H148" s="22">
        <v>272300134</v>
      </c>
      <c r="I148" s="22" t="s">
        <v>40</v>
      </c>
      <c r="J148" s="22" t="s">
        <v>40</v>
      </c>
      <c r="K148" s="22" t="s">
        <v>40</v>
      </c>
      <c r="L148" s="25">
        <v>216</v>
      </c>
      <c r="M148" s="25">
        <v>504</v>
      </c>
      <c r="N148" s="25">
        <v>10833</v>
      </c>
      <c r="O148" s="25">
        <v>2360</v>
      </c>
      <c r="P148" s="25">
        <v>1052</v>
      </c>
      <c r="Q148" s="25">
        <v>2160</v>
      </c>
      <c r="R148" s="29" t="s">
        <v>40</v>
      </c>
      <c r="W148" s="25">
        <v>2160</v>
      </c>
      <c r="Y148" s="22">
        <v>32882252</v>
      </c>
      <c r="Z148" s="25">
        <f t="shared" si="0"/>
        <v>19285</v>
      </c>
      <c r="AA148" s="34">
        <v>45084</v>
      </c>
    </row>
    <row r="149" spans="1:27" ht="45" x14ac:dyDescent="0.25">
      <c r="A149" s="31" t="s">
        <v>403</v>
      </c>
      <c r="B149" s="22" t="s">
        <v>904</v>
      </c>
      <c r="C149" s="19" t="s">
        <v>905</v>
      </c>
      <c r="D149" s="19" t="s">
        <v>273</v>
      </c>
      <c r="E149" s="19">
        <v>4</v>
      </c>
      <c r="F149" s="22">
        <v>2306000139</v>
      </c>
      <c r="G149" s="22">
        <v>272300504</v>
      </c>
      <c r="H149" s="22">
        <v>272300135</v>
      </c>
      <c r="I149" s="22" t="s">
        <v>40</v>
      </c>
      <c r="J149" s="22" t="s">
        <v>40</v>
      </c>
      <c r="K149" s="22" t="s">
        <v>40</v>
      </c>
      <c r="L149" s="25">
        <v>229</v>
      </c>
      <c r="M149" s="25">
        <v>513</v>
      </c>
      <c r="N149" s="25">
        <v>10214</v>
      </c>
      <c r="O149" s="25">
        <v>2096</v>
      </c>
      <c r="P149" s="25">
        <v>1052</v>
      </c>
      <c r="Q149" s="25">
        <v>1780</v>
      </c>
      <c r="W149" s="25">
        <v>1242</v>
      </c>
      <c r="Y149" s="22">
        <v>328822543</v>
      </c>
      <c r="Z149" s="25">
        <f t="shared" si="0"/>
        <v>17126</v>
      </c>
      <c r="AA149" s="34">
        <v>45084</v>
      </c>
    </row>
    <row r="150" spans="1:27" x14ac:dyDescent="0.25">
      <c r="A150" s="31" t="s">
        <v>404</v>
      </c>
      <c r="B150" s="22" t="s">
        <v>906</v>
      </c>
      <c r="C150" s="19" t="s">
        <v>907</v>
      </c>
      <c r="D150" s="19" t="s">
        <v>472</v>
      </c>
      <c r="E150" s="19">
        <v>1</v>
      </c>
      <c r="F150" s="22">
        <v>230600140</v>
      </c>
      <c r="G150" s="22">
        <v>272300505</v>
      </c>
      <c r="H150" s="22">
        <v>272300136</v>
      </c>
      <c r="I150" s="22" t="s">
        <v>40</v>
      </c>
      <c r="J150" s="22" t="s">
        <v>40</v>
      </c>
      <c r="K150" s="22" t="s">
        <v>40</v>
      </c>
      <c r="L150" s="25">
        <v>207</v>
      </c>
      <c r="M150" s="43">
        <v>173</v>
      </c>
      <c r="N150" s="25">
        <v>5060</v>
      </c>
      <c r="O150" s="25">
        <v>1228</v>
      </c>
      <c r="P150" s="25">
        <v>260</v>
      </c>
      <c r="Z150" s="25">
        <f t="shared" si="0"/>
        <v>6928</v>
      </c>
      <c r="AA150" s="34">
        <v>45084</v>
      </c>
    </row>
    <row r="151" spans="1:27" ht="27" customHeight="1" x14ac:dyDescent="0.25">
      <c r="A151" s="31" t="s">
        <v>405</v>
      </c>
      <c r="B151" s="22" t="s">
        <v>908</v>
      </c>
      <c r="C151" s="19" t="s">
        <v>219</v>
      </c>
      <c r="D151" s="19" t="s">
        <v>244</v>
      </c>
      <c r="E151" s="19">
        <v>1</v>
      </c>
      <c r="F151" s="22">
        <v>230600141</v>
      </c>
      <c r="G151" s="22">
        <v>272300506</v>
      </c>
      <c r="H151" s="22">
        <v>272300137</v>
      </c>
      <c r="I151" s="22" t="s">
        <v>40</v>
      </c>
      <c r="J151" s="22" t="s">
        <v>40</v>
      </c>
      <c r="K151" s="22" t="s">
        <v>40</v>
      </c>
      <c r="L151" s="25">
        <v>101</v>
      </c>
      <c r="N151" s="25">
        <v>576</v>
      </c>
      <c r="O151" s="25">
        <v>440</v>
      </c>
      <c r="P151" s="25">
        <v>260</v>
      </c>
      <c r="Q151" s="25" t="s">
        <v>40</v>
      </c>
      <c r="R151" s="29" t="s">
        <v>40</v>
      </c>
      <c r="S151" s="29" t="s">
        <v>40</v>
      </c>
      <c r="T151" s="29" t="s">
        <v>40</v>
      </c>
      <c r="U151" s="29" t="s">
        <v>40</v>
      </c>
      <c r="V151" s="29" t="s">
        <v>40</v>
      </c>
      <c r="W151" s="25" t="s">
        <v>40</v>
      </c>
      <c r="X151" s="25" t="s">
        <v>40</v>
      </c>
      <c r="Y151" s="22">
        <v>32882264</v>
      </c>
      <c r="Z151" s="25">
        <f t="shared" si="0"/>
        <v>1377</v>
      </c>
      <c r="AA151" s="34">
        <v>45084</v>
      </c>
    </row>
    <row r="152" spans="1:27" x14ac:dyDescent="0.25">
      <c r="A152" s="31" t="s">
        <v>421</v>
      </c>
      <c r="B152" s="22" t="s">
        <v>909</v>
      </c>
      <c r="C152" s="19" t="s">
        <v>907</v>
      </c>
      <c r="D152" s="19" t="s">
        <v>244</v>
      </c>
      <c r="E152" s="19">
        <v>2</v>
      </c>
      <c r="F152" s="22">
        <v>230600142</v>
      </c>
      <c r="G152" s="22">
        <v>272300516</v>
      </c>
      <c r="H152" s="22">
        <v>272300138</v>
      </c>
      <c r="I152" s="22" t="s">
        <v>40</v>
      </c>
      <c r="J152" s="22" t="s">
        <v>40</v>
      </c>
      <c r="K152" s="22" t="s">
        <v>40</v>
      </c>
      <c r="L152" s="25">
        <v>585</v>
      </c>
      <c r="N152" s="25">
        <v>1267</v>
      </c>
      <c r="O152" s="25">
        <v>1202</v>
      </c>
      <c r="P152" s="25">
        <v>368</v>
      </c>
      <c r="Y152" s="22">
        <v>3282871</v>
      </c>
      <c r="Z152" s="25">
        <f t="shared" si="0"/>
        <v>3422</v>
      </c>
      <c r="AA152" s="34">
        <v>45090</v>
      </c>
    </row>
    <row r="153" spans="1:27" ht="30" x14ac:dyDescent="0.25">
      <c r="A153" s="31" t="s">
        <v>422</v>
      </c>
      <c r="B153" s="22" t="s">
        <v>910</v>
      </c>
      <c r="C153" s="19" t="s">
        <v>63</v>
      </c>
      <c r="D153" s="19" t="s">
        <v>911</v>
      </c>
      <c r="E153" s="19">
        <v>2</v>
      </c>
      <c r="F153" s="22">
        <v>230600143</v>
      </c>
      <c r="G153" s="22">
        <v>272300517</v>
      </c>
      <c r="H153" s="22">
        <v>272300139</v>
      </c>
      <c r="I153" s="22" t="s">
        <v>40</v>
      </c>
      <c r="J153" s="22" t="s">
        <v>40</v>
      </c>
      <c r="K153" s="22" t="s">
        <v>40</v>
      </c>
      <c r="L153" s="25">
        <v>120</v>
      </c>
      <c r="N153" s="25">
        <v>1725</v>
      </c>
      <c r="O153" s="25">
        <v>784</v>
      </c>
      <c r="P153" s="25">
        <v>336</v>
      </c>
      <c r="Z153" s="25">
        <f t="shared" si="0"/>
        <v>2965</v>
      </c>
      <c r="AA153" s="34">
        <v>45090</v>
      </c>
    </row>
    <row r="154" spans="1:27" ht="30.75" customHeight="1" x14ac:dyDescent="0.25">
      <c r="A154" s="31" t="s">
        <v>423</v>
      </c>
      <c r="B154" s="22" t="s">
        <v>912</v>
      </c>
      <c r="C154" s="19" t="s">
        <v>194</v>
      </c>
      <c r="D154" s="19" t="s">
        <v>297</v>
      </c>
      <c r="E154" s="19">
        <v>1</v>
      </c>
      <c r="F154" s="22">
        <v>230600144</v>
      </c>
      <c r="G154" s="22">
        <v>272300518</v>
      </c>
      <c r="H154" s="22" t="s">
        <v>40</v>
      </c>
      <c r="I154" s="22" t="s">
        <v>40</v>
      </c>
      <c r="J154" s="22">
        <v>272300006</v>
      </c>
      <c r="K154" s="22" t="s">
        <v>40</v>
      </c>
      <c r="N154" s="25">
        <v>1680</v>
      </c>
      <c r="O154" s="25">
        <v>988</v>
      </c>
      <c r="R154" s="29" t="s">
        <v>913</v>
      </c>
      <c r="X154" s="25">
        <v>3668</v>
      </c>
      <c r="Z154" s="25">
        <f>N154+O154+R154+X154</f>
        <v>7336</v>
      </c>
      <c r="AA154" s="34">
        <v>45090</v>
      </c>
    </row>
    <row r="155" spans="1:27" ht="30" customHeight="1" x14ac:dyDescent="0.25">
      <c r="A155" s="31" t="s">
        <v>424</v>
      </c>
      <c r="B155" s="22" t="s">
        <v>914</v>
      </c>
      <c r="C155" s="19" t="s">
        <v>915</v>
      </c>
      <c r="D155" s="19" t="s">
        <v>472</v>
      </c>
      <c r="E155" s="19">
        <v>2</v>
      </c>
      <c r="F155" s="22">
        <v>230600145</v>
      </c>
      <c r="G155" s="22">
        <v>272300519</v>
      </c>
      <c r="H155" s="22">
        <v>272300140</v>
      </c>
      <c r="I155" s="22" t="s">
        <v>40</v>
      </c>
      <c r="J155" s="22" t="s">
        <v>40</v>
      </c>
      <c r="K155" s="22" t="s">
        <v>40</v>
      </c>
      <c r="L155" s="25">
        <v>230</v>
      </c>
      <c r="N155" s="25">
        <v>10131</v>
      </c>
      <c r="O155" s="25">
        <v>2157</v>
      </c>
      <c r="P155" s="25">
        <v>476</v>
      </c>
      <c r="U155" s="29" t="s">
        <v>916</v>
      </c>
      <c r="Z155" s="25">
        <f>U155+P155+O155+N155+L155</f>
        <v>13189</v>
      </c>
      <c r="AA155" s="34">
        <v>45090</v>
      </c>
    </row>
    <row r="156" spans="1:27" ht="30" x14ac:dyDescent="0.25">
      <c r="A156" s="31" t="s">
        <v>425</v>
      </c>
      <c r="B156" s="22" t="s">
        <v>917</v>
      </c>
      <c r="C156" s="19" t="s">
        <v>918</v>
      </c>
      <c r="D156" s="19" t="s">
        <v>244</v>
      </c>
      <c r="E156" s="19">
        <v>2</v>
      </c>
      <c r="F156" s="22">
        <v>230600146</v>
      </c>
      <c r="G156" s="22">
        <v>272300520</v>
      </c>
      <c r="H156" s="22">
        <v>272300141</v>
      </c>
      <c r="I156" s="22" t="s">
        <v>40</v>
      </c>
      <c r="J156" s="22" t="s">
        <v>40</v>
      </c>
      <c r="K156" s="22" t="s">
        <v>40</v>
      </c>
      <c r="L156" s="25">
        <v>78</v>
      </c>
      <c r="M156" s="25" t="s">
        <v>40</v>
      </c>
      <c r="N156" s="25">
        <v>1075</v>
      </c>
      <c r="O156" s="25">
        <v>428</v>
      </c>
      <c r="P156" s="25">
        <v>245</v>
      </c>
      <c r="Q156" s="25" t="s">
        <v>40</v>
      </c>
      <c r="R156" s="29" t="s">
        <v>40</v>
      </c>
      <c r="S156" s="29" t="s">
        <v>40</v>
      </c>
      <c r="T156" s="29" t="s">
        <v>40</v>
      </c>
      <c r="U156" s="29" t="s">
        <v>40</v>
      </c>
      <c r="V156" s="29" t="s">
        <v>40</v>
      </c>
      <c r="W156" s="25" t="s">
        <v>40</v>
      </c>
      <c r="X156" s="25" t="s">
        <v>40</v>
      </c>
      <c r="Y156" s="22">
        <v>92883175</v>
      </c>
      <c r="Z156" s="25">
        <f>P156+O156+N156+L156</f>
        <v>1826</v>
      </c>
      <c r="AA156" s="34">
        <v>45090</v>
      </c>
    </row>
    <row r="157" spans="1:27" ht="45" x14ac:dyDescent="0.25">
      <c r="A157" s="31" t="s">
        <v>426</v>
      </c>
      <c r="B157" s="22" t="s">
        <v>919</v>
      </c>
      <c r="C157" s="19" t="s">
        <v>184</v>
      </c>
      <c r="D157" s="19" t="s">
        <v>920</v>
      </c>
      <c r="E157" s="19">
        <v>2</v>
      </c>
      <c r="F157" s="22">
        <v>230600147</v>
      </c>
      <c r="G157" s="22">
        <v>272300521</v>
      </c>
      <c r="H157" s="22">
        <v>272300142</v>
      </c>
      <c r="I157" s="22">
        <v>272300028</v>
      </c>
      <c r="J157" s="22" t="s">
        <v>40</v>
      </c>
      <c r="K157" s="22" t="s">
        <v>40</v>
      </c>
      <c r="L157" s="25">
        <v>422</v>
      </c>
      <c r="N157" s="25">
        <v>38832</v>
      </c>
      <c r="O157" s="25">
        <v>1090</v>
      </c>
      <c r="P157" s="25">
        <v>460</v>
      </c>
      <c r="Q157" s="25" t="s">
        <v>40</v>
      </c>
      <c r="R157" s="29" t="s">
        <v>40</v>
      </c>
      <c r="S157" s="29" t="s">
        <v>40</v>
      </c>
      <c r="T157" s="29" t="s">
        <v>40</v>
      </c>
      <c r="U157" s="29" t="s">
        <v>40</v>
      </c>
      <c r="W157" s="25" t="s">
        <v>40</v>
      </c>
      <c r="X157" s="25" t="s">
        <v>40</v>
      </c>
      <c r="Y157" s="22">
        <v>32883169</v>
      </c>
      <c r="Z157" s="25">
        <f>P157+O157+N157+L157</f>
        <v>40804</v>
      </c>
      <c r="AA157" s="34">
        <v>45090</v>
      </c>
    </row>
    <row r="158" spans="1:27" ht="32.25" customHeight="1" x14ac:dyDescent="0.25">
      <c r="A158" s="31" t="s">
        <v>427</v>
      </c>
      <c r="B158" s="22" t="s">
        <v>921</v>
      </c>
      <c r="C158" s="19" t="s">
        <v>479</v>
      </c>
      <c r="D158" s="19" t="s">
        <v>244</v>
      </c>
      <c r="E158" s="19">
        <v>2</v>
      </c>
      <c r="F158" s="22">
        <v>230600148</v>
      </c>
      <c r="G158" s="22">
        <v>272300528</v>
      </c>
      <c r="H158" s="22">
        <v>272300143</v>
      </c>
      <c r="I158" s="22" t="s">
        <v>40</v>
      </c>
      <c r="J158" s="22" t="s">
        <v>40</v>
      </c>
      <c r="K158" s="22" t="s">
        <v>40</v>
      </c>
      <c r="L158" s="25">
        <v>148</v>
      </c>
      <c r="N158" s="25">
        <v>2597</v>
      </c>
      <c r="O158" s="25">
        <v>1010</v>
      </c>
      <c r="P158" s="25">
        <v>582</v>
      </c>
      <c r="Q158" s="25" t="s">
        <v>40</v>
      </c>
      <c r="R158" s="29" t="s">
        <v>40</v>
      </c>
      <c r="S158" s="29" t="s">
        <v>40</v>
      </c>
      <c r="T158" s="29" t="s">
        <v>40</v>
      </c>
      <c r="V158" s="29" t="s">
        <v>40</v>
      </c>
      <c r="W158" s="25" t="s">
        <v>40</v>
      </c>
      <c r="X158" s="25" t="s">
        <v>40</v>
      </c>
      <c r="Y158" s="22">
        <v>32883294</v>
      </c>
      <c r="Z158" s="25">
        <f>P158+O158+N158+L158</f>
        <v>4337</v>
      </c>
      <c r="AA158" s="34">
        <v>45092</v>
      </c>
    </row>
    <row r="159" spans="1:27" ht="45" customHeight="1" x14ac:dyDescent="0.25">
      <c r="A159" s="31"/>
      <c r="B159" s="26" t="s">
        <v>923</v>
      </c>
      <c r="C159" s="19" t="s">
        <v>924</v>
      </c>
      <c r="D159" s="19" t="s">
        <v>244</v>
      </c>
      <c r="E159" s="19">
        <v>2</v>
      </c>
      <c r="F159" s="22">
        <v>2306000149</v>
      </c>
      <c r="G159" s="22">
        <v>272300535</v>
      </c>
      <c r="H159" s="22">
        <v>272300144</v>
      </c>
      <c r="I159" s="22">
        <v>272300029</v>
      </c>
      <c r="L159" s="25">
        <v>144</v>
      </c>
      <c r="M159" s="25">
        <v>300</v>
      </c>
      <c r="N159" s="25">
        <v>2624</v>
      </c>
      <c r="O159" s="25">
        <v>1123</v>
      </c>
      <c r="P159" s="25">
        <v>598</v>
      </c>
      <c r="Z159" s="25">
        <f>SUM(L159:Y159)</f>
        <v>4789</v>
      </c>
      <c r="AA159" s="34">
        <v>45092</v>
      </c>
    </row>
    <row r="160" spans="1:27" ht="30" x14ac:dyDescent="0.25">
      <c r="A160" s="31" t="s">
        <v>428</v>
      </c>
      <c r="B160" s="22" t="s">
        <v>925</v>
      </c>
      <c r="C160" s="19" t="s">
        <v>926</v>
      </c>
      <c r="D160" s="19" t="s">
        <v>244</v>
      </c>
      <c r="E160" s="19">
        <v>2</v>
      </c>
      <c r="F160" s="22">
        <v>230600150</v>
      </c>
      <c r="G160" s="22">
        <v>272300536</v>
      </c>
      <c r="H160" s="22">
        <v>272300145</v>
      </c>
      <c r="I160" s="22" t="s">
        <v>40</v>
      </c>
      <c r="J160" s="22" t="s">
        <v>40</v>
      </c>
      <c r="K160" s="22" t="s">
        <v>40</v>
      </c>
      <c r="L160" s="25">
        <v>168</v>
      </c>
      <c r="M160" s="25" t="s">
        <v>40</v>
      </c>
      <c r="N160" s="25">
        <v>1721</v>
      </c>
      <c r="O160" s="25">
        <v>862</v>
      </c>
      <c r="P160" s="25">
        <v>582</v>
      </c>
      <c r="Q160" s="25" t="s">
        <v>40</v>
      </c>
      <c r="R160" s="29" t="s">
        <v>40</v>
      </c>
      <c r="S160" s="29" t="s">
        <v>40</v>
      </c>
      <c r="T160" s="29" t="s">
        <v>40</v>
      </c>
      <c r="U160" s="29" t="s">
        <v>40</v>
      </c>
      <c r="V160" s="29" t="s">
        <v>40</v>
      </c>
      <c r="W160" s="25" t="s">
        <v>40</v>
      </c>
      <c r="X160" s="25" t="s">
        <v>40</v>
      </c>
      <c r="Y160" s="22">
        <v>32884053</v>
      </c>
      <c r="Z160" s="25">
        <f>SUM(L160:X160)</f>
        <v>3333</v>
      </c>
      <c r="AA160" s="34">
        <v>45093</v>
      </c>
    </row>
    <row r="161" spans="1:27" x14ac:dyDescent="0.25">
      <c r="A161" s="31" t="s">
        <v>429</v>
      </c>
      <c r="B161" s="22" t="s">
        <v>927</v>
      </c>
      <c r="C161" s="19" t="s">
        <v>184</v>
      </c>
      <c r="D161" s="19" t="s">
        <v>244</v>
      </c>
      <c r="E161" s="19">
        <v>1</v>
      </c>
      <c r="F161" s="22">
        <v>230600151</v>
      </c>
      <c r="G161" s="22">
        <v>272300537</v>
      </c>
      <c r="H161" s="22">
        <v>272300146</v>
      </c>
      <c r="I161" s="22" t="s">
        <v>40</v>
      </c>
      <c r="J161" s="22" t="s">
        <v>40</v>
      </c>
      <c r="K161" s="22" t="s">
        <v>40</v>
      </c>
      <c r="L161" s="25">
        <v>58</v>
      </c>
      <c r="M161" s="25" t="s">
        <v>40</v>
      </c>
      <c r="N161" s="25">
        <v>1173</v>
      </c>
      <c r="O161" s="25">
        <v>260</v>
      </c>
      <c r="P161" s="25">
        <v>162</v>
      </c>
      <c r="Y161" s="22">
        <v>32883924</v>
      </c>
      <c r="Z161" s="25">
        <f>SUM(L161:X161)</f>
        <v>1653</v>
      </c>
      <c r="AA161" s="34">
        <v>45093</v>
      </c>
    </row>
    <row r="162" spans="1:27" x14ac:dyDescent="0.25">
      <c r="A162" s="31" t="s">
        <v>452</v>
      </c>
      <c r="B162" s="22" t="s">
        <v>928</v>
      </c>
      <c r="C162" s="19" t="s">
        <v>530</v>
      </c>
      <c r="D162" s="19" t="s">
        <v>472</v>
      </c>
      <c r="E162" s="19">
        <v>2</v>
      </c>
      <c r="F162" s="22">
        <v>230600152</v>
      </c>
      <c r="G162" s="22">
        <v>272300538</v>
      </c>
      <c r="H162" s="22">
        <v>272300147</v>
      </c>
      <c r="I162" s="22" t="s">
        <v>40</v>
      </c>
      <c r="J162" s="22" t="s">
        <v>40</v>
      </c>
      <c r="K162" s="22" t="s">
        <v>40</v>
      </c>
      <c r="L162" s="25">
        <v>120</v>
      </c>
      <c r="N162" s="25">
        <v>3708</v>
      </c>
      <c r="O162" s="25">
        <v>582</v>
      </c>
      <c r="P162" s="25">
        <v>368</v>
      </c>
      <c r="Z162" s="25">
        <f>SUM(L162:X162)</f>
        <v>4778</v>
      </c>
      <c r="AA162" s="34">
        <v>45096</v>
      </c>
    </row>
    <row r="163" spans="1:27" x14ac:dyDescent="0.25">
      <c r="A163" s="31" t="s">
        <v>453</v>
      </c>
      <c r="B163" s="22" t="s">
        <v>933</v>
      </c>
      <c r="F163" s="22">
        <v>153</v>
      </c>
      <c r="G163" s="22">
        <v>539</v>
      </c>
      <c r="H163" s="22">
        <v>148</v>
      </c>
      <c r="I163" s="22">
        <v>30</v>
      </c>
      <c r="Z163" s="25">
        <f>SUM(L163:X163)</f>
        <v>0</v>
      </c>
    </row>
    <row r="164" spans="1:27" x14ac:dyDescent="0.25">
      <c r="A164" s="31" t="s">
        <v>454</v>
      </c>
      <c r="B164" s="22" t="s">
        <v>929</v>
      </c>
      <c r="C164" s="19" t="s">
        <v>173</v>
      </c>
      <c r="D164" s="19" t="s">
        <v>472</v>
      </c>
      <c r="E164" s="19">
        <v>1</v>
      </c>
      <c r="F164" s="22">
        <v>2306000154</v>
      </c>
      <c r="G164" s="22">
        <v>2723000540</v>
      </c>
      <c r="H164" s="22">
        <v>272300149</v>
      </c>
      <c r="I164" s="22">
        <v>272300031</v>
      </c>
      <c r="J164" s="22">
        <v>272300007</v>
      </c>
      <c r="K164" s="22">
        <v>272300004</v>
      </c>
      <c r="L164" s="25">
        <v>585</v>
      </c>
      <c r="N164" s="25">
        <v>4623</v>
      </c>
      <c r="O164" s="25">
        <v>676</v>
      </c>
      <c r="P164" s="25">
        <v>630</v>
      </c>
      <c r="Q164" s="25">
        <v>1620</v>
      </c>
      <c r="R164" s="29" t="s">
        <v>930</v>
      </c>
      <c r="T164" s="29" t="s">
        <v>931</v>
      </c>
      <c r="U164" s="29" t="s">
        <v>932</v>
      </c>
      <c r="Z164" s="25">
        <f>U164+T164+R164+Q164+P164+O164+N164+L164</f>
        <v>13505</v>
      </c>
      <c r="AA164" s="34">
        <v>45096</v>
      </c>
    </row>
    <row r="165" spans="1:27" x14ac:dyDescent="0.25">
      <c r="A165" s="31" t="s">
        <v>455</v>
      </c>
      <c r="B165" s="22" t="s">
        <v>934</v>
      </c>
      <c r="C165" s="19" t="s">
        <v>63</v>
      </c>
      <c r="D165" s="19" t="s">
        <v>935</v>
      </c>
      <c r="E165" s="19">
        <v>1</v>
      </c>
      <c r="F165" s="22">
        <v>230600155</v>
      </c>
      <c r="G165" s="22">
        <v>272300554</v>
      </c>
      <c r="H165" s="22">
        <v>272300150</v>
      </c>
      <c r="I165" s="22" t="s">
        <v>40</v>
      </c>
      <c r="J165" s="22" t="s">
        <v>40</v>
      </c>
      <c r="K165" s="22" t="s">
        <v>40</v>
      </c>
      <c r="L165" s="25">
        <v>148</v>
      </c>
      <c r="N165" s="25">
        <v>5796</v>
      </c>
      <c r="O165" s="25">
        <v>681</v>
      </c>
      <c r="P165" s="25">
        <v>368</v>
      </c>
      <c r="X165" s="25">
        <v>6993</v>
      </c>
      <c r="Y165" s="22">
        <v>32884202</v>
      </c>
      <c r="Z165" s="25">
        <f>U165+T165+R165+Q165+P165+O165+N165+L165+X165</f>
        <v>13986</v>
      </c>
      <c r="AA165" s="34">
        <v>45096</v>
      </c>
    </row>
    <row r="166" spans="1:27" x14ac:dyDescent="0.25">
      <c r="A166" s="31" t="s">
        <v>456</v>
      </c>
      <c r="B166" s="22" t="s">
        <v>936</v>
      </c>
      <c r="C166" s="19" t="s">
        <v>63</v>
      </c>
      <c r="D166" s="19" t="s">
        <v>273</v>
      </c>
      <c r="E166" s="19">
        <v>2</v>
      </c>
      <c r="F166" s="22">
        <v>230600156</v>
      </c>
      <c r="G166" s="22">
        <v>272300555</v>
      </c>
      <c r="H166" s="22">
        <v>272300151</v>
      </c>
      <c r="I166" s="22" t="s">
        <v>40</v>
      </c>
      <c r="J166" s="22" t="s">
        <v>40</v>
      </c>
      <c r="K166" s="22" t="s">
        <v>40</v>
      </c>
      <c r="L166" s="25">
        <v>82</v>
      </c>
      <c r="N166" s="25">
        <v>954</v>
      </c>
      <c r="O166" s="25">
        <v>626</v>
      </c>
      <c r="P166" s="25">
        <v>306</v>
      </c>
      <c r="Y166" s="22">
        <v>32884277</v>
      </c>
      <c r="Z166" s="25">
        <f>U166+T166+R166+Q166+P166+O166+N166+L166</f>
        <v>1968</v>
      </c>
      <c r="AA166" s="34">
        <v>45096</v>
      </c>
    </row>
    <row r="167" spans="1:27" ht="47.25" customHeight="1" x14ac:dyDescent="0.25">
      <c r="A167" s="31" t="s">
        <v>457</v>
      </c>
      <c r="B167" s="22" t="s">
        <v>937</v>
      </c>
      <c r="C167" s="19" t="s">
        <v>938</v>
      </c>
      <c r="D167" s="19" t="s">
        <v>244</v>
      </c>
      <c r="E167" s="19">
        <v>2</v>
      </c>
      <c r="F167" s="22">
        <v>230600157</v>
      </c>
      <c r="G167" s="22">
        <v>272300556</v>
      </c>
      <c r="H167" s="22">
        <v>272300152</v>
      </c>
      <c r="L167" s="25">
        <v>149</v>
      </c>
      <c r="M167" s="29" t="s">
        <v>130</v>
      </c>
      <c r="N167" s="25">
        <v>1885</v>
      </c>
      <c r="O167" s="25">
        <v>884</v>
      </c>
      <c r="P167" s="25">
        <v>322</v>
      </c>
      <c r="Q167" s="29" t="s">
        <v>130</v>
      </c>
      <c r="R167" s="29" t="s">
        <v>130</v>
      </c>
      <c r="S167" s="29" t="s">
        <v>130</v>
      </c>
      <c r="T167" s="29" t="s">
        <v>130</v>
      </c>
      <c r="U167" s="29" t="s">
        <v>130</v>
      </c>
      <c r="V167" s="29" t="s">
        <v>130</v>
      </c>
      <c r="W167" s="29" t="s">
        <v>130</v>
      </c>
      <c r="Y167" s="22">
        <v>32884173</v>
      </c>
      <c r="Z167" s="25">
        <f>U167+T167+R167+Q167+P167+O167+N167+L167</f>
        <v>3240</v>
      </c>
      <c r="AA167" s="34">
        <v>45096</v>
      </c>
    </row>
    <row r="168" spans="1:27" x14ac:dyDescent="0.25">
      <c r="A168" s="31" t="s">
        <v>458</v>
      </c>
      <c r="B168" s="22" t="s">
        <v>939</v>
      </c>
      <c r="C168" s="19" t="s">
        <v>444</v>
      </c>
      <c r="D168" s="19" t="s">
        <v>244</v>
      </c>
      <c r="E168" s="19">
        <v>2</v>
      </c>
      <c r="F168" s="22">
        <v>230600158</v>
      </c>
      <c r="G168" s="22">
        <v>272300559</v>
      </c>
      <c r="H168" s="22">
        <v>272300153</v>
      </c>
      <c r="L168" s="25">
        <v>82</v>
      </c>
      <c r="N168" s="25">
        <v>2116</v>
      </c>
      <c r="O168" s="25">
        <v>880</v>
      </c>
      <c r="P168" s="25">
        <v>552</v>
      </c>
      <c r="Y168" s="22">
        <v>32883875</v>
      </c>
      <c r="Z168" s="25">
        <f>U168+T168+R168+Q168+P168+O168+N168+L168</f>
        <v>3630</v>
      </c>
      <c r="AA168" s="34">
        <v>45097</v>
      </c>
    </row>
    <row r="169" spans="1:27" ht="42" customHeight="1" x14ac:dyDescent="0.25">
      <c r="A169" s="31" t="s">
        <v>459</v>
      </c>
      <c r="B169" s="22" t="s">
        <v>956</v>
      </c>
      <c r="C169" s="19" t="s">
        <v>957</v>
      </c>
      <c r="D169" s="19" t="s">
        <v>244</v>
      </c>
      <c r="E169" s="19">
        <v>3</v>
      </c>
      <c r="F169" s="22">
        <v>230600159</v>
      </c>
      <c r="G169" s="22">
        <v>272300574</v>
      </c>
      <c r="H169" s="22">
        <v>272300154</v>
      </c>
      <c r="L169" s="25">
        <v>227</v>
      </c>
      <c r="M169" s="25">
        <v>506</v>
      </c>
      <c r="N169" s="25">
        <v>4933</v>
      </c>
      <c r="O169" s="25">
        <v>1705</v>
      </c>
      <c r="P169" s="25">
        <v>1006</v>
      </c>
      <c r="Q169" s="25">
        <v>1230</v>
      </c>
      <c r="W169" s="25">
        <v>1380</v>
      </c>
      <c r="Z169" s="25">
        <f>L169+M169+N169+O169+P169+Q169+R169+S169+T169+U169+V169+W169+X169</f>
        <v>10987</v>
      </c>
      <c r="AA169" s="34">
        <v>45100</v>
      </c>
    </row>
    <row r="170" spans="1:27" x14ac:dyDescent="0.25">
      <c r="A170" s="31" t="s">
        <v>480</v>
      </c>
      <c r="B170" s="22" t="s">
        <v>1030</v>
      </c>
      <c r="C170" s="19" t="s">
        <v>371</v>
      </c>
      <c r="D170" s="19" t="s">
        <v>244</v>
      </c>
      <c r="E170" s="19">
        <v>2</v>
      </c>
      <c r="F170" s="22">
        <v>230600160</v>
      </c>
      <c r="G170" s="22">
        <v>272300575</v>
      </c>
      <c r="H170" s="22">
        <v>272300155</v>
      </c>
      <c r="L170" s="25">
        <v>120</v>
      </c>
      <c r="N170" s="25">
        <v>1573</v>
      </c>
      <c r="O170" s="25">
        <v>834</v>
      </c>
      <c r="P170" s="25">
        <v>352</v>
      </c>
      <c r="X170" s="25">
        <v>2879</v>
      </c>
      <c r="Y170" s="22">
        <v>32885370</v>
      </c>
      <c r="Z170" s="25">
        <f>L170+M170+N170+O170+P170+Q170+R170+S170+T170+U170+V170+W170+X170</f>
        <v>5758</v>
      </c>
      <c r="AA170" s="34">
        <v>45100</v>
      </c>
    </row>
    <row r="171" spans="1:27" x14ac:dyDescent="0.25">
      <c r="A171" s="31" t="s">
        <v>481</v>
      </c>
      <c r="B171" s="22" t="s">
        <v>958</v>
      </c>
      <c r="C171" s="19" t="s">
        <v>63</v>
      </c>
      <c r="D171" s="19" t="s">
        <v>244</v>
      </c>
      <c r="E171" s="19">
        <v>1</v>
      </c>
      <c r="F171" s="22">
        <v>230600161</v>
      </c>
      <c r="G171" s="22">
        <v>272300577</v>
      </c>
      <c r="H171" s="22">
        <v>272300156</v>
      </c>
      <c r="L171" s="25">
        <v>96</v>
      </c>
      <c r="N171" s="25">
        <v>203</v>
      </c>
      <c r="O171" s="25">
        <v>468</v>
      </c>
      <c r="P171" s="25">
        <v>306</v>
      </c>
      <c r="Y171" s="22">
        <v>32885817</v>
      </c>
      <c r="Z171" s="25">
        <f>L171+M171+N171+O171+P171+Q171+R171+S171+T171+U171+V171+W171+X171</f>
        <v>1073</v>
      </c>
      <c r="AA171" s="34">
        <v>45100</v>
      </c>
    </row>
    <row r="172" spans="1:27" ht="30" x14ac:dyDescent="0.25">
      <c r="A172" s="31" t="s">
        <v>482</v>
      </c>
      <c r="B172" s="26" t="s">
        <v>959</v>
      </c>
      <c r="C172" s="19" t="s">
        <v>907</v>
      </c>
      <c r="D172" s="19" t="s">
        <v>472</v>
      </c>
      <c r="E172" s="19">
        <v>1</v>
      </c>
      <c r="F172" s="22">
        <v>230600162</v>
      </c>
      <c r="G172" s="22">
        <v>272300581</v>
      </c>
      <c r="H172" s="22">
        <v>272300157</v>
      </c>
      <c r="I172" s="22">
        <v>272300032</v>
      </c>
      <c r="J172" s="22">
        <v>272300008</v>
      </c>
      <c r="K172" s="22">
        <v>272300005</v>
      </c>
      <c r="L172" s="25">
        <v>408</v>
      </c>
      <c r="M172" s="25" t="s">
        <v>40</v>
      </c>
      <c r="N172" s="25">
        <v>6151</v>
      </c>
      <c r="O172" s="25">
        <v>1488</v>
      </c>
      <c r="P172" s="25">
        <v>576</v>
      </c>
      <c r="Q172" s="25">
        <v>2054</v>
      </c>
      <c r="R172" s="29" t="s">
        <v>960</v>
      </c>
      <c r="T172" s="29" t="s">
        <v>962</v>
      </c>
      <c r="U172" s="29" t="s">
        <v>961</v>
      </c>
      <c r="Y172" s="26" t="s">
        <v>963</v>
      </c>
      <c r="Z172" s="25">
        <f>U172+R172+Q172+P172+O172+N172+L172+T172</f>
        <v>12124</v>
      </c>
      <c r="AA172" s="34">
        <v>45104</v>
      </c>
    </row>
    <row r="173" spans="1:27" ht="45" x14ac:dyDescent="0.25">
      <c r="A173" s="31" t="s">
        <v>483</v>
      </c>
      <c r="B173" s="22" t="s">
        <v>964</v>
      </c>
      <c r="C173" s="19" t="s">
        <v>965</v>
      </c>
      <c r="D173" s="19" t="s">
        <v>244</v>
      </c>
      <c r="E173" s="19" t="s">
        <v>966</v>
      </c>
      <c r="F173" s="22">
        <v>230600163</v>
      </c>
      <c r="G173" s="22">
        <v>272300582</v>
      </c>
      <c r="H173" s="22">
        <v>272300158</v>
      </c>
      <c r="L173" s="25">
        <v>235</v>
      </c>
      <c r="M173" s="25">
        <v>588</v>
      </c>
      <c r="N173" s="25">
        <v>13277</v>
      </c>
      <c r="O173" s="25">
        <v>1981</v>
      </c>
      <c r="P173" s="25">
        <v>1098</v>
      </c>
      <c r="Q173" s="25">
        <v>1755</v>
      </c>
      <c r="W173" s="25">
        <v>1325</v>
      </c>
      <c r="Y173" s="22">
        <v>32885619</v>
      </c>
      <c r="Z173" s="25">
        <f>W173+V173+U173+T173+S173+R173+Q173+P173+O173+N173+M173+L173</f>
        <v>20259</v>
      </c>
      <c r="AA173" s="34">
        <v>45104</v>
      </c>
    </row>
    <row r="174" spans="1:27" ht="30" x14ac:dyDescent="0.25">
      <c r="A174" s="31" t="s">
        <v>484</v>
      </c>
      <c r="B174" s="22" t="s">
        <v>967</v>
      </c>
      <c r="C174" s="19" t="s">
        <v>495</v>
      </c>
      <c r="D174" s="19" t="s">
        <v>472</v>
      </c>
      <c r="E174" s="19" t="s">
        <v>968</v>
      </c>
      <c r="F174" s="22">
        <v>230600164</v>
      </c>
      <c r="G174" s="22">
        <v>272300588</v>
      </c>
      <c r="H174" s="22">
        <v>272300159</v>
      </c>
      <c r="N174" s="25">
        <v>1705</v>
      </c>
      <c r="O174" s="25">
        <v>581</v>
      </c>
      <c r="P174" s="25">
        <v>325</v>
      </c>
      <c r="Y174" s="22">
        <v>32886327</v>
      </c>
      <c r="Z174" s="25">
        <f>W174+V174+U174+T174+S174+R174+Q174+P174+O174+N174+M174+L174</f>
        <v>2611</v>
      </c>
      <c r="AA174" s="34">
        <v>45106</v>
      </c>
    </row>
    <row r="175" spans="1:27" x14ac:dyDescent="0.25">
      <c r="A175" s="31" t="s">
        <v>485</v>
      </c>
      <c r="B175" s="22" t="s">
        <v>970</v>
      </c>
      <c r="C175" s="19" t="s">
        <v>971</v>
      </c>
      <c r="D175" s="19" t="s">
        <v>244</v>
      </c>
      <c r="E175" s="19">
        <v>2</v>
      </c>
      <c r="F175" s="22">
        <v>230600165</v>
      </c>
      <c r="G175" s="22">
        <v>272300589</v>
      </c>
      <c r="H175" s="22">
        <v>272300160</v>
      </c>
      <c r="L175" s="25">
        <v>523</v>
      </c>
      <c r="M175" s="25">
        <v>1248</v>
      </c>
      <c r="N175" s="25">
        <v>12689</v>
      </c>
      <c r="O175" s="25">
        <v>3678</v>
      </c>
      <c r="P175" s="25">
        <v>1190</v>
      </c>
      <c r="W175" s="25">
        <v>2160</v>
      </c>
      <c r="Y175" s="22">
        <v>32886621</v>
      </c>
      <c r="Z175" s="25">
        <f t="shared" ref="Z175:Z216" si="1">W175+V175+U175+T175+S175+R175+Q175+P175+O175+N175+M175+L175</f>
        <v>21488</v>
      </c>
      <c r="AA175" s="34">
        <v>45107</v>
      </c>
    </row>
    <row r="176" spans="1:27" x14ac:dyDescent="0.25">
      <c r="A176" s="31" t="s">
        <v>486</v>
      </c>
      <c r="B176" s="22" t="s">
        <v>974</v>
      </c>
      <c r="C176" s="19" t="s">
        <v>975</v>
      </c>
      <c r="D176" s="19" t="s">
        <v>244</v>
      </c>
      <c r="E176" s="19">
        <v>2</v>
      </c>
      <c r="F176" s="22">
        <v>230600166</v>
      </c>
      <c r="G176" s="22">
        <v>2723588</v>
      </c>
      <c r="H176" s="22">
        <v>272300161</v>
      </c>
      <c r="L176" s="25">
        <v>216</v>
      </c>
      <c r="N176" s="25">
        <v>4531</v>
      </c>
      <c r="O176" s="25">
        <v>1450</v>
      </c>
      <c r="P176" s="25">
        <v>474</v>
      </c>
      <c r="Q176" s="25">
        <v>1060</v>
      </c>
      <c r="W176" s="25">
        <v>864</v>
      </c>
      <c r="Y176" s="22">
        <v>32886658</v>
      </c>
      <c r="Z176" s="25">
        <f t="shared" si="1"/>
        <v>8595</v>
      </c>
    </row>
    <row r="177" spans="1:27" ht="47.25" customHeight="1" x14ac:dyDescent="0.25">
      <c r="A177" s="22">
        <v>167</v>
      </c>
      <c r="B177" s="22" t="s">
        <v>976</v>
      </c>
      <c r="C177" s="19" t="s">
        <v>977</v>
      </c>
      <c r="D177" s="19" t="s">
        <v>244</v>
      </c>
      <c r="E177" s="19">
        <v>3</v>
      </c>
      <c r="F177" s="22">
        <v>230600167</v>
      </c>
      <c r="G177" s="22">
        <v>272300589</v>
      </c>
      <c r="H177" s="22">
        <v>272300162</v>
      </c>
      <c r="L177" s="25">
        <v>504</v>
      </c>
      <c r="M177" s="25">
        <v>1200</v>
      </c>
      <c r="N177" s="25">
        <v>7877</v>
      </c>
      <c r="O177" s="25">
        <v>2304</v>
      </c>
      <c r="P177" s="25">
        <v>1036</v>
      </c>
      <c r="Q177" s="25">
        <v>1260</v>
      </c>
      <c r="S177" s="29" t="s">
        <v>217</v>
      </c>
      <c r="V177" s="29" t="s">
        <v>978</v>
      </c>
      <c r="Z177" s="25">
        <f>V177+S177+Q177+P177+O177+N177+M177+L177</f>
        <v>20975</v>
      </c>
      <c r="AA177" s="34">
        <v>45107</v>
      </c>
    </row>
    <row r="178" spans="1:27" ht="45" x14ac:dyDescent="0.25">
      <c r="A178" s="31" t="s">
        <v>487</v>
      </c>
      <c r="B178" s="26" t="s">
        <v>979</v>
      </c>
      <c r="C178" s="19" t="s">
        <v>980</v>
      </c>
      <c r="D178" s="19" t="s">
        <v>273</v>
      </c>
      <c r="E178" s="19">
        <v>2</v>
      </c>
      <c r="F178" s="22">
        <v>230700168</v>
      </c>
      <c r="G178" s="22">
        <v>272300600</v>
      </c>
      <c r="H178" s="22">
        <v>272300163</v>
      </c>
      <c r="L178" s="25">
        <v>456</v>
      </c>
      <c r="N178" s="25">
        <v>5405</v>
      </c>
      <c r="O178" s="25">
        <v>1564</v>
      </c>
      <c r="P178" s="25">
        <v>1082</v>
      </c>
      <c r="Q178" s="25">
        <v>1560</v>
      </c>
      <c r="Y178" s="22">
        <v>32887078</v>
      </c>
      <c r="Z178" s="25">
        <f t="shared" si="1"/>
        <v>10067</v>
      </c>
      <c r="AA178" s="34">
        <v>45110</v>
      </c>
    </row>
    <row r="179" spans="1:27" x14ac:dyDescent="0.25">
      <c r="A179" s="31" t="s">
        <v>488</v>
      </c>
      <c r="B179" s="22" t="s">
        <v>981</v>
      </c>
      <c r="C179" s="19" t="s">
        <v>439</v>
      </c>
      <c r="D179" s="19" t="s">
        <v>982</v>
      </c>
      <c r="E179" s="19">
        <v>2</v>
      </c>
      <c r="F179" s="22">
        <v>230700169</v>
      </c>
      <c r="G179" s="22">
        <v>272300601</v>
      </c>
      <c r="H179" s="22">
        <v>272300164</v>
      </c>
      <c r="L179" s="25">
        <v>168</v>
      </c>
      <c r="N179" s="25">
        <v>6212</v>
      </c>
      <c r="O179" s="25">
        <v>928</v>
      </c>
      <c r="P179" s="25">
        <v>276</v>
      </c>
      <c r="Y179" s="22">
        <v>32887314</v>
      </c>
      <c r="Z179" s="25">
        <f t="shared" si="1"/>
        <v>7584</v>
      </c>
      <c r="AA179" s="34">
        <v>45110</v>
      </c>
    </row>
    <row r="180" spans="1:27" ht="30" x14ac:dyDescent="0.25">
      <c r="A180" s="31" t="s">
        <v>489</v>
      </c>
      <c r="B180" s="22" t="s">
        <v>983</v>
      </c>
      <c r="C180" s="19" t="s">
        <v>984</v>
      </c>
      <c r="D180" s="19" t="s">
        <v>244</v>
      </c>
      <c r="E180" s="19">
        <v>2</v>
      </c>
      <c r="F180" s="22">
        <v>230700170</v>
      </c>
      <c r="G180" s="22">
        <v>272300602</v>
      </c>
      <c r="H180" s="22">
        <v>272300165</v>
      </c>
      <c r="I180" s="22">
        <v>272300033</v>
      </c>
      <c r="L180" s="25">
        <v>216</v>
      </c>
      <c r="N180" s="25">
        <v>3498</v>
      </c>
      <c r="O180" s="25">
        <v>903</v>
      </c>
      <c r="P180" s="25">
        <v>712</v>
      </c>
      <c r="Q180" s="25">
        <v>1305</v>
      </c>
      <c r="Y180" s="22">
        <v>32887451</v>
      </c>
      <c r="Z180" s="25">
        <f t="shared" si="1"/>
        <v>6634</v>
      </c>
      <c r="AA180" s="34">
        <v>45112</v>
      </c>
    </row>
    <row r="181" spans="1:27" ht="30" x14ac:dyDescent="0.25">
      <c r="A181" s="31" t="s">
        <v>490</v>
      </c>
      <c r="B181" s="26" t="s">
        <v>985</v>
      </c>
      <c r="C181" s="19" t="s">
        <v>986</v>
      </c>
      <c r="D181" s="19" t="s">
        <v>244</v>
      </c>
      <c r="E181" s="19">
        <v>3</v>
      </c>
      <c r="F181" s="22">
        <v>230700171</v>
      </c>
      <c r="G181" s="22">
        <v>272300603</v>
      </c>
      <c r="H181" s="22">
        <v>272300166</v>
      </c>
      <c r="L181" s="25">
        <v>566</v>
      </c>
      <c r="N181" s="25">
        <v>42052</v>
      </c>
      <c r="O181" s="25">
        <v>3446</v>
      </c>
      <c r="P181" s="25">
        <v>1650</v>
      </c>
      <c r="Q181" s="25">
        <v>3060</v>
      </c>
      <c r="Y181" s="26" t="s">
        <v>987</v>
      </c>
      <c r="Z181" s="25">
        <f t="shared" si="1"/>
        <v>50774</v>
      </c>
      <c r="AA181" s="34">
        <v>45112</v>
      </c>
    </row>
    <row r="182" spans="1:27" ht="45" x14ac:dyDescent="0.25">
      <c r="A182" s="31" t="s">
        <v>491</v>
      </c>
      <c r="B182" s="22" t="s">
        <v>992</v>
      </c>
      <c r="C182" s="19" t="s">
        <v>993</v>
      </c>
      <c r="D182" s="19" t="s">
        <v>244</v>
      </c>
      <c r="E182" s="19" t="s">
        <v>994</v>
      </c>
      <c r="F182" s="22">
        <v>230700172</v>
      </c>
      <c r="G182" s="22">
        <v>272300604</v>
      </c>
      <c r="H182" s="22">
        <v>272300167</v>
      </c>
      <c r="L182" s="25">
        <v>312</v>
      </c>
      <c r="N182" s="25">
        <v>6348</v>
      </c>
      <c r="O182" s="25">
        <v>1618</v>
      </c>
      <c r="P182" s="25">
        <v>960</v>
      </c>
      <c r="Q182" s="25">
        <v>900</v>
      </c>
      <c r="W182" s="25">
        <v>1843</v>
      </c>
      <c r="Z182" s="25">
        <f t="shared" si="1"/>
        <v>11981</v>
      </c>
      <c r="AA182" s="34">
        <v>45112</v>
      </c>
    </row>
    <row r="183" spans="1:27" x14ac:dyDescent="0.25">
      <c r="A183" s="31" t="s">
        <v>492</v>
      </c>
      <c r="B183" s="22" t="s">
        <v>995</v>
      </c>
      <c r="C183" s="19" t="s">
        <v>441</v>
      </c>
      <c r="D183" s="19" t="s">
        <v>472</v>
      </c>
      <c r="E183" s="19">
        <v>1</v>
      </c>
      <c r="F183" s="22">
        <v>230700173</v>
      </c>
      <c r="G183" s="22">
        <v>272300605</v>
      </c>
      <c r="H183" s="22">
        <v>272300168</v>
      </c>
      <c r="L183" s="25">
        <v>120</v>
      </c>
      <c r="N183" s="25">
        <v>4220</v>
      </c>
      <c r="O183" s="25">
        <v>478</v>
      </c>
      <c r="P183" s="25">
        <v>260</v>
      </c>
      <c r="Y183" s="22">
        <v>32887419</v>
      </c>
      <c r="Z183" s="25">
        <f t="shared" si="1"/>
        <v>5078</v>
      </c>
      <c r="AA183" s="34">
        <v>45112</v>
      </c>
    </row>
    <row r="184" spans="1:27" ht="30" x14ac:dyDescent="0.25">
      <c r="A184" s="31" t="s">
        <v>493</v>
      </c>
      <c r="B184" s="22" t="s">
        <v>996</v>
      </c>
      <c r="C184" s="19" t="s">
        <v>250</v>
      </c>
      <c r="D184" s="19" t="s">
        <v>997</v>
      </c>
      <c r="E184" s="19">
        <v>2</v>
      </c>
      <c r="F184" s="22">
        <v>230700174</v>
      </c>
      <c r="G184" s="22">
        <v>272300606</v>
      </c>
      <c r="H184" s="22">
        <v>272300169</v>
      </c>
      <c r="L184" s="25">
        <v>139</v>
      </c>
      <c r="N184" s="25">
        <v>4416</v>
      </c>
      <c r="O184" s="25">
        <v>935</v>
      </c>
      <c r="P184" s="25">
        <v>990</v>
      </c>
      <c r="Y184" s="22">
        <v>32887515</v>
      </c>
      <c r="Z184" s="25">
        <f t="shared" si="1"/>
        <v>6480</v>
      </c>
      <c r="AA184" s="34">
        <v>45112</v>
      </c>
    </row>
    <row r="185" spans="1:27" ht="30" x14ac:dyDescent="0.25">
      <c r="A185" s="31" t="s">
        <v>494</v>
      </c>
      <c r="B185" s="22" t="s">
        <v>999</v>
      </c>
      <c r="C185" s="19" t="s">
        <v>1000</v>
      </c>
      <c r="D185" s="19" t="s">
        <v>244</v>
      </c>
      <c r="E185" s="19">
        <v>1</v>
      </c>
      <c r="F185" s="22">
        <v>230700175</v>
      </c>
      <c r="G185" s="22">
        <v>272300607</v>
      </c>
      <c r="H185" s="22">
        <v>272300170</v>
      </c>
      <c r="L185" s="25">
        <v>137</v>
      </c>
      <c r="N185" s="25">
        <v>623</v>
      </c>
      <c r="O185" s="25">
        <v>556</v>
      </c>
      <c r="P185" s="25">
        <v>260</v>
      </c>
      <c r="Y185" s="22">
        <v>32887330</v>
      </c>
      <c r="Z185" s="25">
        <f t="shared" si="1"/>
        <v>1576</v>
      </c>
      <c r="AA185" s="34">
        <v>45113</v>
      </c>
    </row>
    <row r="186" spans="1:27" ht="30" x14ac:dyDescent="0.25">
      <c r="A186" s="31" t="s">
        <v>1023</v>
      </c>
      <c r="B186" s="22" t="s">
        <v>1005</v>
      </c>
      <c r="C186" s="19" t="s">
        <v>1006</v>
      </c>
      <c r="D186" s="19" t="s">
        <v>273</v>
      </c>
      <c r="E186" s="19">
        <v>4</v>
      </c>
      <c r="F186" s="22">
        <v>230700176</v>
      </c>
      <c r="G186" s="22">
        <v>272300624</v>
      </c>
      <c r="H186" s="22">
        <v>272300171</v>
      </c>
      <c r="L186" s="25">
        <v>310</v>
      </c>
      <c r="M186" s="25">
        <v>714</v>
      </c>
      <c r="N186" s="25">
        <v>14252</v>
      </c>
      <c r="O186" s="25">
        <v>3910</v>
      </c>
      <c r="P186" s="25">
        <v>1128</v>
      </c>
      <c r="Q186" s="25">
        <v>3080</v>
      </c>
      <c r="W186" s="25">
        <v>1800</v>
      </c>
      <c r="Z186" s="25">
        <f t="shared" si="1"/>
        <v>25194</v>
      </c>
      <c r="AA186" s="34">
        <v>45114</v>
      </c>
    </row>
    <row r="187" spans="1:27" x14ac:dyDescent="0.25">
      <c r="A187" s="31" t="s">
        <v>1024</v>
      </c>
      <c r="B187" s="26" t="s">
        <v>1010</v>
      </c>
      <c r="C187" s="19" t="s">
        <v>250</v>
      </c>
      <c r="D187" s="19" t="s">
        <v>472</v>
      </c>
      <c r="E187" s="19">
        <v>1</v>
      </c>
      <c r="F187" s="22">
        <v>230700177</v>
      </c>
      <c r="G187" s="22">
        <v>272300625</v>
      </c>
      <c r="H187" s="22">
        <v>272300172</v>
      </c>
      <c r="I187" s="22">
        <v>272300034</v>
      </c>
      <c r="J187" s="22">
        <v>272300009</v>
      </c>
      <c r="K187" s="22">
        <v>272300006</v>
      </c>
      <c r="L187" s="25">
        <v>182</v>
      </c>
      <c r="N187" s="25">
        <v>5427</v>
      </c>
      <c r="O187" s="25">
        <v>1114</v>
      </c>
      <c r="P187" s="25">
        <v>320</v>
      </c>
      <c r="Q187" s="25">
        <v>910</v>
      </c>
      <c r="R187" s="29" t="s">
        <v>1011</v>
      </c>
      <c r="Y187" s="22">
        <v>32887545</v>
      </c>
      <c r="Z187" s="25">
        <f t="shared" si="1"/>
        <v>8635</v>
      </c>
      <c r="AA187" s="34">
        <v>45117</v>
      </c>
    </row>
    <row r="188" spans="1:27" ht="75" x14ac:dyDescent="0.25">
      <c r="A188" s="31" t="s">
        <v>1025</v>
      </c>
      <c r="B188" s="26" t="s">
        <v>1015</v>
      </c>
      <c r="C188" s="19" t="s">
        <v>1016</v>
      </c>
      <c r="D188" s="19" t="s">
        <v>244</v>
      </c>
      <c r="E188" s="19" t="s">
        <v>1017</v>
      </c>
      <c r="F188" s="22">
        <v>230700178</v>
      </c>
      <c r="G188" s="22">
        <v>272300634</v>
      </c>
      <c r="H188" s="22">
        <v>272300173</v>
      </c>
      <c r="I188" s="22">
        <v>272300035</v>
      </c>
      <c r="L188" s="25">
        <v>451</v>
      </c>
      <c r="M188" s="25">
        <v>1068</v>
      </c>
      <c r="N188" s="25">
        <v>16124</v>
      </c>
      <c r="O188" s="25">
        <v>3308</v>
      </c>
      <c r="P188" s="25">
        <v>1226</v>
      </c>
      <c r="Q188" s="25">
        <v>3380</v>
      </c>
      <c r="S188" s="29" t="s">
        <v>217</v>
      </c>
      <c r="W188" s="25">
        <v>1752</v>
      </c>
      <c r="Z188" s="25">
        <f t="shared" si="1"/>
        <v>32309</v>
      </c>
      <c r="AA188" s="34">
        <v>45119</v>
      </c>
    </row>
    <row r="189" spans="1:27" ht="45" x14ac:dyDescent="0.25">
      <c r="A189" s="31" t="s">
        <v>1026</v>
      </c>
      <c r="B189" s="22" t="s">
        <v>1018</v>
      </c>
      <c r="C189" s="19" t="s">
        <v>1019</v>
      </c>
      <c r="D189" s="19" t="s">
        <v>273</v>
      </c>
      <c r="E189" s="19">
        <v>3</v>
      </c>
      <c r="F189" s="22">
        <v>230700179</v>
      </c>
      <c r="G189" s="22">
        <v>272300635</v>
      </c>
      <c r="H189" s="22">
        <v>272300174</v>
      </c>
      <c r="L189" s="25">
        <v>244</v>
      </c>
      <c r="M189" s="25">
        <v>552</v>
      </c>
      <c r="N189" s="25">
        <v>8429</v>
      </c>
      <c r="O189" s="25">
        <v>2148</v>
      </c>
      <c r="P189" s="25">
        <v>1006</v>
      </c>
      <c r="Q189" s="25">
        <v>2465</v>
      </c>
      <c r="S189" s="29" t="s">
        <v>217</v>
      </c>
      <c r="W189" s="25">
        <v>1208</v>
      </c>
      <c r="Y189" s="22">
        <v>32888935</v>
      </c>
      <c r="Z189" s="25">
        <f t="shared" si="1"/>
        <v>21052</v>
      </c>
    </row>
    <row r="190" spans="1:27" ht="30" x14ac:dyDescent="0.25">
      <c r="A190" s="31" t="s">
        <v>1027</v>
      </c>
      <c r="B190" s="22" t="s">
        <v>1020</v>
      </c>
      <c r="C190" s="19" t="s">
        <v>1021</v>
      </c>
      <c r="D190" s="19" t="s">
        <v>244</v>
      </c>
      <c r="E190" s="19" t="s">
        <v>1022</v>
      </c>
      <c r="F190" s="22">
        <v>230700180</v>
      </c>
      <c r="G190" s="22">
        <v>272300636</v>
      </c>
      <c r="H190" s="22">
        <v>272300175</v>
      </c>
      <c r="L190" s="25">
        <v>547</v>
      </c>
      <c r="N190" s="25">
        <v>2861</v>
      </c>
      <c r="O190" s="25">
        <v>1046</v>
      </c>
      <c r="P190" s="25">
        <v>606</v>
      </c>
      <c r="Y190" s="22">
        <v>32888934</v>
      </c>
      <c r="Z190" s="25">
        <f t="shared" si="1"/>
        <v>5060</v>
      </c>
      <c r="AA190" s="34">
        <v>45119</v>
      </c>
    </row>
    <row r="191" spans="1:27" x14ac:dyDescent="0.25">
      <c r="Z191" s="25">
        <f t="shared" si="1"/>
        <v>0</v>
      </c>
    </row>
    <row r="192" spans="1:27" x14ac:dyDescent="0.25">
      <c r="Z192" s="25">
        <f t="shared" si="1"/>
        <v>0</v>
      </c>
    </row>
    <row r="193" spans="26:26" x14ac:dyDescent="0.25">
      <c r="Z193" s="25">
        <f t="shared" si="1"/>
        <v>0</v>
      </c>
    </row>
    <row r="194" spans="26:26" x14ac:dyDescent="0.25">
      <c r="Z194" s="25">
        <f t="shared" si="1"/>
        <v>0</v>
      </c>
    </row>
    <row r="195" spans="26:26" x14ac:dyDescent="0.25">
      <c r="Z195" s="25">
        <f t="shared" si="1"/>
        <v>0</v>
      </c>
    </row>
    <row r="196" spans="26:26" x14ac:dyDescent="0.25">
      <c r="Z196" s="25">
        <f t="shared" si="1"/>
        <v>0</v>
      </c>
    </row>
    <row r="197" spans="26:26" x14ac:dyDescent="0.25">
      <c r="Z197" s="25">
        <f t="shared" si="1"/>
        <v>0</v>
      </c>
    </row>
    <row r="198" spans="26:26" x14ac:dyDescent="0.25">
      <c r="Z198" s="25">
        <f t="shared" si="1"/>
        <v>0</v>
      </c>
    </row>
    <row r="199" spans="26:26" x14ac:dyDescent="0.25">
      <c r="Z199" s="25">
        <f t="shared" si="1"/>
        <v>0</v>
      </c>
    </row>
    <row r="200" spans="26:26" x14ac:dyDescent="0.25">
      <c r="Z200" s="25">
        <f t="shared" si="1"/>
        <v>0</v>
      </c>
    </row>
    <row r="201" spans="26:26" x14ac:dyDescent="0.25">
      <c r="Z201" s="25">
        <f t="shared" si="1"/>
        <v>0</v>
      </c>
    </row>
    <row r="202" spans="26:26" x14ac:dyDescent="0.25">
      <c r="Z202" s="25">
        <f t="shared" si="1"/>
        <v>0</v>
      </c>
    </row>
    <row r="203" spans="26:26" x14ac:dyDescent="0.25">
      <c r="Z203" s="25">
        <f t="shared" si="1"/>
        <v>0</v>
      </c>
    </row>
    <row r="204" spans="26:26" x14ac:dyDescent="0.25">
      <c r="Z204" s="25">
        <f t="shared" si="1"/>
        <v>0</v>
      </c>
    </row>
    <row r="205" spans="26:26" x14ac:dyDescent="0.25">
      <c r="Z205" s="25">
        <f t="shared" si="1"/>
        <v>0</v>
      </c>
    </row>
    <row r="206" spans="26:26" x14ac:dyDescent="0.25">
      <c r="Z206" s="25">
        <f t="shared" si="1"/>
        <v>0</v>
      </c>
    </row>
    <row r="207" spans="26:26" x14ac:dyDescent="0.25">
      <c r="Z207" s="25">
        <f t="shared" si="1"/>
        <v>0</v>
      </c>
    </row>
    <row r="208" spans="26:26" x14ac:dyDescent="0.25">
      <c r="Z208" s="25">
        <f t="shared" si="1"/>
        <v>0</v>
      </c>
    </row>
    <row r="209" spans="26:26" x14ac:dyDescent="0.25">
      <c r="Z209" s="25">
        <f t="shared" si="1"/>
        <v>0</v>
      </c>
    </row>
    <row r="210" spans="26:26" x14ac:dyDescent="0.25">
      <c r="Z210" s="25">
        <f t="shared" si="1"/>
        <v>0</v>
      </c>
    </row>
    <row r="211" spans="26:26" x14ac:dyDescent="0.25">
      <c r="Z211" s="25">
        <f t="shared" si="1"/>
        <v>0</v>
      </c>
    </row>
    <row r="212" spans="26:26" x14ac:dyDescent="0.25">
      <c r="Z212" s="25">
        <f t="shared" si="1"/>
        <v>0</v>
      </c>
    </row>
    <row r="213" spans="26:26" x14ac:dyDescent="0.25">
      <c r="Z213" s="25">
        <f t="shared" si="1"/>
        <v>0</v>
      </c>
    </row>
    <row r="214" spans="26:26" x14ac:dyDescent="0.25">
      <c r="Z214" s="25">
        <f t="shared" si="1"/>
        <v>0</v>
      </c>
    </row>
    <row r="215" spans="26:26" x14ac:dyDescent="0.25">
      <c r="Z215" s="25">
        <f t="shared" si="1"/>
        <v>0</v>
      </c>
    </row>
    <row r="216" spans="26:26" x14ac:dyDescent="0.25">
      <c r="Z216" s="25">
        <f t="shared" si="1"/>
        <v>0</v>
      </c>
    </row>
  </sheetData>
  <mergeCells count="27">
    <mergeCell ref="Z2:Z3"/>
    <mergeCell ref="AA2:AA3"/>
    <mergeCell ref="B2:B3"/>
    <mergeCell ref="C2:C3"/>
    <mergeCell ref="F2:F3"/>
    <mergeCell ref="I2:I3"/>
    <mergeCell ref="N2:N3"/>
    <mergeCell ref="G2:G3"/>
    <mergeCell ref="L2:L3"/>
    <mergeCell ref="O2:O3"/>
    <mergeCell ref="P2:P3"/>
    <mergeCell ref="Q2:Q3"/>
    <mergeCell ref="W2:W3"/>
    <mergeCell ref="X2:X3"/>
    <mergeCell ref="E2:E3"/>
    <mergeCell ref="M2:M3"/>
    <mergeCell ref="A2:A3"/>
    <mergeCell ref="Y2:Y3"/>
    <mergeCell ref="D2:D3"/>
    <mergeCell ref="R2:R3"/>
    <mergeCell ref="H2:H3"/>
    <mergeCell ref="J2:J3"/>
    <mergeCell ref="S2:S3"/>
    <mergeCell ref="V2:V3"/>
    <mergeCell ref="T2:T3"/>
    <mergeCell ref="K2:K3"/>
    <mergeCell ref="U2:U3"/>
  </mergeCells>
  <phoneticPr fontId="6" type="noConversion"/>
  <pageMargins left="0.14000000000000001" right="0.13" top="0.74803149606299213" bottom="0.74803149606299213" header="0.31496062992125984" footer="0.31496062992125984"/>
  <pageSetup paperSize="5" orientation="portrait" horizontalDpi="150" verticalDpi="15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S886"/>
  <sheetViews>
    <sheetView zoomScale="90" zoomScaleNormal="90" workbookViewId="0">
      <pane ySplit="2" topLeftCell="A98" activePane="bottomLeft" state="frozen"/>
      <selection pane="bottomLeft" activeCell="D127" sqref="D127"/>
    </sheetView>
  </sheetViews>
  <sheetFormatPr defaultRowHeight="15" x14ac:dyDescent="0.25"/>
  <cols>
    <col min="1" max="1" width="4.28515625" style="22" customWidth="1"/>
    <col min="2" max="2" width="31" style="22" customWidth="1"/>
    <col min="3" max="3" width="39.42578125" style="23" customWidth="1"/>
    <col min="4" max="4" width="21.28515625" style="23" customWidth="1"/>
    <col min="5" max="5" width="17" style="23" customWidth="1"/>
    <col min="6" max="6" width="17.42578125" style="23" customWidth="1"/>
    <col min="7" max="7" width="16.140625" style="24" bestFit="1" customWidth="1"/>
    <col min="8" max="8" width="20.42578125" style="50" customWidth="1"/>
    <col min="9" max="9" width="20.5703125" style="61" customWidth="1"/>
    <col min="10" max="10" width="14.42578125" style="22" customWidth="1"/>
    <col min="11" max="12" width="14.42578125" style="25" customWidth="1"/>
    <col min="13" max="13" width="16.140625" style="29" customWidth="1"/>
    <col min="14" max="14" width="12.85546875" style="22" customWidth="1"/>
    <col min="15" max="15" width="16.28515625" style="22" customWidth="1"/>
    <col min="16" max="16384" width="9.140625" style="22"/>
  </cols>
  <sheetData>
    <row r="1" spans="1:13" ht="15" customHeight="1" x14ac:dyDescent="0.25">
      <c r="A1" s="72" t="s">
        <v>13</v>
      </c>
      <c r="B1" s="72" t="s">
        <v>9</v>
      </c>
      <c r="C1" s="72" t="s">
        <v>1</v>
      </c>
      <c r="D1" s="72" t="s">
        <v>15</v>
      </c>
      <c r="E1" s="72" t="s">
        <v>2</v>
      </c>
      <c r="F1" s="72" t="s">
        <v>21</v>
      </c>
      <c r="G1" s="80" t="s">
        <v>11</v>
      </c>
      <c r="H1" s="74" t="s">
        <v>12</v>
      </c>
      <c r="I1" s="82" t="s">
        <v>10</v>
      </c>
      <c r="J1" s="72" t="s">
        <v>23</v>
      </c>
      <c r="K1" s="78" t="s">
        <v>24</v>
      </c>
      <c r="L1" s="78" t="s">
        <v>25</v>
      </c>
      <c r="M1" s="74" t="s">
        <v>6</v>
      </c>
    </row>
    <row r="2" spans="1:13" ht="31.5" customHeight="1" x14ac:dyDescent="0.25">
      <c r="A2" s="73"/>
      <c r="B2" s="73"/>
      <c r="C2" s="73"/>
      <c r="D2" s="73"/>
      <c r="E2" s="73"/>
      <c r="F2" s="73"/>
      <c r="G2" s="79"/>
      <c r="H2" s="75"/>
      <c r="I2" s="83"/>
      <c r="J2" s="73"/>
      <c r="K2" s="79"/>
      <c r="L2" s="79"/>
      <c r="M2" s="75"/>
    </row>
    <row r="4" spans="1:13" ht="30" x14ac:dyDescent="0.25">
      <c r="A4" s="19">
        <v>1</v>
      </c>
      <c r="B4" s="19" t="s">
        <v>18</v>
      </c>
      <c r="C4" s="19" t="s">
        <v>16</v>
      </c>
      <c r="D4" s="19" t="s">
        <v>17</v>
      </c>
      <c r="E4" s="19">
        <v>2006000045</v>
      </c>
      <c r="F4" s="21" t="s">
        <v>22</v>
      </c>
      <c r="G4" s="20">
        <v>16438250.75</v>
      </c>
      <c r="H4" s="49" t="s">
        <v>19</v>
      </c>
      <c r="I4" s="60">
        <v>272300001</v>
      </c>
      <c r="J4" s="19">
        <v>31923555</v>
      </c>
      <c r="K4" s="20">
        <v>13684</v>
      </c>
      <c r="L4" s="20">
        <v>1420</v>
      </c>
      <c r="M4" s="52" t="s">
        <v>20</v>
      </c>
    </row>
    <row r="5" spans="1:13" ht="30" x14ac:dyDescent="0.25">
      <c r="A5" s="22">
        <v>2</v>
      </c>
      <c r="B5" s="22" t="s">
        <v>36</v>
      </c>
      <c r="C5" s="19" t="s">
        <v>37</v>
      </c>
      <c r="D5" s="19" t="s">
        <v>17</v>
      </c>
      <c r="E5" s="23">
        <v>181000155</v>
      </c>
      <c r="F5" s="21" t="s">
        <v>38</v>
      </c>
      <c r="G5" s="24">
        <v>25132133.699999999</v>
      </c>
      <c r="H5" s="50" t="s">
        <v>39</v>
      </c>
      <c r="I5" s="61">
        <v>272300002</v>
      </c>
      <c r="J5" s="22">
        <v>31923756</v>
      </c>
      <c r="K5" s="25">
        <v>20646</v>
      </c>
      <c r="L5" s="25">
        <v>1418</v>
      </c>
      <c r="M5" s="29" t="s">
        <v>20</v>
      </c>
    </row>
    <row r="6" spans="1:13" ht="30" x14ac:dyDescent="0.25">
      <c r="A6" s="22">
        <v>3</v>
      </c>
      <c r="B6" s="22" t="s">
        <v>48</v>
      </c>
      <c r="C6" s="19" t="s">
        <v>49</v>
      </c>
      <c r="D6" s="23" t="s">
        <v>50</v>
      </c>
      <c r="E6" s="19">
        <v>21100271</v>
      </c>
      <c r="F6" s="21" t="s">
        <v>51</v>
      </c>
      <c r="G6" s="24">
        <v>1213684.7</v>
      </c>
      <c r="H6" s="51" t="s">
        <v>52</v>
      </c>
      <c r="I6" s="60">
        <v>272300003</v>
      </c>
      <c r="J6" s="22">
        <v>31924739</v>
      </c>
      <c r="K6" s="25">
        <v>3613</v>
      </c>
      <c r="L6" s="25">
        <v>860</v>
      </c>
      <c r="M6" s="29" t="s">
        <v>53</v>
      </c>
    </row>
    <row r="7" spans="1:13" ht="45" x14ac:dyDescent="0.25">
      <c r="A7" s="22">
        <v>4</v>
      </c>
      <c r="B7" s="22" t="s">
        <v>56</v>
      </c>
      <c r="C7" s="19" t="s">
        <v>57</v>
      </c>
      <c r="D7" s="19" t="s">
        <v>58</v>
      </c>
      <c r="E7" s="19">
        <v>2103000050</v>
      </c>
      <c r="F7" s="21" t="s">
        <v>59</v>
      </c>
      <c r="G7" s="20">
        <v>7190000</v>
      </c>
      <c r="H7" s="50" t="s">
        <v>60</v>
      </c>
      <c r="I7" s="60">
        <v>272300004</v>
      </c>
      <c r="J7" s="22">
        <v>31924996</v>
      </c>
      <c r="K7" s="25">
        <v>7092</v>
      </c>
      <c r="L7" s="25">
        <v>1160</v>
      </c>
      <c r="M7" s="29" t="s">
        <v>61</v>
      </c>
    </row>
    <row r="8" spans="1:13" x14ac:dyDescent="0.25">
      <c r="A8" s="22">
        <v>5</v>
      </c>
      <c r="B8" s="22" t="s">
        <v>79</v>
      </c>
      <c r="C8" s="19" t="s">
        <v>80</v>
      </c>
      <c r="D8" s="19" t="s">
        <v>81</v>
      </c>
      <c r="E8" s="23">
        <v>220400095</v>
      </c>
      <c r="F8" s="23" t="s">
        <v>82</v>
      </c>
      <c r="G8" s="24">
        <v>2200000</v>
      </c>
      <c r="H8" s="51" t="s">
        <v>52</v>
      </c>
      <c r="I8" s="60">
        <v>272300005</v>
      </c>
      <c r="J8" s="22">
        <v>31925672</v>
      </c>
      <c r="K8" s="25">
        <v>3400</v>
      </c>
      <c r="L8" s="25">
        <v>740</v>
      </c>
      <c r="M8" s="29" t="s">
        <v>83</v>
      </c>
    </row>
    <row r="9" spans="1:13" ht="30" x14ac:dyDescent="0.25">
      <c r="A9" s="22">
        <v>6</v>
      </c>
      <c r="B9" s="26" t="s">
        <v>88</v>
      </c>
      <c r="C9" s="19" t="s">
        <v>89</v>
      </c>
      <c r="D9" s="19" t="s">
        <v>90</v>
      </c>
      <c r="E9" s="23">
        <v>220800192</v>
      </c>
      <c r="F9" s="23" t="s">
        <v>91</v>
      </c>
      <c r="G9" s="24">
        <v>1500000</v>
      </c>
      <c r="H9" s="51" t="s">
        <v>52</v>
      </c>
      <c r="I9" s="60">
        <v>272300006</v>
      </c>
      <c r="J9" s="22">
        <v>31925746</v>
      </c>
      <c r="K9" s="25">
        <v>3200</v>
      </c>
      <c r="L9" s="25">
        <v>1222</v>
      </c>
      <c r="M9" s="29" t="s">
        <v>92</v>
      </c>
    </row>
    <row r="10" spans="1:13" x14ac:dyDescent="0.25">
      <c r="A10" s="22">
        <v>7</v>
      </c>
      <c r="B10" s="26" t="s">
        <v>93</v>
      </c>
      <c r="C10" s="19" t="s">
        <v>94</v>
      </c>
      <c r="D10" s="19" t="s">
        <v>95</v>
      </c>
      <c r="E10" s="23">
        <v>2202000030</v>
      </c>
      <c r="F10" s="28" t="s">
        <v>8</v>
      </c>
      <c r="G10" s="20">
        <v>3500000</v>
      </c>
      <c r="H10" s="51" t="s">
        <v>100</v>
      </c>
      <c r="I10" s="60">
        <v>272300007</v>
      </c>
      <c r="J10" s="19">
        <v>31925321</v>
      </c>
      <c r="K10" s="25">
        <v>5900</v>
      </c>
      <c r="L10" s="25">
        <v>790</v>
      </c>
      <c r="M10" s="29" t="s">
        <v>96</v>
      </c>
    </row>
    <row r="11" spans="1:13" ht="30" x14ac:dyDescent="0.25">
      <c r="A11" s="22">
        <v>8</v>
      </c>
      <c r="B11" s="26" t="s">
        <v>97</v>
      </c>
      <c r="C11" s="19" t="s">
        <v>54</v>
      </c>
      <c r="D11" s="19" t="s">
        <v>98</v>
      </c>
      <c r="E11" s="23">
        <v>2207000181</v>
      </c>
      <c r="F11" s="28" t="s">
        <v>99</v>
      </c>
      <c r="G11" s="20">
        <v>1578500</v>
      </c>
      <c r="H11" s="51" t="s">
        <v>52</v>
      </c>
      <c r="I11" s="60">
        <v>272300008</v>
      </c>
      <c r="J11" s="19">
        <v>31926023</v>
      </c>
      <c r="K11" s="25">
        <v>3975</v>
      </c>
      <c r="L11" s="25">
        <v>867</v>
      </c>
      <c r="M11" s="29" t="s">
        <v>96</v>
      </c>
    </row>
    <row r="12" spans="1:13" ht="30" x14ac:dyDescent="0.25">
      <c r="A12" s="22">
        <v>9</v>
      </c>
      <c r="B12" s="22" t="s">
        <v>131</v>
      </c>
      <c r="C12" s="19" t="s">
        <v>132</v>
      </c>
      <c r="D12" s="19" t="s">
        <v>133</v>
      </c>
      <c r="E12" s="23">
        <v>2111000191</v>
      </c>
      <c r="F12" s="23" t="s">
        <v>134</v>
      </c>
      <c r="G12" s="24">
        <v>7500000</v>
      </c>
      <c r="H12" s="51" t="s">
        <v>135</v>
      </c>
      <c r="I12" s="60">
        <v>272300009</v>
      </c>
      <c r="J12" s="22">
        <v>31927936</v>
      </c>
      <c r="K12" s="25">
        <v>6540</v>
      </c>
      <c r="L12" s="25">
        <v>1554</v>
      </c>
      <c r="M12" s="29" t="s">
        <v>113</v>
      </c>
    </row>
    <row r="13" spans="1:13" ht="30" x14ac:dyDescent="0.25">
      <c r="A13" s="22">
        <v>10</v>
      </c>
      <c r="B13" s="22" t="s">
        <v>148</v>
      </c>
      <c r="C13" s="19" t="s">
        <v>149</v>
      </c>
      <c r="D13" s="19" t="s">
        <v>150</v>
      </c>
      <c r="E13" s="23">
        <v>201100112</v>
      </c>
      <c r="F13" s="23" t="s">
        <v>151</v>
      </c>
      <c r="G13" s="24">
        <v>8000000</v>
      </c>
      <c r="H13" s="51" t="s">
        <v>152</v>
      </c>
      <c r="I13" s="60">
        <v>272300010</v>
      </c>
      <c r="J13" s="22">
        <v>31928805</v>
      </c>
      <c r="K13" s="25">
        <v>4050</v>
      </c>
      <c r="L13" s="25">
        <v>782</v>
      </c>
      <c r="M13" s="29" t="s">
        <v>153</v>
      </c>
    </row>
    <row r="14" spans="1:13" x14ac:dyDescent="0.25">
      <c r="A14" s="22">
        <v>11</v>
      </c>
      <c r="B14" s="22" t="s">
        <v>154</v>
      </c>
      <c r="C14" s="19" t="s">
        <v>155</v>
      </c>
      <c r="D14" s="19" t="s">
        <v>156</v>
      </c>
      <c r="E14" s="23">
        <v>220300066</v>
      </c>
      <c r="F14" s="23" t="s">
        <v>157</v>
      </c>
      <c r="G14" s="24">
        <v>1850000</v>
      </c>
      <c r="H14" s="51" t="s">
        <v>158</v>
      </c>
      <c r="I14" s="60">
        <v>272300011</v>
      </c>
      <c r="J14" s="22">
        <v>31929310</v>
      </c>
      <c r="K14" s="25">
        <v>1980</v>
      </c>
      <c r="L14" s="25">
        <v>680</v>
      </c>
      <c r="M14" s="29" t="s">
        <v>159</v>
      </c>
    </row>
    <row r="15" spans="1:13" ht="30" x14ac:dyDescent="0.25">
      <c r="A15" s="22">
        <v>12</v>
      </c>
      <c r="B15" s="26" t="s">
        <v>162</v>
      </c>
      <c r="C15" s="19" t="s">
        <v>160</v>
      </c>
      <c r="D15" s="19" t="s">
        <v>161</v>
      </c>
      <c r="E15" s="23">
        <v>220700179</v>
      </c>
      <c r="F15" s="28" t="s">
        <v>163</v>
      </c>
      <c r="G15" s="24">
        <v>1522659</v>
      </c>
      <c r="H15" s="50">
        <v>44835</v>
      </c>
      <c r="I15" s="61">
        <v>272300012</v>
      </c>
      <c r="J15" s="22">
        <v>31929459</v>
      </c>
      <c r="K15" s="25">
        <v>4600</v>
      </c>
      <c r="L15" s="25">
        <v>680</v>
      </c>
      <c r="M15" s="29" t="s">
        <v>159</v>
      </c>
    </row>
    <row r="16" spans="1:13" ht="45" x14ac:dyDescent="0.25">
      <c r="A16" s="22">
        <v>13</v>
      </c>
      <c r="B16" s="26" t="s">
        <v>175</v>
      </c>
      <c r="C16" s="19" t="s">
        <v>176</v>
      </c>
      <c r="D16" s="19" t="s">
        <v>150</v>
      </c>
      <c r="E16" s="23">
        <v>210400064</v>
      </c>
      <c r="F16" s="35">
        <v>44307</v>
      </c>
      <c r="G16" s="24">
        <v>16077740.17</v>
      </c>
      <c r="H16" s="51" t="s">
        <v>135</v>
      </c>
      <c r="I16" s="61">
        <v>272300013</v>
      </c>
      <c r="J16" s="22">
        <v>31930149</v>
      </c>
      <c r="K16" s="25">
        <v>13340</v>
      </c>
      <c r="L16" s="25">
        <v>2248</v>
      </c>
      <c r="M16" s="32" t="s">
        <v>177</v>
      </c>
    </row>
    <row r="17" spans="1:19" ht="30" x14ac:dyDescent="0.25">
      <c r="A17" s="22">
        <v>14</v>
      </c>
      <c r="B17" s="22" t="s">
        <v>180</v>
      </c>
      <c r="C17" s="19" t="s">
        <v>181</v>
      </c>
      <c r="D17" s="19" t="s">
        <v>182</v>
      </c>
      <c r="E17" s="23">
        <v>220100017</v>
      </c>
      <c r="F17" s="37">
        <v>44586</v>
      </c>
      <c r="G17" s="24">
        <v>3500000</v>
      </c>
      <c r="H17" s="51" t="s">
        <v>183</v>
      </c>
      <c r="I17" s="61">
        <v>272300014</v>
      </c>
      <c r="J17" s="22">
        <v>31930138</v>
      </c>
      <c r="K17" s="25">
        <v>4740</v>
      </c>
      <c r="L17" s="25">
        <v>908</v>
      </c>
      <c r="M17" s="32" t="s">
        <v>177</v>
      </c>
    </row>
    <row r="18" spans="1:19" ht="30" x14ac:dyDescent="0.25">
      <c r="A18" s="31" t="s">
        <v>67</v>
      </c>
      <c r="B18" s="22" t="s">
        <v>196</v>
      </c>
      <c r="C18" s="19" t="s">
        <v>197</v>
      </c>
      <c r="D18" s="19" t="s">
        <v>198</v>
      </c>
      <c r="E18" s="23">
        <v>221000246</v>
      </c>
      <c r="F18" s="37">
        <v>44852</v>
      </c>
      <c r="G18" s="24">
        <v>1400000</v>
      </c>
      <c r="H18" s="51" t="s">
        <v>183</v>
      </c>
      <c r="I18" s="61">
        <v>272300015</v>
      </c>
      <c r="J18" s="22">
        <v>31929675</v>
      </c>
      <c r="K18" s="25">
        <v>2560</v>
      </c>
      <c r="L18" s="25">
        <v>880</v>
      </c>
      <c r="M18" s="32" t="s">
        <v>199</v>
      </c>
    </row>
    <row r="19" spans="1:19" x14ac:dyDescent="0.25">
      <c r="A19" s="31" t="s">
        <v>68</v>
      </c>
      <c r="B19" s="22" t="s">
        <v>200</v>
      </c>
      <c r="C19" s="19" t="s">
        <v>204</v>
      </c>
      <c r="D19" s="19" t="s">
        <v>150</v>
      </c>
      <c r="E19" s="23">
        <v>220400097</v>
      </c>
      <c r="F19" s="35">
        <v>44657</v>
      </c>
      <c r="G19" s="24">
        <v>2100000</v>
      </c>
      <c r="H19" s="51" t="s">
        <v>183</v>
      </c>
      <c r="I19" s="61">
        <v>272300016</v>
      </c>
      <c r="J19" s="22">
        <v>31931305</v>
      </c>
      <c r="K19" s="25">
        <v>2220</v>
      </c>
      <c r="L19" s="25">
        <v>477</v>
      </c>
      <c r="M19" s="32" t="s">
        <v>201</v>
      </c>
    </row>
    <row r="20" spans="1:19" ht="30" x14ac:dyDescent="0.25">
      <c r="A20" s="31" t="s">
        <v>69</v>
      </c>
      <c r="B20" s="22" t="s">
        <v>200</v>
      </c>
      <c r="C20" s="19" t="s">
        <v>202</v>
      </c>
      <c r="D20" s="19" t="s">
        <v>203</v>
      </c>
      <c r="E20" s="23">
        <v>220400098</v>
      </c>
      <c r="F20" s="35">
        <v>44657</v>
      </c>
      <c r="G20" s="24">
        <v>2600000</v>
      </c>
      <c r="H20" s="51" t="s">
        <v>183</v>
      </c>
      <c r="I20" s="61">
        <v>272300017</v>
      </c>
      <c r="J20" s="22">
        <v>31931306</v>
      </c>
      <c r="K20" s="25">
        <v>2620</v>
      </c>
      <c r="L20" s="25">
        <v>604</v>
      </c>
      <c r="M20" s="32" t="s">
        <v>201</v>
      </c>
    </row>
    <row r="21" spans="1:19" x14ac:dyDescent="0.25">
      <c r="A21" s="31" t="s">
        <v>70</v>
      </c>
      <c r="B21" s="22" t="s">
        <v>220</v>
      </c>
      <c r="C21" s="19" t="s">
        <v>145</v>
      </c>
      <c r="D21" s="19" t="s">
        <v>156</v>
      </c>
      <c r="E21" s="23">
        <v>190700093</v>
      </c>
      <c r="F21" s="37">
        <v>43650</v>
      </c>
      <c r="G21" s="24">
        <v>800000</v>
      </c>
      <c r="H21" s="51" t="s">
        <v>221</v>
      </c>
      <c r="I21" s="61">
        <v>272300018</v>
      </c>
      <c r="J21" s="22">
        <v>31931536</v>
      </c>
      <c r="K21" s="25">
        <v>1000</v>
      </c>
      <c r="L21" s="25">
        <v>948</v>
      </c>
      <c r="M21" s="32" t="s">
        <v>222</v>
      </c>
    </row>
    <row r="22" spans="1:19" ht="30" x14ac:dyDescent="0.25">
      <c r="A22" s="31" t="s">
        <v>71</v>
      </c>
      <c r="B22" s="22" t="s">
        <v>239</v>
      </c>
      <c r="C22" s="19" t="s">
        <v>240</v>
      </c>
      <c r="D22" s="19" t="s">
        <v>150</v>
      </c>
      <c r="E22" s="23">
        <v>190700097</v>
      </c>
      <c r="F22" s="35">
        <v>43651</v>
      </c>
      <c r="G22" s="24">
        <v>3725000</v>
      </c>
      <c r="H22" s="51" t="s">
        <v>241</v>
      </c>
      <c r="I22" s="61">
        <v>272300019</v>
      </c>
      <c r="J22" s="22">
        <v>31931681</v>
      </c>
      <c r="K22" s="25">
        <v>4480</v>
      </c>
      <c r="L22" s="25">
        <v>1265</v>
      </c>
      <c r="M22" s="32" t="s">
        <v>222</v>
      </c>
    </row>
    <row r="23" spans="1:19" ht="45" x14ac:dyDescent="0.25">
      <c r="A23" s="31" t="s">
        <v>72</v>
      </c>
      <c r="B23" s="22" t="s">
        <v>246</v>
      </c>
      <c r="C23" s="19" t="s">
        <v>249</v>
      </c>
      <c r="D23" s="19" t="s">
        <v>248</v>
      </c>
      <c r="E23" s="23">
        <v>220500129</v>
      </c>
      <c r="F23" s="35">
        <v>44645</v>
      </c>
      <c r="G23" s="24">
        <v>1100000</v>
      </c>
      <c r="H23" s="51" t="s">
        <v>247</v>
      </c>
      <c r="I23" s="61">
        <v>272300020</v>
      </c>
      <c r="J23" s="22">
        <v>31932264</v>
      </c>
      <c r="K23" s="25">
        <v>2400</v>
      </c>
      <c r="L23" s="25">
        <v>904</v>
      </c>
      <c r="M23" s="32" t="s">
        <v>251</v>
      </c>
    </row>
    <row r="24" spans="1:19" ht="30" x14ac:dyDescent="0.25">
      <c r="A24" s="31" t="s">
        <v>73</v>
      </c>
      <c r="B24" s="22" t="s">
        <v>252</v>
      </c>
      <c r="C24" s="19" t="s">
        <v>63</v>
      </c>
      <c r="D24" s="19" t="s">
        <v>253</v>
      </c>
      <c r="E24" s="23">
        <v>221000247</v>
      </c>
      <c r="F24" s="28" t="s">
        <v>254</v>
      </c>
      <c r="G24" s="24">
        <v>1200000</v>
      </c>
      <c r="H24" s="50">
        <v>44927</v>
      </c>
      <c r="I24" s="61">
        <v>272300021</v>
      </c>
      <c r="J24" s="22">
        <v>31932033</v>
      </c>
      <c r="K24" s="25">
        <v>1200</v>
      </c>
      <c r="L24" s="25">
        <v>380</v>
      </c>
      <c r="M24" s="32" t="s">
        <v>251</v>
      </c>
    </row>
    <row r="25" spans="1:19" ht="30" x14ac:dyDescent="0.25">
      <c r="A25" s="31" t="s">
        <v>74</v>
      </c>
      <c r="B25" s="22" t="s">
        <v>255</v>
      </c>
      <c r="C25" s="19" t="s">
        <v>256</v>
      </c>
      <c r="D25" s="19" t="s">
        <v>257</v>
      </c>
      <c r="E25" s="23">
        <v>220700170</v>
      </c>
      <c r="F25" s="28" t="s">
        <v>258</v>
      </c>
      <c r="G25" s="24">
        <v>3800000</v>
      </c>
      <c r="H25" s="50">
        <v>44896</v>
      </c>
      <c r="I25" s="61">
        <v>272300022</v>
      </c>
      <c r="J25" s="22">
        <v>31931918</v>
      </c>
      <c r="K25" s="25">
        <v>3580</v>
      </c>
      <c r="L25" s="25">
        <v>604</v>
      </c>
      <c r="M25" s="32" t="s">
        <v>278</v>
      </c>
    </row>
    <row r="26" spans="1:19" x14ac:dyDescent="0.25">
      <c r="A26" s="31" t="s">
        <v>75</v>
      </c>
      <c r="B26" s="22" t="s">
        <v>295</v>
      </c>
      <c r="C26" s="19" t="s">
        <v>296</v>
      </c>
      <c r="D26" s="19" t="s">
        <v>297</v>
      </c>
      <c r="E26" s="23">
        <v>220400102</v>
      </c>
      <c r="F26" s="44">
        <v>44664</v>
      </c>
      <c r="G26" s="24">
        <v>517348.18</v>
      </c>
      <c r="H26" s="51" t="s">
        <v>298</v>
      </c>
      <c r="I26" s="61">
        <v>272300023</v>
      </c>
      <c r="J26" s="22">
        <v>31932392</v>
      </c>
      <c r="K26" s="25">
        <v>1000</v>
      </c>
      <c r="L26" s="25">
        <v>280</v>
      </c>
      <c r="M26" s="32" t="s">
        <v>299</v>
      </c>
    </row>
    <row r="27" spans="1:19" ht="30" x14ac:dyDescent="0.25">
      <c r="A27" s="31" t="s">
        <v>76</v>
      </c>
      <c r="B27" s="22" t="s">
        <v>346</v>
      </c>
      <c r="C27" s="19" t="s">
        <v>347</v>
      </c>
      <c r="D27" s="19" t="s">
        <v>348</v>
      </c>
      <c r="E27" s="23">
        <v>210500092</v>
      </c>
      <c r="F27" s="37">
        <v>44344</v>
      </c>
      <c r="G27" s="24">
        <v>16000000</v>
      </c>
      <c r="H27" s="50">
        <v>44348</v>
      </c>
      <c r="I27" s="61">
        <v>272300024</v>
      </c>
      <c r="J27" s="22">
        <v>31935066</v>
      </c>
      <c r="K27" s="25">
        <v>13340</v>
      </c>
      <c r="L27" s="25">
        <v>745</v>
      </c>
      <c r="M27" s="32" t="s">
        <v>349</v>
      </c>
    </row>
    <row r="28" spans="1:19" ht="30" x14ac:dyDescent="0.25">
      <c r="A28" s="31" t="s">
        <v>77</v>
      </c>
      <c r="B28" s="22" t="s">
        <v>351</v>
      </c>
      <c r="C28" s="19" t="s">
        <v>352</v>
      </c>
      <c r="D28" s="19" t="s">
        <v>353</v>
      </c>
      <c r="E28" s="23">
        <v>221100267</v>
      </c>
      <c r="F28" s="37">
        <v>44893</v>
      </c>
      <c r="G28" s="24">
        <v>800000</v>
      </c>
      <c r="H28" s="50">
        <v>44958</v>
      </c>
      <c r="I28" s="61">
        <v>272300025</v>
      </c>
      <c r="J28" s="22">
        <v>31935152</v>
      </c>
      <c r="K28" s="25">
        <v>800</v>
      </c>
      <c r="L28" s="25">
        <v>250</v>
      </c>
      <c r="M28" s="32" t="s">
        <v>349</v>
      </c>
    </row>
    <row r="29" spans="1:19" x14ac:dyDescent="0.25">
      <c r="A29" s="31" t="s">
        <v>78</v>
      </c>
      <c r="B29" s="22" t="s">
        <v>378</v>
      </c>
      <c r="C29" s="19" t="s">
        <v>379</v>
      </c>
      <c r="D29" s="19" t="s">
        <v>380</v>
      </c>
      <c r="E29" s="23">
        <v>221000245</v>
      </c>
      <c r="F29" s="37">
        <v>44848</v>
      </c>
      <c r="G29" s="24">
        <v>1100000</v>
      </c>
      <c r="H29" s="50" t="s">
        <v>381</v>
      </c>
      <c r="I29" s="61">
        <v>272300026</v>
      </c>
      <c r="J29" s="22">
        <v>31935856</v>
      </c>
      <c r="K29" s="25">
        <v>1600</v>
      </c>
      <c r="L29" s="25">
        <v>280</v>
      </c>
      <c r="M29" s="29" t="s">
        <v>382</v>
      </c>
      <c r="S29" s="22" t="s">
        <v>433</v>
      </c>
    </row>
    <row r="30" spans="1:19" ht="30" x14ac:dyDescent="0.25">
      <c r="A30" s="31" t="s">
        <v>84</v>
      </c>
      <c r="B30" s="22" t="s">
        <v>409</v>
      </c>
      <c r="C30" s="19" t="s">
        <v>410</v>
      </c>
      <c r="D30" s="19" t="s">
        <v>411</v>
      </c>
      <c r="E30" s="23">
        <v>2108000138</v>
      </c>
      <c r="F30" s="37">
        <v>44800</v>
      </c>
      <c r="G30" s="24">
        <v>2500000</v>
      </c>
      <c r="H30" s="50" t="s">
        <v>412</v>
      </c>
      <c r="I30" s="61">
        <v>272300027</v>
      </c>
      <c r="J30" s="22">
        <v>31936664</v>
      </c>
      <c r="K30" s="25">
        <v>1040</v>
      </c>
      <c r="L30" s="25">
        <v>280</v>
      </c>
      <c r="M30" s="29" t="s">
        <v>413</v>
      </c>
    </row>
    <row r="31" spans="1:19" ht="30" x14ac:dyDescent="0.25">
      <c r="A31" s="31" t="s">
        <v>85</v>
      </c>
      <c r="B31" s="22" t="s">
        <v>417</v>
      </c>
      <c r="C31" s="19" t="s">
        <v>418</v>
      </c>
      <c r="D31" s="19" t="s">
        <v>419</v>
      </c>
      <c r="E31" s="23">
        <v>2208000203</v>
      </c>
      <c r="F31" s="23" t="s">
        <v>420</v>
      </c>
      <c r="G31" s="24">
        <v>3500000</v>
      </c>
      <c r="H31" s="50" t="s">
        <v>381</v>
      </c>
      <c r="I31" s="61">
        <v>272300028</v>
      </c>
      <c r="J31" s="22">
        <v>31937066</v>
      </c>
      <c r="K31" s="25">
        <v>2540</v>
      </c>
      <c r="L31" s="25">
        <v>423</v>
      </c>
      <c r="M31" s="29" t="s">
        <v>413</v>
      </c>
    </row>
    <row r="32" spans="1:19" ht="30" x14ac:dyDescent="0.25">
      <c r="A32" s="31" t="s">
        <v>86</v>
      </c>
      <c r="B32" s="22" t="s">
        <v>430</v>
      </c>
      <c r="C32" s="19" t="s">
        <v>431</v>
      </c>
      <c r="D32" s="19" t="s">
        <v>150</v>
      </c>
      <c r="E32" s="23">
        <v>220700164</v>
      </c>
      <c r="F32" s="37">
        <v>44748</v>
      </c>
      <c r="G32" s="24">
        <v>1800000</v>
      </c>
      <c r="H32" s="50" t="s">
        <v>432</v>
      </c>
      <c r="I32" s="61">
        <v>272300029</v>
      </c>
      <c r="J32" s="22">
        <v>31937101</v>
      </c>
      <c r="K32" s="25">
        <v>1980</v>
      </c>
      <c r="L32" s="25">
        <v>645</v>
      </c>
      <c r="M32" s="29" t="s">
        <v>413</v>
      </c>
    </row>
    <row r="33" spans="1:13" ht="30" x14ac:dyDescent="0.25">
      <c r="A33" s="31" t="s">
        <v>87</v>
      </c>
      <c r="B33" s="22" t="s">
        <v>434</v>
      </c>
      <c r="C33" s="19" t="s">
        <v>435</v>
      </c>
      <c r="D33" s="19" t="s">
        <v>436</v>
      </c>
      <c r="E33" s="23">
        <v>220100002</v>
      </c>
      <c r="F33" s="37">
        <v>44565</v>
      </c>
      <c r="G33" s="24">
        <v>6896474</v>
      </c>
      <c r="H33" s="51" t="s">
        <v>437</v>
      </c>
      <c r="I33" s="61">
        <v>272300030</v>
      </c>
      <c r="J33" s="22">
        <v>31937778</v>
      </c>
      <c r="K33" s="25">
        <v>7022</v>
      </c>
      <c r="L33" s="25">
        <v>1274</v>
      </c>
      <c r="M33" s="29" t="s">
        <v>438</v>
      </c>
    </row>
    <row r="34" spans="1:13" ht="30" x14ac:dyDescent="0.25">
      <c r="A34" s="31" t="s">
        <v>109</v>
      </c>
      <c r="B34" s="22" t="s">
        <v>295</v>
      </c>
      <c r="C34" s="19" t="s">
        <v>445</v>
      </c>
      <c r="D34" s="19" t="s">
        <v>446</v>
      </c>
      <c r="E34" s="23">
        <v>220100006</v>
      </c>
      <c r="F34" s="37">
        <v>44211</v>
      </c>
      <c r="G34" s="24">
        <v>900000</v>
      </c>
      <c r="H34" s="51" t="s">
        <v>447</v>
      </c>
      <c r="I34" s="61">
        <v>272300031</v>
      </c>
      <c r="J34" s="22">
        <v>31938470</v>
      </c>
      <c r="K34" s="25">
        <v>1000</v>
      </c>
      <c r="L34" s="25">
        <v>580</v>
      </c>
      <c r="M34" s="29" t="s">
        <v>448</v>
      </c>
    </row>
    <row r="35" spans="1:13" ht="30" x14ac:dyDescent="0.25">
      <c r="A35" s="31" t="s">
        <v>110</v>
      </c>
      <c r="B35" s="22" t="s">
        <v>467</v>
      </c>
      <c r="C35" s="19" t="s">
        <v>89</v>
      </c>
      <c r="D35" s="19" t="s">
        <v>468</v>
      </c>
      <c r="E35" s="23">
        <v>221200290</v>
      </c>
      <c r="F35" s="37">
        <v>44911</v>
      </c>
      <c r="G35" s="24">
        <v>400000</v>
      </c>
      <c r="H35" s="50" t="s">
        <v>381</v>
      </c>
      <c r="I35" s="61">
        <v>272300032</v>
      </c>
      <c r="J35" s="22">
        <v>31938845</v>
      </c>
      <c r="K35" s="25">
        <v>500</v>
      </c>
      <c r="L35" s="25">
        <v>250</v>
      </c>
      <c r="M35" s="29" t="s">
        <v>469</v>
      </c>
    </row>
    <row r="36" spans="1:13" ht="30" x14ac:dyDescent="0.25">
      <c r="A36" s="31" t="s">
        <v>111</v>
      </c>
      <c r="B36" s="22" t="s">
        <v>470</v>
      </c>
      <c r="C36" s="19" t="s">
        <v>219</v>
      </c>
      <c r="D36" s="19" t="s">
        <v>443</v>
      </c>
      <c r="E36" s="23">
        <v>230200029</v>
      </c>
      <c r="F36" s="37">
        <v>45268</v>
      </c>
      <c r="G36" s="24">
        <v>3000000</v>
      </c>
      <c r="H36" s="51" t="s">
        <v>437</v>
      </c>
      <c r="I36" s="61">
        <v>272300033</v>
      </c>
      <c r="J36" s="22">
        <v>31939457</v>
      </c>
      <c r="K36" s="25">
        <v>2200</v>
      </c>
      <c r="L36" s="25">
        <v>366</v>
      </c>
      <c r="M36" s="29" t="s">
        <v>469</v>
      </c>
    </row>
    <row r="37" spans="1:13" ht="30" x14ac:dyDescent="0.25">
      <c r="A37" s="31" t="s">
        <v>112</v>
      </c>
      <c r="B37" s="26" t="s">
        <v>471</v>
      </c>
      <c r="C37" s="19" t="s">
        <v>250</v>
      </c>
      <c r="D37" s="19" t="s">
        <v>472</v>
      </c>
      <c r="E37" s="23">
        <v>221200132</v>
      </c>
      <c r="F37" s="37">
        <v>44904</v>
      </c>
      <c r="G37" s="24">
        <v>3032000</v>
      </c>
      <c r="H37" s="50" t="s">
        <v>381</v>
      </c>
      <c r="I37" s="61">
        <v>272300034</v>
      </c>
      <c r="J37" s="22">
        <v>31939767</v>
      </c>
      <c r="K37" s="25">
        <v>4220</v>
      </c>
      <c r="L37" s="25">
        <v>682</v>
      </c>
      <c r="M37" s="29" t="s">
        <v>473</v>
      </c>
    </row>
    <row r="38" spans="1:13" x14ac:dyDescent="0.25">
      <c r="A38" s="31" t="s">
        <v>115</v>
      </c>
      <c r="B38" s="22" t="s">
        <v>323</v>
      </c>
      <c r="C38" s="19" t="s">
        <v>474</v>
      </c>
      <c r="D38" s="19" t="s">
        <v>297</v>
      </c>
      <c r="E38" s="23">
        <v>980300020</v>
      </c>
      <c r="F38" s="37">
        <v>35873</v>
      </c>
      <c r="G38" s="24">
        <v>350000</v>
      </c>
      <c r="H38" s="50" t="s">
        <v>475</v>
      </c>
      <c r="I38" s="61">
        <v>272300035</v>
      </c>
      <c r="J38" s="22">
        <v>31939713</v>
      </c>
      <c r="K38" s="25">
        <v>1000</v>
      </c>
      <c r="L38" s="25">
        <v>280</v>
      </c>
      <c r="M38" s="29" t="s">
        <v>473</v>
      </c>
    </row>
    <row r="39" spans="1:13" x14ac:dyDescent="0.25">
      <c r="A39" s="31" t="s">
        <v>116</v>
      </c>
      <c r="B39" s="22" t="s">
        <v>323</v>
      </c>
      <c r="C39" s="19" t="s">
        <v>476</v>
      </c>
      <c r="D39" s="19" t="s">
        <v>297</v>
      </c>
      <c r="E39" s="23">
        <v>900081</v>
      </c>
      <c r="F39" s="37">
        <v>36796</v>
      </c>
      <c r="G39" s="24">
        <v>350000</v>
      </c>
      <c r="H39" s="50" t="s">
        <v>475</v>
      </c>
      <c r="I39" s="61">
        <v>272300036</v>
      </c>
      <c r="J39" s="22">
        <v>31939712</v>
      </c>
      <c r="K39" s="25">
        <v>1000</v>
      </c>
      <c r="L39" s="25">
        <v>280</v>
      </c>
      <c r="M39" s="29" t="s">
        <v>473</v>
      </c>
    </row>
    <row r="40" spans="1:13" ht="30" x14ac:dyDescent="0.25">
      <c r="A40" s="31" t="s">
        <v>117</v>
      </c>
      <c r="B40" s="22" t="s">
        <v>477</v>
      </c>
      <c r="C40" s="19" t="s">
        <v>173</v>
      </c>
      <c r="D40" s="19" t="s">
        <v>468</v>
      </c>
      <c r="E40" s="23">
        <v>640887</v>
      </c>
      <c r="F40" s="37">
        <v>44977</v>
      </c>
      <c r="G40" s="24">
        <v>1000000</v>
      </c>
      <c r="H40" s="50" t="s">
        <v>381</v>
      </c>
      <c r="I40" s="61">
        <v>272300037</v>
      </c>
      <c r="J40" s="22">
        <v>31939729</v>
      </c>
      <c r="K40" s="25">
        <v>1000</v>
      </c>
      <c r="L40" s="25">
        <v>280</v>
      </c>
      <c r="M40" s="29" t="s">
        <v>473</v>
      </c>
    </row>
    <row r="41" spans="1:13" x14ac:dyDescent="0.25">
      <c r="A41" s="31" t="s">
        <v>118</v>
      </c>
      <c r="B41" s="22" t="s">
        <v>506</v>
      </c>
      <c r="C41" s="19" t="s">
        <v>114</v>
      </c>
      <c r="D41" s="19" t="s">
        <v>150</v>
      </c>
      <c r="E41" s="23">
        <v>210700119</v>
      </c>
      <c r="F41" s="37">
        <v>44386</v>
      </c>
      <c r="G41" s="24">
        <v>1576316.25</v>
      </c>
      <c r="H41" s="50" t="s">
        <v>507</v>
      </c>
      <c r="I41" s="61">
        <v>272300038</v>
      </c>
      <c r="J41" s="22">
        <v>31940865</v>
      </c>
      <c r="K41" s="25">
        <v>4575</v>
      </c>
      <c r="L41" s="25">
        <v>636</v>
      </c>
      <c r="M41" s="29" t="s">
        <v>508</v>
      </c>
    </row>
    <row r="42" spans="1:13" ht="30" x14ac:dyDescent="0.25">
      <c r="A42" s="31" t="s">
        <v>119</v>
      </c>
      <c r="B42" s="26" t="s">
        <v>178</v>
      </c>
      <c r="C42" s="19" t="s">
        <v>509</v>
      </c>
      <c r="D42" s="19" t="s">
        <v>513</v>
      </c>
      <c r="E42" s="23">
        <v>220500118</v>
      </c>
      <c r="F42" s="37">
        <v>44692</v>
      </c>
      <c r="G42" s="20" t="s">
        <v>510</v>
      </c>
      <c r="H42" s="50" t="s">
        <v>183</v>
      </c>
      <c r="I42" s="61">
        <v>272300039</v>
      </c>
      <c r="J42" s="22">
        <v>31941124</v>
      </c>
      <c r="K42" s="25" t="s">
        <v>511</v>
      </c>
      <c r="L42" s="25" t="s">
        <v>512</v>
      </c>
      <c r="M42" s="29" t="s">
        <v>508</v>
      </c>
    </row>
    <row r="43" spans="1:13" ht="30" x14ac:dyDescent="0.25">
      <c r="A43" s="31" t="s">
        <v>120</v>
      </c>
      <c r="B43" s="26" t="s">
        <v>178</v>
      </c>
      <c r="C43" s="19" t="s">
        <v>514</v>
      </c>
      <c r="D43" s="19" t="s">
        <v>150</v>
      </c>
      <c r="E43" s="23">
        <v>211200218</v>
      </c>
      <c r="F43" s="37">
        <v>44537</v>
      </c>
      <c r="G43" s="20">
        <v>845135.14</v>
      </c>
      <c r="H43" s="50" t="s">
        <v>183</v>
      </c>
      <c r="I43" s="61">
        <v>272300040</v>
      </c>
      <c r="J43" s="22">
        <v>31941124</v>
      </c>
      <c r="K43" s="25">
        <v>600</v>
      </c>
      <c r="L43" s="25">
        <v>151</v>
      </c>
      <c r="M43" s="29" t="s">
        <v>508</v>
      </c>
    </row>
    <row r="44" spans="1:13" x14ac:dyDescent="0.25">
      <c r="A44" s="31" t="s">
        <v>121</v>
      </c>
      <c r="B44" s="22" t="s">
        <v>515</v>
      </c>
      <c r="C44" s="19" t="s">
        <v>516</v>
      </c>
      <c r="D44" s="19" t="s">
        <v>150</v>
      </c>
      <c r="E44" s="23">
        <v>220500128</v>
      </c>
      <c r="F44" s="37">
        <v>44708</v>
      </c>
      <c r="G44" s="24">
        <v>2000000</v>
      </c>
      <c r="H44" s="50" t="s">
        <v>381</v>
      </c>
      <c r="I44" s="61">
        <v>272300041</v>
      </c>
      <c r="J44" s="22">
        <v>31941462</v>
      </c>
      <c r="K44" s="25">
        <v>2364</v>
      </c>
      <c r="L44" s="25">
        <v>864</v>
      </c>
      <c r="M44" s="29" t="s">
        <v>517</v>
      </c>
    </row>
    <row r="45" spans="1:13" ht="30" x14ac:dyDescent="0.25">
      <c r="A45" s="31" t="s">
        <v>122</v>
      </c>
      <c r="B45" s="26" t="s">
        <v>518</v>
      </c>
      <c r="C45" s="19" t="s">
        <v>519</v>
      </c>
      <c r="D45" s="19" t="s">
        <v>133</v>
      </c>
      <c r="E45" s="23">
        <v>220200034</v>
      </c>
      <c r="F45" s="37">
        <v>44603</v>
      </c>
      <c r="G45" s="24">
        <v>6500000</v>
      </c>
      <c r="H45" s="50" t="s">
        <v>520</v>
      </c>
      <c r="I45" s="61">
        <v>272300042</v>
      </c>
      <c r="J45" s="22">
        <v>31941474</v>
      </c>
      <c r="K45" s="25">
        <v>5740</v>
      </c>
      <c r="L45" s="25">
        <v>517</v>
      </c>
      <c r="M45" s="29" t="s">
        <v>521</v>
      </c>
    </row>
    <row r="46" spans="1:13" ht="30" x14ac:dyDescent="0.25">
      <c r="A46" s="31" t="s">
        <v>123</v>
      </c>
      <c r="B46" s="26" t="s">
        <v>500</v>
      </c>
      <c r="C46" s="19" t="s">
        <v>63</v>
      </c>
      <c r="D46" s="19" t="s">
        <v>533</v>
      </c>
      <c r="E46" s="19" t="s">
        <v>534</v>
      </c>
      <c r="F46" s="19" t="s">
        <v>535</v>
      </c>
      <c r="G46" s="24">
        <v>5000000</v>
      </c>
      <c r="H46" s="50" t="s">
        <v>520</v>
      </c>
      <c r="I46" s="61">
        <v>272300043</v>
      </c>
      <c r="J46" s="22">
        <v>31942644</v>
      </c>
      <c r="K46" s="25">
        <v>2280</v>
      </c>
      <c r="L46" s="25">
        <v>380</v>
      </c>
      <c r="M46" s="29" t="s">
        <v>536</v>
      </c>
    </row>
    <row r="47" spans="1:13" ht="30" x14ac:dyDescent="0.25">
      <c r="A47" s="31" t="s">
        <v>124</v>
      </c>
      <c r="B47" s="26" t="s">
        <v>178</v>
      </c>
      <c r="C47" s="19" t="s">
        <v>538</v>
      </c>
      <c r="D47" s="19" t="s">
        <v>537</v>
      </c>
      <c r="E47" s="23">
        <v>220600150</v>
      </c>
      <c r="F47" s="37">
        <v>44736</v>
      </c>
      <c r="G47" s="24">
        <v>422567.57</v>
      </c>
      <c r="H47" s="50" t="s">
        <v>381</v>
      </c>
      <c r="I47" s="61">
        <v>272300044</v>
      </c>
      <c r="J47" s="22">
        <v>31942603</v>
      </c>
      <c r="K47" s="25">
        <f>600</f>
        <v>600</v>
      </c>
      <c r="L47" s="25">
        <f>151</f>
        <v>151</v>
      </c>
      <c r="M47" s="29" t="s">
        <v>536</v>
      </c>
    </row>
    <row r="48" spans="1:13" ht="30" x14ac:dyDescent="0.25">
      <c r="A48" s="31" t="s">
        <v>136</v>
      </c>
      <c r="B48" s="26" t="s">
        <v>178</v>
      </c>
      <c r="C48" s="19" t="s">
        <v>539</v>
      </c>
      <c r="D48" s="19" t="s">
        <v>537</v>
      </c>
      <c r="E48" s="23">
        <v>211000163</v>
      </c>
      <c r="F48" s="37">
        <v>44476</v>
      </c>
      <c r="G48" s="24">
        <v>422567.57</v>
      </c>
      <c r="H48" s="50" t="s">
        <v>540</v>
      </c>
      <c r="I48" s="61">
        <v>272300045</v>
      </c>
      <c r="J48" s="22">
        <v>31942603</v>
      </c>
      <c r="K48" s="25">
        <f>600</f>
        <v>600</v>
      </c>
      <c r="L48" s="25">
        <f>151</f>
        <v>151</v>
      </c>
      <c r="M48" s="29" t="s">
        <v>536</v>
      </c>
    </row>
    <row r="49" spans="1:13" x14ac:dyDescent="0.25">
      <c r="A49" s="31" t="s">
        <v>137</v>
      </c>
      <c r="B49" s="22" t="s">
        <v>541</v>
      </c>
      <c r="C49" s="19" t="s">
        <v>352</v>
      </c>
      <c r="D49" s="19" t="s">
        <v>150</v>
      </c>
      <c r="E49" s="23">
        <v>230100004</v>
      </c>
      <c r="F49" s="37">
        <v>44939</v>
      </c>
      <c r="G49" s="24">
        <v>756698</v>
      </c>
      <c r="H49" s="50" t="s">
        <v>520</v>
      </c>
      <c r="I49" s="61">
        <v>272300046</v>
      </c>
      <c r="J49" s="22">
        <v>31942428</v>
      </c>
      <c r="K49" s="25">
        <v>1000</v>
      </c>
      <c r="L49" s="25">
        <v>580</v>
      </c>
      <c r="M49" s="29" t="s">
        <v>536</v>
      </c>
    </row>
    <row r="50" spans="1:13" x14ac:dyDescent="0.25">
      <c r="A50" s="31" t="s">
        <v>138</v>
      </c>
      <c r="B50" s="22" t="s">
        <v>544</v>
      </c>
      <c r="C50" s="19" t="s">
        <v>545</v>
      </c>
      <c r="D50" s="19" t="s">
        <v>472</v>
      </c>
      <c r="E50" s="23">
        <v>191200180</v>
      </c>
      <c r="F50" s="37">
        <v>43816</v>
      </c>
      <c r="G50" s="24">
        <v>3900000</v>
      </c>
      <c r="H50" s="50" t="s">
        <v>546</v>
      </c>
      <c r="I50" s="61">
        <v>272300047</v>
      </c>
      <c r="J50" s="22">
        <v>31943364</v>
      </c>
      <c r="K50" s="25">
        <v>5100</v>
      </c>
      <c r="L50" s="25">
        <v>694</v>
      </c>
      <c r="M50" s="29" t="s">
        <v>547</v>
      </c>
    </row>
    <row r="51" spans="1:13" x14ac:dyDescent="0.25">
      <c r="A51" s="31" t="s">
        <v>139</v>
      </c>
      <c r="B51" s="22" t="s">
        <v>557</v>
      </c>
      <c r="C51" s="19"/>
      <c r="D51" s="19"/>
      <c r="F51" s="37"/>
      <c r="I51" s="62">
        <v>48</v>
      </c>
    </row>
    <row r="52" spans="1:13" ht="30" x14ac:dyDescent="0.25">
      <c r="A52" s="31" t="s">
        <v>140</v>
      </c>
      <c r="B52" s="22" t="s">
        <v>554</v>
      </c>
      <c r="C52" s="19" t="s">
        <v>555</v>
      </c>
      <c r="D52" s="19" t="s">
        <v>443</v>
      </c>
      <c r="E52" s="23">
        <v>221100266</v>
      </c>
      <c r="F52" s="37">
        <v>44893</v>
      </c>
      <c r="G52" s="24">
        <v>3200000</v>
      </c>
      <c r="H52" s="50" t="s">
        <v>556</v>
      </c>
      <c r="I52" s="61">
        <v>272300049</v>
      </c>
      <c r="J52" s="22">
        <v>31943943</v>
      </c>
      <c r="K52" s="25">
        <v>4400</v>
      </c>
      <c r="L52" s="25">
        <v>593</v>
      </c>
      <c r="M52" s="29" t="s">
        <v>558</v>
      </c>
    </row>
    <row r="53" spans="1:13" ht="30" x14ac:dyDescent="0.25">
      <c r="A53" s="31" t="s">
        <v>141</v>
      </c>
      <c r="B53" s="26" t="s">
        <v>559</v>
      </c>
      <c r="C53" s="19" t="s">
        <v>560</v>
      </c>
      <c r="D53" s="19" t="s">
        <v>561</v>
      </c>
      <c r="E53" s="23">
        <v>161200131</v>
      </c>
      <c r="F53" s="37">
        <v>42720</v>
      </c>
      <c r="G53" s="24">
        <v>21890032</v>
      </c>
      <c r="H53" s="50" t="s">
        <v>562</v>
      </c>
      <c r="I53" s="61">
        <v>272300050</v>
      </c>
      <c r="J53" s="22">
        <v>31943900</v>
      </c>
      <c r="K53" s="25">
        <v>16552</v>
      </c>
      <c r="L53" s="25">
        <v>1442</v>
      </c>
      <c r="M53" s="29" t="s">
        <v>563</v>
      </c>
    </row>
    <row r="54" spans="1:13" ht="30" x14ac:dyDescent="0.25">
      <c r="A54" s="31" t="s">
        <v>142</v>
      </c>
      <c r="B54" s="22" t="s">
        <v>597</v>
      </c>
      <c r="C54" s="19" t="s">
        <v>598</v>
      </c>
      <c r="D54" s="19" t="s">
        <v>599</v>
      </c>
      <c r="E54" s="23">
        <v>220900227</v>
      </c>
      <c r="F54" s="37">
        <v>44818</v>
      </c>
      <c r="G54" s="24">
        <v>5300000</v>
      </c>
      <c r="H54" s="50" t="s">
        <v>600</v>
      </c>
      <c r="I54" s="61">
        <v>272300051</v>
      </c>
      <c r="J54" s="22">
        <v>32538304</v>
      </c>
      <c r="K54" s="25">
        <v>6500</v>
      </c>
      <c r="L54" s="25">
        <v>647</v>
      </c>
      <c r="M54" s="29" t="s">
        <v>601</v>
      </c>
    </row>
    <row r="55" spans="1:13" ht="30" x14ac:dyDescent="0.25">
      <c r="A55" s="31" t="s">
        <v>143</v>
      </c>
      <c r="B55" s="22" t="s">
        <v>593</v>
      </c>
      <c r="C55" s="19" t="s">
        <v>594</v>
      </c>
      <c r="D55" s="19" t="s">
        <v>595</v>
      </c>
      <c r="E55" s="23">
        <v>2208000191</v>
      </c>
      <c r="F55" s="37">
        <v>44776</v>
      </c>
      <c r="G55" s="24">
        <v>1600000</v>
      </c>
      <c r="H55" s="50" t="s">
        <v>52</v>
      </c>
      <c r="I55" s="61">
        <v>272300052</v>
      </c>
      <c r="J55" s="22">
        <v>32537383</v>
      </c>
      <c r="K55" s="25">
        <v>1820</v>
      </c>
      <c r="L55" s="25">
        <v>292</v>
      </c>
      <c r="M55" s="29" t="s">
        <v>596</v>
      </c>
    </row>
    <row r="56" spans="1:13" ht="30" x14ac:dyDescent="0.25">
      <c r="A56" s="31" t="s">
        <v>185</v>
      </c>
      <c r="B56" s="26" t="s">
        <v>607</v>
      </c>
      <c r="C56" s="19" t="s">
        <v>259</v>
      </c>
      <c r="D56" s="19" t="s">
        <v>472</v>
      </c>
      <c r="E56" s="23">
        <v>221200288</v>
      </c>
      <c r="F56" s="37">
        <v>44909</v>
      </c>
      <c r="G56" s="24">
        <v>818048.6</v>
      </c>
      <c r="H56" s="50" t="s">
        <v>100</v>
      </c>
      <c r="I56" s="61">
        <v>272300053</v>
      </c>
      <c r="J56" s="22">
        <v>32539271</v>
      </c>
      <c r="K56" s="25">
        <v>2800</v>
      </c>
      <c r="L56" s="25">
        <v>527</v>
      </c>
      <c r="M56" s="29" t="s">
        <v>608</v>
      </c>
    </row>
    <row r="57" spans="1:13" ht="30" x14ac:dyDescent="0.25">
      <c r="A57" s="31" t="s">
        <v>186</v>
      </c>
      <c r="B57" s="22" t="s">
        <v>611</v>
      </c>
      <c r="C57" s="19" t="s">
        <v>612</v>
      </c>
      <c r="D57" s="19" t="s">
        <v>613</v>
      </c>
      <c r="E57" s="23">
        <v>211000180</v>
      </c>
      <c r="F57" s="37">
        <v>44494</v>
      </c>
      <c r="G57" s="24">
        <v>3100000</v>
      </c>
      <c r="H57" s="50" t="s">
        <v>556</v>
      </c>
      <c r="I57" s="61">
        <v>272300054</v>
      </c>
      <c r="J57" s="22">
        <v>32539583</v>
      </c>
      <c r="K57" s="25">
        <v>3980</v>
      </c>
      <c r="L57" s="25">
        <v>790</v>
      </c>
      <c r="M57" s="29" t="s">
        <v>614</v>
      </c>
    </row>
    <row r="58" spans="1:13" ht="30" x14ac:dyDescent="0.25">
      <c r="A58" s="31" t="s">
        <v>187</v>
      </c>
      <c r="B58" s="22" t="s">
        <v>652</v>
      </c>
      <c r="C58" s="19" t="s">
        <v>653</v>
      </c>
      <c r="D58" s="19" t="s">
        <v>654</v>
      </c>
      <c r="E58" s="23">
        <v>210400068</v>
      </c>
      <c r="F58" s="37">
        <v>44314</v>
      </c>
      <c r="G58" s="24">
        <v>10500000</v>
      </c>
      <c r="H58" s="50" t="s">
        <v>600</v>
      </c>
      <c r="I58" s="61">
        <v>272300055</v>
      </c>
      <c r="J58" s="22">
        <v>32539431</v>
      </c>
      <c r="K58" s="25">
        <v>8050</v>
      </c>
      <c r="L58" s="25">
        <v>875</v>
      </c>
      <c r="M58" s="29" t="s">
        <v>614</v>
      </c>
    </row>
    <row r="59" spans="1:13" x14ac:dyDescent="0.25">
      <c r="A59" s="31" t="s">
        <v>188</v>
      </c>
      <c r="B59" s="22" t="s">
        <v>655</v>
      </c>
      <c r="C59" s="19" t="s">
        <v>656</v>
      </c>
      <c r="D59" s="19" t="s">
        <v>472</v>
      </c>
      <c r="E59" s="23">
        <v>230300063</v>
      </c>
      <c r="F59" s="37">
        <v>44999</v>
      </c>
      <c r="G59" s="24">
        <v>146268.15</v>
      </c>
      <c r="H59" s="50" t="s">
        <v>600</v>
      </c>
      <c r="I59" s="61">
        <v>272300056</v>
      </c>
      <c r="J59" s="22">
        <v>32540197</v>
      </c>
      <c r="K59" s="25">
        <v>1000</v>
      </c>
      <c r="L59" s="25">
        <v>280</v>
      </c>
      <c r="M59" s="55" t="s">
        <v>657</v>
      </c>
    </row>
    <row r="60" spans="1:13" x14ac:dyDescent="0.25">
      <c r="A60" s="31" t="s">
        <v>189</v>
      </c>
      <c r="B60" s="22" t="s">
        <v>383</v>
      </c>
      <c r="C60" s="19" t="s">
        <v>673</v>
      </c>
      <c r="D60" s="23" t="s">
        <v>244</v>
      </c>
      <c r="E60" s="23">
        <v>230200039</v>
      </c>
      <c r="F60" s="37">
        <v>44973</v>
      </c>
      <c r="G60" s="24">
        <v>6100264.96</v>
      </c>
      <c r="H60" s="50" t="s">
        <v>674</v>
      </c>
      <c r="I60" s="61">
        <v>272300057</v>
      </c>
      <c r="J60" s="22">
        <v>32541963</v>
      </c>
      <c r="K60" s="25">
        <v>5740</v>
      </c>
      <c r="L60" s="25">
        <v>955</v>
      </c>
      <c r="M60" s="29" t="s">
        <v>675</v>
      </c>
    </row>
    <row r="61" spans="1:13" x14ac:dyDescent="0.25">
      <c r="A61" s="31" t="s">
        <v>190</v>
      </c>
      <c r="B61" s="22" t="s">
        <v>679</v>
      </c>
      <c r="C61" s="19" t="s">
        <v>523</v>
      </c>
      <c r="D61" s="19" t="s">
        <v>244</v>
      </c>
      <c r="E61" s="23">
        <v>171000153</v>
      </c>
      <c r="F61" s="37">
        <v>45211</v>
      </c>
      <c r="G61" s="24">
        <v>1010126.43</v>
      </c>
      <c r="H61" s="50" t="s">
        <v>674</v>
      </c>
      <c r="I61" s="61">
        <v>272300058</v>
      </c>
      <c r="J61" s="22">
        <v>32541865</v>
      </c>
      <c r="K61" s="25">
        <v>1740</v>
      </c>
      <c r="L61" s="25">
        <v>520</v>
      </c>
      <c r="M61" s="29" t="s">
        <v>680</v>
      </c>
    </row>
    <row r="62" spans="1:13" x14ac:dyDescent="0.25">
      <c r="A62" s="31" t="s">
        <v>191</v>
      </c>
      <c r="B62" s="22" t="s">
        <v>41</v>
      </c>
      <c r="C62" s="19" t="s">
        <v>690</v>
      </c>
      <c r="D62" s="19" t="s">
        <v>472</v>
      </c>
      <c r="E62" s="23">
        <v>230100002</v>
      </c>
      <c r="F62" s="37">
        <v>44935</v>
      </c>
      <c r="G62" s="24">
        <v>383281.2</v>
      </c>
      <c r="H62" s="50" t="s">
        <v>556</v>
      </c>
      <c r="I62" s="61">
        <v>272300059</v>
      </c>
      <c r="J62" s="22">
        <v>32543044</v>
      </c>
      <c r="K62" s="25">
        <v>2477</v>
      </c>
      <c r="L62" s="25">
        <v>369</v>
      </c>
      <c r="M62" s="29" t="s">
        <v>691</v>
      </c>
    </row>
    <row r="63" spans="1:13" x14ac:dyDescent="0.25">
      <c r="A63" s="31" t="s">
        <v>192</v>
      </c>
      <c r="B63" s="22" t="s">
        <v>697</v>
      </c>
      <c r="C63" s="19" t="s">
        <v>250</v>
      </c>
      <c r="D63" s="19" t="s">
        <v>273</v>
      </c>
      <c r="E63" s="23">
        <v>220900228</v>
      </c>
      <c r="F63" s="37">
        <v>45183</v>
      </c>
      <c r="G63" s="24">
        <v>1017864.35</v>
      </c>
      <c r="H63" s="50" t="s">
        <v>674</v>
      </c>
      <c r="I63" s="61">
        <v>272300060</v>
      </c>
      <c r="J63" s="22">
        <v>32544596</v>
      </c>
      <c r="K63" s="25">
        <v>1600</v>
      </c>
      <c r="L63" s="25">
        <v>540</v>
      </c>
      <c r="M63" s="29" t="s">
        <v>698</v>
      </c>
    </row>
    <row r="64" spans="1:13" x14ac:dyDescent="0.25">
      <c r="A64" s="31" t="s">
        <v>210</v>
      </c>
      <c r="B64" s="22" t="s">
        <v>699</v>
      </c>
      <c r="C64" s="19" t="s">
        <v>63</v>
      </c>
      <c r="D64" s="19" t="s">
        <v>244</v>
      </c>
      <c r="E64" s="18">
        <v>221100261</v>
      </c>
      <c r="F64" s="37">
        <v>45251</v>
      </c>
      <c r="G64" s="24">
        <v>1500000</v>
      </c>
      <c r="H64" s="50" t="s">
        <v>674</v>
      </c>
      <c r="I64" s="61">
        <v>272300061</v>
      </c>
      <c r="J64" s="22">
        <v>32544859</v>
      </c>
      <c r="K64" s="25">
        <v>2928</v>
      </c>
      <c r="L64" s="25">
        <v>840</v>
      </c>
      <c r="M64" s="29" t="s">
        <v>698</v>
      </c>
    </row>
    <row r="65" spans="1:14" x14ac:dyDescent="0.25">
      <c r="A65" s="31" t="s">
        <v>211</v>
      </c>
      <c r="B65" s="22" t="s">
        <v>414</v>
      </c>
      <c r="C65" s="19" t="s">
        <v>259</v>
      </c>
      <c r="D65" s="19" t="s">
        <v>244</v>
      </c>
      <c r="E65" s="23">
        <v>230200042</v>
      </c>
      <c r="F65" s="37">
        <v>44974</v>
      </c>
      <c r="G65" s="24">
        <v>1238858</v>
      </c>
      <c r="H65" s="50" t="s">
        <v>674</v>
      </c>
      <c r="I65" s="61">
        <v>272300062</v>
      </c>
      <c r="J65" s="22">
        <v>32544490</v>
      </c>
      <c r="K65" s="25">
        <v>1200</v>
      </c>
      <c r="L65" s="25">
        <v>280</v>
      </c>
      <c r="M65" s="29" t="s">
        <v>700</v>
      </c>
    </row>
    <row r="66" spans="1:14" ht="60" x14ac:dyDescent="0.25">
      <c r="A66" s="31" t="s">
        <v>212</v>
      </c>
      <c r="B66" s="26" t="s">
        <v>708</v>
      </c>
      <c r="C66" s="19" t="s">
        <v>706</v>
      </c>
      <c r="D66" s="19" t="s">
        <v>244</v>
      </c>
      <c r="E66" s="23">
        <v>2207000173</v>
      </c>
      <c r="F66" s="37">
        <v>44757</v>
      </c>
      <c r="G66" s="20" t="s">
        <v>707</v>
      </c>
      <c r="H66" s="50" t="s">
        <v>52</v>
      </c>
      <c r="I66" s="61">
        <v>272300063</v>
      </c>
      <c r="J66" s="31" t="s">
        <v>710</v>
      </c>
      <c r="K66" s="25">
        <f>1080*30</f>
        <v>32400</v>
      </c>
      <c r="L66" s="25">
        <f>280*30</f>
        <v>8400</v>
      </c>
      <c r="M66" s="29" t="s">
        <v>709</v>
      </c>
      <c r="N66" s="56">
        <f t="shared" ref="N66:N76" si="0">K66+L66</f>
        <v>40800</v>
      </c>
    </row>
    <row r="67" spans="1:14" ht="60" x14ac:dyDescent="0.25">
      <c r="A67" s="31" t="s">
        <v>213</v>
      </c>
      <c r="B67" s="26" t="s">
        <v>722</v>
      </c>
      <c r="C67" s="19" t="s">
        <v>721</v>
      </c>
      <c r="D67" s="19" t="s">
        <v>244</v>
      </c>
      <c r="E67" s="23">
        <v>220700175</v>
      </c>
      <c r="F67" s="37">
        <v>44757</v>
      </c>
      <c r="G67" s="20" t="s">
        <v>707</v>
      </c>
      <c r="H67" s="50" t="s">
        <v>52</v>
      </c>
      <c r="I67" s="61">
        <v>272300064</v>
      </c>
      <c r="J67" s="31" t="s">
        <v>711</v>
      </c>
      <c r="K67" s="25">
        <f>1080*2</f>
        <v>2160</v>
      </c>
      <c r="L67" s="25">
        <f>280*2</f>
        <v>560</v>
      </c>
      <c r="M67" s="29" t="s">
        <v>698</v>
      </c>
      <c r="N67" s="56">
        <f t="shared" si="0"/>
        <v>2720</v>
      </c>
    </row>
    <row r="68" spans="1:14" ht="165" x14ac:dyDescent="0.25">
      <c r="A68" s="31" t="s">
        <v>214</v>
      </c>
      <c r="B68" s="26" t="s">
        <v>723</v>
      </c>
      <c r="C68" s="19" t="s">
        <v>724</v>
      </c>
      <c r="D68" s="19" t="s">
        <v>244</v>
      </c>
      <c r="E68" s="23">
        <v>220700172</v>
      </c>
      <c r="F68" s="37">
        <v>44757</v>
      </c>
      <c r="G68" s="20" t="s">
        <v>707</v>
      </c>
      <c r="H68" s="50" t="s">
        <v>52</v>
      </c>
      <c r="I68" s="63" t="s">
        <v>730</v>
      </c>
      <c r="J68" s="31" t="s">
        <v>712</v>
      </c>
      <c r="K68" s="25">
        <f>1080*80</f>
        <v>86400</v>
      </c>
      <c r="L68" s="25">
        <f>280*80</f>
        <v>22400</v>
      </c>
      <c r="M68" s="29" t="s">
        <v>698</v>
      </c>
      <c r="N68" s="56">
        <f t="shared" si="0"/>
        <v>108800</v>
      </c>
    </row>
    <row r="69" spans="1:14" ht="45" x14ac:dyDescent="0.25">
      <c r="A69" s="31" t="s">
        <v>215</v>
      </c>
      <c r="B69" s="26" t="s">
        <v>728</v>
      </c>
      <c r="C69" s="19" t="s">
        <v>729</v>
      </c>
      <c r="D69" s="19" t="s">
        <v>244</v>
      </c>
      <c r="E69" s="23">
        <v>220800198</v>
      </c>
      <c r="F69" s="37">
        <v>44781</v>
      </c>
      <c r="G69" s="20">
        <v>386561.01</v>
      </c>
      <c r="H69" s="50" t="s">
        <v>52</v>
      </c>
      <c r="I69" s="63" t="s">
        <v>731</v>
      </c>
      <c r="J69" s="31" t="s">
        <v>713</v>
      </c>
      <c r="K69" s="25">
        <f>1080*3</f>
        <v>3240</v>
      </c>
      <c r="L69" s="25">
        <f>280*3</f>
        <v>840</v>
      </c>
      <c r="M69" s="29" t="s">
        <v>725</v>
      </c>
      <c r="N69" s="56">
        <f t="shared" si="0"/>
        <v>4080</v>
      </c>
    </row>
    <row r="70" spans="1:14" ht="60" x14ac:dyDescent="0.25">
      <c r="A70" s="31" t="s">
        <v>223</v>
      </c>
      <c r="B70" s="26" t="s">
        <v>743</v>
      </c>
      <c r="C70" s="19" t="s">
        <v>744</v>
      </c>
      <c r="D70" s="19" t="s">
        <v>244</v>
      </c>
      <c r="E70" s="23">
        <v>211000168</v>
      </c>
      <c r="F70" s="37">
        <v>44475</v>
      </c>
      <c r="G70" s="20" t="s">
        <v>707</v>
      </c>
      <c r="H70" s="50" t="s">
        <v>52</v>
      </c>
      <c r="I70" s="63" t="s">
        <v>732</v>
      </c>
      <c r="J70" s="31" t="s">
        <v>714</v>
      </c>
      <c r="K70" s="25">
        <f>1080*6</f>
        <v>6480</v>
      </c>
      <c r="L70" s="25">
        <f>280*6</f>
        <v>1680</v>
      </c>
      <c r="M70" s="29" t="s">
        <v>726</v>
      </c>
      <c r="N70" s="56">
        <f t="shared" si="0"/>
        <v>8160</v>
      </c>
    </row>
    <row r="71" spans="1:14" ht="75" x14ac:dyDescent="0.25">
      <c r="A71" s="31" t="s">
        <v>224</v>
      </c>
      <c r="B71" s="26" t="s">
        <v>745</v>
      </c>
      <c r="C71" s="19" t="s">
        <v>746</v>
      </c>
      <c r="D71" s="19" t="s">
        <v>244</v>
      </c>
      <c r="E71" s="23">
        <v>211000171</v>
      </c>
      <c r="F71" s="37">
        <v>44475</v>
      </c>
      <c r="G71" s="20" t="s">
        <v>707</v>
      </c>
      <c r="H71" s="50" t="s">
        <v>52</v>
      </c>
      <c r="I71" s="63" t="s">
        <v>733</v>
      </c>
      <c r="J71" s="31" t="s">
        <v>715</v>
      </c>
      <c r="K71" s="25">
        <f>1080*32</f>
        <v>34560</v>
      </c>
      <c r="L71" s="25">
        <f>280*32</f>
        <v>8960</v>
      </c>
      <c r="M71" s="29" t="s">
        <v>727</v>
      </c>
      <c r="N71" s="56">
        <f t="shared" si="0"/>
        <v>43520</v>
      </c>
    </row>
    <row r="72" spans="1:14" ht="60" x14ac:dyDescent="0.25">
      <c r="A72" s="31" t="s">
        <v>225</v>
      </c>
      <c r="B72" s="26" t="s">
        <v>747</v>
      </c>
      <c r="C72" s="19" t="s">
        <v>748</v>
      </c>
      <c r="D72" s="19" t="s">
        <v>244</v>
      </c>
      <c r="E72" s="23">
        <v>211000172</v>
      </c>
      <c r="F72" s="37">
        <v>44475</v>
      </c>
      <c r="G72" s="20" t="s">
        <v>707</v>
      </c>
      <c r="H72" s="50" t="s">
        <v>52</v>
      </c>
      <c r="I72" s="63" t="s">
        <v>734</v>
      </c>
      <c r="J72" s="31" t="s">
        <v>716</v>
      </c>
      <c r="K72" s="25">
        <f>1080*20</f>
        <v>21600</v>
      </c>
      <c r="L72" s="25">
        <f>280*20</f>
        <v>5600</v>
      </c>
      <c r="M72" s="29" t="s">
        <v>727</v>
      </c>
      <c r="N72" s="56">
        <f t="shared" si="0"/>
        <v>27200</v>
      </c>
    </row>
    <row r="73" spans="1:14" ht="240" x14ac:dyDescent="0.25">
      <c r="A73" s="31" t="s">
        <v>226</v>
      </c>
      <c r="B73" s="26" t="s">
        <v>749</v>
      </c>
      <c r="C73" s="19" t="s">
        <v>750</v>
      </c>
      <c r="D73" s="19" t="s">
        <v>244</v>
      </c>
      <c r="E73" s="23">
        <v>211000171</v>
      </c>
      <c r="F73" s="37">
        <v>44475</v>
      </c>
      <c r="G73" s="20" t="s">
        <v>707</v>
      </c>
      <c r="H73" s="50" t="s">
        <v>52</v>
      </c>
      <c r="I73" s="63" t="s">
        <v>735</v>
      </c>
      <c r="J73" s="31" t="s">
        <v>717</v>
      </c>
      <c r="K73" s="25">
        <f>1080*150</f>
        <v>162000</v>
      </c>
      <c r="L73" s="25">
        <f>280*150</f>
        <v>42000</v>
      </c>
      <c r="M73" s="29" t="s">
        <v>727</v>
      </c>
      <c r="N73" s="56">
        <f t="shared" si="0"/>
        <v>204000</v>
      </c>
    </row>
    <row r="74" spans="1:14" ht="60" x14ac:dyDescent="0.25">
      <c r="A74" s="31" t="s">
        <v>227</v>
      </c>
      <c r="B74" s="26" t="s">
        <v>751</v>
      </c>
      <c r="C74" s="19" t="s">
        <v>752</v>
      </c>
      <c r="D74" s="19" t="s">
        <v>244</v>
      </c>
      <c r="E74" s="23">
        <v>211000170</v>
      </c>
      <c r="F74" s="37">
        <v>44475</v>
      </c>
      <c r="G74" s="20" t="s">
        <v>707</v>
      </c>
      <c r="H74" s="50" t="s">
        <v>52</v>
      </c>
      <c r="I74" s="63" t="s">
        <v>736</v>
      </c>
      <c r="J74" s="31" t="s">
        <v>718</v>
      </c>
      <c r="K74" s="25">
        <f>1080*8</f>
        <v>8640</v>
      </c>
      <c r="L74" s="25">
        <f>280*8</f>
        <v>2240</v>
      </c>
      <c r="M74" s="29" t="s">
        <v>727</v>
      </c>
      <c r="N74" s="56">
        <f t="shared" si="0"/>
        <v>10880</v>
      </c>
    </row>
    <row r="75" spans="1:14" ht="105" x14ac:dyDescent="0.25">
      <c r="A75" s="31" t="s">
        <v>230</v>
      </c>
      <c r="B75" s="26" t="s">
        <v>753</v>
      </c>
      <c r="C75" s="19" t="s">
        <v>754</v>
      </c>
      <c r="D75" s="19" t="s">
        <v>244</v>
      </c>
      <c r="E75" s="23">
        <v>2207000174</v>
      </c>
      <c r="F75" s="37">
        <v>44757</v>
      </c>
      <c r="G75" s="20" t="s">
        <v>707</v>
      </c>
      <c r="H75" s="50" t="s">
        <v>52</v>
      </c>
      <c r="I75" s="63" t="s">
        <v>737</v>
      </c>
      <c r="J75" s="31" t="s">
        <v>719</v>
      </c>
      <c r="K75" s="25">
        <f>1080*60</f>
        <v>64800</v>
      </c>
      <c r="L75" s="25">
        <f>280*60</f>
        <v>16800</v>
      </c>
      <c r="M75" s="29" t="s">
        <v>727</v>
      </c>
      <c r="N75" s="56">
        <f t="shared" si="0"/>
        <v>81600</v>
      </c>
    </row>
    <row r="76" spans="1:14" ht="60" x14ac:dyDescent="0.25">
      <c r="A76" s="31" t="s">
        <v>231</v>
      </c>
      <c r="B76" s="26" t="s">
        <v>755</v>
      </c>
      <c r="C76" s="19" t="s">
        <v>756</v>
      </c>
      <c r="D76" s="19" t="s">
        <v>244</v>
      </c>
      <c r="E76" s="23">
        <v>211000169</v>
      </c>
      <c r="F76" s="37">
        <v>44475</v>
      </c>
      <c r="G76" s="20" t="s">
        <v>707</v>
      </c>
      <c r="H76" s="50" t="s">
        <v>52</v>
      </c>
      <c r="I76" s="63" t="s">
        <v>738</v>
      </c>
      <c r="J76" s="31" t="s">
        <v>720</v>
      </c>
      <c r="K76" s="25">
        <f>1080*24</f>
        <v>25920</v>
      </c>
      <c r="L76" s="25">
        <f>280*24</f>
        <v>6720</v>
      </c>
      <c r="M76" s="29" t="s">
        <v>727</v>
      </c>
      <c r="N76" s="56">
        <f t="shared" si="0"/>
        <v>32640</v>
      </c>
    </row>
    <row r="77" spans="1:14" x14ac:dyDescent="0.25">
      <c r="A77" s="31" t="s">
        <v>232</v>
      </c>
      <c r="B77" s="22" t="s">
        <v>759</v>
      </c>
      <c r="C77" s="19"/>
      <c r="D77" s="19"/>
      <c r="G77" s="20"/>
      <c r="I77" s="63" t="s">
        <v>739</v>
      </c>
      <c r="J77" s="31"/>
    </row>
    <row r="78" spans="1:14" x14ac:dyDescent="0.25">
      <c r="A78" s="31" t="s">
        <v>233</v>
      </c>
      <c r="B78" s="22" t="s">
        <v>354</v>
      </c>
      <c r="C78" s="19" t="s">
        <v>355</v>
      </c>
      <c r="D78" s="19" t="s">
        <v>244</v>
      </c>
      <c r="E78" s="23">
        <v>230200034</v>
      </c>
      <c r="F78" s="37">
        <v>44970</v>
      </c>
      <c r="G78" s="20">
        <v>319947.8</v>
      </c>
      <c r="H78" s="50" t="s">
        <v>674</v>
      </c>
      <c r="I78" s="63" t="s">
        <v>740</v>
      </c>
      <c r="J78" s="31">
        <v>32545217</v>
      </c>
      <c r="K78" s="25">
        <v>800</v>
      </c>
      <c r="L78" s="25">
        <v>280</v>
      </c>
      <c r="M78" s="29" t="s">
        <v>761</v>
      </c>
      <c r="N78" s="57">
        <f>SUM(K78:L78)</f>
        <v>1080</v>
      </c>
    </row>
    <row r="79" spans="1:14" x14ac:dyDescent="0.25">
      <c r="A79" s="31" t="s">
        <v>234</v>
      </c>
      <c r="B79" s="22" t="s">
        <v>773</v>
      </c>
      <c r="C79" s="19" t="s">
        <v>774</v>
      </c>
      <c r="D79" s="19" t="s">
        <v>244</v>
      </c>
      <c r="E79" s="23">
        <v>2110000157</v>
      </c>
      <c r="F79" s="37">
        <v>45204</v>
      </c>
      <c r="G79" s="20">
        <v>14000000</v>
      </c>
      <c r="H79" s="50" t="s">
        <v>775</v>
      </c>
      <c r="I79" s="63">
        <v>2372300076</v>
      </c>
      <c r="J79" s="31">
        <v>32546351</v>
      </c>
      <c r="K79" s="25">
        <v>5840</v>
      </c>
      <c r="L79" s="25">
        <v>748</v>
      </c>
      <c r="M79" s="29" t="s">
        <v>776</v>
      </c>
      <c r="N79" s="57">
        <f>SUM(K79:L79)</f>
        <v>6588</v>
      </c>
    </row>
    <row r="80" spans="1:14" x14ac:dyDescent="0.25">
      <c r="A80" s="31" t="s">
        <v>235</v>
      </c>
      <c r="B80" s="22" t="s">
        <v>783</v>
      </c>
      <c r="C80" s="19" t="s">
        <v>784</v>
      </c>
      <c r="D80" s="19" t="s">
        <v>244</v>
      </c>
      <c r="E80" s="23">
        <v>2207000176</v>
      </c>
      <c r="F80" s="37">
        <v>44761</v>
      </c>
      <c r="G80" s="20">
        <v>3539118</v>
      </c>
      <c r="H80" s="50" t="s">
        <v>556</v>
      </c>
      <c r="I80" s="63" t="s">
        <v>741</v>
      </c>
      <c r="J80" s="31">
        <v>32546856</v>
      </c>
      <c r="K80" s="25">
        <v>3340</v>
      </c>
      <c r="L80" s="25">
        <v>455</v>
      </c>
      <c r="M80" s="29" t="s">
        <v>785</v>
      </c>
      <c r="N80" s="57">
        <f>SUM(K80:L80)</f>
        <v>3795</v>
      </c>
    </row>
    <row r="81" spans="1:14" x14ac:dyDescent="0.25">
      <c r="A81" s="31" t="s">
        <v>236</v>
      </c>
      <c r="B81" s="22" t="s">
        <v>796</v>
      </c>
      <c r="C81" s="19" t="s">
        <v>32</v>
      </c>
      <c r="D81" s="19" t="s">
        <v>244</v>
      </c>
      <c r="E81" s="23">
        <v>200900083</v>
      </c>
      <c r="F81" s="37">
        <v>44088</v>
      </c>
      <c r="G81" s="20">
        <v>2500000</v>
      </c>
      <c r="H81" s="50" t="s">
        <v>775</v>
      </c>
      <c r="I81" s="63" t="s">
        <v>742</v>
      </c>
      <c r="J81" s="31">
        <v>32546985</v>
      </c>
      <c r="K81" s="25">
        <v>2540</v>
      </c>
      <c r="L81" s="25">
        <v>436</v>
      </c>
      <c r="M81" s="29" t="s">
        <v>797</v>
      </c>
      <c r="N81" s="57">
        <f t="shared" ref="N81:N117" si="1">SUM(K81:L81)</f>
        <v>2976</v>
      </c>
    </row>
    <row r="82" spans="1:14" ht="30" x14ac:dyDescent="0.25">
      <c r="A82" s="31" t="s">
        <v>237</v>
      </c>
      <c r="B82" s="22" t="s">
        <v>798</v>
      </c>
      <c r="C82" s="19" t="s">
        <v>799</v>
      </c>
      <c r="D82" s="19" t="s">
        <v>244</v>
      </c>
      <c r="E82" s="23">
        <v>2204000100</v>
      </c>
      <c r="F82" s="37">
        <v>44663</v>
      </c>
      <c r="G82" s="20">
        <v>2000000</v>
      </c>
      <c r="H82" s="50" t="s">
        <v>600</v>
      </c>
      <c r="I82" s="63" t="s">
        <v>279</v>
      </c>
      <c r="J82" s="31">
        <v>32547326</v>
      </c>
      <c r="K82" s="25">
        <v>600</v>
      </c>
      <c r="L82" s="25">
        <v>280</v>
      </c>
      <c r="M82" s="29" t="s">
        <v>797</v>
      </c>
      <c r="N82" s="57">
        <f t="shared" si="1"/>
        <v>880</v>
      </c>
    </row>
    <row r="83" spans="1:14" ht="30" x14ac:dyDescent="0.25">
      <c r="A83" s="31" t="s">
        <v>238</v>
      </c>
      <c r="B83" s="22" t="s">
        <v>828</v>
      </c>
      <c r="C83" s="19" t="s">
        <v>829</v>
      </c>
      <c r="D83" s="19" t="s">
        <v>244</v>
      </c>
      <c r="E83" s="23">
        <v>220</v>
      </c>
      <c r="G83" s="20">
        <v>2208710</v>
      </c>
      <c r="H83" s="50" t="s">
        <v>52</v>
      </c>
      <c r="I83" s="63" t="s">
        <v>280</v>
      </c>
      <c r="J83" s="31">
        <v>32877137</v>
      </c>
      <c r="K83" s="25">
        <f>800*3</f>
        <v>2400</v>
      </c>
      <c r="L83" s="25">
        <f>480*3</f>
        <v>1440</v>
      </c>
      <c r="M83" s="29" t="s">
        <v>830</v>
      </c>
      <c r="N83" s="57">
        <f t="shared" si="1"/>
        <v>3840</v>
      </c>
    </row>
    <row r="84" spans="1:14" ht="30" x14ac:dyDescent="0.25">
      <c r="A84" s="31" t="s">
        <v>461</v>
      </c>
      <c r="B84" s="26" t="s">
        <v>792</v>
      </c>
      <c r="C84" s="19" t="s">
        <v>793</v>
      </c>
      <c r="D84" s="19" t="s">
        <v>794</v>
      </c>
      <c r="E84" s="23">
        <v>230400093</v>
      </c>
      <c r="F84" s="37">
        <v>45046</v>
      </c>
      <c r="G84" s="20">
        <v>560794</v>
      </c>
      <c r="I84" s="63" t="s">
        <v>281</v>
      </c>
      <c r="J84" s="31">
        <v>32547325</v>
      </c>
      <c r="K84" s="25">
        <v>600</v>
      </c>
      <c r="L84" s="25">
        <v>280</v>
      </c>
      <c r="M84" s="29" t="s">
        <v>795</v>
      </c>
      <c r="N84" s="57">
        <f t="shared" si="1"/>
        <v>880</v>
      </c>
    </row>
    <row r="85" spans="1:14" ht="30" x14ac:dyDescent="0.25">
      <c r="A85" s="31" t="s">
        <v>462</v>
      </c>
      <c r="B85" s="22" t="s">
        <v>815</v>
      </c>
      <c r="C85" s="19" t="s">
        <v>816</v>
      </c>
      <c r="D85" s="19" t="s">
        <v>133</v>
      </c>
      <c r="E85" s="23">
        <v>210700116</v>
      </c>
      <c r="F85" s="37">
        <v>44382</v>
      </c>
      <c r="G85" s="20">
        <v>21000000</v>
      </c>
      <c r="H85" s="50" t="s">
        <v>775</v>
      </c>
      <c r="I85" s="61">
        <v>272300082</v>
      </c>
      <c r="J85" s="31"/>
      <c r="K85" s="25">
        <v>13500</v>
      </c>
      <c r="L85" s="25">
        <v>1720</v>
      </c>
      <c r="M85" s="29" t="s">
        <v>817</v>
      </c>
      <c r="N85" s="22">
        <f t="shared" si="1"/>
        <v>15220</v>
      </c>
    </row>
    <row r="86" spans="1:14" ht="30" x14ac:dyDescent="0.25">
      <c r="A86" s="31" t="s">
        <v>291</v>
      </c>
      <c r="B86" s="26" t="s">
        <v>823</v>
      </c>
      <c r="C86" s="19" t="s">
        <v>377</v>
      </c>
      <c r="D86" s="19" t="s">
        <v>244</v>
      </c>
      <c r="E86" s="23">
        <v>210600109</v>
      </c>
      <c r="F86" s="37">
        <v>44369</v>
      </c>
      <c r="G86" s="20">
        <v>9000000</v>
      </c>
      <c r="H86" s="50" t="s">
        <v>674</v>
      </c>
      <c r="I86" s="61">
        <v>272300083</v>
      </c>
      <c r="J86" s="31">
        <v>32878320</v>
      </c>
      <c r="K86" s="25">
        <v>7740</v>
      </c>
      <c r="L86" s="25">
        <v>616</v>
      </c>
      <c r="M86" s="29" t="s">
        <v>824</v>
      </c>
      <c r="N86" s="22">
        <f t="shared" si="1"/>
        <v>8356</v>
      </c>
    </row>
    <row r="87" spans="1:14" x14ac:dyDescent="0.25">
      <c r="A87" s="31" t="s">
        <v>282</v>
      </c>
      <c r="B87" s="22" t="s">
        <v>827</v>
      </c>
      <c r="C87" s="19" t="s">
        <v>522</v>
      </c>
      <c r="D87" s="19" t="s">
        <v>244</v>
      </c>
      <c r="E87" s="31" t="s">
        <v>619</v>
      </c>
      <c r="F87" s="34">
        <v>45009</v>
      </c>
      <c r="G87" s="20">
        <v>536167</v>
      </c>
      <c r="H87" s="50" t="s">
        <v>775</v>
      </c>
      <c r="I87" s="61">
        <v>272300084</v>
      </c>
      <c r="J87" s="31">
        <v>32878322</v>
      </c>
      <c r="K87" s="25">
        <v>600</v>
      </c>
      <c r="L87" s="25">
        <v>280</v>
      </c>
      <c r="M87" s="29" t="s">
        <v>824</v>
      </c>
      <c r="N87" s="22">
        <f t="shared" si="1"/>
        <v>880</v>
      </c>
    </row>
    <row r="88" spans="1:14" x14ac:dyDescent="0.25">
      <c r="A88" s="31" t="s">
        <v>283</v>
      </c>
      <c r="B88" s="22" t="s">
        <v>844</v>
      </c>
      <c r="C88" s="19" t="s">
        <v>250</v>
      </c>
      <c r="D88" s="19" t="s">
        <v>244</v>
      </c>
      <c r="E88" s="23">
        <v>230200028</v>
      </c>
      <c r="F88" s="37">
        <v>44965</v>
      </c>
      <c r="G88" s="20">
        <v>1584127</v>
      </c>
      <c r="H88" s="50" t="s">
        <v>775</v>
      </c>
      <c r="I88" s="61">
        <v>272300085</v>
      </c>
      <c r="J88" s="31">
        <v>32878851</v>
      </c>
      <c r="K88" s="25">
        <v>2700</v>
      </c>
      <c r="L88" s="25">
        <v>303</v>
      </c>
      <c r="M88" s="29" t="s">
        <v>845</v>
      </c>
      <c r="N88" s="22">
        <f t="shared" si="1"/>
        <v>3003</v>
      </c>
    </row>
    <row r="89" spans="1:14" x14ac:dyDescent="0.25">
      <c r="A89" s="31" t="s">
        <v>284</v>
      </c>
      <c r="B89" s="22" t="s">
        <v>218</v>
      </c>
      <c r="C89" s="19" t="s">
        <v>219</v>
      </c>
      <c r="D89" s="19" t="s">
        <v>244</v>
      </c>
      <c r="E89" s="23">
        <v>230100015</v>
      </c>
      <c r="F89" s="37">
        <v>44957</v>
      </c>
      <c r="G89" s="24">
        <v>1052129.67</v>
      </c>
      <c r="H89" s="50" t="s">
        <v>775</v>
      </c>
      <c r="I89" s="61">
        <v>272300086</v>
      </c>
      <c r="J89" s="22">
        <v>32879526</v>
      </c>
      <c r="K89" s="25">
        <v>800</v>
      </c>
      <c r="L89" s="25">
        <v>380</v>
      </c>
      <c r="M89" s="29" t="s">
        <v>859</v>
      </c>
      <c r="N89" s="22">
        <f t="shared" si="1"/>
        <v>1180</v>
      </c>
    </row>
    <row r="90" spans="1:14" x14ac:dyDescent="0.25">
      <c r="A90" s="31" t="s">
        <v>285</v>
      </c>
      <c r="B90" s="22" t="s">
        <v>866</v>
      </c>
      <c r="C90" s="19" t="s">
        <v>145</v>
      </c>
      <c r="D90" s="19" t="s">
        <v>244</v>
      </c>
      <c r="E90" s="23">
        <v>230300050</v>
      </c>
      <c r="F90" s="37">
        <v>44986</v>
      </c>
      <c r="G90" s="24">
        <v>937901</v>
      </c>
      <c r="H90" s="50" t="s">
        <v>775</v>
      </c>
      <c r="I90" s="61">
        <v>272300087</v>
      </c>
      <c r="J90" s="22">
        <v>32880606</v>
      </c>
      <c r="K90" s="25">
        <v>1200</v>
      </c>
      <c r="L90" s="25">
        <v>380</v>
      </c>
      <c r="M90" s="29" t="s">
        <v>867</v>
      </c>
      <c r="N90" s="22">
        <f t="shared" si="1"/>
        <v>1580</v>
      </c>
    </row>
    <row r="91" spans="1:14" ht="30" x14ac:dyDescent="0.25">
      <c r="A91" s="31" t="s">
        <v>286</v>
      </c>
      <c r="B91" s="26" t="s">
        <v>868</v>
      </c>
      <c r="C91" s="19" t="s">
        <v>250</v>
      </c>
      <c r="D91" s="19" t="s">
        <v>472</v>
      </c>
      <c r="E91" s="23">
        <v>230400086</v>
      </c>
      <c r="F91" s="37">
        <v>45030</v>
      </c>
      <c r="G91" s="24">
        <v>3759167.51</v>
      </c>
      <c r="H91" s="50" t="s">
        <v>775</v>
      </c>
      <c r="I91" s="61">
        <v>272300088</v>
      </c>
      <c r="J91" s="22">
        <v>32880619</v>
      </c>
      <c r="K91" s="25">
        <f>4950+8000</f>
        <v>12950</v>
      </c>
      <c r="L91" s="25">
        <v>987</v>
      </c>
      <c r="M91" s="29" t="s">
        <v>869</v>
      </c>
      <c r="N91" s="22">
        <f t="shared" si="1"/>
        <v>13937</v>
      </c>
    </row>
    <row r="92" spans="1:14" ht="18.75" customHeight="1" x14ac:dyDescent="0.25">
      <c r="A92" s="31" t="s">
        <v>287</v>
      </c>
      <c r="B92" s="22" t="s">
        <v>810</v>
      </c>
      <c r="C92" s="19" t="s">
        <v>811</v>
      </c>
      <c r="D92" s="19" t="s">
        <v>244</v>
      </c>
      <c r="E92" s="22">
        <v>230500111</v>
      </c>
      <c r="F92" s="34">
        <v>45058</v>
      </c>
      <c r="G92" s="24">
        <v>295400</v>
      </c>
      <c r="H92" s="50" t="s">
        <v>775</v>
      </c>
      <c r="I92" s="61">
        <v>272300089</v>
      </c>
      <c r="J92" s="22">
        <v>3288704</v>
      </c>
      <c r="K92" s="25">
        <v>800</v>
      </c>
      <c r="L92" s="25">
        <v>380</v>
      </c>
      <c r="M92" s="29" t="s">
        <v>869</v>
      </c>
      <c r="N92" s="22">
        <f t="shared" si="1"/>
        <v>1180</v>
      </c>
    </row>
    <row r="93" spans="1:14" x14ac:dyDescent="0.25">
      <c r="A93" s="31" t="s">
        <v>288</v>
      </c>
      <c r="B93" s="22" t="s">
        <v>874</v>
      </c>
      <c r="C93" s="19" t="s">
        <v>875</v>
      </c>
      <c r="D93" s="19" t="s">
        <v>244</v>
      </c>
      <c r="E93" s="23">
        <v>220600134</v>
      </c>
      <c r="F93" s="37">
        <v>44713</v>
      </c>
      <c r="G93" s="24">
        <v>3147707.85</v>
      </c>
      <c r="H93" s="50" t="s">
        <v>775</v>
      </c>
      <c r="I93" s="61">
        <v>272300090</v>
      </c>
      <c r="J93" s="22">
        <v>32881085</v>
      </c>
      <c r="K93" s="25">
        <v>3777</v>
      </c>
      <c r="L93" s="25">
        <v>805</v>
      </c>
      <c r="M93" s="29" t="s">
        <v>876</v>
      </c>
      <c r="N93" s="22">
        <f t="shared" si="1"/>
        <v>4582</v>
      </c>
    </row>
    <row r="94" spans="1:14" x14ac:dyDescent="0.25">
      <c r="A94" s="31" t="s">
        <v>289</v>
      </c>
      <c r="B94" s="22" t="s">
        <v>882</v>
      </c>
      <c r="C94" s="19" t="s">
        <v>377</v>
      </c>
      <c r="D94" s="19" t="s">
        <v>244</v>
      </c>
      <c r="E94" s="58" t="s">
        <v>883</v>
      </c>
      <c r="F94" s="59" t="s">
        <v>884</v>
      </c>
      <c r="G94" s="24">
        <v>536167</v>
      </c>
      <c r="H94" s="50" t="s">
        <v>775</v>
      </c>
      <c r="I94" s="61">
        <v>272300091</v>
      </c>
      <c r="J94" s="22">
        <v>32881270</v>
      </c>
      <c r="K94" s="25">
        <v>3340</v>
      </c>
      <c r="L94" s="25">
        <v>640</v>
      </c>
      <c r="M94" s="29" t="s">
        <v>885</v>
      </c>
      <c r="N94" s="22">
        <f t="shared" si="1"/>
        <v>3980</v>
      </c>
    </row>
    <row r="95" spans="1:14" x14ac:dyDescent="0.25">
      <c r="A95" s="31" t="s">
        <v>290</v>
      </c>
      <c r="B95" s="22" t="s">
        <v>888</v>
      </c>
      <c r="C95" s="19" t="s">
        <v>889</v>
      </c>
      <c r="D95" s="19" t="s">
        <v>244</v>
      </c>
      <c r="E95" s="23">
        <v>191100157</v>
      </c>
      <c r="F95" s="37">
        <v>43780</v>
      </c>
      <c r="G95" s="24">
        <v>17800000</v>
      </c>
      <c r="H95" s="50" t="s">
        <v>600</v>
      </c>
      <c r="I95" s="61">
        <v>272300092</v>
      </c>
      <c r="J95" s="22">
        <v>32880963</v>
      </c>
      <c r="K95" s="25">
        <v>14780</v>
      </c>
      <c r="L95" s="25">
        <v>1235</v>
      </c>
      <c r="M95" s="29" t="s">
        <v>885</v>
      </c>
      <c r="N95" s="22">
        <f t="shared" si="1"/>
        <v>16015</v>
      </c>
    </row>
    <row r="96" spans="1:14" x14ac:dyDescent="0.25">
      <c r="A96" s="31" t="s">
        <v>292</v>
      </c>
      <c r="B96" s="22" t="s">
        <v>891</v>
      </c>
      <c r="C96" s="19" t="s">
        <v>892</v>
      </c>
      <c r="D96" s="19" t="s">
        <v>244</v>
      </c>
      <c r="E96" s="23">
        <v>210900149</v>
      </c>
      <c r="F96" s="37">
        <v>44454</v>
      </c>
      <c r="G96" s="24">
        <v>10000000</v>
      </c>
      <c r="H96" s="50" t="s">
        <v>600</v>
      </c>
      <c r="I96" s="61">
        <v>272300093</v>
      </c>
      <c r="J96" s="22">
        <v>32880996</v>
      </c>
      <c r="K96" s="25">
        <v>8540</v>
      </c>
      <c r="L96" s="25">
        <v>1125</v>
      </c>
      <c r="M96" s="29" t="s">
        <v>893</v>
      </c>
      <c r="N96" s="22">
        <f t="shared" si="1"/>
        <v>9665</v>
      </c>
    </row>
    <row r="97" spans="1:15" x14ac:dyDescent="0.25">
      <c r="A97" s="31" t="s">
        <v>303</v>
      </c>
      <c r="B97" s="22" t="s">
        <v>895</v>
      </c>
      <c r="C97" s="19" t="s">
        <v>896</v>
      </c>
      <c r="D97" s="19" t="s">
        <v>244</v>
      </c>
      <c r="E97" s="23">
        <v>171200189</v>
      </c>
      <c r="F97" s="37">
        <v>43089</v>
      </c>
      <c r="G97" s="24">
        <v>18784032.190000001</v>
      </c>
      <c r="H97" s="50" t="s">
        <v>897</v>
      </c>
      <c r="I97" s="61">
        <v>272300094</v>
      </c>
      <c r="J97" s="22">
        <v>32882077</v>
      </c>
      <c r="K97" s="25">
        <v>15564</v>
      </c>
      <c r="L97" s="25">
        <v>1194</v>
      </c>
      <c r="M97" s="29" t="s">
        <v>898</v>
      </c>
      <c r="N97" s="22">
        <f t="shared" si="1"/>
        <v>16758</v>
      </c>
    </row>
    <row r="98" spans="1:15" ht="30" x14ac:dyDescent="0.25">
      <c r="A98" s="31" t="s">
        <v>304</v>
      </c>
      <c r="B98" s="22" t="s">
        <v>899</v>
      </c>
      <c r="C98" s="19" t="s">
        <v>900</v>
      </c>
      <c r="D98" s="19" t="s">
        <v>244</v>
      </c>
      <c r="E98" s="23">
        <v>210400070</v>
      </c>
      <c r="F98" s="37">
        <v>45044</v>
      </c>
      <c r="G98" s="24">
        <v>12800750.800000001</v>
      </c>
      <c r="H98" s="50" t="s">
        <v>674</v>
      </c>
      <c r="I98" s="61">
        <v>272300095</v>
      </c>
      <c r="J98" s="22">
        <v>32882076</v>
      </c>
      <c r="K98" s="25">
        <v>10780</v>
      </c>
      <c r="L98" s="25">
        <v>836</v>
      </c>
      <c r="M98" s="29" t="s">
        <v>898</v>
      </c>
      <c r="N98" s="22">
        <f t="shared" si="1"/>
        <v>11616</v>
      </c>
    </row>
    <row r="99" spans="1:15" x14ac:dyDescent="0.25">
      <c r="A99" s="31" t="s">
        <v>305</v>
      </c>
      <c r="B99" s="22" t="s">
        <v>323</v>
      </c>
      <c r="C99" s="19" t="s">
        <v>259</v>
      </c>
      <c r="D99" s="19" t="s">
        <v>297</v>
      </c>
      <c r="E99" s="23">
        <v>230400084</v>
      </c>
      <c r="F99" s="37">
        <v>45028</v>
      </c>
      <c r="G99" s="24">
        <v>200259</v>
      </c>
      <c r="H99" s="50" t="s">
        <v>475</v>
      </c>
      <c r="I99" s="61">
        <v>272300096</v>
      </c>
      <c r="J99" s="22">
        <v>32883714</v>
      </c>
      <c r="K99" s="25">
        <v>1000</v>
      </c>
      <c r="L99" s="25">
        <v>280</v>
      </c>
      <c r="M99" s="29" t="s">
        <v>922</v>
      </c>
      <c r="N99" s="22">
        <f t="shared" si="1"/>
        <v>1280</v>
      </c>
    </row>
    <row r="100" spans="1:15" ht="30" x14ac:dyDescent="0.25">
      <c r="A100" s="31" t="s">
        <v>306</v>
      </c>
      <c r="B100" s="26" t="s">
        <v>178</v>
      </c>
      <c r="C100" s="19" t="s">
        <v>940</v>
      </c>
      <c r="D100" s="19" t="s">
        <v>244</v>
      </c>
      <c r="E100" s="23">
        <v>220800204</v>
      </c>
      <c r="F100" s="37">
        <v>44778</v>
      </c>
      <c r="G100" s="24">
        <v>1267702.71</v>
      </c>
      <c r="H100" s="50" t="s">
        <v>775</v>
      </c>
      <c r="I100" s="61">
        <v>272300097</v>
      </c>
      <c r="J100" s="22">
        <v>32884970</v>
      </c>
      <c r="K100" s="25">
        <f>600*3</f>
        <v>1800</v>
      </c>
      <c r="L100" s="25">
        <f>151*3</f>
        <v>453</v>
      </c>
      <c r="M100" s="29" t="s">
        <v>941</v>
      </c>
      <c r="N100" s="22">
        <f t="shared" si="1"/>
        <v>2253</v>
      </c>
      <c r="O100" s="22">
        <f>N100+N101+N102</f>
        <v>6008</v>
      </c>
    </row>
    <row r="101" spans="1:15" ht="30" x14ac:dyDescent="0.25">
      <c r="A101" s="31" t="s">
        <v>319</v>
      </c>
      <c r="B101" s="26" t="s">
        <v>178</v>
      </c>
      <c r="C101" s="19" t="s">
        <v>942</v>
      </c>
      <c r="D101" s="19" t="s">
        <v>244</v>
      </c>
      <c r="E101" s="23">
        <v>221100272</v>
      </c>
      <c r="F101" s="37">
        <v>44880</v>
      </c>
      <c r="G101" s="24">
        <v>845135.14</v>
      </c>
      <c r="H101" s="50" t="s">
        <v>775</v>
      </c>
      <c r="I101" s="61">
        <v>272300098</v>
      </c>
      <c r="J101" s="22">
        <v>32884970</v>
      </c>
      <c r="K101" s="25">
        <f>600*2</f>
        <v>1200</v>
      </c>
      <c r="L101" s="25">
        <f>151*2</f>
        <v>302</v>
      </c>
      <c r="M101" s="29" t="s">
        <v>941</v>
      </c>
      <c r="N101" s="22">
        <f t="shared" si="1"/>
        <v>1502</v>
      </c>
    </row>
    <row r="102" spans="1:15" ht="30" x14ac:dyDescent="0.25">
      <c r="A102" s="31" t="s">
        <v>320</v>
      </c>
      <c r="B102" s="26" t="s">
        <v>178</v>
      </c>
      <c r="C102" s="19" t="s">
        <v>943</v>
      </c>
      <c r="D102" s="19" t="s">
        <v>244</v>
      </c>
      <c r="E102" s="23">
        <v>220500118</v>
      </c>
      <c r="F102" s="37">
        <v>44692</v>
      </c>
      <c r="G102" s="24">
        <v>1267702.21</v>
      </c>
      <c r="H102" s="50" t="s">
        <v>775</v>
      </c>
      <c r="I102" s="61">
        <v>272300099</v>
      </c>
      <c r="J102" s="22">
        <v>32884970</v>
      </c>
      <c r="K102" s="25">
        <f>600*3</f>
        <v>1800</v>
      </c>
      <c r="L102" s="25">
        <f>151*3</f>
        <v>453</v>
      </c>
      <c r="M102" s="29" t="s">
        <v>941</v>
      </c>
      <c r="N102" s="22">
        <f t="shared" si="1"/>
        <v>2253</v>
      </c>
    </row>
    <row r="103" spans="1:15" ht="30" x14ac:dyDescent="0.25">
      <c r="A103" s="31" t="s">
        <v>463</v>
      </c>
      <c r="B103" s="22" t="s">
        <v>944</v>
      </c>
      <c r="C103" s="19" t="s">
        <v>945</v>
      </c>
      <c r="D103" s="19" t="s">
        <v>244</v>
      </c>
      <c r="E103" s="23">
        <v>210200030</v>
      </c>
      <c r="F103" s="37">
        <v>44250</v>
      </c>
      <c r="G103" s="24">
        <v>6226828.1500000004</v>
      </c>
      <c r="H103" s="50" t="s">
        <v>946</v>
      </c>
      <c r="I103" s="61">
        <v>272300100</v>
      </c>
      <c r="J103" s="22">
        <v>32882352</v>
      </c>
      <c r="K103" s="25">
        <v>6700</v>
      </c>
      <c r="L103" s="25">
        <v>1240</v>
      </c>
      <c r="M103" s="29" t="s">
        <v>947</v>
      </c>
      <c r="N103" s="22">
        <f t="shared" si="1"/>
        <v>7940</v>
      </c>
      <c r="O103" s="34">
        <v>45099</v>
      </c>
    </row>
    <row r="104" spans="1:15" ht="30" x14ac:dyDescent="0.25">
      <c r="A104" s="31" t="s">
        <v>464</v>
      </c>
      <c r="B104" s="26" t="s">
        <v>948</v>
      </c>
      <c r="C104" s="19" t="s">
        <v>949</v>
      </c>
      <c r="D104" s="19" t="s">
        <v>244</v>
      </c>
      <c r="E104" s="23">
        <v>170600093</v>
      </c>
      <c r="F104" s="37">
        <v>42914</v>
      </c>
      <c r="G104" s="24">
        <v>411337830.85000002</v>
      </c>
      <c r="H104" s="50" t="s">
        <v>950</v>
      </c>
      <c r="I104" s="61">
        <v>272300101</v>
      </c>
      <c r="J104" s="22">
        <v>32884716</v>
      </c>
      <c r="K104" s="25">
        <v>410137</v>
      </c>
      <c r="L104" s="25">
        <v>13350</v>
      </c>
      <c r="M104" s="29" t="s">
        <v>941</v>
      </c>
      <c r="N104" s="22">
        <f t="shared" si="1"/>
        <v>423487</v>
      </c>
    </row>
    <row r="105" spans="1:15" x14ac:dyDescent="0.25">
      <c r="A105" s="31" t="s">
        <v>465</v>
      </c>
      <c r="B105" s="22" t="s">
        <v>951</v>
      </c>
      <c r="C105" s="19" t="s">
        <v>952</v>
      </c>
      <c r="D105" s="19" t="s">
        <v>244</v>
      </c>
      <c r="E105" s="23">
        <v>201000098</v>
      </c>
      <c r="F105" s="37">
        <v>44119</v>
      </c>
      <c r="G105" s="24">
        <v>2680000</v>
      </c>
      <c r="H105" s="50" t="s">
        <v>950</v>
      </c>
      <c r="I105" s="61">
        <v>272300102</v>
      </c>
      <c r="J105" s="22">
        <v>32885359</v>
      </c>
      <c r="K105" s="25">
        <v>2184</v>
      </c>
      <c r="L105" s="25">
        <v>411</v>
      </c>
      <c r="M105" s="29" t="s">
        <v>953</v>
      </c>
      <c r="N105" s="22">
        <f t="shared" si="1"/>
        <v>2595</v>
      </c>
    </row>
    <row r="106" spans="1:15" x14ac:dyDescent="0.25">
      <c r="A106" s="31" t="s">
        <v>466</v>
      </c>
      <c r="B106" s="22" t="s">
        <v>954</v>
      </c>
      <c r="C106" s="19" t="s">
        <v>821</v>
      </c>
      <c r="D106" s="19" t="s">
        <v>273</v>
      </c>
      <c r="E106" s="23">
        <v>230500114</v>
      </c>
      <c r="F106" s="37">
        <v>45062</v>
      </c>
      <c r="G106" s="24">
        <v>1109632</v>
      </c>
      <c r="H106" s="50" t="s">
        <v>950</v>
      </c>
      <c r="I106" s="61">
        <v>272300103</v>
      </c>
      <c r="J106" s="22">
        <v>32885360</v>
      </c>
      <c r="K106" s="25">
        <v>2000</v>
      </c>
      <c r="L106" s="25">
        <v>560</v>
      </c>
      <c r="M106" s="29" t="s">
        <v>953</v>
      </c>
      <c r="N106" s="22">
        <f t="shared" si="1"/>
        <v>2560</v>
      </c>
    </row>
    <row r="107" spans="1:15" x14ac:dyDescent="0.25">
      <c r="A107" s="31" t="s">
        <v>329</v>
      </c>
      <c r="B107" s="22" t="s">
        <v>955</v>
      </c>
      <c r="C107" s="19" t="s">
        <v>377</v>
      </c>
      <c r="D107" s="19" t="s">
        <v>244</v>
      </c>
      <c r="E107" s="23">
        <v>220800211</v>
      </c>
      <c r="F107" s="37">
        <v>44795</v>
      </c>
      <c r="G107" s="24">
        <v>1250980</v>
      </c>
      <c r="H107" s="50" t="s">
        <v>950</v>
      </c>
      <c r="I107" s="61">
        <v>272300104</v>
      </c>
      <c r="J107" s="22">
        <v>32885361</v>
      </c>
      <c r="K107" s="25">
        <v>2900</v>
      </c>
      <c r="L107" s="25">
        <v>518</v>
      </c>
      <c r="M107" s="29" t="s">
        <v>953</v>
      </c>
      <c r="N107" s="22">
        <f t="shared" si="1"/>
        <v>3418</v>
      </c>
    </row>
    <row r="108" spans="1:15" x14ac:dyDescent="0.25">
      <c r="A108" s="31" t="s">
        <v>330</v>
      </c>
      <c r="B108" s="22" t="s">
        <v>809</v>
      </c>
      <c r="C108" s="19" t="s">
        <v>145</v>
      </c>
      <c r="D108" s="19" t="s">
        <v>244</v>
      </c>
      <c r="E108" s="23">
        <v>230500110</v>
      </c>
      <c r="F108" s="37">
        <v>45058</v>
      </c>
      <c r="G108" s="24">
        <v>3019654.21</v>
      </c>
      <c r="H108" s="50" t="s">
        <v>775</v>
      </c>
      <c r="I108" s="61">
        <v>272300105</v>
      </c>
      <c r="J108" s="22">
        <v>32886170</v>
      </c>
      <c r="K108" s="25">
        <v>2995</v>
      </c>
      <c r="L108" s="25">
        <v>492</v>
      </c>
      <c r="M108" s="29" t="s">
        <v>969</v>
      </c>
      <c r="N108" s="22">
        <f t="shared" si="1"/>
        <v>3487</v>
      </c>
    </row>
    <row r="109" spans="1:15" x14ac:dyDescent="0.25">
      <c r="A109" s="31" t="s">
        <v>331</v>
      </c>
      <c r="B109" s="22" t="s">
        <v>972</v>
      </c>
      <c r="C109" s="19" t="s">
        <v>63</v>
      </c>
      <c r="D109" s="19" t="s">
        <v>472</v>
      </c>
      <c r="E109" s="23">
        <v>230600155</v>
      </c>
      <c r="F109" s="37">
        <v>45096</v>
      </c>
      <c r="G109" s="24">
        <v>530000</v>
      </c>
      <c r="H109" s="50" t="s">
        <v>950</v>
      </c>
      <c r="I109" s="61">
        <v>272300106</v>
      </c>
      <c r="J109" s="22">
        <v>32886651</v>
      </c>
      <c r="K109" s="25">
        <v>2400</v>
      </c>
      <c r="L109" s="25">
        <v>380</v>
      </c>
      <c r="M109" s="29" t="s">
        <v>973</v>
      </c>
      <c r="N109" s="22">
        <f t="shared" si="1"/>
        <v>2780</v>
      </c>
    </row>
    <row r="110" spans="1:15" x14ac:dyDescent="0.25">
      <c r="A110" s="31" t="s">
        <v>332</v>
      </c>
      <c r="B110" s="22" t="s">
        <v>602</v>
      </c>
      <c r="C110" s="19" t="s">
        <v>444</v>
      </c>
      <c r="D110" s="19" t="s">
        <v>472</v>
      </c>
      <c r="E110" s="23">
        <v>230300071</v>
      </c>
      <c r="F110" s="37">
        <v>45013</v>
      </c>
      <c r="G110" s="24">
        <v>200000</v>
      </c>
      <c r="H110" s="50" t="s">
        <v>674</v>
      </c>
      <c r="I110" s="61">
        <v>272300107</v>
      </c>
      <c r="J110" s="22">
        <v>32887429</v>
      </c>
      <c r="K110" s="25">
        <v>1000</v>
      </c>
      <c r="L110" s="25">
        <v>380</v>
      </c>
      <c r="M110" s="29" t="s">
        <v>988</v>
      </c>
      <c r="N110" s="22">
        <f t="shared" si="1"/>
        <v>1380</v>
      </c>
    </row>
    <row r="111" spans="1:15" x14ac:dyDescent="0.25">
      <c r="A111" s="31" t="s">
        <v>333</v>
      </c>
      <c r="B111" s="22" t="s">
        <v>989</v>
      </c>
      <c r="C111" s="19" t="s">
        <v>410</v>
      </c>
      <c r="D111" s="19" t="s">
        <v>244</v>
      </c>
      <c r="E111" s="23">
        <v>210200025</v>
      </c>
      <c r="F111" s="37">
        <v>44973</v>
      </c>
      <c r="G111" s="24">
        <v>15686000</v>
      </c>
      <c r="H111" s="50" t="s">
        <v>950</v>
      </c>
      <c r="I111" s="61">
        <v>272300108</v>
      </c>
      <c r="J111" s="22">
        <v>32887193</v>
      </c>
      <c r="K111" s="25">
        <v>14048</v>
      </c>
      <c r="L111" s="25">
        <v>1054</v>
      </c>
      <c r="M111" s="29" t="s">
        <v>988</v>
      </c>
      <c r="N111" s="22">
        <f t="shared" si="1"/>
        <v>15102</v>
      </c>
    </row>
    <row r="112" spans="1:15" ht="30" x14ac:dyDescent="0.25">
      <c r="A112" s="31" t="s">
        <v>334</v>
      </c>
      <c r="B112" s="22" t="s">
        <v>990</v>
      </c>
      <c r="C112" s="19" t="s">
        <v>991</v>
      </c>
      <c r="D112" s="19" t="s">
        <v>244</v>
      </c>
      <c r="E112" s="23">
        <v>210900153</v>
      </c>
      <c r="F112" s="37">
        <v>45192</v>
      </c>
      <c r="G112" s="24">
        <v>9818622.7699999996</v>
      </c>
      <c r="H112" s="50" t="s">
        <v>775</v>
      </c>
      <c r="I112" s="61">
        <v>272300109</v>
      </c>
      <c r="J112" s="22">
        <v>32887445</v>
      </c>
      <c r="K112" s="25">
        <v>8394</v>
      </c>
      <c r="L112" s="25">
        <v>923</v>
      </c>
      <c r="M112" s="29" t="s">
        <v>988</v>
      </c>
      <c r="N112" s="22">
        <f t="shared" si="1"/>
        <v>9317</v>
      </c>
    </row>
    <row r="113" spans="1:14" x14ac:dyDescent="0.25">
      <c r="A113" s="31" t="s">
        <v>335</v>
      </c>
      <c r="B113" s="22" t="s">
        <v>552</v>
      </c>
      <c r="C113" s="19" t="s">
        <v>250</v>
      </c>
      <c r="D113" s="19" t="s">
        <v>244</v>
      </c>
      <c r="E113" s="22">
        <v>230300061</v>
      </c>
      <c r="F113" s="34">
        <v>44999</v>
      </c>
      <c r="G113" s="24">
        <v>1842536</v>
      </c>
      <c r="H113" s="50" t="s">
        <v>950</v>
      </c>
      <c r="I113" s="61">
        <v>272300110</v>
      </c>
      <c r="J113" s="22">
        <v>32887759</v>
      </c>
      <c r="K113" s="25">
        <v>3040</v>
      </c>
      <c r="L113" s="25">
        <v>668</v>
      </c>
      <c r="M113" s="29" t="s">
        <v>998</v>
      </c>
      <c r="N113" s="22">
        <f t="shared" si="1"/>
        <v>3708</v>
      </c>
    </row>
    <row r="114" spans="1:14" ht="30" x14ac:dyDescent="0.25">
      <c r="A114" s="31" t="s">
        <v>341</v>
      </c>
      <c r="B114" s="26" t="s">
        <v>1001</v>
      </c>
      <c r="C114" s="19" t="s">
        <v>1002</v>
      </c>
      <c r="D114" s="19" t="s">
        <v>244</v>
      </c>
      <c r="E114" s="23">
        <v>190300043</v>
      </c>
      <c r="F114" s="37">
        <v>45010</v>
      </c>
      <c r="G114" s="24">
        <v>3000000</v>
      </c>
      <c r="H114" s="50" t="s">
        <v>1003</v>
      </c>
      <c r="I114" s="61">
        <v>272300111</v>
      </c>
      <c r="J114" s="22">
        <v>32887796</v>
      </c>
      <c r="K114" s="25">
        <v>2940</v>
      </c>
      <c r="L114" s="25">
        <v>391</v>
      </c>
      <c r="M114" s="29" t="s">
        <v>998</v>
      </c>
      <c r="N114" s="22">
        <f t="shared" si="1"/>
        <v>3331</v>
      </c>
    </row>
    <row r="115" spans="1:14" x14ac:dyDescent="0.25">
      <c r="A115" s="31" t="s">
        <v>342</v>
      </c>
      <c r="B115" s="22" t="s">
        <v>1004</v>
      </c>
      <c r="C115" s="19" t="s">
        <v>555</v>
      </c>
      <c r="D115" s="19" t="s">
        <v>244</v>
      </c>
      <c r="E115" s="23">
        <v>230600016</v>
      </c>
      <c r="F115" s="37">
        <v>44959</v>
      </c>
      <c r="G115" s="24">
        <v>900000</v>
      </c>
      <c r="H115" s="50" t="s">
        <v>950</v>
      </c>
      <c r="I115" s="61">
        <v>272300112</v>
      </c>
      <c r="J115" s="22">
        <v>32887966</v>
      </c>
      <c r="K115" s="25">
        <v>800</v>
      </c>
      <c r="L115" s="25">
        <v>280</v>
      </c>
      <c r="M115" s="29" t="s">
        <v>998</v>
      </c>
      <c r="N115" s="22">
        <f t="shared" si="1"/>
        <v>1080</v>
      </c>
    </row>
    <row r="116" spans="1:14" x14ac:dyDescent="0.25">
      <c r="A116" s="31" t="s">
        <v>343</v>
      </c>
      <c r="B116" s="22" t="s">
        <v>1009</v>
      </c>
      <c r="C116" s="19" t="s">
        <v>1007</v>
      </c>
      <c r="D116" s="19" t="s">
        <v>244</v>
      </c>
      <c r="E116" s="23">
        <v>220600158</v>
      </c>
      <c r="F116" s="37">
        <v>45101</v>
      </c>
      <c r="G116" s="24">
        <v>4000000</v>
      </c>
      <c r="H116" s="50" t="s">
        <v>950</v>
      </c>
      <c r="I116" s="61">
        <v>272300113</v>
      </c>
      <c r="J116" s="22">
        <v>32887995</v>
      </c>
      <c r="K116" s="25">
        <v>3132</v>
      </c>
      <c r="L116" s="25">
        <v>970</v>
      </c>
      <c r="M116" s="29" t="s">
        <v>1008</v>
      </c>
      <c r="N116" s="22">
        <f t="shared" si="1"/>
        <v>4102</v>
      </c>
    </row>
    <row r="117" spans="1:14" x14ac:dyDescent="0.25">
      <c r="A117" s="31" t="s">
        <v>360</v>
      </c>
      <c r="B117" s="22" t="s">
        <v>1012</v>
      </c>
      <c r="C117" s="19" t="s">
        <v>1013</v>
      </c>
      <c r="D117" s="19" t="s">
        <v>297</v>
      </c>
      <c r="E117" s="23">
        <v>230600144</v>
      </c>
      <c r="F117" s="37">
        <v>45090</v>
      </c>
      <c r="G117" s="24">
        <v>269200</v>
      </c>
      <c r="H117" s="50" t="s">
        <v>475</v>
      </c>
      <c r="I117" s="61">
        <v>272300114</v>
      </c>
      <c r="J117" s="22">
        <v>32888744</v>
      </c>
      <c r="K117" s="25">
        <v>1000</v>
      </c>
      <c r="L117" s="25">
        <v>280</v>
      </c>
      <c r="M117" s="29" t="s">
        <v>1014</v>
      </c>
      <c r="N117" s="22">
        <f t="shared" si="1"/>
        <v>1280</v>
      </c>
    </row>
    <row r="118" spans="1:14" x14ac:dyDescent="0.25">
      <c r="A118" s="31" t="s">
        <v>361</v>
      </c>
      <c r="B118" s="26" t="s">
        <v>1028</v>
      </c>
      <c r="C118" s="19" t="s">
        <v>1029</v>
      </c>
      <c r="D118" s="19" t="s">
        <v>244</v>
      </c>
      <c r="E118" s="22">
        <v>230600160</v>
      </c>
    </row>
    <row r="119" spans="1:14" x14ac:dyDescent="0.25">
      <c r="A119" s="31" t="s">
        <v>362</v>
      </c>
      <c r="C119" s="19"/>
      <c r="D119" s="19"/>
    </row>
    <row r="120" spans="1:14" x14ac:dyDescent="0.25">
      <c r="A120" s="31" t="s">
        <v>363</v>
      </c>
      <c r="C120" s="19"/>
      <c r="D120" s="19"/>
    </row>
    <row r="121" spans="1:14" x14ac:dyDescent="0.25">
      <c r="A121" s="31" t="s">
        <v>364</v>
      </c>
      <c r="C121" s="19"/>
      <c r="D121" s="19"/>
    </row>
    <row r="122" spans="1:14" x14ac:dyDescent="0.25">
      <c r="A122" s="31" t="s">
        <v>365</v>
      </c>
      <c r="C122" s="19"/>
      <c r="D122" s="19"/>
    </row>
    <row r="123" spans="1:14" x14ac:dyDescent="0.25">
      <c r="A123" s="31" t="s">
        <v>366</v>
      </c>
      <c r="C123" s="19"/>
      <c r="D123" s="19"/>
    </row>
    <row r="124" spans="1:14" x14ac:dyDescent="0.25">
      <c r="A124" s="31" t="s">
        <v>367</v>
      </c>
      <c r="C124" s="19"/>
      <c r="D124" s="19"/>
    </row>
    <row r="125" spans="1:14" x14ac:dyDescent="0.25">
      <c r="A125" s="31" t="s">
        <v>368</v>
      </c>
      <c r="C125" s="19"/>
      <c r="D125" s="19"/>
    </row>
    <row r="126" spans="1:14" x14ac:dyDescent="0.25">
      <c r="A126" s="31" t="s">
        <v>369</v>
      </c>
      <c r="C126" s="19"/>
      <c r="D126" s="19"/>
    </row>
    <row r="127" spans="1:14" x14ac:dyDescent="0.25">
      <c r="A127" s="31" t="s">
        <v>388</v>
      </c>
      <c r="C127" s="19"/>
      <c r="D127" s="19"/>
    </row>
    <row r="128" spans="1:14" x14ac:dyDescent="0.25">
      <c r="A128" s="31" t="s">
        <v>389</v>
      </c>
      <c r="C128" s="19"/>
      <c r="D128" s="19"/>
    </row>
    <row r="129" spans="1:4" x14ac:dyDescent="0.25">
      <c r="A129" s="31" t="s">
        <v>390</v>
      </c>
      <c r="C129" s="19"/>
      <c r="D129" s="19"/>
    </row>
    <row r="130" spans="1:4" x14ac:dyDescent="0.25">
      <c r="A130" s="31" t="s">
        <v>391</v>
      </c>
      <c r="C130" s="19"/>
      <c r="D130" s="19"/>
    </row>
    <row r="131" spans="1:4" x14ac:dyDescent="0.25">
      <c r="A131" s="31" t="s">
        <v>392</v>
      </c>
      <c r="C131" s="19"/>
      <c r="D131" s="19"/>
    </row>
    <row r="132" spans="1:4" x14ac:dyDescent="0.25">
      <c r="C132" s="19"/>
      <c r="D132" s="19"/>
    </row>
    <row r="133" spans="1:4" x14ac:dyDescent="0.25">
      <c r="C133" s="19"/>
      <c r="D133" s="19"/>
    </row>
    <row r="134" spans="1:4" x14ac:dyDescent="0.25">
      <c r="C134" s="19"/>
      <c r="D134" s="19"/>
    </row>
    <row r="135" spans="1:4" x14ac:dyDescent="0.25">
      <c r="C135" s="19"/>
      <c r="D135" s="19"/>
    </row>
    <row r="136" spans="1:4" x14ac:dyDescent="0.25">
      <c r="C136" s="19"/>
      <c r="D136" s="19"/>
    </row>
    <row r="137" spans="1:4" x14ac:dyDescent="0.25">
      <c r="C137" s="19"/>
      <c r="D137" s="19"/>
    </row>
    <row r="138" spans="1:4" x14ac:dyDescent="0.25">
      <c r="C138" s="19"/>
      <c r="D138" s="19"/>
    </row>
    <row r="139" spans="1:4" x14ac:dyDescent="0.25">
      <c r="C139" s="19"/>
      <c r="D139" s="19"/>
    </row>
    <row r="140" spans="1:4" x14ac:dyDescent="0.25">
      <c r="C140" s="19"/>
      <c r="D140" s="19"/>
    </row>
    <row r="141" spans="1:4" x14ac:dyDescent="0.25">
      <c r="C141" s="19"/>
      <c r="D141" s="19"/>
    </row>
    <row r="142" spans="1:4" x14ac:dyDescent="0.25">
      <c r="C142" s="19"/>
      <c r="D142" s="19"/>
    </row>
    <row r="143" spans="1:4" x14ac:dyDescent="0.25">
      <c r="C143" s="19"/>
      <c r="D143" s="19"/>
    </row>
    <row r="144" spans="1:4" x14ac:dyDescent="0.25">
      <c r="C144" s="19"/>
      <c r="D144" s="19"/>
    </row>
    <row r="145" spans="3:4" x14ac:dyDescent="0.25">
      <c r="C145" s="19"/>
      <c r="D145" s="19"/>
    </row>
    <row r="146" spans="3:4" x14ac:dyDescent="0.25">
      <c r="C146" s="19"/>
      <c r="D146" s="19"/>
    </row>
    <row r="147" spans="3:4" x14ac:dyDescent="0.25">
      <c r="C147" s="19"/>
      <c r="D147" s="19"/>
    </row>
    <row r="148" spans="3:4" x14ac:dyDescent="0.25">
      <c r="C148" s="19"/>
      <c r="D148" s="19"/>
    </row>
    <row r="149" spans="3:4" x14ac:dyDescent="0.25">
      <c r="C149" s="19"/>
      <c r="D149" s="19"/>
    </row>
    <row r="150" spans="3:4" x14ac:dyDescent="0.25">
      <c r="C150" s="19"/>
      <c r="D150" s="19"/>
    </row>
    <row r="151" spans="3:4" x14ac:dyDescent="0.25">
      <c r="C151" s="19"/>
      <c r="D151" s="19"/>
    </row>
    <row r="152" spans="3:4" x14ac:dyDescent="0.25">
      <c r="C152" s="19"/>
      <c r="D152" s="19"/>
    </row>
    <row r="153" spans="3:4" x14ac:dyDescent="0.25">
      <c r="C153" s="19"/>
      <c r="D153" s="19"/>
    </row>
    <row r="154" spans="3:4" x14ac:dyDescent="0.25">
      <c r="C154" s="19"/>
      <c r="D154" s="19"/>
    </row>
    <row r="155" spans="3:4" x14ac:dyDescent="0.25">
      <c r="C155" s="19"/>
      <c r="D155" s="19"/>
    </row>
    <row r="156" spans="3:4" x14ac:dyDescent="0.25">
      <c r="C156" s="19"/>
      <c r="D156" s="19"/>
    </row>
    <row r="157" spans="3:4" x14ac:dyDescent="0.25">
      <c r="C157" s="19"/>
      <c r="D157" s="19"/>
    </row>
    <row r="158" spans="3:4" x14ac:dyDescent="0.25">
      <c r="C158" s="19"/>
      <c r="D158" s="19"/>
    </row>
    <row r="159" spans="3:4" x14ac:dyDescent="0.25">
      <c r="C159" s="19"/>
      <c r="D159" s="19"/>
    </row>
    <row r="160" spans="3:4" x14ac:dyDescent="0.25">
      <c r="C160" s="19"/>
      <c r="D160" s="19"/>
    </row>
    <row r="161" spans="3:4" x14ac:dyDescent="0.25">
      <c r="C161" s="19"/>
      <c r="D161" s="19"/>
    </row>
    <row r="162" spans="3:4" x14ac:dyDescent="0.25">
      <c r="C162" s="19"/>
      <c r="D162" s="19"/>
    </row>
    <row r="163" spans="3:4" x14ac:dyDescent="0.25">
      <c r="C163" s="19"/>
      <c r="D163" s="19"/>
    </row>
    <row r="164" spans="3:4" x14ac:dyDescent="0.25">
      <c r="C164" s="19"/>
      <c r="D164" s="19"/>
    </row>
    <row r="165" spans="3:4" x14ac:dyDescent="0.25">
      <c r="C165" s="19"/>
      <c r="D165" s="19"/>
    </row>
    <row r="166" spans="3:4" x14ac:dyDescent="0.25">
      <c r="C166" s="19"/>
      <c r="D166" s="19"/>
    </row>
    <row r="167" spans="3:4" x14ac:dyDescent="0.25">
      <c r="C167" s="19"/>
      <c r="D167" s="19"/>
    </row>
    <row r="168" spans="3:4" x14ac:dyDescent="0.25">
      <c r="C168" s="19"/>
      <c r="D168" s="19"/>
    </row>
    <row r="169" spans="3:4" x14ac:dyDescent="0.25">
      <c r="C169" s="19"/>
      <c r="D169" s="19"/>
    </row>
    <row r="170" spans="3:4" x14ac:dyDescent="0.25">
      <c r="C170" s="19"/>
      <c r="D170" s="19"/>
    </row>
    <row r="171" spans="3:4" x14ac:dyDescent="0.25">
      <c r="C171" s="19"/>
      <c r="D171" s="19"/>
    </row>
    <row r="172" spans="3:4" x14ac:dyDescent="0.25">
      <c r="C172" s="19"/>
      <c r="D172" s="19"/>
    </row>
    <row r="173" spans="3:4" x14ac:dyDescent="0.25">
      <c r="C173" s="19"/>
      <c r="D173" s="19"/>
    </row>
    <row r="174" spans="3:4" x14ac:dyDescent="0.25">
      <c r="C174" s="19"/>
      <c r="D174" s="19"/>
    </row>
    <row r="175" spans="3:4" x14ac:dyDescent="0.25">
      <c r="C175" s="19"/>
      <c r="D175" s="19"/>
    </row>
    <row r="176" spans="3:4" x14ac:dyDescent="0.25">
      <c r="C176" s="19"/>
      <c r="D176" s="19"/>
    </row>
    <row r="177" spans="3:4" x14ac:dyDescent="0.25">
      <c r="C177" s="19"/>
      <c r="D177" s="19"/>
    </row>
    <row r="178" spans="3:4" x14ac:dyDescent="0.25">
      <c r="C178" s="19"/>
      <c r="D178" s="19"/>
    </row>
    <row r="179" spans="3:4" x14ac:dyDescent="0.25">
      <c r="C179" s="19"/>
      <c r="D179" s="19"/>
    </row>
    <row r="180" spans="3:4" x14ac:dyDescent="0.25">
      <c r="C180" s="19"/>
      <c r="D180" s="19"/>
    </row>
    <row r="181" spans="3:4" x14ac:dyDescent="0.25">
      <c r="C181" s="19"/>
      <c r="D181" s="19"/>
    </row>
    <row r="182" spans="3:4" x14ac:dyDescent="0.25">
      <c r="C182" s="19"/>
      <c r="D182" s="19"/>
    </row>
    <row r="183" spans="3:4" x14ac:dyDescent="0.25">
      <c r="C183" s="19"/>
      <c r="D183" s="19"/>
    </row>
    <row r="184" spans="3:4" x14ac:dyDescent="0.25">
      <c r="C184" s="19"/>
      <c r="D184" s="19"/>
    </row>
    <row r="185" spans="3:4" x14ac:dyDescent="0.25">
      <c r="C185" s="19"/>
      <c r="D185" s="19"/>
    </row>
    <row r="186" spans="3:4" x14ac:dyDescent="0.25">
      <c r="C186" s="19"/>
      <c r="D186" s="19"/>
    </row>
    <row r="187" spans="3:4" x14ac:dyDescent="0.25">
      <c r="C187" s="19"/>
      <c r="D187" s="19"/>
    </row>
    <row r="188" spans="3:4" x14ac:dyDescent="0.25">
      <c r="C188" s="19"/>
      <c r="D188" s="19"/>
    </row>
    <row r="189" spans="3:4" x14ac:dyDescent="0.25">
      <c r="C189" s="19"/>
      <c r="D189" s="19"/>
    </row>
    <row r="190" spans="3:4" x14ac:dyDescent="0.25">
      <c r="C190" s="19"/>
      <c r="D190" s="19"/>
    </row>
    <row r="191" spans="3:4" x14ac:dyDescent="0.25">
      <c r="C191" s="19"/>
      <c r="D191" s="19"/>
    </row>
    <row r="192" spans="3:4" x14ac:dyDescent="0.25">
      <c r="C192" s="19"/>
      <c r="D192" s="19"/>
    </row>
    <row r="193" spans="3:4" x14ac:dyDescent="0.25">
      <c r="C193" s="19"/>
      <c r="D193" s="19"/>
    </row>
    <row r="194" spans="3:4" x14ac:dyDescent="0.25">
      <c r="C194" s="19"/>
      <c r="D194" s="19"/>
    </row>
    <row r="195" spans="3:4" x14ac:dyDescent="0.25">
      <c r="C195" s="19"/>
      <c r="D195" s="19"/>
    </row>
    <row r="196" spans="3:4" x14ac:dyDescent="0.25">
      <c r="C196" s="19"/>
      <c r="D196" s="19"/>
    </row>
    <row r="197" spans="3:4" x14ac:dyDescent="0.25">
      <c r="C197" s="19"/>
      <c r="D197" s="19"/>
    </row>
    <row r="198" spans="3:4" x14ac:dyDescent="0.25">
      <c r="C198" s="19"/>
      <c r="D198" s="19"/>
    </row>
    <row r="199" spans="3:4" x14ac:dyDescent="0.25">
      <c r="C199" s="19"/>
      <c r="D199" s="19"/>
    </row>
    <row r="200" spans="3:4" x14ac:dyDescent="0.25">
      <c r="C200" s="19"/>
      <c r="D200" s="19"/>
    </row>
    <row r="201" spans="3:4" x14ac:dyDescent="0.25">
      <c r="C201" s="19"/>
      <c r="D201" s="19"/>
    </row>
    <row r="202" spans="3:4" x14ac:dyDescent="0.25">
      <c r="C202" s="19"/>
      <c r="D202" s="19"/>
    </row>
    <row r="203" spans="3:4" x14ac:dyDescent="0.25">
      <c r="C203" s="19"/>
      <c r="D203" s="19"/>
    </row>
    <row r="204" spans="3:4" x14ac:dyDescent="0.25">
      <c r="C204" s="19"/>
      <c r="D204" s="19"/>
    </row>
    <row r="205" spans="3:4" x14ac:dyDescent="0.25">
      <c r="C205" s="19"/>
      <c r="D205" s="19"/>
    </row>
    <row r="206" spans="3:4" x14ac:dyDescent="0.25">
      <c r="C206" s="19"/>
      <c r="D206" s="19"/>
    </row>
    <row r="207" spans="3:4" x14ac:dyDescent="0.25">
      <c r="C207" s="19"/>
      <c r="D207" s="19"/>
    </row>
    <row r="208" spans="3:4" x14ac:dyDescent="0.25">
      <c r="C208" s="19"/>
      <c r="D208" s="19"/>
    </row>
    <row r="209" spans="3:4" x14ac:dyDescent="0.25">
      <c r="C209" s="19"/>
      <c r="D209" s="19"/>
    </row>
    <row r="210" spans="3:4" x14ac:dyDescent="0.25">
      <c r="C210" s="19"/>
      <c r="D210" s="19"/>
    </row>
    <row r="211" spans="3:4" x14ac:dyDescent="0.25">
      <c r="C211" s="19"/>
      <c r="D211" s="19"/>
    </row>
    <row r="212" spans="3:4" x14ac:dyDescent="0.25">
      <c r="C212" s="19"/>
      <c r="D212" s="19"/>
    </row>
    <row r="213" spans="3:4" x14ac:dyDescent="0.25">
      <c r="C213" s="19"/>
      <c r="D213" s="19"/>
    </row>
    <row r="214" spans="3:4" x14ac:dyDescent="0.25">
      <c r="C214" s="19"/>
      <c r="D214" s="19"/>
    </row>
    <row r="215" spans="3:4" x14ac:dyDescent="0.25">
      <c r="C215" s="19"/>
      <c r="D215" s="19"/>
    </row>
    <row r="216" spans="3:4" x14ac:dyDescent="0.25">
      <c r="C216" s="19"/>
      <c r="D216" s="19"/>
    </row>
    <row r="217" spans="3:4" x14ac:dyDescent="0.25">
      <c r="C217" s="19"/>
      <c r="D217" s="19"/>
    </row>
    <row r="218" spans="3:4" x14ac:dyDescent="0.25">
      <c r="C218" s="19"/>
      <c r="D218" s="19"/>
    </row>
    <row r="219" spans="3:4" x14ac:dyDescent="0.25">
      <c r="C219" s="19"/>
      <c r="D219" s="19"/>
    </row>
    <row r="220" spans="3:4" x14ac:dyDescent="0.25">
      <c r="C220" s="19"/>
      <c r="D220" s="19"/>
    </row>
    <row r="221" spans="3:4" x14ac:dyDescent="0.25">
      <c r="C221" s="19"/>
      <c r="D221" s="19"/>
    </row>
    <row r="222" spans="3:4" x14ac:dyDescent="0.25">
      <c r="C222" s="19"/>
      <c r="D222" s="19"/>
    </row>
    <row r="223" spans="3:4" x14ac:dyDescent="0.25">
      <c r="C223" s="19"/>
      <c r="D223" s="19"/>
    </row>
    <row r="224" spans="3:4" x14ac:dyDescent="0.25">
      <c r="C224" s="19"/>
      <c r="D224" s="19"/>
    </row>
    <row r="225" spans="3:4" x14ac:dyDescent="0.25">
      <c r="C225" s="19"/>
      <c r="D225" s="19"/>
    </row>
    <row r="226" spans="3:4" x14ac:dyDescent="0.25">
      <c r="C226" s="19"/>
      <c r="D226" s="19"/>
    </row>
    <row r="227" spans="3:4" x14ac:dyDescent="0.25">
      <c r="C227" s="19"/>
      <c r="D227" s="19"/>
    </row>
    <row r="228" spans="3:4" x14ac:dyDescent="0.25">
      <c r="C228" s="19"/>
      <c r="D228" s="19"/>
    </row>
    <row r="229" spans="3:4" x14ac:dyDescent="0.25">
      <c r="C229" s="19"/>
      <c r="D229" s="19"/>
    </row>
    <row r="230" spans="3:4" x14ac:dyDescent="0.25">
      <c r="C230" s="19"/>
      <c r="D230" s="19"/>
    </row>
    <row r="231" spans="3:4" x14ac:dyDescent="0.25">
      <c r="C231" s="19"/>
      <c r="D231" s="19"/>
    </row>
    <row r="232" spans="3:4" x14ac:dyDescent="0.25">
      <c r="C232" s="19"/>
      <c r="D232" s="19"/>
    </row>
    <row r="233" spans="3:4" x14ac:dyDescent="0.25">
      <c r="C233" s="19"/>
      <c r="D233" s="19"/>
    </row>
    <row r="234" spans="3:4" x14ac:dyDescent="0.25">
      <c r="C234" s="19"/>
      <c r="D234" s="19"/>
    </row>
    <row r="235" spans="3:4" x14ac:dyDescent="0.25">
      <c r="C235" s="19"/>
      <c r="D235" s="19"/>
    </row>
    <row r="236" spans="3:4" x14ac:dyDescent="0.25">
      <c r="C236" s="19"/>
      <c r="D236" s="19"/>
    </row>
    <row r="237" spans="3:4" x14ac:dyDescent="0.25">
      <c r="C237" s="19"/>
      <c r="D237" s="19"/>
    </row>
    <row r="238" spans="3:4" x14ac:dyDescent="0.25">
      <c r="C238" s="19"/>
      <c r="D238" s="19"/>
    </row>
    <row r="239" spans="3:4" x14ac:dyDescent="0.25">
      <c r="C239" s="19"/>
      <c r="D239" s="19"/>
    </row>
    <row r="240" spans="3:4" x14ac:dyDescent="0.25">
      <c r="C240" s="19"/>
      <c r="D240" s="19"/>
    </row>
    <row r="241" spans="3:4" x14ac:dyDescent="0.25">
      <c r="C241" s="19"/>
      <c r="D241" s="19"/>
    </row>
    <row r="242" spans="3:4" x14ac:dyDescent="0.25">
      <c r="C242" s="19"/>
      <c r="D242" s="19"/>
    </row>
    <row r="243" spans="3:4" x14ac:dyDescent="0.25">
      <c r="C243" s="19"/>
      <c r="D243" s="19"/>
    </row>
    <row r="244" spans="3:4" x14ac:dyDescent="0.25">
      <c r="C244" s="19"/>
      <c r="D244" s="19"/>
    </row>
    <row r="245" spans="3:4" x14ac:dyDescent="0.25">
      <c r="C245" s="19"/>
      <c r="D245" s="19"/>
    </row>
    <row r="246" spans="3:4" x14ac:dyDescent="0.25">
      <c r="C246" s="19"/>
      <c r="D246" s="19"/>
    </row>
    <row r="247" spans="3:4" x14ac:dyDescent="0.25">
      <c r="C247" s="19"/>
      <c r="D247" s="19"/>
    </row>
    <row r="248" spans="3:4" x14ac:dyDescent="0.25">
      <c r="C248" s="19"/>
      <c r="D248" s="19"/>
    </row>
    <row r="249" spans="3:4" x14ac:dyDescent="0.25">
      <c r="C249" s="19"/>
      <c r="D249" s="19"/>
    </row>
    <row r="250" spans="3:4" x14ac:dyDescent="0.25">
      <c r="C250" s="19"/>
      <c r="D250" s="19"/>
    </row>
    <row r="251" spans="3:4" x14ac:dyDescent="0.25">
      <c r="C251" s="19"/>
      <c r="D251" s="19"/>
    </row>
    <row r="252" spans="3:4" x14ac:dyDescent="0.25">
      <c r="C252" s="19"/>
      <c r="D252" s="19"/>
    </row>
    <row r="253" spans="3:4" x14ac:dyDescent="0.25">
      <c r="C253" s="19"/>
      <c r="D253" s="19"/>
    </row>
    <row r="254" spans="3:4" x14ac:dyDescent="0.25">
      <c r="C254" s="19"/>
      <c r="D254" s="19"/>
    </row>
    <row r="255" spans="3:4" x14ac:dyDescent="0.25">
      <c r="C255" s="19"/>
      <c r="D255" s="19"/>
    </row>
    <row r="256" spans="3:4" x14ac:dyDescent="0.25">
      <c r="C256" s="19"/>
      <c r="D256" s="19"/>
    </row>
    <row r="257" spans="3:4" x14ac:dyDescent="0.25">
      <c r="C257" s="19"/>
      <c r="D257" s="19"/>
    </row>
    <row r="258" spans="3:4" x14ac:dyDescent="0.25">
      <c r="C258" s="19"/>
      <c r="D258" s="19"/>
    </row>
    <row r="259" spans="3:4" x14ac:dyDescent="0.25">
      <c r="C259" s="19"/>
      <c r="D259" s="19"/>
    </row>
    <row r="260" spans="3:4" x14ac:dyDescent="0.25">
      <c r="C260" s="19"/>
      <c r="D260" s="19"/>
    </row>
    <row r="261" spans="3:4" x14ac:dyDescent="0.25">
      <c r="C261" s="19"/>
      <c r="D261" s="19"/>
    </row>
    <row r="262" spans="3:4" x14ac:dyDescent="0.25">
      <c r="C262" s="19"/>
      <c r="D262" s="19"/>
    </row>
    <row r="263" spans="3:4" x14ac:dyDescent="0.25">
      <c r="C263" s="19"/>
      <c r="D263" s="19"/>
    </row>
    <row r="264" spans="3:4" x14ac:dyDescent="0.25">
      <c r="C264" s="19"/>
      <c r="D264" s="19"/>
    </row>
    <row r="265" spans="3:4" x14ac:dyDescent="0.25">
      <c r="C265" s="19"/>
      <c r="D265" s="19"/>
    </row>
    <row r="266" spans="3:4" x14ac:dyDescent="0.25">
      <c r="C266" s="19"/>
      <c r="D266" s="19"/>
    </row>
    <row r="267" spans="3:4" x14ac:dyDescent="0.25">
      <c r="C267" s="19"/>
      <c r="D267" s="19"/>
    </row>
    <row r="268" spans="3:4" x14ac:dyDescent="0.25">
      <c r="C268" s="19"/>
      <c r="D268" s="19"/>
    </row>
    <row r="269" spans="3:4" x14ac:dyDescent="0.25">
      <c r="C269" s="19"/>
      <c r="D269" s="19"/>
    </row>
    <row r="270" spans="3:4" x14ac:dyDescent="0.25">
      <c r="C270" s="19"/>
      <c r="D270" s="19"/>
    </row>
    <row r="271" spans="3:4" x14ac:dyDescent="0.25">
      <c r="C271" s="19"/>
      <c r="D271" s="19"/>
    </row>
    <row r="272" spans="3:4" x14ac:dyDescent="0.25">
      <c r="C272" s="19"/>
      <c r="D272" s="19"/>
    </row>
    <row r="273" spans="3:4" x14ac:dyDescent="0.25">
      <c r="C273" s="19"/>
      <c r="D273" s="19"/>
    </row>
    <row r="274" spans="3:4" x14ac:dyDescent="0.25">
      <c r="C274" s="19"/>
      <c r="D274" s="19"/>
    </row>
    <row r="275" spans="3:4" x14ac:dyDescent="0.25">
      <c r="C275" s="19"/>
      <c r="D275" s="19"/>
    </row>
    <row r="276" spans="3:4" x14ac:dyDescent="0.25">
      <c r="C276" s="19"/>
      <c r="D276" s="19"/>
    </row>
    <row r="277" spans="3:4" x14ac:dyDescent="0.25">
      <c r="C277" s="19"/>
      <c r="D277" s="19"/>
    </row>
    <row r="278" spans="3:4" x14ac:dyDescent="0.25">
      <c r="C278" s="19"/>
      <c r="D278" s="19"/>
    </row>
    <row r="279" spans="3:4" x14ac:dyDescent="0.25">
      <c r="C279" s="19"/>
      <c r="D279" s="19"/>
    </row>
    <row r="280" spans="3:4" x14ac:dyDescent="0.25">
      <c r="C280" s="19"/>
      <c r="D280" s="19"/>
    </row>
    <row r="281" spans="3:4" x14ac:dyDescent="0.25">
      <c r="C281" s="19"/>
      <c r="D281" s="19"/>
    </row>
    <row r="282" spans="3:4" x14ac:dyDescent="0.25">
      <c r="C282" s="19"/>
      <c r="D282" s="19"/>
    </row>
    <row r="283" spans="3:4" x14ac:dyDescent="0.25">
      <c r="C283" s="19"/>
      <c r="D283" s="19"/>
    </row>
    <row r="284" spans="3:4" x14ac:dyDescent="0.25">
      <c r="C284" s="19"/>
      <c r="D284" s="19"/>
    </row>
    <row r="285" spans="3:4" x14ac:dyDescent="0.25">
      <c r="C285" s="19"/>
      <c r="D285" s="19"/>
    </row>
    <row r="286" spans="3:4" x14ac:dyDescent="0.25">
      <c r="C286" s="19"/>
      <c r="D286" s="19"/>
    </row>
    <row r="287" spans="3:4" x14ac:dyDescent="0.25">
      <c r="C287" s="19"/>
      <c r="D287" s="19"/>
    </row>
    <row r="288" spans="3:4" x14ac:dyDescent="0.25">
      <c r="C288" s="19"/>
      <c r="D288" s="19"/>
    </row>
    <row r="289" spans="3:4" x14ac:dyDescent="0.25">
      <c r="C289" s="19"/>
      <c r="D289" s="19"/>
    </row>
    <row r="290" spans="3:4" x14ac:dyDescent="0.25">
      <c r="C290" s="19"/>
      <c r="D290" s="19"/>
    </row>
    <row r="291" spans="3:4" x14ac:dyDescent="0.25">
      <c r="C291" s="19"/>
      <c r="D291" s="19"/>
    </row>
    <row r="292" spans="3:4" x14ac:dyDescent="0.25">
      <c r="C292" s="19"/>
      <c r="D292" s="19"/>
    </row>
    <row r="293" spans="3:4" x14ac:dyDescent="0.25">
      <c r="C293" s="19"/>
      <c r="D293" s="19"/>
    </row>
    <row r="294" spans="3:4" x14ac:dyDescent="0.25">
      <c r="C294" s="19"/>
      <c r="D294" s="19"/>
    </row>
    <row r="295" spans="3:4" x14ac:dyDescent="0.25">
      <c r="C295" s="19"/>
      <c r="D295" s="19"/>
    </row>
    <row r="296" spans="3:4" x14ac:dyDescent="0.25">
      <c r="C296" s="19"/>
      <c r="D296" s="19"/>
    </row>
    <row r="297" spans="3:4" x14ac:dyDescent="0.25">
      <c r="C297" s="19"/>
      <c r="D297" s="19"/>
    </row>
    <row r="298" spans="3:4" x14ac:dyDescent="0.25">
      <c r="C298" s="19"/>
      <c r="D298" s="19"/>
    </row>
    <row r="299" spans="3:4" x14ac:dyDescent="0.25">
      <c r="C299" s="19"/>
      <c r="D299" s="19"/>
    </row>
    <row r="300" spans="3:4" x14ac:dyDescent="0.25">
      <c r="C300" s="19"/>
      <c r="D300" s="19"/>
    </row>
    <row r="301" spans="3:4" x14ac:dyDescent="0.25">
      <c r="C301" s="19"/>
      <c r="D301" s="19"/>
    </row>
    <row r="302" spans="3:4" x14ac:dyDescent="0.25">
      <c r="C302" s="19"/>
      <c r="D302" s="19"/>
    </row>
    <row r="303" spans="3:4" x14ac:dyDescent="0.25">
      <c r="C303" s="19"/>
      <c r="D303" s="19"/>
    </row>
    <row r="304" spans="3:4" x14ac:dyDescent="0.25">
      <c r="C304" s="19"/>
      <c r="D304" s="19"/>
    </row>
    <row r="305" spans="3:4" x14ac:dyDescent="0.25">
      <c r="C305" s="19"/>
      <c r="D305" s="19"/>
    </row>
    <row r="306" spans="3:4" x14ac:dyDescent="0.25">
      <c r="C306" s="19"/>
      <c r="D306" s="19"/>
    </row>
    <row r="307" spans="3:4" x14ac:dyDescent="0.25">
      <c r="C307" s="19"/>
      <c r="D307" s="19"/>
    </row>
    <row r="308" spans="3:4" x14ac:dyDescent="0.25">
      <c r="C308" s="19"/>
      <c r="D308" s="19"/>
    </row>
    <row r="309" spans="3:4" x14ac:dyDescent="0.25">
      <c r="C309" s="19"/>
      <c r="D309" s="19"/>
    </row>
    <row r="310" spans="3:4" x14ac:dyDescent="0.25">
      <c r="C310" s="19"/>
      <c r="D310" s="19"/>
    </row>
    <row r="311" spans="3:4" x14ac:dyDescent="0.25">
      <c r="C311" s="19"/>
      <c r="D311" s="19"/>
    </row>
    <row r="312" spans="3:4" x14ac:dyDescent="0.25">
      <c r="C312" s="19"/>
      <c r="D312" s="19"/>
    </row>
    <row r="313" spans="3:4" x14ac:dyDescent="0.25">
      <c r="C313" s="19"/>
      <c r="D313" s="19"/>
    </row>
    <row r="314" spans="3:4" x14ac:dyDescent="0.25">
      <c r="C314" s="19"/>
      <c r="D314" s="19"/>
    </row>
    <row r="315" spans="3:4" x14ac:dyDescent="0.25">
      <c r="C315" s="19"/>
      <c r="D315" s="19"/>
    </row>
    <row r="316" spans="3:4" x14ac:dyDescent="0.25">
      <c r="C316" s="19"/>
      <c r="D316" s="19"/>
    </row>
    <row r="317" spans="3:4" x14ac:dyDescent="0.25">
      <c r="C317" s="19"/>
      <c r="D317" s="19"/>
    </row>
    <row r="318" spans="3:4" x14ac:dyDescent="0.25">
      <c r="C318" s="19"/>
      <c r="D318" s="19"/>
    </row>
    <row r="319" spans="3:4" x14ac:dyDescent="0.25">
      <c r="C319" s="19"/>
      <c r="D319" s="19"/>
    </row>
    <row r="320" spans="3:4" x14ac:dyDescent="0.25">
      <c r="C320" s="19"/>
      <c r="D320" s="19"/>
    </row>
    <row r="321" spans="3:4" x14ac:dyDescent="0.25">
      <c r="C321" s="19"/>
      <c r="D321" s="19"/>
    </row>
    <row r="322" spans="3:4" x14ac:dyDescent="0.25">
      <c r="C322" s="19"/>
      <c r="D322" s="19"/>
    </row>
    <row r="323" spans="3:4" x14ac:dyDescent="0.25">
      <c r="C323" s="19"/>
      <c r="D323" s="19"/>
    </row>
    <row r="324" spans="3:4" x14ac:dyDescent="0.25">
      <c r="C324" s="19"/>
      <c r="D324" s="19"/>
    </row>
    <row r="325" spans="3:4" x14ac:dyDescent="0.25">
      <c r="C325" s="19"/>
      <c r="D325" s="19"/>
    </row>
    <row r="326" spans="3:4" x14ac:dyDescent="0.25">
      <c r="C326" s="19"/>
      <c r="D326" s="19"/>
    </row>
    <row r="327" spans="3:4" x14ac:dyDescent="0.25">
      <c r="C327" s="19"/>
      <c r="D327" s="19"/>
    </row>
    <row r="328" spans="3:4" x14ac:dyDescent="0.25">
      <c r="C328" s="19"/>
      <c r="D328" s="19"/>
    </row>
    <row r="329" spans="3:4" x14ac:dyDescent="0.25">
      <c r="C329" s="19"/>
      <c r="D329" s="19"/>
    </row>
    <row r="330" spans="3:4" x14ac:dyDescent="0.25">
      <c r="C330" s="19"/>
      <c r="D330" s="19"/>
    </row>
    <row r="331" spans="3:4" x14ac:dyDescent="0.25">
      <c r="C331" s="19"/>
      <c r="D331" s="19"/>
    </row>
    <row r="332" spans="3:4" x14ac:dyDescent="0.25">
      <c r="C332" s="19"/>
      <c r="D332" s="19"/>
    </row>
    <row r="333" spans="3:4" x14ac:dyDescent="0.25">
      <c r="C333" s="19"/>
      <c r="D333" s="19"/>
    </row>
    <row r="334" spans="3:4" x14ac:dyDescent="0.25">
      <c r="C334" s="19"/>
      <c r="D334" s="19"/>
    </row>
    <row r="335" spans="3:4" x14ac:dyDescent="0.25">
      <c r="C335" s="19"/>
      <c r="D335" s="19"/>
    </row>
    <row r="336" spans="3:4" x14ac:dyDescent="0.25">
      <c r="C336" s="19"/>
      <c r="D336" s="19"/>
    </row>
    <row r="337" spans="3:4" x14ac:dyDescent="0.25">
      <c r="C337" s="19"/>
      <c r="D337" s="19"/>
    </row>
    <row r="338" spans="3:4" x14ac:dyDescent="0.25">
      <c r="C338" s="19"/>
      <c r="D338" s="19"/>
    </row>
    <row r="339" spans="3:4" x14ac:dyDescent="0.25">
      <c r="C339" s="19"/>
      <c r="D339" s="19"/>
    </row>
    <row r="340" spans="3:4" x14ac:dyDescent="0.25">
      <c r="C340" s="19"/>
      <c r="D340" s="19"/>
    </row>
    <row r="341" spans="3:4" x14ac:dyDescent="0.25">
      <c r="C341" s="19"/>
      <c r="D341" s="19"/>
    </row>
    <row r="342" spans="3:4" x14ac:dyDescent="0.25">
      <c r="C342" s="19"/>
      <c r="D342" s="19"/>
    </row>
    <row r="343" spans="3:4" x14ac:dyDescent="0.25">
      <c r="C343" s="19"/>
      <c r="D343" s="19"/>
    </row>
    <row r="344" spans="3:4" x14ac:dyDescent="0.25">
      <c r="C344" s="19"/>
      <c r="D344" s="19"/>
    </row>
    <row r="345" spans="3:4" x14ac:dyDescent="0.25">
      <c r="C345" s="19"/>
      <c r="D345" s="19"/>
    </row>
    <row r="346" spans="3:4" x14ac:dyDescent="0.25">
      <c r="C346" s="19"/>
      <c r="D346" s="19"/>
    </row>
    <row r="347" spans="3:4" x14ac:dyDescent="0.25">
      <c r="C347" s="19"/>
      <c r="D347" s="19"/>
    </row>
    <row r="348" spans="3:4" x14ac:dyDescent="0.25">
      <c r="C348" s="19"/>
      <c r="D348" s="19"/>
    </row>
    <row r="349" spans="3:4" x14ac:dyDescent="0.25">
      <c r="C349" s="19"/>
      <c r="D349" s="19"/>
    </row>
    <row r="350" spans="3:4" x14ac:dyDescent="0.25">
      <c r="C350" s="19"/>
      <c r="D350" s="19"/>
    </row>
    <row r="351" spans="3:4" x14ac:dyDescent="0.25">
      <c r="C351" s="19"/>
      <c r="D351" s="19"/>
    </row>
    <row r="352" spans="3:4" x14ac:dyDescent="0.25">
      <c r="C352" s="19"/>
      <c r="D352" s="19"/>
    </row>
    <row r="353" spans="3:4" x14ac:dyDescent="0.25">
      <c r="C353" s="19"/>
      <c r="D353" s="19"/>
    </row>
    <row r="354" spans="3:4" x14ac:dyDescent="0.25">
      <c r="C354" s="19"/>
      <c r="D354" s="19"/>
    </row>
    <row r="355" spans="3:4" x14ac:dyDescent="0.25">
      <c r="C355" s="19"/>
      <c r="D355" s="19"/>
    </row>
    <row r="356" spans="3:4" x14ac:dyDescent="0.25">
      <c r="C356" s="19"/>
      <c r="D356" s="19"/>
    </row>
    <row r="357" spans="3:4" x14ac:dyDescent="0.25">
      <c r="C357" s="19"/>
      <c r="D357" s="19"/>
    </row>
    <row r="358" spans="3:4" x14ac:dyDescent="0.25">
      <c r="C358" s="19"/>
      <c r="D358" s="19"/>
    </row>
    <row r="359" spans="3:4" x14ac:dyDescent="0.25">
      <c r="C359" s="19"/>
      <c r="D359" s="19"/>
    </row>
    <row r="360" spans="3:4" x14ac:dyDescent="0.25">
      <c r="C360" s="19"/>
      <c r="D360" s="19"/>
    </row>
    <row r="361" spans="3:4" x14ac:dyDescent="0.25">
      <c r="C361" s="19"/>
      <c r="D361" s="19"/>
    </row>
    <row r="362" spans="3:4" x14ac:dyDescent="0.25">
      <c r="C362" s="19"/>
      <c r="D362" s="19"/>
    </row>
    <row r="363" spans="3:4" x14ac:dyDescent="0.25">
      <c r="C363" s="19"/>
      <c r="D363" s="19"/>
    </row>
    <row r="364" spans="3:4" x14ac:dyDescent="0.25">
      <c r="C364" s="19"/>
      <c r="D364" s="19"/>
    </row>
    <row r="365" spans="3:4" x14ac:dyDescent="0.25">
      <c r="C365" s="19"/>
      <c r="D365" s="19"/>
    </row>
    <row r="366" spans="3:4" x14ac:dyDescent="0.25">
      <c r="C366" s="19"/>
      <c r="D366" s="19"/>
    </row>
    <row r="367" spans="3:4" x14ac:dyDescent="0.25">
      <c r="C367" s="19"/>
      <c r="D367" s="19"/>
    </row>
    <row r="368" spans="3:4" x14ac:dyDescent="0.25">
      <c r="C368" s="19"/>
      <c r="D368" s="19"/>
    </row>
    <row r="369" spans="3:4" x14ac:dyDescent="0.25">
      <c r="C369" s="19"/>
      <c r="D369" s="19"/>
    </row>
    <row r="370" spans="3:4" x14ac:dyDescent="0.25">
      <c r="C370" s="19"/>
      <c r="D370" s="19"/>
    </row>
    <row r="371" spans="3:4" x14ac:dyDescent="0.25">
      <c r="C371" s="19"/>
      <c r="D371" s="19"/>
    </row>
    <row r="372" spans="3:4" x14ac:dyDescent="0.25">
      <c r="C372" s="19"/>
      <c r="D372" s="19"/>
    </row>
    <row r="373" spans="3:4" x14ac:dyDescent="0.25">
      <c r="C373" s="19"/>
      <c r="D373" s="19"/>
    </row>
    <row r="374" spans="3:4" x14ac:dyDescent="0.25">
      <c r="C374" s="19"/>
      <c r="D374" s="19"/>
    </row>
    <row r="375" spans="3:4" x14ac:dyDescent="0.25">
      <c r="C375" s="19"/>
      <c r="D375" s="19"/>
    </row>
    <row r="376" spans="3:4" x14ac:dyDescent="0.25">
      <c r="C376" s="19"/>
      <c r="D376" s="19"/>
    </row>
    <row r="377" spans="3:4" x14ac:dyDescent="0.25">
      <c r="C377" s="19"/>
      <c r="D377" s="19"/>
    </row>
    <row r="378" spans="3:4" x14ac:dyDescent="0.25">
      <c r="C378" s="19"/>
      <c r="D378" s="19"/>
    </row>
    <row r="379" spans="3:4" x14ac:dyDescent="0.25">
      <c r="C379" s="19"/>
      <c r="D379" s="19"/>
    </row>
    <row r="380" spans="3:4" x14ac:dyDescent="0.25">
      <c r="C380" s="19"/>
      <c r="D380" s="19"/>
    </row>
    <row r="381" spans="3:4" x14ac:dyDescent="0.25">
      <c r="C381" s="19"/>
      <c r="D381" s="19"/>
    </row>
    <row r="382" spans="3:4" x14ac:dyDescent="0.25">
      <c r="C382" s="19"/>
      <c r="D382" s="19"/>
    </row>
    <row r="383" spans="3:4" x14ac:dyDescent="0.25">
      <c r="C383" s="19"/>
      <c r="D383" s="19"/>
    </row>
    <row r="384" spans="3:4" x14ac:dyDescent="0.25">
      <c r="C384" s="19"/>
      <c r="D384" s="19"/>
    </row>
    <row r="385" spans="3:4" x14ac:dyDescent="0.25">
      <c r="C385" s="19"/>
      <c r="D385" s="19"/>
    </row>
    <row r="386" spans="3:4" x14ac:dyDescent="0.25">
      <c r="C386" s="19"/>
      <c r="D386" s="19"/>
    </row>
    <row r="387" spans="3:4" x14ac:dyDescent="0.25">
      <c r="C387" s="19"/>
      <c r="D387" s="19"/>
    </row>
    <row r="388" spans="3:4" x14ac:dyDescent="0.25">
      <c r="C388" s="19"/>
      <c r="D388" s="19"/>
    </row>
    <row r="389" spans="3:4" x14ac:dyDescent="0.25">
      <c r="C389" s="19"/>
      <c r="D389" s="19"/>
    </row>
    <row r="390" spans="3:4" x14ac:dyDescent="0.25">
      <c r="C390" s="19"/>
      <c r="D390" s="19"/>
    </row>
    <row r="391" spans="3:4" x14ac:dyDescent="0.25">
      <c r="C391" s="19"/>
      <c r="D391" s="19"/>
    </row>
    <row r="392" spans="3:4" x14ac:dyDescent="0.25">
      <c r="C392" s="19"/>
      <c r="D392" s="19"/>
    </row>
    <row r="393" spans="3:4" x14ac:dyDescent="0.25">
      <c r="C393" s="19"/>
      <c r="D393" s="19"/>
    </row>
    <row r="394" spans="3:4" x14ac:dyDescent="0.25">
      <c r="C394" s="19"/>
      <c r="D394" s="19"/>
    </row>
    <row r="395" spans="3:4" x14ac:dyDescent="0.25">
      <c r="C395" s="19"/>
      <c r="D395" s="19"/>
    </row>
    <row r="396" spans="3:4" x14ac:dyDescent="0.25">
      <c r="C396" s="19"/>
      <c r="D396" s="19"/>
    </row>
    <row r="397" spans="3:4" x14ac:dyDescent="0.25">
      <c r="C397" s="19"/>
      <c r="D397" s="19"/>
    </row>
    <row r="398" spans="3:4" x14ac:dyDescent="0.25">
      <c r="C398" s="19"/>
      <c r="D398" s="19"/>
    </row>
    <row r="399" spans="3:4" x14ac:dyDescent="0.25">
      <c r="C399" s="19"/>
      <c r="D399" s="19"/>
    </row>
    <row r="400" spans="3:4" x14ac:dyDescent="0.25">
      <c r="C400" s="19"/>
      <c r="D400" s="19"/>
    </row>
    <row r="401" spans="3:4" x14ac:dyDescent="0.25">
      <c r="C401" s="19"/>
      <c r="D401" s="19"/>
    </row>
    <row r="402" spans="3:4" x14ac:dyDescent="0.25">
      <c r="C402" s="19"/>
      <c r="D402" s="19"/>
    </row>
    <row r="403" spans="3:4" x14ac:dyDescent="0.25">
      <c r="C403" s="19"/>
      <c r="D403" s="19"/>
    </row>
    <row r="404" spans="3:4" x14ac:dyDescent="0.25">
      <c r="C404" s="19"/>
      <c r="D404" s="19"/>
    </row>
    <row r="405" spans="3:4" x14ac:dyDescent="0.25">
      <c r="C405" s="19"/>
      <c r="D405" s="19"/>
    </row>
    <row r="406" spans="3:4" x14ac:dyDescent="0.25">
      <c r="C406" s="19"/>
      <c r="D406" s="19"/>
    </row>
    <row r="407" spans="3:4" x14ac:dyDescent="0.25">
      <c r="C407" s="19"/>
      <c r="D407" s="19"/>
    </row>
    <row r="408" spans="3:4" x14ac:dyDescent="0.25">
      <c r="C408" s="19"/>
      <c r="D408" s="19"/>
    </row>
    <row r="409" spans="3:4" x14ac:dyDescent="0.25">
      <c r="C409" s="19"/>
      <c r="D409" s="19"/>
    </row>
    <row r="410" spans="3:4" x14ac:dyDescent="0.25">
      <c r="C410" s="19"/>
      <c r="D410" s="19"/>
    </row>
    <row r="411" spans="3:4" x14ac:dyDescent="0.25">
      <c r="C411" s="19"/>
      <c r="D411" s="19"/>
    </row>
    <row r="412" spans="3:4" x14ac:dyDescent="0.25">
      <c r="C412" s="19"/>
      <c r="D412" s="19"/>
    </row>
    <row r="413" spans="3:4" x14ac:dyDescent="0.25">
      <c r="C413" s="19"/>
      <c r="D413" s="19"/>
    </row>
    <row r="414" spans="3:4" x14ac:dyDescent="0.25">
      <c r="C414" s="19"/>
      <c r="D414" s="19"/>
    </row>
    <row r="415" spans="3:4" x14ac:dyDescent="0.25">
      <c r="C415" s="19"/>
      <c r="D415" s="19"/>
    </row>
    <row r="416" spans="3:4" x14ac:dyDescent="0.25">
      <c r="C416" s="19"/>
      <c r="D416" s="19"/>
    </row>
    <row r="417" spans="3:4" x14ac:dyDescent="0.25">
      <c r="C417" s="19"/>
      <c r="D417" s="19"/>
    </row>
    <row r="418" spans="3:4" x14ac:dyDescent="0.25">
      <c r="C418" s="19"/>
      <c r="D418" s="19"/>
    </row>
    <row r="419" spans="3:4" x14ac:dyDescent="0.25">
      <c r="C419" s="19"/>
      <c r="D419" s="19"/>
    </row>
    <row r="420" spans="3:4" x14ac:dyDescent="0.25">
      <c r="C420" s="19"/>
      <c r="D420" s="19"/>
    </row>
    <row r="421" spans="3:4" x14ac:dyDescent="0.25">
      <c r="C421" s="19"/>
      <c r="D421" s="19"/>
    </row>
    <row r="422" spans="3:4" x14ac:dyDescent="0.25">
      <c r="C422" s="19"/>
      <c r="D422" s="19"/>
    </row>
    <row r="423" spans="3:4" x14ac:dyDescent="0.25">
      <c r="C423" s="19"/>
      <c r="D423" s="19"/>
    </row>
    <row r="424" spans="3:4" x14ac:dyDescent="0.25">
      <c r="C424" s="19"/>
      <c r="D424" s="19"/>
    </row>
    <row r="425" spans="3:4" x14ac:dyDescent="0.25">
      <c r="C425" s="19"/>
      <c r="D425" s="19"/>
    </row>
    <row r="426" spans="3:4" x14ac:dyDescent="0.25">
      <c r="C426" s="19"/>
      <c r="D426" s="19"/>
    </row>
    <row r="427" spans="3:4" x14ac:dyDescent="0.25">
      <c r="C427" s="19"/>
      <c r="D427" s="19"/>
    </row>
    <row r="428" spans="3:4" x14ac:dyDescent="0.25">
      <c r="C428" s="19"/>
      <c r="D428" s="19"/>
    </row>
    <row r="429" spans="3:4" x14ac:dyDescent="0.25">
      <c r="C429" s="19"/>
      <c r="D429" s="19"/>
    </row>
    <row r="430" spans="3:4" x14ac:dyDescent="0.25">
      <c r="C430" s="19"/>
      <c r="D430" s="19"/>
    </row>
    <row r="431" spans="3:4" x14ac:dyDescent="0.25">
      <c r="C431" s="19"/>
      <c r="D431" s="19"/>
    </row>
    <row r="432" spans="3:4" x14ac:dyDescent="0.25">
      <c r="C432" s="19"/>
      <c r="D432" s="19"/>
    </row>
    <row r="433" spans="3:4" x14ac:dyDescent="0.25">
      <c r="C433" s="19"/>
      <c r="D433" s="19"/>
    </row>
    <row r="434" spans="3:4" x14ac:dyDescent="0.25">
      <c r="C434" s="19"/>
      <c r="D434" s="19"/>
    </row>
    <row r="435" spans="3:4" x14ac:dyDescent="0.25">
      <c r="C435" s="19"/>
      <c r="D435" s="19"/>
    </row>
    <row r="436" spans="3:4" x14ac:dyDescent="0.25">
      <c r="C436" s="19"/>
      <c r="D436" s="19"/>
    </row>
    <row r="437" spans="3:4" x14ac:dyDescent="0.25">
      <c r="C437" s="19"/>
      <c r="D437" s="19"/>
    </row>
    <row r="438" spans="3:4" x14ac:dyDescent="0.25">
      <c r="C438" s="19"/>
      <c r="D438" s="19"/>
    </row>
    <row r="439" spans="3:4" x14ac:dyDescent="0.25">
      <c r="C439" s="19"/>
      <c r="D439" s="19"/>
    </row>
    <row r="440" spans="3:4" x14ac:dyDescent="0.25">
      <c r="C440" s="19"/>
      <c r="D440" s="19"/>
    </row>
    <row r="441" spans="3:4" x14ac:dyDescent="0.25">
      <c r="C441" s="19"/>
      <c r="D441" s="19"/>
    </row>
    <row r="442" spans="3:4" x14ac:dyDescent="0.25">
      <c r="C442" s="19"/>
      <c r="D442" s="19"/>
    </row>
    <row r="443" spans="3:4" x14ac:dyDescent="0.25">
      <c r="C443" s="19"/>
      <c r="D443" s="19"/>
    </row>
    <row r="444" spans="3:4" x14ac:dyDescent="0.25">
      <c r="C444" s="19"/>
      <c r="D444" s="19"/>
    </row>
    <row r="445" spans="3:4" x14ac:dyDescent="0.25">
      <c r="C445" s="19"/>
      <c r="D445" s="19"/>
    </row>
    <row r="446" spans="3:4" x14ac:dyDescent="0.25">
      <c r="C446" s="19"/>
      <c r="D446" s="19"/>
    </row>
    <row r="447" spans="3:4" x14ac:dyDescent="0.25">
      <c r="C447" s="19"/>
      <c r="D447" s="19"/>
    </row>
    <row r="448" spans="3:4" x14ac:dyDescent="0.25">
      <c r="C448" s="19"/>
      <c r="D448" s="19"/>
    </row>
    <row r="449" spans="3:4" x14ac:dyDescent="0.25">
      <c r="C449" s="19"/>
      <c r="D449" s="19"/>
    </row>
    <row r="450" spans="3:4" x14ac:dyDescent="0.25">
      <c r="C450" s="19"/>
      <c r="D450" s="19"/>
    </row>
    <row r="451" spans="3:4" x14ac:dyDescent="0.25">
      <c r="C451" s="19"/>
      <c r="D451" s="19"/>
    </row>
    <row r="452" spans="3:4" x14ac:dyDescent="0.25">
      <c r="C452" s="19"/>
      <c r="D452" s="19"/>
    </row>
    <row r="453" spans="3:4" x14ac:dyDescent="0.25">
      <c r="C453" s="19"/>
      <c r="D453" s="19"/>
    </row>
    <row r="454" spans="3:4" x14ac:dyDescent="0.25">
      <c r="C454" s="19"/>
      <c r="D454" s="19"/>
    </row>
    <row r="455" spans="3:4" x14ac:dyDescent="0.25">
      <c r="C455" s="19"/>
      <c r="D455" s="19"/>
    </row>
    <row r="456" spans="3:4" x14ac:dyDescent="0.25">
      <c r="C456" s="19"/>
      <c r="D456" s="19"/>
    </row>
    <row r="457" spans="3:4" x14ac:dyDescent="0.25">
      <c r="C457" s="19"/>
      <c r="D457" s="19"/>
    </row>
    <row r="458" spans="3:4" x14ac:dyDescent="0.25">
      <c r="C458" s="19"/>
      <c r="D458" s="19"/>
    </row>
    <row r="459" spans="3:4" x14ac:dyDescent="0.25">
      <c r="C459" s="19"/>
      <c r="D459" s="19"/>
    </row>
    <row r="460" spans="3:4" x14ac:dyDescent="0.25">
      <c r="C460" s="19"/>
      <c r="D460" s="19"/>
    </row>
    <row r="461" spans="3:4" x14ac:dyDescent="0.25">
      <c r="C461" s="19"/>
      <c r="D461" s="19"/>
    </row>
    <row r="462" spans="3:4" x14ac:dyDescent="0.25">
      <c r="C462" s="19"/>
      <c r="D462" s="19"/>
    </row>
    <row r="463" spans="3:4" x14ac:dyDescent="0.25">
      <c r="C463" s="19"/>
      <c r="D463" s="19"/>
    </row>
    <row r="464" spans="3:4" x14ac:dyDescent="0.25">
      <c r="C464" s="19"/>
      <c r="D464" s="19"/>
    </row>
    <row r="465" spans="3:4" x14ac:dyDescent="0.25">
      <c r="C465" s="19"/>
      <c r="D465" s="19"/>
    </row>
    <row r="466" spans="3:4" x14ac:dyDescent="0.25">
      <c r="C466" s="19"/>
      <c r="D466" s="19"/>
    </row>
    <row r="467" spans="3:4" x14ac:dyDescent="0.25">
      <c r="C467" s="19"/>
      <c r="D467" s="19"/>
    </row>
    <row r="468" spans="3:4" x14ac:dyDescent="0.25">
      <c r="C468" s="19"/>
      <c r="D468" s="19"/>
    </row>
    <row r="469" spans="3:4" x14ac:dyDescent="0.25">
      <c r="C469" s="19"/>
      <c r="D469" s="19"/>
    </row>
    <row r="470" spans="3:4" x14ac:dyDescent="0.25">
      <c r="C470" s="19"/>
      <c r="D470" s="19"/>
    </row>
    <row r="471" spans="3:4" x14ac:dyDescent="0.25">
      <c r="C471" s="19"/>
      <c r="D471" s="19"/>
    </row>
    <row r="472" spans="3:4" x14ac:dyDescent="0.25">
      <c r="C472" s="19"/>
      <c r="D472" s="19"/>
    </row>
    <row r="473" spans="3:4" x14ac:dyDescent="0.25">
      <c r="C473" s="19"/>
      <c r="D473" s="19"/>
    </row>
    <row r="474" spans="3:4" x14ac:dyDescent="0.25">
      <c r="C474" s="19"/>
      <c r="D474" s="19"/>
    </row>
    <row r="475" spans="3:4" x14ac:dyDescent="0.25">
      <c r="C475" s="19"/>
      <c r="D475" s="19"/>
    </row>
    <row r="476" spans="3:4" x14ac:dyDescent="0.25">
      <c r="C476" s="19"/>
      <c r="D476" s="19"/>
    </row>
    <row r="477" spans="3:4" x14ac:dyDescent="0.25">
      <c r="C477" s="19"/>
      <c r="D477" s="19"/>
    </row>
    <row r="478" spans="3:4" x14ac:dyDescent="0.25">
      <c r="C478" s="19"/>
      <c r="D478" s="19"/>
    </row>
    <row r="479" spans="3:4" x14ac:dyDescent="0.25">
      <c r="C479" s="19"/>
      <c r="D479" s="19"/>
    </row>
    <row r="480" spans="3:4" x14ac:dyDescent="0.25">
      <c r="C480" s="19"/>
      <c r="D480" s="19"/>
    </row>
    <row r="481" spans="3:4" x14ac:dyDescent="0.25">
      <c r="C481" s="19"/>
      <c r="D481" s="19"/>
    </row>
    <row r="482" spans="3:4" x14ac:dyDescent="0.25">
      <c r="C482" s="19"/>
      <c r="D482" s="19"/>
    </row>
    <row r="483" spans="3:4" x14ac:dyDescent="0.25">
      <c r="C483" s="19"/>
      <c r="D483" s="19"/>
    </row>
    <row r="484" spans="3:4" x14ac:dyDescent="0.25">
      <c r="C484" s="19"/>
      <c r="D484" s="19"/>
    </row>
    <row r="485" spans="3:4" x14ac:dyDescent="0.25">
      <c r="C485" s="19"/>
      <c r="D485" s="19"/>
    </row>
    <row r="486" spans="3:4" x14ac:dyDescent="0.25">
      <c r="C486" s="19"/>
      <c r="D486" s="19"/>
    </row>
    <row r="487" spans="3:4" x14ac:dyDescent="0.25">
      <c r="C487" s="19"/>
      <c r="D487" s="19"/>
    </row>
    <row r="488" spans="3:4" x14ac:dyDescent="0.25">
      <c r="C488" s="19"/>
      <c r="D488" s="19"/>
    </row>
    <row r="489" spans="3:4" x14ac:dyDescent="0.25">
      <c r="C489" s="19"/>
      <c r="D489" s="19"/>
    </row>
    <row r="490" spans="3:4" x14ac:dyDescent="0.25">
      <c r="C490" s="19"/>
      <c r="D490" s="19"/>
    </row>
    <row r="491" spans="3:4" x14ac:dyDescent="0.25">
      <c r="C491" s="19"/>
      <c r="D491" s="19"/>
    </row>
    <row r="492" spans="3:4" x14ac:dyDescent="0.25">
      <c r="C492" s="19"/>
      <c r="D492" s="19"/>
    </row>
    <row r="493" spans="3:4" x14ac:dyDescent="0.25">
      <c r="C493" s="19"/>
      <c r="D493" s="19"/>
    </row>
    <row r="494" spans="3:4" x14ac:dyDescent="0.25">
      <c r="C494" s="19"/>
      <c r="D494" s="19"/>
    </row>
    <row r="495" spans="3:4" x14ac:dyDescent="0.25">
      <c r="C495" s="19"/>
      <c r="D495" s="19"/>
    </row>
    <row r="496" spans="3:4" x14ac:dyDescent="0.25">
      <c r="C496" s="19"/>
      <c r="D496" s="19"/>
    </row>
    <row r="497" spans="3:4" x14ac:dyDescent="0.25">
      <c r="C497" s="19"/>
      <c r="D497" s="19"/>
    </row>
    <row r="498" spans="3:4" x14ac:dyDescent="0.25">
      <c r="C498" s="19"/>
      <c r="D498" s="19"/>
    </row>
    <row r="499" spans="3:4" x14ac:dyDescent="0.25">
      <c r="C499" s="19"/>
      <c r="D499" s="19"/>
    </row>
    <row r="500" spans="3:4" x14ac:dyDescent="0.25">
      <c r="C500" s="19"/>
      <c r="D500" s="19"/>
    </row>
    <row r="501" spans="3:4" x14ac:dyDescent="0.25">
      <c r="C501" s="19"/>
      <c r="D501" s="19"/>
    </row>
    <row r="502" spans="3:4" x14ac:dyDescent="0.25">
      <c r="C502" s="19"/>
      <c r="D502" s="19"/>
    </row>
    <row r="503" spans="3:4" x14ac:dyDescent="0.25">
      <c r="C503" s="19"/>
      <c r="D503" s="19"/>
    </row>
    <row r="504" spans="3:4" x14ac:dyDescent="0.25">
      <c r="C504" s="19"/>
      <c r="D504" s="19"/>
    </row>
    <row r="505" spans="3:4" x14ac:dyDescent="0.25">
      <c r="C505" s="19"/>
      <c r="D505" s="19"/>
    </row>
    <row r="506" spans="3:4" x14ac:dyDescent="0.25">
      <c r="C506" s="19"/>
      <c r="D506" s="19"/>
    </row>
    <row r="507" spans="3:4" x14ac:dyDescent="0.25">
      <c r="C507" s="19"/>
      <c r="D507" s="19"/>
    </row>
    <row r="508" spans="3:4" x14ac:dyDescent="0.25">
      <c r="C508" s="19"/>
      <c r="D508" s="19"/>
    </row>
    <row r="509" spans="3:4" x14ac:dyDescent="0.25">
      <c r="C509" s="19"/>
      <c r="D509" s="19"/>
    </row>
    <row r="510" spans="3:4" x14ac:dyDescent="0.25">
      <c r="C510" s="19"/>
      <c r="D510" s="19"/>
    </row>
    <row r="511" spans="3:4" x14ac:dyDescent="0.25">
      <c r="C511" s="19"/>
      <c r="D511" s="19"/>
    </row>
    <row r="512" spans="3:4" x14ac:dyDescent="0.25">
      <c r="C512" s="19"/>
      <c r="D512" s="19"/>
    </row>
    <row r="513" spans="3:4" x14ac:dyDescent="0.25">
      <c r="C513" s="19"/>
      <c r="D513" s="19"/>
    </row>
    <row r="514" spans="3:4" x14ac:dyDescent="0.25">
      <c r="C514" s="19"/>
      <c r="D514" s="19"/>
    </row>
    <row r="515" spans="3:4" x14ac:dyDescent="0.25">
      <c r="C515" s="19"/>
      <c r="D515" s="19"/>
    </row>
    <row r="516" spans="3:4" x14ac:dyDescent="0.25">
      <c r="C516" s="19"/>
      <c r="D516" s="19"/>
    </row>
    <row r="517" spans="3:4" x14ac:dyDescent="0.25">
      <c r="C517" s="19"/>
      <c r="D517" s="19"/>
    </row>
    <row r="518" spans="3:4" x14ac:dyDescent="0.25">
      <c r="C518" s="19"/>
      <c r="D518" s="19"/>
    </row>
    <row r="519" spans="3:4" x14ac:dyDescent="0.25">
      <c r="C519" s="19"/>
      <c r="D519" s="19"/>
    </row>
    <row r="520" spans="3:4" x14ac:dyDescent="0.25">
      <c r="C520" s="19"/>
      <c r="D520" s="19"/>
    </row>
    <row r="521" spans="3:4" x14ac:dyDescent="0.25">
      <c r="C521" s="19"/>
      <c r="D521" s="19"/>
    </row>
    <row r="522" spans="3:4" x14ac:dyDescent="0.25">
      <c r="C522" s="19"/>
      <c r="D522" s="19"/>
    </row>
    <row r="523" spans="3:4" x14ac:dyDescent="0.25">
      <c r="C523" s="19"/>
      <c r="D523" s="19"/>
    </row>
    <row r="524" spans="3:4" x14ac:dyDescent="0.25">
      <c r="C524" s="19"/>
      <c r="D524" s="19"/>
    </row>
    <row r="525" spans="3:4" x14ac:dyDescent="0.25">
      <c r="C525" s="19"/>
      <c r="D525" s="19"/>
    </row>
    <row r="526" spans="3:4" x14ac:dyDescent="0.25">
      <c r="C526" s="19"/>
      <c r="D526" s="19"/>
    </row>
    <row r="527" spans="3:4" x14ac:dyDescent="0.25">
      <c r="C527" s="19"/>
      <c r="D527" s="19"/>
    </row>
    <row r="528" spans="3:4" x14ac:dyDescent="0.25">
      <c r="C528" s="19"/>
      <c r="D528" s="19"/>
    </row>
    <row r="529" spans="3:4" x14ac:dyDescent="0.25">
      <c r="C529" s="19"/>
      <c r="D529" s="19"/>
    </row>
    <row r="530" spans="3:4" x14ac:dyDescent="0.25">
      <c r="C530" s="19"/>
      <c r="D530" s="19"/>
    </row>
    <row r="531" spans="3:4" x14ac:dyDescent="0.25">
      <c r="C531" s="19"/>
      <c r="D531" s="19"/>
    </row>
    <row r="532" spans="3:4" x14ac:dyDescent="0.25">
      <c r="C532" s="19"/>
      <c r="D532" s="19"/>
    </row>
    <row r="533" spans="3:4" x14ac:dyDescent="0.25">
      <c r="C533" s="19"/>
      <c r="D533" s="19"/>
    </row>
    <row r="534" spans="3:4" x14ac:dyDescent="0.25">
      <c r="C534" s="19"/>
      <c r="D534" s="19"/>
    </row>
    <row r="535" spans="3:4" x14ac:dyDescent="0.25">
      <c r="C535" s="19"/>
      <c r="D535" s="19"/>
    </row>
    <row r="536" spans="3:4" x14ac:dyDescent="0.25">
      <c r="C536" s="19"/>
      <c r="D536" s="19"/>
    </row>
    <row r="537" spans="3:4" x14ac:dyDescent="0.25">
      <c r="C537" s="19"/>
      <c r="D537" s="19"/>
    </row>
    <row r="538" spans="3:4" x14ac:dyDescent="0.25">
      <c r="C538" s="19"/>
      <c r="D538" s="19"/>
    </row>
    <row r="539" spans="3:4" x14ac:dyDescent="0.25">
      <c r="C539" s="19"/>
      <c r="D539" s="19"/>
    </row>
    <row r="540" spans="3:4" x14ac:dyDescent="0.25">
      <c r="C540" s="19"/>
      <c r="D540" s="19"/>
    </row>
    <row r="541" spans="3:4" x14ac:dyDescent="0.25">
      <c r="C541" s="19"/>
      <c r="D541" s="19"/>
    </row>
    <row r="542" spans="3:4" x14ac:dyDescent="0.25">
      <c r="C542" s="19"/>
      <c r="D542" s="19"/>
    </row>
    <row r="543" spans="3:4" x14ac:dyDescent="0.25">
      <c r="C543" s="19"/>
      <c r="D543" s="19"/>
    </row>
    <row r="544" spans="3:4" x14ac:dyDescent="0.25">
      <c r="C544" s="19"/>
      <c r="D544" s="19"/>
    </row>
    <row r="545" spans="3:4" x14ac:dyDescent="0.25">
      <c r="C545" s="19"/>
      <c r="D545" s="19"/>
    </row>
    <row r="546" spans="3:4" x14ac:dyDescent="0.25">
      <c r="C546" s="19"/>
      <c r="D546" s="19"/>
    </row>
    <row r="547" spans="3:4" x14ac:dyDescent="0.25">
      <c r="C547" s="19"/>
      <c r="D547" s="19"/>
    </row>
    <row r="548" spans="3:4" x14ac:dyDescent="0.25">
      <c r="C548" s="19"/>
      <c r="D548" s="19"/>
    </row>
    <row r="549" spans="3:4" x14ac:dyDescent="0.25">
      <c r="C549" s="19"/>
      <c r="D549" s="19"/>
    </row>
    <row r="550" spans="3:4" x14ac:dyDescent="0.25">
      <c r="C550" s="19"/>
      <c r="D550" s="19"/>
    </row>
    <row r="551" spans="3:4" x14ac:dyDescent="0.25">
      <c r="C551" s="19"/>
      <c r="D551" s="19"/>
    </row>
    <row r="552" spans="3:4" x14ac:dyDescent="0.25">
      <c r="C552" s="19"/>
      <c r="D552" s="19"/>
    </row>
    <row r="553" spans="3:4" x14ac:dyDescent="0.25">
      <c r="C553" s="19"/>
      <c r="D553" s="19"/>
    </row>
    <row r="554" spans="3:4" x14ac:dyDescent="0.25">
      <c r="C554" s="19"/>
      <c r="D554" s="19"/>
    </row>
    <row r="555" spans="3:4" x14ac:dyDescent="0.25">
      <c r="C555" s="19"/>
      <c r="D555" s="19"/>
    </row>
    <row r="556" spans="3:4" x14ac:dyDescent="0.25">
      <c r="C556" s="19"/>
      <c r="D556" s="19"/>
    </row>
    <row r="557" spans="3:4" x14ac:dyDescent="0.25">
      <c r="C557" s="19"/>
      <c r="D557" s="19"/>
    </row>
    <row r="558" spans="3:4" x14ac:dyDescent="0.25">
      <c r="C558" s="19"/>
      <c r="D558" s="19"/>
    </row>
    <row r="559" spans="3:4" x14ac:dyDescent="0.25">
      <c r="C559" s="19"/>
      <c r="D559" s="19"/>
    </row>
    <row r="560" spans="3:4" x14ac:dyDescent="0.25">
      <c r="C560" s="19"/>
      <c r="D560" s="19"/>
    </row>
    <row r="561" spans="3:4" x14ac:dyDescent="0.25">
      <c r="C561" s="19"/>
      <c r="D561" s="19"/>
    </row>
    <row r="562" spans="3:4" x14ac:dyDescent="0.25">
      <c r="C562" s="19"/>
      <c r="D562" s="19"/>
    </row>
    <row r="563" spans="3:4" x14ac:dyDescent="0.25">
      <c r="C563" s="19"/>
      <c r="D563" s="19"/>
    </row>
    <row r="564" spans="3:4" x14ac:dyDescent="0.25">
      <c r="C564" s="19"/>
      <c r="D564" s="19"/>
    </row>
    <row r="565" spans="3:4" x14ac:dyDescent="0.25">
      <c r="C565" s="19"/>
      <c r="D565" s="19"/>
    </row>
    <row r="566" spans="3:4" x14ac:dyDescent="0.25">
      <c r="C566" s="19"/>
      <c r="D566" s="19"/>
    </row>
    <row r="567" spans="3:4" x14ac:dyDescent="0.25">
      <c r="C567" s="19"/>
      <c r="D567" s="19"/>
    </row>
    <row r="568" spans="3:4" x14ac:dyDescent="0.25">
      <c r="C568" s="19"/>
      <c r="D568" s="19"/>
    </row>
    <row r="569" spans="3:4" x14ac:dyDescent="0.25">
      <c r="C569" s="19"/>
      <c r="D569" s="19"/>
    </row>
    <row r="570" spans="3:4" x14ac:dyDescent="0.25">
      <c r="C570" s="19"/>
      <c r="D570" s="19"/>
    </row>
    <row r="571" spans="3:4" x14ac:dyDescent="0.25">
      <c r="C571" s="19"/>
      <c r="D571" s="19"/>
    </row>
    <row r="572" spans="3:4" x14ac:dyDescent="0.25">
      <c r="C572" s="19"/>
      <c r="D572" s="19"/>
    </row>
    <row r="573" spans="3:4" x14ac:dyDescent="0.25">
      <c r="C573" s="19"/>
      <c r="D573" s="19"/>
    </row>
    <row r="574" spans="3:4" x14ac:dyDescent="0.25">
      <c r="C574" s="19"/>
      <c r="D574" s="19"/>
    </row>
    <row r="575" spans="3:4" x14ac:dyDescent="0.25">
      <c r="C575" s="19"/>
      <c r="D575" s="19"/>
    </row>
    <row r="576" spans="3:4" x14ac:dyDescent="0.25">
      <c r="C576" s="19"/>
      <c r="D576" s="19"/>
    </row>
    <row r="577" spans="3:4" x14ac:dyDescent="0.25">
      <c r="C577" s="19"/>
      <c r="D577" s="19"/>
    </row>
    <row r="578" spans="3:4" x14ac:dyDescent="0.25">
      <c r="C578" s="19"/>
      <c r="D578" s="19"/>
    </row>
    <row r="579" spans="3:4" x14ac:dyDescent="0.25">
      <c r="C579" s="19"/>
      <c r="D579" s="19"/>
    </row>
    <row r="580" spans="3:4" x14ac:dyDescent="0.25">
      <c r="C580" s="19"/>
      <c r="D580" s="19"/>
    </row>
    <row r="581" spans="3:4" x14ac:dyDescent="0.25">
      <c r="C581" s="19"/>
      <c r="D581" s="19"/>
    </row>
    <row r="582" spans="3:4" x14ac:dyDescent="0.25">
      <c r="C582" s="19"/>
      <c r="D582" s="19"/>
    </row>
    <row r="583" spans="3:4" x14ac:dyDescent="0.25">
      <c r="C583" s="19"/>
      <c r="D583" s="19"/>
    </row>
    <row r="584" spans="3:4" x14ac:dyDescent="0.25">
      <c r="C584" s="19"/>
      <c r="D584" s="19"/>
    </row>
    <row r="585" spans="3:4" x14ac:dyDescent="0.25">
      <c r="C585" s="19"/>
      <c r="D585" s="19"/>
    </row>
    <row r="586" spans="3:4" x14ac:dyDescent="0.25">
      <c r="C586" s="19"/>
      <c r="D586" s="19"/>
    </row>
    <row r="587" spans="3:4" x14ac:dyDescent="0.25">
      <c r="C587" s="19"/>
      <c r="D587" s="19"/>
    </row>
    <row r="588" spans="3:4" x14ac:dyDescent="0.25">
      <c r="C588" s="19"/>
      <c r="D588" s="19"/>
    </row>
    <row r="589" spans="3:4" x14ac:dyDescent="0.25">
      <c r="C589" s="19"/>
      <c r="D589" s="19"/>
    </row>
    <row r="590" spans="3:4" x14ac:dyDescent="0.25">
      <c r="C590" s="19"/>
      <c r="D590" s="19"/>
    </row>
    <row r="591" spans="3:4" x14ac:dyDescent="0.25">
      <c r="C591" s="19"/>
      <c r="D591" s="19"/>
    </row>
    <row r="592" spans="3:4" x14ac:dyDescent="0.25">
      <c r="C592" s="19"/>
      <c r="D592" s="19"/>
    </row>
    <row r="593" spans="3:4" x14ac:dyDescent="0.25">
      <c r="C593" s="19"/>
      <c r="D593" s="19"/>
    </row>
    <row r="594" spans="3:4" x14ac:dyDescent="0.25">
      <c r="C594" s="19"/>
      <c r="D594" s="19"/>
    </row>
    <row r="595" spans="3:4" x14ac:dyDescent="0.25">
      <c r="C595" s="19"/>
      <c r="D595" s="19"/>
    </row>
    <row r="596" spans="3:4" x14ac:dyDescent="0.25">
      <c r="C596" s="19"/>
      <c r="D596" s="19"/>
    </row>
    <row r="597" spans="3:4" x14ac:dyDescent="0.25">
      <c r="C597" s="19"/>
      <c r="D597" s="19"/>
    </row>
    <row r="598" spans="3:4" x14ac:dyDescent="0.25">
      <c r="C598" s="19"/>
      <c r="D598" s="19"/>
    </row>
    <row r="599" spans="3:4" x14ac:dyDescent="0.25">
      <c r="C599" s="19"/>
      <c r="D599" s="19"/>
    </row>
    <row r="600" spans="3:4" x14ac:dyDescent="0.25">
      <c r="C600" s="19"/>
      <c r="D600" s="19"/>
    </row>
    <row r="601" spans="3:4" x14ac:dyDescent="0.25">
      <c r="C601" s="19"/>
      <c r="D601" s="19"/>
    </row>
    <row r="602" spans="3:4" x14ac:dyDescent="0.25">
      <c r="C602" s="19"/>
      <c r="D602" s="19"/>
    </row>
    <row r="603" spans="3:4" x14ac:dyDescent="0.25">
      <c r="C603" s="19"/>
      <c r="D603" s="19"/>
    </row>
    <row r="604" spans="3:4" x14ac:dyDescent="0.25">
      <c r="C604" s="19"/>
      <c r="D604" s="19"/>
    </row>
    <row r="605" spans="3:4" x14ac:dyDescent="0.25">
      <c r="C605" s="19"/>
      <c r="D605" s="19"/>
    </row>
    <row r="606" spans="3:4" x14ac:dyDescent="0.25">
      <c r="C606" s="19"/>
      <c r="D606" s="19"/>
    </row>
    <row r="607" spans="3:4" x14ac:dyDescent="0.25">
      <c r="C607" s="19"/>
      <c r="D607" s="19"/>
    </row>
    <row r="608" spans="3:4" x14ac:dyDescent="0.25">
      <c r="C608" s="19"/>
      <c r="D608" s="19"/>
    </row>
    <row r="609" spans="3:4" x14ac:dyDescent="0.25">
      <c r="C609" s="19"/>
      <c r="D609" s="19"/>
    </row>
    <row r="610" spans="3:4" x14ac:dyDescent="0.25">
      <c r="C610" s="19"/>
      <c r="D610" s="19"/>
    </row>
    <row r="611" spans="3:4" x14ac:dyDescent="0.25">
      <c r="C611" s="19"/>
      <c r="D611" s="19"/>
    </row>
    <row r="612" spans="3:4" x14ac:dyDescent="0.25">
      <c r="C612" s="19"/>
      <c r="D612" s="19"/>
    </row>
    <row r="613" spans="3:4" x14ac:dyDescent="0.25">
      <c r="C613" s="19"/>
      <c r="D613" s="19"/>
    </row>
    <row r="614" spans="3:4" x14ac:dyDescent="0.25">
      <c r="C614" s="19"/>
      <c r="D614" s="19"/>
    </row>
    <row r="615" spans="3:4" x14ac:dyDescent="0.25">
      <c r="C615" s="19"/>
      <c r="D615" s="19"/>
    </row>
    <row r="616" spans="3:4" x14ac:dyDescent="0.25">
      <c r="C616" s="19"/>
      <c r="D616" s="19"/>
    </row>
    <row r="617" spans="3:4" x14ac:dyDescent="0.25">
      <c r="C617" s="19"/>
      <c r="D617" s="19"/>
    </row>
    <row r="618" spans="3:4" x14ac:dyDescent="0.25">
      <c r="C618" s="19"/>
      <c r="D618" s="19"/>
    </row>
    <row r="619" spans="3:4" x14ac:dyDescent="0.25">
      <c r="C619" s="19"/>
      <c r="D619" s="19"/>
    </row>
    <row r="620" spans="3:4" x14ac:dyDescent="0.25">
      <c r="C620" s="19"/>
      <c r="D620" s="19"/>
    </row>
    <row r="621" spans="3:4" x14ac:dyDescent="0.25">
      <c r="C621" s="19"/>
      <c r="D621" s="19"/>
    </row>
    <row r="622" spans="3:4" x14ac:dyDescent="0.25">
      <c r="C622" s="19"/>
      <c r="D622" s="19"/>
    </row>
    <row r="623" spans="3:4" x14ac:dyDescent="0.25">
      <c r="C623" s="19"/>
      <c r="D623" s="19"/>
    </row>
    <row r="624" spans="3:4" x14ac:dyDescent="0.25">
      <c r="C624" s="19"/>
      <c r="D624" s="19"/>
    </row>
    <row r="625" spans="3:4" x14ac:dyDescent="0.25">
      <c r="C625" s="19"/>
      <c r="D625" s="19"/>
    </row>
    <row r="626" spans="3:4" x14ac:dyDescent="0.25">
      <c r="C626" s="19"/>
      <c r="D626" s="19"/>
    </row>
    <row r="627" spans="3:4" x14ac:dyDescent="0.25">
      <c r="C627" s="19"/>
      <c r="D627" s="19"/>
    </row>
    <row r="628" spans="3:4" x14ac:dyDescent="0.25">
      <c r="C628" s="19"/>
      <c r="D628" s="19"/>
    </row>
    <row r="629" spans="3:4" x14ac:dyDescent="0.25">
      <c r="C629" s="19"/>
      <c r="D629" s="19"/>
    </row>
    <row r="630" spans="3:4" x14ac:dyDescent="0.25">
      <c r="C630" s="19"/>
      <c r="D630" s="19"/>
    </row>
    <row r="631" spans="3:4" x14ac:dyDescent="0.25">
      <c r="C631" s="19"/>
      <c r="D631" s="19"/>
    </row>
    <row r="632" spans="3:4" x14ac:dyDescent="0.25">
      <c r="C632" s="19"/>
      <c r="D632" s="19"/>
    </row>
    <row r="633" spans="3:4" x14ac:dyDescent="0.25">
      <c r="C633" s="19"/>
      <c r="D633" s="19"/>
    </row>
    <row r="634" spans="3:4" x14ac:dyDescent="0.25">
      <c r="C634" s="19"/>
      <c r="D634" s="19"/>
    </row>
    <row r="635" spans="3:4" x14ac:dyDescent="0.25">
      <c r="C635" s="19"/>
      <c r="D635" s="19"/>
    </row>
    <row r="636" spans="3:4" x14ac:dyDescent="0.25">
      <c r="C636" s="19"/>
      <c r="D636" s="19"/>
    </row>
    <row r="637" spans="3:4" x14ac:dyDescent="0.25">
      <c r="C637" s="19"/>
      <c r="D637" s="19"/>
    </row>
    <row r="638" spans="3:4" x14ac:dyDescent="0.25">
      <c r="C638" s="19"/>
      <c r="D638" s="19"/>
    </row>
    <row r="639" spans="3:4" x14ac:dyDescent="0.25">
      <c r="C639" s="19"/>
      <c r="D639" s="19"/>
    </row>
    <row r="640" spans="3:4" x14ac:dyDescent="0.25">
      <c r="C640" s="19"/>
      <c r="D640" s="19"/>
    </row>
    <row r="641" spans="3:4" x14ac:dyDescent="0.25">
      <c r="C641" s="19"/>
      <c r="D641" s="19"/>
    </row>
    <row r="642" spans="3:4" x14ac:dyDescent="0.25">
      <c r="C642" s="19"/>
      <c r="D642" s="19"/>
    </row>
    <row r="643" spans="3:4" x14ac:dyDescent="0.25">
      <c r="C643" s="19"/>
      <c r="D643" s="19"/>
    </row>
    <row r="644" spans="3:4" x14ac:dyDescent="0.25">
      <c r="C644" s="19"/>
      <c r="D644" s="19"/>
    </row>
    <row r="645" spans="3:4" x14ac:dyDescent="0.25">
      <c r="C645" s="19"/>
      <c r="D645" s="19"/>
    </row>
    <row r="646" spans="3:4" x14ac:dyDescent="0.25">
      <c r="C646" s="19"/>
      <c r="D646" s="19"/>
    </row>
    <row r="647" spans="3:4" x14ac:dyDescent="0.25">
      <c r="C647" s="19"/>
      <c r="D647" s="19"/>
    </row>
    <row r="648" spans="3:4" x14ac:dyDescent="0.25">
      <c r="C648" s="19"/>
      <c r="D648" s="19"/>
    </row>
    <row r="649" spans="3:4" x14ac:dyDescent="0.25">
      <c r="C649" s="19"/>
      <c r="D649" s="19"/>
    </row>
    <row r="650" spans="3:4" x14ac:dyDescent="0.25">
      <c r="C650" s="19"/>
      <c r="D650" s="19"/>
    </row>
    <row r="651" spans="3:4" x14ac:dyDescent="0.25">
      <c r="C651" s="19"/>
      <c r="D651" s="19"/>
    </row>
    <row r="652" spans="3:4" x14ac:dyDescent="0.25">
      <c r="C652" s="19"/>
      <c r="D652" s="19"/>
    </row>
    <row r="653" spans="3:4" x14ac:dyDescent="0.25">
      <c r="C653" s="19"/>
      <c r="D653" s="19"/>
    </row>
    <row r="654" spans="3:4" x14ac:dyDescent="0.25">
      <c r="C654" s="19"/>
      <c r="D654" s="19"/>
    </row>
    <row r="655" spans="3:4" x14ac:dyDescent="0.25">
      <c r="C655" s="19"/>
      <c r="D655" s="19"/>
    </row>
    <row r="656" spans="3:4" x14ac:dyDescent="0.25">
      <c r="C656" s="19"/>
      <c r="D656" s="19"/>
    </row>
    <row r="657" spans="3:4" x14ac:dyDescent="0.25">
      <c r="C657" s="19"/>
      <c r="D657" s="19"/>
    </row>
    <row r="658" spans="3:4" x14ac:dyDescent="0.25">
      <c r="C658" s="19"/>
      <c r="D658" s="19"/>
    </row>
    <row r="659" spans="3:4" x14ac:dyDescent="0.25">
      <c r="C659" s="19"/>
      <c r="D659" s="19"/>
    </row>
    <row r="660" spans="3:4" x14ac:dyDescent="0.25">
      <c r="C660" s="19"/>
      <c r="D660" s="19"/>
    </row>
    <row r="661" spans="3:4" x14ac:dyDescent="0.25">
      <c r="C661" s="19"/>
      <c r="D661" s="19"/>
    </row>
    <row r="662" spans="3:4" x14ac:dyDescent="0.25">
      <c r="C662" s="19"/>
      <c r="D662" s="19"/>
    </row>
    <row r="663" spans="3:4" x14ac:dyDescent="0.25">
      <c r="C663" s="19"/>
      <c r="D663" s="19"/>
    </row>
    <row r="664" spans="3:4" x14ac:dyDescent="0.25">
      <c r="C664" s="19"/>
      <c r="D664" s="19"/>
    </row>
    <row r="665" spans="3:4" x14ac:dyDescent="0.25">
      <c r="C665" s="19"/>
      <c r="D665" s="19"/>
    </row>
    <row r="666" spans="3:4" x14ac:dyDescent="0.25">
      <c r="C666" s="19"/>
      <c r="D666" s="19"/>
    </row>
    <row r="667" spans="3:4" x14ac:dyDescent="0.25">
      <c r="C667" s="19"/>
      <c r="D667" s="19"/>
    </row>
    <row r="668" spans="3:4" x14ac:dyDescent="0.25">
      <c r="C668" s="19"/>
      <c r="D668" s="19"/>
    </row>
    <row r="669" spans="3:4" x14ac:dyDescent="0.25">
      <c r="C669" s="19"/>
      <c r="D669" s="19"/>
    </row>
    <row r="670" spans="3:4" x14ac:dyDescent="0.25">
      <c r="C670" s="19"/>
      <c r="D670" s="19"/>
    </row>
    <row r="671" spans="3:4" x14ac:dyDescent="0.25">
      <c r="C671" s="19"/>
      <c r="D671" s="19"/>
    </row>
    <row r="672" spans="3:4" x14ac:dyDescent="0.25">
      <c r="C672" s="19"/>
      <c r="D672" s="19"/>
    </row>
    <row r="673" spans="3:4" x14ac:dyDescent="0.25">
      <c r="C673" s="19"/>
      <c r="D673" s="19"/>
    </row>
    <row r="674" spans="3:4" x14ac:dyDescent="0.25">
      <c r="C674" s="19"/>
      <c r="D674" s="19"/>
    </row>
    <row r="675" spans="3:4" x14ac:dyDescent="0.25">
      <c r="C675" s="19"/>
      <c r="D675" s="19"/>
    </row>
    <row r="676" spans="3:4" x14ac:dyDescent="0.25">
      <c r="C676" s="19"/>
      <c r="D676" s="19"/>
    </row>
    <row r="677" spans="3:4" x14ac:dyDescent="0.25">
      <c r="C677" s="19"/>
      <c r="D677" s="19"/>
    </row>
    <row r="678" spans="3:4" x14ac:dyDescent="0.25">
      <c r="C678" s="19"/>
      <c r="D678" s="19"/>
    </row>
    <row r="679" spans="3:4" x14ac:dyDescent="0.25">
      <c r="C679" s="19"/>
      <c r="D679" s="19"/>
    </row>
    <row r="680" spans="3:4" x14ac:dyDescent="0.25">
      <c r="C680" s="19"/>
      <c r="D680" s="19"/>
    </row>
    <row r="681" spans="3:4" x14ac:dyDescent="0.25">
      <c r="C681" s="19"/>
      <c r="D681" s="19"/>
    </row>
    <row r="682" spans="3:4" x14ac:dyDescent="0.25">
      <c r="C682" s="19"/>
      <c r="D682" s="19"/>
    </row>
    <row r="683" spans="3:4" x14ac:dyDescent="0.25">
      <c r="C683" s="19"/>
      <c r="D683" s="19"/>
    </row>
    <row r="684" spans="3:4" x14ac:dyDescent="0.25">
      <c r="C684" s="19"/>
      <c r="D684" s="19"/>
    </row>
    <row r="685" spans="3:4" x14ac:dyDescent="0.25">
      <c r="C685" s="19"/>
      <c r="D685" s="19"/>
    </row>
    <row r="686" spans="3:4" x14ac:dyDescent="0.25">
      <c r="C686" s="19"/>
      <c r="D686" s="19"/>
    </row>
    <row r="687" spans="3:4" x14ac:dyDescent="0.25">
      <c r="C687" s="19"/>
      <c r="D687" s="19"/>
    </row>
    <row r="688" spans="3:4" x14ac:dyDescent="0.25">
      <c r="C688" s="19"/>
      <c r="D688" s="19"/>
    </row>
    <row r="689" spans="3:4" x14ac:dyDescent="0.25">
      <c r="C689" s="19"/>
      <c r="D689" s="19"/>
    </row>
    <row r="690" spans="3:4" x14ac:dyDescent="0.25">
      <c r="C690" s="19"/>
      <c r="D690" s="19"/>
    </row>
    <row r="691" spans="3:4" x14ac:dyDescent="0.25">
      <c r="C691" s="19"/>
      <c r="D691" s="19"/>
    </row>
    <row r="692" spans="3:4" x14ac:dyDescent="0.25">
      <c r="C692" s="19"/>
      <c r="D692" s="19"/>
    </row>
    <row r="693" spans="3:4" x14ac:dyDescent="0.25">
      <c r="C693" s="19"/>
      <c r="D693" s="19"/>
    </row>
    <row r="694" spans="3:4" x14ac:dyDescent="0.25">
      <c r="C694" s="19"/>
      <c r="D694" s="19"/>
    </row>
    <row r="695" spans="3:4" x14ac:dyDescent="0.25">
      <c r="C695" s="19"/>
      <c r="D695" s="19"/>
    </row>
    <row r="696" spans="3:4" x14ac:dyDescent="0.25">
      <c r="C696" s="19"/>
      <c r="D696" s="19"/>
    </row>
    <row r="697" spans="3:4" x14ac:dyDescent="0.25">
      <c r="C697" s="19"/>
      <c r="D697" s="19"/>
    </row>
    <row r="698" spans="3:4" x14ac:dyDescent="0.25">
      <c r="C698" s="19"/>
      <c r="D698" s="19"/>
    </row>
    <row r="699" spans="3:4" x14ac:dyDescent="0.25">
      <c r="C699" s="19"/>
      <c r="D699" s="19"/>
    </row>
    <row r="700" spans="3:4" x14ac:dyDescent="0.25">
      <c r="C700" s="19"/>
      <c r="D700" s="19"/>
    </row>
    <row r="701" spans="3:4" x14ac:dyDescent="0.25">
      <c r="C701" s="19"/>
      <c r="D701" s="19"/>
    </row>
    <row r="702" spans="3:4" x14ac:dyDescent="0.25">
      <c r="C702" s="19"/>
      <c r="D702" s="19"/>
    </row>
    <row r="703" spans="3:4" x14ac:dyDescent="0.25">
      <c r="C703" s="19"/>
      <c r="D703" s="19"/>
    </row>
    <row r="704" spans="3:4" x14ac:dyDescent="0.25">
      <c r="C704" s="19"/>
      <c r="D704" s="19"/>
    </row>
    <row r="705" spans="3:4" x14ac:dyDescent="0.25">
      <c r="C705" s="19"/>
      <c r="D705" s="19"/>
    </row>
    <row r="706" spans="3:4" x14ac:dyDescent="0.25">
      <c r="C706" s="19"/>
      <c r="D706" s="19"/>
    </row>
    <row r="707" spans="3:4" x14ac:dyDescent="0.25">
      <c r="C707" s="19"/>
      <c r="D707" s="19"/>
    </row>
    <row r="708" spans="3:4" x14ac:dyDescent="0.25">
      <c r="C708" s="19"/>
      <c r="D708" s="19"/>
    </row>
    <row r="709" spans="3:4" x14ac:dyDescent="0.25">
      <c r="C709" s="19"/>
      <c r="D709" s="19"/>
    </row>
    <row r="710" spans="3:4" x14ac:dyDescent="0.25">
      <c r="C710" s="19"/>
      <c r="D710" s="19"/>
    </row>
    <row r="711" spans="3:4" x14ac:dyDescent="0.25">
      <c r="C711" s="19"/>
      <c r="D711" s="19"/>
    </row>
    <row r="712" spans="3:4" x14ac:dyDescent="0.25">
      <c r="C712" s="19"/>
      <c r="D712" s="19"/>
    </row>
    <row r="713" spans="3:4" x14ac:dyDescent="0.25">
      <c r="C713" s="19"/>
      <c r="D713" s="19"/>
    </row>
    <row r="714" spans="3:4" x14ac:dyDescent="0.25">
      <c r="C714" s="19"/>
      <c r="D714" s="19"/>
    </row>
    <row r="715" spans="3:4" x14ac:dyDescent="0.25">
      <c r="C715" s="19"/>
      <c r="D715" s="19"/>
    </row>
    <row r="716" spans="3:4" x14ac:dyDescent="0.25">
      <c r="C716" s="19"/>
      <c r="D716" s="19"/>
    </row>
    <row r="717" spans="3:4" x14ac:dyDescent="0.25">
      <c r="C717" s="19"/>
      <c r="D717" s="19"/>
    </row>
    <row r="718" spans="3:4" x14ac:dyDescent="0.25">
      <c r="C718" s="19"/>
      <c r="D718" s="19"/>
    </row>
    <row r="719" spans="3:4" x14ac:dyDescent="0.25">
      <c r="C719" s="19"/>
      <c r="D719" s="19"/>
    </row>
    <row r="720" spans="3:4" x14ac:dyDescent="0.25">
      <c r="C720" s="19"/>
      <c r="D720" s="19"/>
    </row>
    <row r="721" spans="3:4" x14ac:dyDescent="0.25">
      <c r="C721" s="19"/>
      <c r="D721" s="19"/>
    </row>
    <row r="722" spans="3:4" x14ac:dyDescent="0.25">
      <c r="C722" s="19"/>
      <c r="D722" s="19"/>
    </row>
    <row r="723" spans="3:4" x14ac:dyDescent="0.25">
      <c r="C723" s="19"/>
      <c r="D723" s="19"/>
    </row>
    <row r="724" spans="3:4" x14ac:dyDescent="0.25">
      <c r="C724" s="19"/>
      <c r="D724" s="19"/>
    </row>
    <row r="725" spans="3:4" x14ac:dyDescent="0.25">
      <c r="C725" s="19"/>
      <c r="D725" s="19"/>
    </row>
    <row r="726" spans="3:4" x14ac:dyDescent="0.25">
      <c r="C726" s="19"/>
      <c r="D726" s="19"/>
    </row>
    <row r="727" spans="3:4" x14ac:dyDescent="0.25">
      <c r="C727" s="19"/>
      <c r="D727" s="19"/>
    </row>
    <row r="728" spans="3:4" x14ac:dyDescent="0.25">
      <c r="C728" s="19"/>
      <c r="D728" s="19"/>
    </row>
    <row r="729" spans="3:4" x14ac:dyDescent="0.25">
      <c r="D729" s="19"/>
    </row>
    <row r="730" spans="3:4" x14ac:dyDescent="0.25">
      <c r="D730" s="19"/>
    </row>
    <row r="731" spans="3:4" x14ac:dyDescent="0.25">
      <c r="D731" s="19"/>
    </row>
    <row r="732" spans="3:4" x14ac:dyDescent="0.25">
      <c r="D732" s="19"/>
    </row>
    <row r="733" spans="3:4" x14ac:dyDescent="0.25">
      <c r="D733" s="19"/>
    </row>
    <row r="734" spans="3:4" x14ac:dyDescent="0.25">
      <c r="D734" s="19"/>
    </row>
    <row r="735" spans="3:4" x14ac:dyDescent="0.25">
      <c r="D735" s="19"/>
    </row>
    <row r="736" spans="3:4" x14ac:dyDescent="0.25">
      <c r="D736" s="19"/>
    </row>
    <row r="737" spans="4:4" x14ac:dyDescent="0.25">
      <c r="D737" s="19"/>
    </row>
    <row r="738" spans="4:4" x14ac:dyDescent="0.25">
      <c r="D738" s="19"/>
    </row>
    <row r="739" spans="4:4" x14ac:dyDescent="0.25">
      <c r="D739" s="19"/>
    </row>
    <row r="740" spans="4:4" x14ac:dyDescent="0.25">
      <c r="D740" s="19"/>
    </row>
    <row r="741" spans="4:4" x14ac:dyDescent="0.25">
      <c r="D741" s="19"/>
    </row>
    <row r="742" spans="4:4" x14ac:dyDescent="0.25">
      <c r="D742" s="19"/>
    </row>
    <row r="743" spans="4:4" x14ac:dyDescent="0.25">
      <c r="D743" s="19"/>
    </row>
    <row r="744" spans="4:4" x14ac:dyDescent="0.25">
      <c r="D744" s="19"/>
    </row>
    <row r="745" spans="4:4" x14ac:dyDescent="0.25">
      <c r="D745" s="19"/>
    </row>
    <row r="746" spans="4:4" x14ac:dyDescent="0.25">
      <c r="D746" s="19"/>
    </row>
    <row r="747" spans="4:4" x14ac:dyDescent="0.25">
      <c r="D747" s="19"/>
    </row>
    <row r="748" spans="4:4" x14ac:dyDescent="0.25">
      <c r="D748" s="19"/>
    </row>
    <row r="749" spans="4:4" x14ac:dyDescent="0.25">
      <c r="D749" s="19"/>
    </row>
    <row r="750" spans="4:4" x14ac:dyDescent="0.25">
      <c r="D750" s="19"/>
    </row>
    <row r="751" spans="4:4" x14ac:dyDescent="0.25">
      <c r="D751" s="19"/>
    </row>
    <row r="752" spans="4:4" x14ac:dyDescent="0.25">
      <c r="D752" s="19"/>
    </row>
    <row r="753" spans="4:4" x14ac:dyDescent="0.25">
      <c r="D753" s="19"/>
    </row>
    <row r="754" spans="4:4" x14ac:dyDescent="0.25">
      <c r="D754" s="19"/>
    </row>
    <row r="755" spans="4:4" x14ac:dyDescent="0.25">
      <c r="D755" s="19"/>
    </row>
    <row r="756" spans="4:4" x14ac:dyDescent="0.25">
      <c r="D756" s="19"/>
    </row>
    <row r="757" spans="4:4" x14ac:dyDescent="0.25">
      <c r="D757" s="19"/>
    </row>
    <row r="758" spans="4:4" x14ac:dyDescent="0.25">
      <c r="D758" s="19"/>
    </row>
    <row r="759" spans="4:4" x14ac:dyDescent="0.25">
      <c r="D759" s="19"/>
    </row>
    <row r="760" spans="4:4" x14ac:dyDescent="0.25">
      <c r="D760" s="19"/>
    </row>
    <row r="761" spans="4:4" x14ac:dyDescent="0.25">
      <c r="D761" s="19"/>
    </row>
    <row r="762" spans="4:4" x14ac:dyDescent="0.25">
      <c r="D762" s="19"/>
    </row>
    <row r="763" spans="4:4" x14ac:dyDescent="0.25">
      <c r="D763" s="19"/>
    </row>
    <row r="764" spans="4:4" x14ac:dyDescent="0.25">
      <c r="D764" s="19"/>
    </row>
    <row r="765" spans="4:4" x14ac:dyDescent="0.25">
      <c r="D765" s="19"/>
    </row>
    <row r="766" spans="4:4" x14ac:dyDescent="0.25">
      <c r="D766" s="19"/>
    </row>
    <row r="767" spans="4:4" x14ac:dyDescent="0.25">
      <c r="D767" s="19"/>
    </row>
    <row r="768" spans="4:4" x14ac:dyDescent="0.25">
      <c r="D768" s="19"/>
    </row>
    <row r="769" spans="4:4" x14ac:dyDescent="0.25">
      <c r="D769" s="19"/>
    </row>
    <row r="770" spans="4:4" x14ac:dyDescent="0.25">
      <c r="D770" s="19"/>
    </row>
    <row r="771" spans="4:4" x14ac:dyDescent="0.25">
      <c r="D771" s="19"/>
    </row>
    <row r="772" spans="4:4" x14ac:dyDescent="0.25">
      <c r="D772" s="19"/>
    </row>
    <row r="773" spans="4:4" x14ac:dyDescent="0.25">
      <c r="D773" s="19"/>
    </row>
    <row r="774" spans="4:4" x14ac:dyDescent="0.25">
      <c r="D774" s="19"/>
    </row>
    <row r="775" spans="4:4" x14ac:dyDescent="0.25">
      <c r="D775" s="19"/>
    </row>
    <row r="776" spans="4:4" x14ac:dyDescent="0.25">
      <c r="D776" s="19"/>
    </row>
    <row r="777" spans="4:4" x14ac:dyDescent="0.25">
      <c r="D777" s="19"/>
    </row>
    <row r="778" spans="4:4" x14ac:dyDescent="0.25">
      <c r="D778" s="19"/>
    </row>
    <row r="779" spans="4:4" x14ac:dyDescent="0.25">
      <c r="D779" s="19"/>
    </row>
    <row r="780" spans="4:4" x14ac:dyDescent="0.25">
      <c r="D780" s="19"/>
    </row>
    <row r="781" spans="4:4" x14ac:dyDescent="0.25">
      <c r="D781" s="19"/>
    </row>
    <row r="782" spans="4:4" x14ac:dyDescent="0.25">
      <c r="D782" s="19"/>
    </row>
    <row r="783" spans="4:4" x14ac:dyDescent="0.25">
      <c r="D783" s="19"/>
    </row>
    <row r="784" spans="4:4" x14ac:dyDescent="0.25">
      <c r="D784" s="19"/>
    </row>
    <row r="785" spans="4:4" x14ac:dyDescent="0.25">
      <c r="D785" s="19"/>
    </row>
    <row r="786" spans="4:4" x14ac:dyDescent="0.25">
      <c r="D786" s="19"/>
    </row>
    <row r="787" spans="4:4" x14ac:dyDescent="0.25">
      <c r="D787" s="19"/>
    </row>
    <row r="788" spans="4:4" x14ac:dyDescent="0.25">
      <c r="D788" s="19"/>
    </row>
    <row r="789" spans="4:4" x14ac:dyDescent="0.25">
      <c r="D789" s="19"/>
    </row>
    <row r="790" spans="4:4" x14ac:dyDescent="0.25">
      <c r="D790" s="19"/>
    </row>
    <row r="791" spans="4:4" x14ac:dyDescent="0.25">
      <c r="D791" s="19"/>
    </row>
    <row r="792" spans="4:4" x14ac:dyDescent="0.25">
      <c r="D792" s="19"/>
    </row>
    <row r="793" spans="4:4" x14ac:dyDescent="0.25">
      <c r="D793" s="19"/>
    </row>
    <row r="794" spans="4:4" x14ac:dyDescent="0.25">
      <c r="D794" s="19"/>
    </row>
    <row r="795" spans="4:4" x14ac:dyDescent="0.25">
      <c r="D795" s="19"/>
    </row>
    <row r="796" spans="4:4" x14ac:dyDescent="0.25">
      <c r="D796" s="19"/>
    </row>
    <row r="797" spans="4:4" x14ac:dyDescent="0.25">
      <c r="D797" s="19"/>
    </row>
    <row r="798" spans="4:4" x14ac:dyDescent="0.25">
      <c r="D798" s="19"/>
    </row>
    <row r="799" spans="4:4" x14ac:dyDescent="0.25">
      <c r="D799" s="19"/>
    </row>
    <row r="800" spans="4:4" x14ac:dyDescent="0.25">
      <c r="D800" s="19"/>
    </row>
    <row r="801" spans="4:4" x14ac:dyDescent="0.25">
      <c r="D801" s="19"/>
    </row>
    <row r="802" spans="4:4" x14ac:dyDescent="0.25">
      <c r="D802" s="19"/>
    </row>
    <row r="803" spans="4:4" x14ac:dyDescent="0.25">
      <c r="D803" s="19"/>
    </row>
    <row r="804" spans="4:4" x14ac:dyDescent="0.25">
      <c r="D804" s="19"/>
    </row>
    <row r="805" spans="4:4" x14ac:dyDescent="0.25">
      <c r="D805" s="19"/>
    </row>
    <row r="806" spans="4:4" x14ac:dyDescent="0.25">
      <c r="D806" s="19"/>
    </row>
    <row r="807" spans="4:4" x14ac:dyDescent="0.25">
      <c r="D807" s="19"/>
    </row>
    <row r="808" spans="4:4" x14ac:dyDescent="0.25">
      <c r="D808" s="19"/>
    </row>
    <row r="809" spans="4:4" x14ac:dyDescent="0.25">
      <c r="D809" s="19"/>
    </row>
    <row r="810" spans="4:4" x14ac:dyDescent="0.25">
      <c r="D810" s="19"/>
    </row>
    <row r="811" spans="4:4" x14ac:dyDescent="0.25">
      <c r="D811" s="19"/>
    </row>
    <row r="812" spans="4:4" x14ac:dyDescent="0.25">
      <c r="D812" s="19"/>
    </row>
    <row r="813" spans="4:4" x14ac:dyDescent="0.25">
      <c r="D813" s="19"/>
    </row>
    <row r="814" spans="4:4" x14ac:dyDescent="0.25">
      <c r="D814" s="19"/>
    </row>
    <row r="815" spans="4:4" x14ac:dyDescent="0.25">
      <c r="D815" s="19"/>
    </row>
    <row r="816" spans="4:4" x14ac:dyDescent="0.25">
      <c r="D816" s="19"/>
    </row>
    <row r="817" spans="4:4" x14ac:dyDescent="0.25">
      <c r="D817" s="19"/>
    </row>
    <row r="818" spans="4:4" x14ac:dyDescent="0.25">
      <c r="D818" s="19"/>
    </row>
    <row r="819" spans="4:4" x14ac:dyDescent="0.25">
      <c r="D819" s="19"/>
    </row>
    <row r="820" spans="4:4" x14ac:dyDescent="0.25">
      <c r="D820" s="19"/>
    </row>
    <row r="821" spans="4:4" x14ac:dyDescent="0.25">
      <c r="D821" s="19"/>
    </row>
    <row r="822" spans="4:4" x14ac:dyDescent="0.25">
      <c r="D822" s="19"/>
    </row>
    <row r="823" spans="4:4" x14ac:dyDescent="0.25">
      <c r="D823" s="19"/>
    </row>
    <row r="824" spans="4:4" x14ac:dyDescent="0.25">
      <c r="D824" s="19"/>
    </row>
    <row r="825" spans="4:4" x14ac:dyDescent="0.25">
      <c r="D825" s="19"/>
    </row>
    <row r="826" spans="4:4" x14ac:dyDescent="0.25">
      <c r="D826" s="19"/>
    </row>
    <row r="827" spans="4:4" x14ac:dyDescent="0.25">
      <c r="D827" s="19"/>
    </row>
    <row r="828" spans="4:4" x14ac:dyDescent="0.25">
      <c r="D828" s="19"/>
    </row>
    <row r="829" spans="4:4" x14ac:dyDescent="0.25">
      <c r="D829" s="19"/>
    </row>
    <row r="830" spans="4:4" x14ac:dyDescent="0.25">
      <c r="D830" s="19"/>
    </row>
    <row r="831" spans="4:4" x14ac:dyDescent="0.25">
      <c r="D831" s="19"/>
    </row>
    <row r="832" spans="4:4" x14ac:dyDescent="0.25">
      <c r="D832" s="19"/>
    </row>
    <row r="833" spans="4:4" x14ac:dyDescent="0.25">
      <c r="D833" s="19"/>
    </row>
    <row r="834" spans="4:4" x14ac:dyDescent="0.25">
      <c r="D834" s="19"/>
    </row>
    <row r="835" spans="4:4" x14ac:dyDescent="0.25">
      <c r="D835" s="19"/>
    </row>
    <row r="836" spans="4:4" x14ac:dyDescent="0.25">
      <c r="D836" s="19"/>
    </row>
    <row r="837" spans="4:4" x14ac:dyDescent="0.25">
      <c r="D837" s="19"/>
    </row>
    <row r="838" spans="4:4" x14ac:dyDescent="0.25">
      <c r="D838" s="19"/>
    </row>
    <row r="839" spans="4:4" x14ac:dyDescent="0.25">
      <c r="D839" s="19"/>
    </row>
    <row r="840" spans="4:4" x14ac:dyDescent="0.25">
      <c r="D840" s="19"/>
    </row>
    <row r="841" spans="4:4" x14ac:dyDescent="0.25">
      <c r="D841" s="19"/>
    </row>
    <row r="842" spans="4:4" x14ac:dyDescent="0.25">
      <c r="D842" s="19"/>
    </row>
    <row r="843" spans="4:4" x14ac:dyDescent="0.25">
      <c r="D843" s="19"/>
    </row>
    <row r="844" spans="4:4" x14ac:dyDescent="0.25">
      <c r="D844" s="19"/>
    </row>
    <row r="845" spans="4:4" x14ac:dyDescent="0.25">
      <c r="D845" s="19"/>
    </row>
    <row r="846" spans="4:4" x14ac:dyDescent="0.25">
      <c r="D846" s="19"/>
    </row>
    <row r="847" spans="4:4" x14ac:dyDescent="0.25">
      <c r="D847" s="19"/>
    </row>
    <row r="848" spans="4:4" x14ac:dyDescent="0.25">
      <c r="D848" s="19"/>
    </row>
    <row r="849" spans="4:4" x14ac:dyDescent="0.25">
      <c r="D849" s="19"/>
    </row>
    <row r="850" spans="4:4" x14ac:dyDescent="0.25">
      <c r="D850" s="19"/>
    </row>
    <row r="851" spans="4:4" x14ac:dyDescent="0.25">
      <c r="D851" s="19"/>
    </row>
    <row r="852" spans="4:4" x14ac:dyDescent="0.25">
      <c r="D852" s="19"/>
    </row>
    <row r="853" spans="4:4" x14ac:dyDescent="0.25">
      <c r="D853" s="19"/>
    </row>
    <row r="854" spans="4:4" x14ac:dyDescent="0.25">
      <c r="D854" s="19"/>
    </row>
    <row r="855" spans="4:4" x14ac:dyDescent="0.25">
      <c r="D855" s="19"/>
    </row>
    <row r="856" spans="4:4" x14ac:dyDescent="0.25">
      <c r="D856" s="19"/>
    </row>
    <row r="857" spans="4:4" x14ac:dyDescent="0.25">
      <c r="D857" s="19"/>
    </row>
    <row r="858" spans="4:4" x14ac:dyDescent="0.25">
      <c r="D858" s="19"/>
    </row>
    <row r="859" spans="4:4" x14ac:dyDescent="0.25">
      <c r="D859" s="19"/>
    </row>
    <row r="860" spans="4:4" x14ac:dyDescent="0.25">
      <c r="D860" s="19"/>
    </row>
    <row r="861" spans="4:4" x14ac:dyDescent="0.25">
      <c r="D861" s="19"/>
    </row>
    <row r="862" spans="4:4" x14ac:dyDescent="0.25">
      <c r="D862" s="19"/>
    </row>
    <row r="863" spans="4:4" x14ac:dyDescent="0.25">
      <c r="D863" s="19"/>
    </row>
    <row r="864" spans="4:4" x14ac:dyDescent="0.25">
      <c r="D864" s="19"/>
    </row>
    <row r="865" spans="4:4" x14ac:dyDescent="0.25">
      <c r="D865" s="19"/>
    </row>
    <row r="866" spans="4:4" x14ac:dyDescent="0.25">
      <c r="D866" s="19"/>
    </row>
    <row r="867" spans="4:4" x14ac:dyDescent="0.25">
      <c r="D867" s="19"/>
    </row>
    <row r="868" spans="4:4" x14ac:dyDescent="0.25">
      <c r="D868" s="19"/>
    </row>
    <row r="869" spans="4:4" x14ac:dyDescent="0.25">
      <c r="D869" s="19"/>
    </row>
    <row r="870" spans="4:4" x14ac:dyDescent="0.25">
      <c r="D870" s="19"/>
    </row>
    <row r="871" spans="4:4" x14ac:dyDescent="0.25">
      <c r="D871" s="19"/>
    </row>
    <row r="872" spans="4:4" x14ac:dyDescent="0.25">
      <c r="D872" s="19"/>
    </row>
    <row r="873" spans="4:4" x14ac:dyDescent="0.25">
      <c r="D873" s="19"/>
    </row>
    <row r="874" spans="4:4" x14ac:dyDescent="0.25">
      <c r="D874" s="19"/>
    </row>
    <row r="875" spans="4:4" x14ac:dyDescent="0.25">
      <c r="D875" s="19"/>
    </row>
    <row r="876" spans="4:4" x14ac:dyDescent="0.25">
      <c r="D876" s="19"/>
    </row>
    <row r="877" spans="4:4" x14ac:dyDescent="0.25">
      <c r="D877" s="19"/>
    </row>
    <row r="878" spans="4:4" x14ac:dyDescent="0.25">
      <c r="D878" s="19"/>
    </row>
    <row r="879" spans="4:4" x14ac:dyDescent="0.25">
      <c r="D879" s="19"/>
    </row>
    <row r="880" spans="4:4" x14ac:dyDescent="0.25">
      <c r="D880" s="19"/>
    </row>
    <row r="881" spans="4:4" x14ac:dyDescent="0.25">
      <c r="D881" s="19"/>
    </row>
    <row r="882" spans="4:4" x14ac:dyDescent="0.25">
      <c r="D882" s="19"/>
    </row>
    <row r="883" spans="4:4" x14ac:dyDescent="0.25">
      <c r="D883" s="19"/>
    </row>
    <row r="884" spans="4:4" x14ac:dyDescent="0.25">
      <c r="D884" s="19"/>
    </row>
    <row r="885" spans="4:4" x14ac:dyDescent="0.25">
      <c r="D885" s="19"/>
    </row>
    <row r="886" spans="4:4" x14ac:dyDescent="0.25">
      <c r="D886" s="19"/>
    </row>
  </sheetData>
  <mergeCells count="13">
    <mergeCell ref="M1:M2"/>
    <mergeCell ref="E1:E2"/>
    <mergeCell ref="G1:G2"/>
    <mergeCell ref="H1:H2"/>
    <mergeCell ref="A1:A2"/>
    <mergeCell ref="D1:D2"/>
    <mergeCell ref="F1:F2"/>
    <mergeCell ref="K1:K2"/>
    <mergeCell ref="L1:L2"/>
    <mergeCell ref="B1:B2"/>
    <mergeCell ref="C1:C2"/>
    <mergeCell ref="I1:I2"/>
    <mergeCell ref="J1:J2"/>
  </mergeCells>
  <phoneticPr fontId="6" type="noConversion"/>
  <pageMargins left="0.16" right="0.11" top="0.74803149606299213" bottom="0.74803149606299213" header="0.31496062992125984" footer="0.31496062992125984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</vt:lpstr>
      <vt:lpstr>BUILDING</vt:lpstr>
      <vt:lpstr>OCCUPANCY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</dc:creator>
  <cp:lastModifiedBy>User</cp:lastModifiedBy>
  <cp:lastPrinted>2023-07-18T02:03:10Z</cp:lastPrinted>
  <dcterms:created xsi:type="dcterms:W3CDTF">2022-06-07T05:42:22Z</dcterms:created>
  <dcterms:modified xsi:type="dcterms:W3CDTF">2023-07-18T05:29:09Z</dcterms:modified>
</cp:coreProperties>
</file>