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FMF\FPR1\15_vaja\"/>
    </mc:Choice>
  </mc:AlternateContent>
  <xr:revisionPtr revIDLastSave="0" documentId="13_ncr:1_{E37F1399-0040-4B03-8BCD-4D4D1C03AC5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10" i="1"/>
  <c r="C8" i="1"/>
  <c r="I6" i="1"/>
  <c r="H14" i="1"/>
  <c r="F4" i="1"/>
  <c r="H4" i="1" s="1"/>
  <c r="M5" i="1"/>
  <c r="O5" i="1" s="1"/>
  <c r="M6" i="1"/>
  <c r="O6" i="1" s="1"/>
  <c r="M7" i="1"/>
  <c r="O7" i="1" s="1"/>
  <c r="M8" i="1"/>
  <c r="O8" i="1" s="1"/>
  <c r="M9" i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M4" i="1"/>
  <c r="O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F12" i="1"/>
  <c r="H12" i="1" s="1"/>
  <c r="F13" i="1"/>
  <c r="H13" i="1" s="1"/>
  <c r="F14" i="1"/>
  <c r="F15" i="1"/>
  <c r="H15" i="1" s="1"/>
  <c r="F16" i="1"/>
  <c r="H16" i="1" s="1"/>
  <c r="F17" i="1"/>
  <c r="H17" i="1" s="1"/>
  <c r="F18" i="1"/>
  <c r="H18" i="1" s="1"/>
  <c r="F19" i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B18" i="1"/>
  <c r="C16" i="1"/>
  <c r="K4" i="1"/>
  <c r="C7" i="1"/>
  <c r="C5" i="1"/>
  <c r="C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C13" i="1" l="1"/>
  <c r="H27" i="1"/>
  <c r="H19" i="1"/>
  <c r="H11" i="1"/>
  <c r="O33" i="1"/>
  <c r="O25" i="1"/>
  <c r="O35" i="1" s="1"/>
  <c r="O17" i="1"/>
  <c r="O9" i="1"/>
  <c r="N35" i="1"/>
  <c r="G35" i="1"/>
  <c r="P6" i="1" l="1"/>
  <c r="P35" i="1" s="1"/>
  <c r="R35" i="1" s="1"/>
  <c r="P14" i="1"/>
  <c r="P22" i="1"/>
  <c r="P30" i="1"/>
  <c r="I9" i="1"/>
  <c r="I17" i="1"/>
  <c r="I25" i="1"/>
  <c r="I33" i="1"/>
  <c r="P16" i="1"/>
  <c r="I19" i="1"/>
  <c r="P17" i="1"/>
  <c r="P33" i="1"/>
  <c r="I20" i="1"/>
  <c r="P18" i="1"/>
  <c r="P5" i="1"/>
  <c r="I21" i="1"/>
  <c r="P11" i="1"/>
  <c r="P29" i="1"/>
  <c r="P7" i="1"/>
  <c r="P15" i="1"/>
  <c r="P23" i="1"/>
  <c r="P31" i="1"/>
  <c r="I18" i="1"/>
  <c r="I26" i="1"/>
  <c r="P8" i="1"/>
  <c r="P24" i="1"/>
  <c r="P32" i="1"/>
  <c r="I11" i="1"/>
  <c r="I27" i="1"/>
  <c r="P9" i="1"/>
  <c r="P25" i="1"/>
  <c r="I12" i="1"/>
  <c r="I28" i="1"/>
  <c r="P26" i="1"/>
  <c r="I13" i="1"/>
  <c r="I29" i="1"/>
  <c r="P19" i="1"/>
  <c r="P27" i="1"/>
  <c r="I14" i="1"/>
  <c r="I22" i="1"/>
  <c r="I30" i="1"/>
  <c r="P20" i="1"/>
  <c r="P28" i="1"/>
  <c r="I7" i="1"/>
  <c r="I23" i="1"/>
  <c r="P21" i="1"/>
  <c r="I8" i="1"/>
  <c r="I16" i="1"/>
  <c r="I32" i="1"/>
  <c r="I31" i="1"/>
  <c r="P10" i="1"/>
  <c r="P12" i="1"/>
  <c r="I15" i="1"/>
  <c r="P13" i="1"/>
  <c r="I24" i="1"/>
  <c r="H35" i="1"/>
  <c r="I35" i="1" l="1"/>
  <c r="K35" i="1" s="1"/>
</calcChain>
</file>

<file path=xl/sharedStrings.xml><?xml version="1.0" encoding="utf-8"?>
<sst xmlns="http://schemas.openxmlformats.org/spreadsheetml/2006/main" count="209" uniqueCount="27">
  <si>
    <t>krivinshi radij</t>
  </si>
  <si>
    <t>len vrvi</t>
  </si>
  <si>
    <t>n</t>
  </si>
  <si>
    <t>t [s]</t>
  </si>
  <si>
    <t>Prib. radij</t>
  </si>
  <si>
    <t>dh</t>
  </si>
  <si>
    <t>a = 50mm</t>
  </si>
  <si>
    <t>Prva M</t>
  </si>
  <si>
    <t>Druga M</t>
  </si>
  <si>
    <t>X - amplitude</t>
  </si>
  <si>
    <t>X- amplitude</t>
  </si>
  <si>
    <t>Mirovna lega</t>
  </si>
  <si>
    <t>debelina vrvi</t>
  </si>
  <si>
    <t>5.38mm</t>
  </si>
  <si>
    <t>bronasta kocka</t>
  </si>
  <si>
    <t>luknja v krogli</t>
  </si>
  <si>
    <t>globina</t>
  </si>
  <si>
    <t>2.2 cm</t>
  </si>
  <si>
    <t>premer</t>
  </si>
  <si>
    <t>0.6 cm</t>
  </si>
  <si>
    <t>Xo=10.4cm</t>
  </si>
  <si>
    <t>± 0.05 mm</t>
  </si>
  <si>
    <t>1.2*10^-2</t>
  </si>
  <si>
    <t>n/a</t>
  </si>
  <si>
    <t>g [m/s^2]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</si>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</sst>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0.00000"/>
    <numFmt numFmtId="167" formatCode="0.000000"/>
    <numFmt numFmtId="168" formatCode="0.00000000"/>
    <numFmt numFmtId="169" formatCode="_-* #,##0.0000000_-;\-* #,##0.0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3" fontId="0" fillId="0" borderId="0" xfId="0" applyNumberFormat="1"/>
    <xf numFmtId="0" fontId="2" fillId="3" borderId="0" xfId="2"/>
    <xf numFmtId="0" fontId="2" fillId="3" borderId="0" xfId="2" applyAlignment="1">
      <alignment horizontal="center"/>
    </xf>
    <xf numFmtId="0" fontId="1" fillId="2" borderId="0" xfId="1"/>
    <xf numFmtId="169" fontId="0" fillId="0" borderId="0" xfId="0" applyNumberFormat="1"/>
    <xf numFmtId="0" fontId="3" fillId="0" borderId="0" xfId="3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15C3-1423-9947-9E3D-B7DE9A2E7FBA}">
  <dimension ref="A2:R66"/>
  <sheetViews>
    <sheetView tabSelected="1" zoomScaleNormal="80" zoomScaleSheetLayoutView="100" workbookViewId="0">
      <selection activeCell="I5" sqref="I5"/>
    </sheetView>
  </sheetViews>
  <sheetFormatPr defaultRowHeight="15" x14ac:dyDescent="0.25"/>
  <cols>
    <col min="2" max="2" width="13.28515625" bestFit="1" customWidth="1"/>
    <col min="3" max="3" width="13.140625" bestFit="1" customWidth="1"/>
    <col min="6" max="6" width="8.5703125" style="4"/>
    <col min="7" max="7" width="11.7109375" bestFit="1" customWidth="1"/>
    <col min="8" max="10" width="11.7109375" customWidth="1"/>
    <col min="11" max="11" width="12.85546875" bestFit="1" customWidth="1"/>
    <col min="12" max="12" width="10.5703125" bestFit="1" customWidth="1"/>
    <col min="13" max="13" width="8.5703125" style="2"/>
    <col min="14" max="14" width="11.7109375" bestFit="1" customWidth="1"/>
    <col min="15" max="17" width="11.7109375" customWidth="1"/>
    <col min="18" max="18" width="12.42578125" bestFit="1" customWidth="1"/>
  </cols>
  <sheetData>
    <row r="2" spans="1:18" x14ac:dyDescent="0.25">
      <c r="E2" t="s">
        <v>7</v>
      </c>
      <c r="L2" t="s">
        <v>8</v>
      </c>
    </row>
    <row r="3" spans="1:18" x14ac:dyDescent="0.25">
      <c r="A3" t="s">
        <v>5</v>
      </c>
      <c r="B3" s="11" t="s">
        <v>0</v>
      </c>
      <c r="C3" s="12" t="s">
        <v>13</v>
      </c>
      <c r="E3" s="1" t="s">
        <v>2</v>
      </c>
      <c r="F3" s="5" t="s">
        <v>3</v>
      </c>
      <c r="I3" t="s">
        <v>24</v>
      </c>
      <c r="J3" s="13">
        <v>0</v>
      </c>
      <c r="K3" t="s">
        <v>9</v>
      </c>
      <c r="L3" s="1" t="s">
        <v>2</v>
      </c>
      <c r="M3" s="3" t="s">
        <v>3</v>
      </c>
      <c r="R3" t="s">
        <v>10</v>
      </c>
    </row>
    <row r="4" spans="1:18" x14ac:dyDescent="0.25">
      <c r="B4" t="s">
        <v>4</v>
      </c>
      <c r="C4" s="1">
        <f>125 * 10^-3</f>
        <v>0.125</v>
      </c>
      <c r="E4" s="1">
        <v>5</v>
      </c>
      <c r="F4" s="4">
        <f t="shared" ref="F4:F33" si="0">$B$13*E4</f>
        <v>14.914899983686778</v>
      </c>
      <c r="H4" s="10">
        <f>F4/E4</f>
        <v>2.9829799967373556</v>
      </c>
      <c r="I4" s="10" t="s">
        <v>23</v>
      </c>
      <c r="J4" s="14">
        <v>1.2435099999999999E-2</v>
      </c>
      <c r="K4">
        <f>10.4*10^-2</f>
        <v>0.10400000000000001</v>
      </c>
      <c r="L4" s="1">
        <v>5</v>
      </c>
      <c r="M4" s="2">
        <f t="shared" ref="M4:M33" si="1">$B$13*L4</f>
        <v>14.914899983686778</v>
      </c>
      <c r="O4" s="9">
        <f>M4/L4</f>
        <v>2.9829799967373556</v>
      </c>
      <c r="P4" s="9"/>
      <c r="Q4" s="9"/>
      <c r="R4" t="s">
        <v>20</v>
      </c>
    </row>
    <row r="5" spans="1:18" x14ac:dyDescent="0.25">
      <c r="B5" t="s">
        <v>1</v>
      </c>
      <c r="C5" s="1">
        <f>214 * 10^-2</f>
        <v>2.14</v>
      </c>
      <c r="E5" s="1">
        <v>10</v>
      </c>
      <c r="F5" s="4">
        <f t="shared" si="0"/>
        <v>29.829799967373557</v>
      </c>
      <c r="G5" s="2">
        <f t="shared" ref="G5:G33" si="2" xml:space="preserve"> F38- F37</f>
        <v>14.9</v>
      </c>
      <c r="H5" s="10">
        <f t="shared" ref="H5:H33" si="3">F5/E5</f>
        <v>2.9829799967373556</v>
      </c>
      <c r="I5" s="10">
        <f>($C$5+$C$4/2)*(2*PI()/$C$13)^2*(1 +1/2*(SIN($K$4/2))^2+2/5*($C$4/$C$5)^2-1/6*(PI()*(1.6*10^-3)^2*$C$5)/(4/3*PI()*$C$4^3)+(1+0.6)*1.2/7800+((LOG(F5/F4))/(2*PI())^2) )</f>
        <v>9.8718356757751753</v>
      </c>
      <c r="J5" s="10"/>
      <c r="L5" s="1">
        <v>10</v>
      </c>
      <c r="M5" s="2">
        <f t="shared" si="1"/>
        <v>29.829799967373557</v>
      </c>
      <c r="N5" s="2">
        <f t="shared" ref="N5:N33" si="4">M38-M37</f>
        <v>14.9</v>
      </c>
      <c r="O5" s="9">
        <f t="shared" ref="O5:O33" si="5">M5/L5</f>
        <v>2.9829799967373556</v>
      </c>
      <c r="P5" s="10">
        <f>($C$5+$C$4/2)*(2*PI()/$C$13)^2*(1 +1/2*(SIN($K$4/2))^2+2/5*($C$4/$C$5)^2-1/6*(PI()*(1.6*10^-3)^2*$C$5)/(4/3*PI()*$C$4^3)+(1+0.6)*1.2/7800+((LOG(M5/M4))/(2*PI())^2) )</f>
        <v>9.8718356757751753</v>
      </c>
      <c r="Q5" s="9"/>
    </row>
    <row r="6" spans="1:18" x14ac:dyDescent="0.25">
      <c r="B6" t="s">
        <v>6</v>
      </c>
      <c r="C6" s="1"/>
      <c r="E6" s="1">
        <v>15</v>
      </c>
      <c r="F6" s="4">
        <f t="shared" si="0"/>
        <v>44.744699951060333</v>
      </c>
      <c r="G6" s="2">
        <f t="shared" si="2"/>
        <v>14.799999999999997</v>
      </c>
      <c r="H6" s="10">
        <f t="shared" si="3"/>
        <v>2.9829799967373556</v>
      </c>
      <c r="I6" s="10">
        <f>($C$5+$C$4/2)*(2*PI()/$C$13)^2*(1 +1/2*(SIN($K$4/2))^2+2/5*($C$4/$C$5)^2-1/6*(PI()*(1.6*10^-3)^2*$C$5)/(4/3*PI()*$C$4^3)+(1+0.6)*1.2/7800+((LOG(F6/F5))/(2*PI())^2) )</f>
        <v>9.8409104880269727</v>
      </c>
      <c r="J6" s="10"/>
      <c r="L6" s="1">
        <v>15</v>
      </c>
      <c r="M6" s="2">
        <f t="shared" si="1"/>
        <v>44.744699951060333</v>
      </c>
      <c r="N6" s="2">
        <f t="shared" si="4"/>
        <v>14.7</v>
      </c>
      <c r="O6" s="9">
        <f t="shared" si="5"/>
        <v>2.9829799967373556</v>
      </c>
      <c r="P6" s="10">
        <f t="shared" ref="P6:P33" si="6">($C$5+$C$4/2)*(2*PI()/$C$13)^2*(1 +1/2*(SIN($K$4/2))^2+2/5*($C$4/$C$5)^2-1/6*(PI()*(1.6*10^-3)^2*$C$5)/(4/3*PI()*$C$4^3)+(1+0.6)*1.2/7800+((LOG(M6/M5))/(2*PI())^2) )</f>
        <v>9.8409104880269727</v>
      </c>
      <c r="Q6" s="9"/>
    </row>
    <row r="7" spans="1:18" x14ac:dyDescent="0.25">
      <c r="B7" t="s">
        <v>11</v>
      </c>
      <c r="C7" s="1">
        <f>4*10^-2</f>
        <v>0.04</v>
      </c>
      <c r="E7" s="1">
        <v>20</v>
      </c>
      <c r="F7" s="4">
        <f t="shared" si="0"/>
        <v>59.659599934747114</v>
      </c>
      <c r="G7" s="2">
        <f t="shared" si="2"/>
        <v>15.100000000000001</v>
      </c>
      <c r="H7" s="10">
        <f t="shared" si="3"/>
        <v>2.9829799967373556</v>
      </c>
      <c r="I7" s="10">
        <f t="shared" ref="I7:I33" si="7">($C$5+$C$4/2)*(2*PI()/$C$13)^2*(1 +1/2*(SIN($K$4/2))^2+2/5*($C$4/$C$5)^2-1/6*(PI()*(1.6*10^-3)^2*$C$5)/(4/3*PI()*$C$4^3)+(1+0.6)*1.2/7800+((LOG(F7/F6))/(2*PI())^2) )</f>
        <v>9.8282490716926709</v>
      </c>
      <c r="J7" s="10"/>
      <c r="L7" s="1">
        <v>20</v>
      </c>
      <c r="M7" s="2">
        <f t="shared" si="1"/>
        <v>59.659599934747114</v>
      </c>
      <c r="N7" s="2">
        <f t="shared" si="4"/>
        <v>15</v>
      </c>
      <c r="O7" s="9">
        <f t="shared" si="5"/>
        <v>2.9829799967373556</v>
      </c>
      <c r="P7" s="10">
        <f t="shared" si="6"/>
        <v>9.8282490716926709</v>
      </c>
      <c r="Q7" s="9"/>
    </row>
    <row r="8" spans="1:18" x14ac:dyDescent="0.25">
      <c r="B8" t="s">
        <v>12</v>
      </c>
      <c r="C8" s="1">
        <f>1.6*10^-3</f>
        <v>1.6000000000000001E-3</v>
      </c>
      <c r="D8" t="s">
        <v>21</v>
      </c>
      <c r="E8" s="1">
        <v>25</v>
      </c>
      <c r="F8" s="4">
        <f t="shared" si="0"/>
        <v>74.574499918433887</v>
      </c>
      <c r="G8" s="2">
        <f t="shared" si="2"/>
        <v>14.699999999999996</v>
      </c>
      <c r="H8" s="10">
        <f t="shared" si="3"/>
        <v>2.9829799967373556</v>
      </c>
      <c r="I8" s="10">
        <f t="shared" si="7"/>
        <v>9.8213113231351734</v>
      </c>
      <c r="J8" s="10"/>
      <c r="L8" s="1">
        <v>25</v>
      </c>
      <c r="M8" s="2">
        <f t="shared" si="1"/>
        <v>74.574499918433887</v>
      </c>
      <c r="N8" s="2">
        <f t="shared" si="4"/>
        <v>14.700000000000003</v>
      </c>
      <c r="O8" s="9">
        <f t="shared" si="5"/>
        <v>2.9829799967373556</v>
      </c>
      <c r="P8" s="10">
        <f t="shared" si="6"/>
        <v>9.8213113231351734</v>
      </c>
      <c r="Q8" s="9"/>
    </row>
    <row r="9" spans="1:18" x14ac:dyDescent="0.25">
      <c r="B9" s="11" t="s">
        <v>14</v>
      </c>
      <c r="C9" s="11" t="s">
        <v>22</v>
      </c>
      <c r="E9" s="1">
        <v>30</v>
      </c>
      <c r="F9" s="4">
        <f t="shared" si="0"/>
        <v>89.489399902120667</v>
      </c>
      <c r="G9" s="2">
        <f t="shared" si="2"/>
        <v>14.900000000000006</v>
      </c>
      <c r="H9" s="10">
        <f t="shared" si="3"/>
        <v>2.9829799967373556</v>
      </c>
      <c r="I9" s="10">
        <f t="shared" si="7"/>
        <v>9.8169230488362711</v>
      </c>
      <c r="J9" s="10"/>
      <c r="L9" s="1">
        <v>30</v>
      </c>
      <c r="M9" s="2">
        <f t="shared" si="1"/>
        <v>89.489399902120667</v>
      </c>
      <c r="N9" s="2">
        <f t="shared" si="4"/>
        <v>14.799999999999997</v>
      </c>
      <c r="O9" s="9">
        <f t="shared" si="5"/>
        <v>2.9829799967373556</v>
      </c>
      <c r="P9" s="10">
        <f t="shared" si="6"/>
        <v>9.8169230488362711</v>
      </c>
      <c r="Q9" s="9"/>
    </row>
    <row r="10" spans="1:18" x14ac:dyDescent="0.25">
      <c r="B10" s="11" t="s">
        <v>15</v>
      </c>
      <c r="C10" s="11"/>
      <c r="E10" s="1">
        <v>35</v>
      </c>
      <c r="F10" s="4">
        <f t="shared" si="0"/>
        <v>104.40429988580745</v>
      </c>
      <c r="G10" s="2">
        <f t="shared" si="2"/>
        <v>15</v>
      </c>
      <c r="H10" s="10">
        <f t="shared" si="3"/>
        <v>2.9829799967373556</v>
      </c>
      <c r="I10" s="10">
        <f>($C$5+$C$4/2)*(2*PI()/$C$13)^2*(1 +1/2*(SIN($K$4/2))^2+2/5*($C$4/$C$5)^2-1/6*(PI()*(1.6*10^-3)^2*$C$5)/(4/3*PI()*$C$4^3)+(1+0.6)*1.2/7800+((LOG(F10/F9))/(2*PI())^2) )</f>
        <v>9.8138947417478164</v>
      </c>
      <c r="J10" s="10"/>
      <c r="L10" s="1">
        <v>35</v>
      </c>
      <c r="M10" s="2">
        <f t="shared" si="1"/>
        <v>104.40429988580745</v>
      </c>
      <c r="N10" s="2">
        <f t="shared" si="4"/>
        <v>15.099999999999994</v>
      </c>
      <c r="O10" s="9">
        <f t="shared" si="5"/>
        <v>2.9829799967373556</v>
      </c>
      <c r="P10" s="10">
        <f t="shared" si="6"/>
        <v>9.8138947417478164</v>
      </c>
      <c r="Q10" s="9"/>
    </row>
    <row r="11" spans="1:18" x14ac:dyDescent="0.25">
      <c r="B11" s="11" t="s">
        <v>16</v>
      </c>
      <c r="C11" s="11" t="s">
        <v>17</v>
      </c>
      <c r="E11" s="1">
        <v>40</v>
      </c>
      <c r="F11" s="4">
        <f t="shared" si="0"/>
        <v>119.31919986949423</v>
      </c>
      <c r="G11" s="2">
        <f t="shared" si="2"/>
        <v>14.900000000000006</v>
      </c>
      <c r="H11" s="10">
        <f t="shared" si="3"/>
        <v>2.9829799967373556</v>
      </c>
      <c r="I11" s="10">
        <f t="shared" si="7"/>
        <v>9.8116782138893228</v>
      </c>
      <c r="J11" s="10"/>
      <c r="L11" s="1">
        <v>40</v>
      </c>
      <c r="M11" s="2">
        <f t="shared" si="1"/>
        <v>119.31919986949423</v>
      </c>
      <c r="N11" s="2">
        <f t="shared" si="4"/>
        <v>14.700000000000003</v>
      </c>
      <c r="O11" s="9">
        <f t="shared" si="5"/>
        <v>2.9829799967373556</v>
      </c>
      <c r="P11" s="10">
        <f t="shared" si="6"/>
        <v>9.8116782138893228</v>
      </c>
      <c r="Q11" s="9"/>
    </row>
    <row r="12" spans="1:18" x14ac:dyDescent="0.25">
      <c r="B12" s="11" t="s">
        <v>18</v>
      </c>
      <c r="C12" s="11" t="s">
        <v>19</v>
      </c>
      <c r="E12" s="1">
        <v>45</v>
      </c>
      <c r="F12" s="4">
        <f t="shared" si="0"/>
        <v>134.23409985318099</v>
      </c>
      <c r="G12" s="2">
        <f t="shared" si="2"/>
        <v>14.699999999999989</v>
      </c>
      <c r="H12" s="10">
        <f t="shared" si="3"/>
        <v>2.9829799967373556</v>
      </c>
      <c r="I12" s="10">
        <f t="shared" si="7"/>
        <v>9.8099853002787718</v>
      </c>
      <c r="J12" s="10"/>
      <c r="L12" s="1">
        <v>45</v>
      </c>
      <c r="M12" s="2">
        <f t="shared" si="1"/>
        <v>134.23409985318099</v>
      </c>
      <c r="N12" s="2">
        <f t="shared" si="4"/>
        <v>15.100000000000009</v>
      </c>
      <c r="O12" s="9">
        <f t="shared" si="5"/>
        <v>2.9829799967373556</v>
      </c>
      <c r="P12" s="10">
        <f t="shared" si="6"/>
        <v>9.8099853002787718</v>
      </c>
      <c r="Q12" s="9"/>
    </row>
    <row r="13" spans="1:18" x14ac:dyDescent="0.25">
      <c r="B13">
        <v>2.9829799967373556</v>
      </c>
      <c r="C13" s="10">
        <f>AVERAGE(H4:H33,O4:O33)</f>
        <v>2.9829799967373556</v>
      </c>
      <c r="E13" s="1">
        <v>50</v>
      </c>
      <c r="F13" s="4">
        <f t="shared" si="0"/>
        <v>149.14899983686777</v>
      </c>
      <c r="G13" s="2">
        <f t="shared" si="2"/>
        <v>14.800000000000011</v>
      </c>
      <c r="H13" s="10">
        <f t="shared" si="3"/>
        <v>2.9829799967373556</v>
      </c>
      <c r="I13" s="10">
        <f t="shared" si="7"/>
        <v>9.8086499068008699</v>
      </c>
      <c r="J13" s="10"/>
      <c r="L13" s="1">
        <v>50</v>
      </c>
      <c r="M13" s="2">
        <f t="shared" si="1"/>
        <v>149.14899983686777</v>
      </c>
      <c r="N13" s="2">
        <f t="shared" si="4"/>
        <v>14.5</v>
      </c>
      <c r="O13" s="9">
        <f t="shared" si="5"/>
        <v>2.9829799967373556</v>
      </c>
      <c r="P13" s="10">
        <f t="shared" si="6"/>
        <v>9.8086499068008699</v>
      </c>
      <c r="Q13" s="9"/>
    </row>
    <row r="14" spans="1:18" x14ac:dyDescent="0.25">
      <c r="E14" s="1">
        <v>55</v>
      </c>
      <c r="F14" s="4">
        <f t="shared" si="0"/>
        <v>164.06389982055455</v>
      </c>
      <c r="G14" s="2">
        <f t="shared" si="2"/>
        <v>15</v>
      </c>
      <c r="H14" s="10">
        <f t="shared" si="3"/>
        <v>2.9829799967373556</v>
      </c>
      <c r="I14" s="10">
        <f t="shared" si="7"/>
        <v>9.8075695178821132</v>
      </c>
      <c r="J14" s="10"/>
      <c r="L14" s="1">
        <v>55</v>
      </c>
      <c r="M14" s="2">
        <f t="shared" si="1"/>
        <v>164.06389982055455</v>
      </c>
      <c r="N14" s="2">
        <f t="shared" si="4"/>
        <v>15.099999999999994</v>
      </c>
      <c r="O14" s="9">
        <f t="shared" si="5"/>
        <v>2.9829799967373556</v>
      </c>
      <c r="P14" s="10">
        <f t="shared" si="6"/>
        <v>9.8075695178821132</v>
      </c>
      <c r="Q14" s="9"/>
    </row>
    <row r="15" spans="1:18" x14ac:dyDescent="0.25">
      <c r="C15" s="9">
        <v>2.9705448967373558</v>
      </c>
      <c r="E15" s="1">
        <v>60</v>
      </c>
      <c r="F15" s="4">
        <f t="shared" si="0"/>
        <v>178.97879980424133</v>
      </c>
      <c r="G15" s="2">
        <f t="shared" si="2"/>
        <v>14.799999999999983</v>
      </c>
      <c r="H15" s="10">
        <f t="shared" si="3"/>
        <v>2.9829799967373556</v>
      </c>
      <c r="I15" s="10">
        <f t="shared" si="7"/>
        <v>9.8066774148986262</v>
      </c>
      <c r="J15" s="10"/>
      <c r="L15" s="1">
        <v>60</v>
      </c>
      <c r="M15" s="2">
        <f t="shared" si="1"/>
        <v>178.97879980424133</v>
      </c>
      <c r="N15" s="2">
        <f t="shared" si="4"/>
        <v>14.900000000000006</v>
      </c>
      <c r="O15" s="9">
        <f t="shared" si="5"/>
        <v>2.9829799967373556</v>
      </c>
      <c r="P15" s="10">
        <f t="shared" si="6"/>
        <v>9.8066774148986262</v>
      </c>
      <c r="Q15" s="9"/>
    </row>
    <row r="16" spans="1:18" x14ac:dyDescent="0.25">
      <c r="C16" s="9">
        <f>B13-C15</f>
        <v>1.243509999999981E-2</v>
      </c>
      <c r="E16" s="1">
        <v>65</v>
      </c>
      <c r="F16" s="4">
        <f t="shared" si="0"/>
        <v>193.89369978792811</v>
      </c>
      <c r="G16" s="2">
        <f t="shared" si="2"/>
        <v>15</v>
      </c>
      <c r="H16" s="10">
        <f t="shared" si="3"/>
        <v>2.9829799967373556</v>
      </c>
      <c r="I16" s="10">
        <f t="shared" si="7"/>
        <v>9.805928298330052</v>
      </c>
      <c r="J16" s="10"/>
      <c r="L16" s="1">
        <v>65</v>
      </c>
      <c r="M16" s="2">
        <f t="shared" si="1"/>
        <v>193.89369978792811</v>
      </c>
      <c r="N16" s="2">
        <f t="shared" si="4"/>
        <v>14.900000000000006</v>
      </c>
      <c r="O16" s="9">
        <f t="shared" si="5"/>
        <v>2.9829799967373556</v>
      </c>
      <c r="P16" s="10">
        <f t="shared" si="6"/>
        <v>9.805928298330052</v>
      </c>
      <c r="Q16" s="9"/>
    </row>
    <row r="17" spans="2:17" x14ac:dyDescent="0.25">
      <c r="E17" s="1">
        <v>70</v>
      </c>
      <c r="F17" s="4">
        <f t="shared" si="0"/>
        <v>208.80859977161489</v>
      </c>
      <c r="G17" s="2">
        <f t="shared" si="2"/>
        <v>7.6000000000000227</v>
      </c>
      <c r="H17" s="10">
        <f t="shared" si="3"/>
        <v>2.9829799967373556</v>
      </c>
      <c r="I17" s="10">
        <f t="shared" si="7"/>
        <v>9.8052903273622327</v>
      </c>
      <c r="J17" s="10"/>
      <c r="L17" s="1">
        <v>70</v>
      </c>
      <c r="M17" s="2">
        <f t="shared" si="1"/>
        <v>208.80859977161489</v>
      </c>
      <c r="N17" s="2">
        <f t="shared" si="4"/>
        <v>14.799999999999983</v>
      </c>
      <c r="O17" s="9">
        <f t="shared" si="5"/>
        <v>2.9829799967373556</v>
      </c>
      <c r="P17" s="10">
        <f t="shared" si="6"/>
        <v>9.8052903273622327</v>
      </c>
      <c r="Q17" s="9"/>
    </row>
    <row r="18" spans="2:17" x14ac:dyDescent="0.25">
      <c r="B18" s="6">
        <f>B13*5</f>
        <v>14.914899983686778</v>
      </c>
      <c r="E18" s="1">
        <v>75</v>
      </c>
      <c r="F18" s="4">
        <f t="shared" si="0"/>
        <v>223.72349975530167</v>
      </c>
      <c r="G18" s="2">
        <f t="shared" si="2"/>
        <v>26.899999999999977</v>
      </c>
      <c r="H18" s="10">
        <f t="shared" si="3"/>
        <v>2.9829799967373556</v>
      </c>
      <c r="I18" s="10">
        <f t="shared" si="7"/>
        <v>9.8047404653318235</v>
      </c>
      <c r="J18" s="10"/>
      <c r="L18" s="1">
        <v>75</v>
      </c>
      <c r="M18" s="2">
        <f t="shared" si="1"/>
        <v>223.72349975530167</v>
      </c>
      <c r="N18" s="2">
        <f t="shared" si="4"/>
        <v>15</v>
      </c>
      <c r="O18" s="9">
        <f t="shared" si="5"/>
        <v>2.9829799967373556</v>
      </c>
      <c r="P18" s="10">
        <f t="shared" si="6"/>
        <v>9.8047404653318235</v>
      </c>
      <c r="Q18" s="9"/>
    </row>
    <row r="19" spans="2:17" x14ac:dyDescent="0.25">
      <c r="E19" s="1">
        <v>80</v>
      </c>
      <c r="F19" s="4">
        <f t="shared" si="0"/>
        <v>238.63839973898845</v>
      </c>
      <c r="G19" s="2">
        <f t="shared" si="2"/>
        <v>9.9000000000000057</v>
      </c>
      <c r="H19" s="10">
        <f t="shared" si="3"/>
        <v>2.9829799967373556</v>
      </c>
      <c r="I19" s="10">
        <f t="shared" si="7"/>
        <v>9.8042616325019676</v>
      </c>
      <c r="J19" s="10"/>
      <c r="L19" s="1">
        <v>80</v>
      </c>
      <c r="M19" s="2">
        <f t="shared" si="1"/>
        <v>238.63839973898845</v>
      </c>
      <c r="N19" s="2">
        <f t="shared" si="4"/>
        <v>14.700000000000017</v>
      </c>
      <c r="O19" s="9">
        <f t="shared" si="5"/>
        <v>2.9829799967373556</v>
      </c>
      <c r="P19" s="10">
        <f t="shared" si="6"/>
        <v>9.8042616325019676</v>
      </c>
      <c r="Q19" s="9"/>
    </row>
    <row r="20" spans="2:17" x14ac:dyDescent="0.25">
      <c r="E20" s="1">
        <v>85</v>
      </c>
      <c r="F20" s="4">
        <f t="shared" si="0"/>
        <v>253.55329972267523</v>
      </c>
      <c r="G20" s="2">
        <f t="shared" si="2"/>
        <v>14.900000000000006</v>
      </c>
      <c r="H20" s="10">
        <f t="shared" si="3"/>
        <v>2.9829799967373556</v>
      </c>
      <c r="I20" s="10">
        <f t="shared" si="7"/>
        <v>9.8038408969646351</v>
      </c>
      <c r="J20" s="10"/>
      <c r="L20" s="1">
        <v>85</v>
      </c>
      <c r="M20" s="2">
        <f t="shared" si="1"/>
        <v>253.55329972267523</v>
      </c>
      <c r="N20" s="2">
        <f t="shared" si="4"/>
        <v>15</v>
      </c>
      <c r="O20" s="9">
        <f t="shared" si="5"/>
        <v>2.9829799967373556</v>
      </c>
      <c r="P20" s="10">
        <f t="shared" si="6"/>
        <v>9.8038408969646351</v>
      </c>
      <c r="Q20" s="9"/>
    </row>
    <row r="21" spans="2:17" x14ac:dyDescent="0.25">
      <c r="E21" s="1">
        <v>90</v>
      </c>
      <c r="F21" s="4">
        <f t="shared" si="0"/>
        <v>268.46819970636199</v>
      </c>
      <c r="G21" s="2">
        <f t="shared" si="2"/>
        <v>15</v>
      </c>
      <c r="H21" s="10">
        <f t="shared" si="3"/>
        <v>2.9829799967373556</v>
      </c>
      <c r="I21" s="10">
        <f t="shared" si="7"/>
        <v>9.803468287258605</v>
      </c>
      <c r="J21" s="10"/>
      <c r="L21" s="1">
        <v>90</v>
      </c>
      <c r="M21" s="2">
        <f t="shared" si="1"/>
        <v>268.46819970636199</v>
      </c>
      <c r="N21" s="2">
        <f t="shared" si="4"/>
        <v>14.800000000000011</v>
      </c>
      <c r="O21" s="9">
        <f t="shared" si="5"/>
        <v>2.9829799967373556</v>
      </c>
      <c r="P21" s="10">
        <f t="shared" si="6"/>
        <v>9.803468287258605</v>
      </c>
      <c r="Q21" s="9"/>
    </row>
    <row r="22" spans="2:17" x14ac:dyDescent="0.25">
      <c r="E22" s="1">
        <v>95</v>
      </c>
      <c r="F22" s="4">
        <f t="shared" si="0"/>
        <v>283.38309969004877</v>
      </c>
      <c r="G22" s="2">
        <f t="shared" si="2"/>
        <v>15.199999999999989</v>
      </c>
      <c r="H22" s="10">
        <f t="shared" si="3"/>
        <v>2.9829799967373556</v>
      </c>
      <c r="I22" s="10">
        <f t="shared" si="7"/>
        <v>9.8031359908809801</v>
      </c>
      <c r="J22" s="10"/>
      <c r="L22" s="1">
        <v>95</v>
      </c>
      <c r="M22" s="2">
        <f t="shared" si="1"/>
        <v>283.38309969004877</v>
      </c>
      <c r="N22" s="2">
        <f t="shared" si="4"/>
        <v>15</v>
      </c>
      <c r="O22" s="9">
        <f t="shared" si="5"/>
        <v>2.9829799967373556</v>
      </c>
      <c r="P22" s="10">
        <f t="shared" si="6"/>
        <v>9.8031359908809801</v>
      </c>
      <c r="Q22" s="9"/>
    </row>
    <row r="23" spans="2:17" x14ac:dyDescent="0.25">
      <c r="E23" s="1">
        <v>100</v>
      </c>
      <c r="F23" s="4">
        <f t="shared" si="0"/>
        <v>298.29799967373555</v>
      </c>
      <c r="G23" s="2">
        <f t="shared" si="2"/>
        <v>14.699999999999989</v>
      </c>
      <c r="H23" s="10">
        <f t="shared" si="3"/>
        <v>2.9829799967373556</v>
      </c>
      <c r="I23" s="10">
        <f t="shared" si="7"/>
        <v>9.8028377998643599</v>
      </c>
      <c r="J23" s="10"/>
      <c r="L23" s="1">
        <v>100</v>
      </c>
      <c r="M23" s="2">
        <f t="shared" si="1"/>
        <v>298.29799967373555</v>
      </c>
      <c r="N23" s="2">
        <f t="shared" si="4"/>
        <v>14.699999999999989</v>
      </c>
      <c r="O23" s="9">
        <f t="shared" si="5"/>
        <v>2.9829799967373556</v>
      </c>
      <c r="P23" s="10">
        <f t="shared" si="6"/>
        <v>9.8028377998643599</v>
      </c>
      <c r="Q23" s="9"/>
    </row>
    <row r="24" spans="2:17" x14ac:dyDescent="0.25">
      <c r="E24" s="1">
        <v>105</v>
      </c>
      <c r="F24" s="4">
        <f t="shared" si="0"/>
        <v>313.21289965742233</v>
      </c>
      <c r="G24" s="2">
        <f t="shared" si="2"/>
        <v>14.700000000000045</v>
      </c>
      <c r="H24" s="10">
        <f t="shared" si="3"/>
        <v>2.9829799967373556</v>
      </c>
      <c r="I24" s="10">
        <f t="shared" si="7"/>
        <v>9.8025687188914166</v>
      </c>
      <c r="J24" s="10"/>
      <c r="L24" s="1">
        <v>105</v>
      </c>
      <c r="M24" s="2">
        <f t="shared" si="1"/>
        <v>313.21289965742233</v>
      </c>
      <c r="N24" s="2">
        <f t="shared" si="4"/>
        <v>15.099999999999966</v>
      </c>
      <c r="O24" s="9">
        <f t="shared" si="5"/>
        <v>2.9829799967373556</v>
      </c>
      <c r="P24" s="10">
        <f t="shared" si="6"/>
        <v>9.8025687188914166</v>
      </c>
      <c r="Q24" s="9"/>
    </row>
    <row r="25" spans="2:17" x14ac:dyDescent="0.25">
      <c r="E25" s="1">
        <v>110</v>
      </c>
      <c r="F25" s="4">
        <f t="shared" si="0"/>
        <v>328.12779964110911</v>
      </c>
      <c r="G25" s="2">
        <f t="shared" si="2"/>
        <v>15</v>
      </c>
      <c r="H25" s="10">
        <f t="shared" si="3"/>
        <v>2.9829799967373556</v>
      </c>
      <c r="I25" s="10">
        <f t="shared" si="7"/>
        <v>9.8023246829351649</v>
      </c>
      <c r="J25" s="10"/>
      <c r="L25" s="1">
        <v>110</v>
      </c>
      <c r="M25" s="2">
        <f t="shared" si="1"/>
        <v>328.12779964110911</v>
      </c>
      <c r="N25" s="2">
        <f t="shared" si="4"/>
        <v>14.5</v>
      </c>
      <c r="O25" s="9">
        <f t="shared" si="5"/>
        <v>2.9829799967373556</v>
      </c>
      <c r="P25" s="10">
        <f t="shared" si="6"/>
        <v>9.8023246829351649</v>
      </c>
      <c r="Q25" s="9"/>
    </row>
    <row r="26" spans="2:17" x14ac:dyDescent="0.25">
      <c r="E26" s="1">
        <v>115</v>
      </c>
      <c r="F26" s="4">
        <f t="shared" si="0"/>
        <v>343.04269962479589</v>
      </c>
      <c r="G26" s="2">
        <f t="shared" si="2"/>
        <v>14.799999999999955</v>
      </c>
      <c r="H26" s="10">
        <f t="shared" si="3"/>
        <v>2.9829799967373556</v>
      </c>
      <c r="I26" s="10">
        <f t="shared" si="7"/>
        <v>9.8021023502963196</v>
      </c>
      <c r="J26" s="10"/>
      <c r="L26" s="1">
        <v>115</v>
      </c>
      <c r="M26" s="2">
        <f t="shared" si="1"/>
        <v>343.04269962479589</v>
      </c>
      <c r="N26" s="2">
        <f t="shared" si="4"/>
        <v>15.200000000000045</v>
      </c>
      <c r="O26" s="9">
        <f t="shared" si="5"/>
        <v>2.9829799967373556</v>
      </c>
      <c r="P26" s="10">
        <f t="shared" si="6"/>
        <v>9.8021023502963196</v>
      </c>
      <c r="Q26" s="9"/>
    </row>
    <row r="27" spans="2:17" x14ac:dyDescent="0.25">
      <c r="E27" s="1">
        <v>120</v>
      </c>
      <c r="F27" s="4">
        <f t="shared" si="0"/>
        <v>357.95759960848267</v>
      </c>
      <c r="G27" s="2">
        <f t="shared" si="2"/>
        <v>15.300000000000011</v>
      </c>
      <c r="H27" s="10">
        <f t="shared" si="3"/>
        <v>2.9829799967373556</v>
      </c>
      <c r="I27" s="10">
        <f t="shared" si="7"/>
        <v>9.8018989485467749</v>
      </c>
      <c r="J27" s="10"/>
      <c r="L27" s="1">
        <v>120</v>
      </c>
      <c r="M27" s="2">
        <f t="shared" si="1"/>
        <v>357.95759960848267</v>
      </c>
      <c r="N27" s="2">
        <f t="shared" si="4"/>
        <v>15</v>
      </c>
      <c r="O27" s="9">
        <f t="shared" si="5"/>
        <v>2.9829799967373556</v>
      </c>
      <c r="P27" s="10">
        <f t="shared" si="6"/>
        <v>9.8018989485467749</v>
      </c>
      <c r="Q27" s="9"/>
    </row>
    <row r="28" spans="2:17" x14ac:dyDescent="0.25">
      <c r="E28" s="1">
        <v>125</v>
      </c>
      <c r="F28" s="4">
        <f t="shared" si="0"/>
        <v>372.87249959216945</v>
      </c>
      <c r="G28" s="2">
        <f t="shared" si="2"/>
        <v>14.5</v>
      </c>
      <c r="H28" s="10">
        <f t="shared" si="3"/>
        <v>2.9829799967373556</v>
      </c>
      <c r="I28" s="10">
        <f t="shared" si="7"/>
        <v>9.8017121582433706</v>
      </c>
      <c r="J28" s="10"/>
      <c r="L28" s="1">
        <v>125</v>
      </c>
      <c r="M28" s="2">
        <f t="shared" si="1"/>
        <v>372.87249959216945</v>
      </c>
      <c r="N28" s="2">
        <f t="shared" si="4"/>
        <v>14.599999999999966</v>
      </c>
      <c r="O28" s="9">
        <f t="shared" si="5"/>
        <v>2.9829799967373556</v>
      </c>
      <c r="P28" s="10">
        <f t="shared" si="6"/>
        <v>9.8017121582433706</v>
      </c>
      <c r="Q28" s="9"/>
    </row>
    <row r="29" spans="2:17" x14ac:dyDescent="0.25">
      <c r="E29" s="1">
        <v>130</v>
      </c>
      <c r="F29" s="4">
        <f t="shared" si="0"/>
        <v>387.78739957585623</v>
      </c>
      <c r="G29" s="2">
        <f t="shared" si="2"/>
        <v>14.600000000000023</v>
      </c>
      <c r="H29" s="10">
        <f t="shared" si="3"/>
        <v>2.9829799967373556</v>
      </c>
      <c r="I29" s="10">
        <f t="shared" si="7"/>
        <v>9.8015400240311497</v>
      </c>
      <c r="J29" s="10"/>
      <c r="L29" s="1">
        <v>130</v>
      </c>
      <c r="M29" s="2">
        <f t="shared" si="1"/>
        <v>387.78739957585623</v>
      </c>
      <c r="N29" s="2">
        <f t="shared" si="4"/>
        <v>14.900000000000034</v>
      </c>
      <c r="O29" s="9">
        <f t="shared" si="5"/>
        <v>2.9829799967373556</v>
      </c>
      <c r="P29" s="10">
        <f t="shared" si="6"/>
        <v>9.8015400240311497</v>
      </c>
      <c r="Q29" s="9"/>
    </row>
    <row r="30" spans="2:17" x14ac:dyDescent="0.25">
      <c r="E30" s="1">
        <v>135</v>
      </c>
      <c r="F30" s="4">
        <f t="shared" si="0"/>
        <v>402.70229955954301</v>
      </c>
      <c r="G30" s="2">
        <f t="shared" si="2"/>
        <v>15.300000000000011</v>
      </c>
      <c r="H30" s="10">
        <f t="shared" si="3"/>
        <v>2.9829799967373556</v>
      </c>
      <c r="I30" s="10">
        <f t="shared" si="7"/>
        <v>9.8013808858931863</v>
      </c>
      <c r="J30" s="10"/>
      <c r="L30" s="1">
        <v>135</v>
      </c>
      <c r="M30" s="2">
        <f t="shared" si="1"/>
        <v>402.70229955954301</v>
      </c>
      <c r="N30" s="2">
        <f t="shared" si="4"/>
        <v>15</v>
      </c>
      <c r="O30" s="9">
        <f t="shared" si="5"/>
        <v>2.9829799967373556</v>
      </c>
      <c r="P30" s="10">
        <f t="shared" si="6"/>
        <v>9.8013808858931863</v>
      </c>
      <c r="Q30" s="9"/>
    </row>
    <row r="31" spans="2:17" x14ac:dyDescent="0.25">
      <c r="E31" s="1">
        <v>140</v>
      </c>
      <c r="F31" s="4">
        <f t="shared" si="0"/>
        <v>417.61719954322979</v>
      </c>
      <c r="G31" s="2">
        <f t="shared" si="2"/>
        <v>15.099999999999966</v>
      </c>
      <c r="H31" s="10">
        <f t="shared" si="3"/>
        <v>2.9829799967373556</v>
      </c>
      <c r="I31" s="10">
        <f t="shared" si="7"/>
        <v>9.8012333254135129</v>
      </c>
      <c r="J31" s="10"/>
      <c r="L31" s="1">
        <v>140</v>
      </c>
      <c r="M31" s="2">
        <f t="shared" si="1"/>
        <v>417.61719954322979</v>
      </c>
      <c r="N31" s="2">
        <f t="shared" si="4"/>
        <v>15.099999999999966</v>
      </c>
      <c r="O31" s="9">
        <f t="shared" si="5"/>
        <v>2.9829799967373556</v>
      </c>
      <c r="P31" s="10">
        <f t="shared" si="6"/>
        <v>9.8012333254135129</v>
      </c>
      <c r="Q31" s="9"/>
    </row>
    <row r="32" spans="2:17" x14ac:dyDescent="0.25">
      <c r="E32" s="1">
        <v>145</v>
      </c>
      <c r="F32" s="4">
        <f t="shared" si="0"/>
        <v>432.53209952691657</v>
      </c>
      <c r="G32" s="2">
        <f t="shared" si="2"/>
        <v>14.800000000000011</v>
      </c>
      <c r="H32" s="10">
        <f t="shared" si="3"/>
        <v>2.9829799967373556</v>
      </c>
      <c r="I32" s="10">
        <f t="shared" si="7"/>
        <v>9.8010961233622638</v>
      </c>
      <c r="J32" s="10"/>
      <c r="L32" s="1">
        <v>145</v>
      </c>
      <c r="M32" s="2">
        <f t="shared" si="1"/>
        <v>432.53209952691657</v>
      </c>
      <c r="N32" s="2">
        <f t="shared" si="4"/>
        <v>14.800000000000011</v>
      </c>
      <c r="O32" s="9">
        <f t="shared" si="5"/>
        <v>2.9829799967373556</v>
      </c>
      <c r="P32" s="10">
        <f t="shared" si="6"/>
        <v>9.8010961233622638</v>
      </c>
      <c r="Q32" s="9"/>
    </row>
    <row r="33" spans="5:18" x14ac:dyDescent="0.25">
      <c r="E33" s="1">
        <v>150</v>
      </c>
      <c r="F33" s="4">
        <f t="shared" si="0"/>
        <v>447.44699951060335</v>
      </c>
      <c r="G33" s="2">
        <f t="shared" si="2"/>
        <v>14.699999999999989</v>
      </c>
      <c r="H33" s="10">
        <f t="shared" si="3"/>
        <v>2.9829799967373556</v>
      </c>
      <c r="I33" s="10">
        <f t="shared" si="7"/>
        <v>9.8009682259140281</v>
      </c>
      <c r="J33" s="10"/>
      <c r="L33" s="1">
        <v>150</v>
      </c>
      <c r="M33" s="2">
        <f t="shared" si="1"/>
        <v>447.44699951060335</v>
      </c>
      <c r="N33" s="2">
        <f t="shared" si="4"/>
        <v>14.5</v>
      </c>
      <c r="O33" s="9">
        <f t="shared" si="5"/>
        <v>2.9829799967373556</v>
      </c>
      <c r="P33" s="10">
        <f t="shared" si="6"/>
        <v>9.8009682259140281</v>
      </c>
      <c r="Q33" s="9"/>
    </row>
    <row r="34" spans="5:18" x14ac:dyDescent="0.25">
      <c r="O34" s="9"/>
      <c r="P34" s="9"/>
      <c r="Q34" s="9"/>
    </row>
    <row r="35" spans="5:18" x14ac:dyDescent="0.25">
      <c r="G35" s="2">
        <f xml:space="preserve"> AVERAGE(G5:G33)</f>
        <v>14.882758620689655</v>
      </c>
      <c r="H35" s="9">
        <f>AVERAGE(H4:H33)</f>
        <v>2.9829799967373556</v>
      </c>
      <c r="I35" s="8">
        <f>AVERAGE(I5:I33)</f>
        <v>9.8099315118960551</v>
      </c>
      <c r="J35" s="9">
        <v>9.81</v>
      </c>
      <c r="K35">
        <f>(J35-I35)/9.81</f>
        <v>6.9814580984139673E-6</v>
      </c>
      <c r="N35" s="2">
        <f>AVERAGE(N5:N33)</f>
        <v>14.865517241379312</v>
      </c>
      <c r="O35" s="9">
        <f>AVERAGE(O4:O33)</f>
        <v>2.9829799967373556</v>
      </c>
      <c r="P35" s="7">
        <f>AVERAGE(P5:P33)</f>
        <v>9.8099315118960551</v>
      </c>
      <c r="Q35" s="9">
        <v>9.81</v>
      </c>
      <c r="R35">
        <f>(Q35-P35)/9.81</f>
        <v>6.9814580984139673E-6</v>
      </c>
    </row>
    <row r="36" spans="5:18" x14ac:dyDescent="0.25">
      <c r="M36" s="8"/>
    </row>
    <row r="37" spans="5:18" x14ac:dyDescent="0.25">
      <c r="F37" s="5">
        <v>14.6</v>
      </c>
      <c r="M37" s="3">
        <v>14.9</v>
      </c>
    </row>
    <row r="38" spans="5:18" x14ac:dyDescent="0.25">
      <c r="F38" s="5">
        <v>29.5</v>
      </c>
      <c r="M38" s="3">
        <v>29.8</v>
      </c>
    </row>
    <row r="39" spans="5:18" x14ac:dyDescent="0.25">
      <c r="F39" s="5">
        <v>44.3</v>
      </c>
      <c r="M39" s="3">
        <v>44.5</v>
      </c>
    </row>
    <row r="40" spans="5:18" x14ac:dyDescent="0.25">
      <c r="F40" s="5">
        <v>59.4</v>
      </c>
      <c r="M40" s="3">
        <v>59.5</v>
      </c>
    </row>
    <row r="41" spans="5:18" x14ac:dyDescent="0.25">
      <c r="F41" s="5">
        <v>74.099999999999994</v>
      </c>
      <c r="M41" s="3">
        <v>74.2</v>
      </c>
    </row>
    <row r="42" spans="5:18" x14ac:dyDescent="0.25">
      <c r="F42" s="5">
        <v>89</v>
      </c>
      <c r="M42" s="3">
        <v>89</v>
      </c>
    </row>
    <row r="43" spans="5:18" x14ac:dyDescent="0.25">
      <c r="F43" s="5">
        <v>104</v>
      </c>
      <c r="M43" s="3">
        <v>104.1</v>
      </c>
    </row>
    <row r="44" spans="5:18" x14ac:dyDescent="0.25">
      <c r="F44" s="5">
        <v>118.9</v>
      </c>
      <c r="M44" s="3">
        <v>118.8</v>
      </c>
    </row>
    <row r="45" spans="5:18" x14ac:dyDescent="0.25">
      <c r="F45" s="5">
        <v>133.6</v>
      </c>
      <c r="M45" s="3">
        <v>133.9</v>
      </c>
    </row>
    <row r="46" spans="5:18" x14ac:dyDescent="0.25">
      <c r="F46" s="5">
        <v>148.4</v>
      </c>
      <c r="M46" s="3">
        <v>148.4</v>
      </c>
    </row>
    <row r="47" spans="5:18" x14ac:dyDescent="0.25">
      <c r="F47" s="5">
        <v>163.4</v>
      </c>
      <c r="M47" s="3">
        <v>163.5</v>
      </c>
    </row>
    <row r="48" spans="5:18" x14ac:dyDescent="0.25">
      <c r="F48" s="5">
        <v>178.2</v>
      </c>
      <c r="M48" s="3">
        <v>178.4</v>
      </c>
    </row>
    <row r="49" spans="6:13" x14ac:dyDescent="0.25">
      <c r="F49" s="5">
        <v>193.2</v>
      </c>
      <c r="M49" s="3">
        <v>193.3</v>
      </c>
    </row>
    <row r="50" spans="6:13" x14ac:dyDescent="0.25">
      <c r="F50" s="5">
        <v>200.8</v>
      </c>
      <c r="M50" s="3">
        <v>208.1</v>
      </c>
    </row>
    <row r="51" spans="6:13" x14ac:dyDescent="0.25">
      <c r="F51" s="5">
        <v>227.7</v>
      </c>
      <c r="M51" s="3">
        <v>223.1</v>
      </c>
    </row>
    <row r="52" spans="6:13" x14ac:dyDescent="0.25">
      <c r="F52" s="5">
        <v>237.6</v>
      </c>
      <c r="M52" s="3">
        <v>237.8</v>
      </c>
    </row>
    <row r="53" spans="6:13" x14ac:dyDescent="0.25">
      <c r="F53" s="5">
        <v>252.5</v>
      </c>
      <c r="M53" s="3">
        <v>252.8</v>
      </c>
    </row>
    <row r="54" spans="6:13" x14ac:dyDescent="0.25">
      <c r="F54" s="5">
        <v>267.5</v>
      </c>
      <c r="M54" s="3">
        <v>267.60000000000002</v>
      </c>
    </row>
    <row r="55" spans="6:13" x14ac:dyDescent="0.25">
      <c r="F55" s="5">
        <v>282.7</v>
      </c>
      <c r="M55" s="3">
        <v>282.60000000000002</v>
      </c>
    </row>
    <row r="56" spans="6:13" x14ac:dyDescent="0.25">
      <c r="F56" s="5">
        <v>297.39999999999998</v>
      </c>
      <c r="M56" s="3">
        <v>297.3</v>
      </c>
    </row>
    <row r="57" spans="6:13" x14ac:dyDescent="0.25">
      <c r="F57" s="5">
        <v>312.10000000000002</v>
      </c>
      <c r="M57" s="3">
        <v>312.39999999999998</v>
      </c>
    </row>
    <row r="58" spans="6:13" x14ac:dyDescent="0.25">
      <c r="F58" s="5">
        <v>327.10000000000002</v>
      </c>
      <c r="M58" s="3">
        <v>326.89999999999998</v>
      </c>
    </row>
    <row r="59" spans="6:13" x14ac:dyDescent="0.25">
      <c r="F59" s="5">
        <v>341.9</v>
      </c>
      <c r="M59" s="3">
        <v>342.1</v>
      </c>
    </row>
    <row r="60" spans="6:13" x14ac:dyDescent="0.25">
      <c r="F60" s="5">
        <v>357.2</v>
      </c>
      <c r="M60" s="3">
        <v>357.1</v>
      </c>
    </row>
    <row r="61" spans="6:13" x14ac:dyDescent="0.25">
      <c r="F61" s="5">
        <v>371.7</v>
      </c>
      <c r="M61" s="3">
        <v>371.7</v>
      </c>
    </row>
    <row r="62" spans="6:13" x14ac:dyDescent="0.25">
      <c r="F62" s="5">
        <v>386.3</v>
      </c>
      <c r="M62" s="3">
        <v>386.6</v>
      </c>
    </row>
    <row r="63" spans="6:13" x14ac:dyDescent="0.25">
      <c r="F63" s="5">
        <v>401.6</v>
      </c>
      <c r="M63" s="3">
        <v>401.6</v>
      </c>
    </row>
    <row r="64" spans="6:13" x14ac:dyDescent="0.25">
      <c r="F64" s="5">
        <v>416.7</v>
      </c>
      <c r="M64" s="3">
        <v>416.7</v>
      </c>
    </row>
    <row r="65" spans="6:13" x14ac:dyDescent="0.25">
      <c r="F65" s="5">
        <v>431.5</v>
      </c>
      <c r="M65" s="3">
        <v>431.5</v>
      </c>
    </row>
    <row r="66" spans="6:13" x14ac:dyDescent="0.25">
      <c r="F66" s="5">
        <v>446.2</v>
      </c>
      <c r="M66" s="3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FA8E-8742-460C-BA02-F281137018A0}">
  <dimension ref="D4:P34"/>
  <sheetViews>
    <sheetView topLeftCell="J1" workbookViewId="0">
      <selection activeCell="K5" sqref="K5:P34"/>
    </sheetView>
  </sheetViews>
  <sheetFormatPr defaultRowHeight="15" x14ac:dyDescent="0.25"/>
  <sheetData>
    <row r="4" spans="4:16" x14ac:dyDescent="0.25">
      <c r="D4" s="1"/>
      <c r="E4" s="5"/>
    </row>
    <row r="5" spans="4:16" x14ac:dyDescent="0.25">
      <c r="D5" s="1">
        <v>5</v>
      </c>
      <c r="E5" t="s">
        <v>25</v>
      </c>
      <c r="F5" s="4">
        <v>14.914899983686778</v>
      </c>
      <c r="G5" t="s">
        <v>25</v>
      </c>
      <c r="H5" s="10" t="s">
        <v>23</v>
      </c>
      <c r="I5" s="15" t="s">
        <v>26</v>
      </c>
      <c r="K5" s="1">
        <v>5</v>
      </c>
      <c r="L5" t="s">
        <v>25</v>
      </c>
      <c r="M5" s="2">
        <v>14.914899983686778</v>
      </c>
      <c r="N5" t="s">
        <v>25</v>
      </c>
      <c r="O5" s="9" t="s">
        <v>23</v>
      </c>
      <c r="P5" s="15" t="s">
        <v>26</v>
      </c>
    </row>
    <row r="6" spans="4:16" x14ac:dyDescent="0.25">
      <c r="D6" s="1">
        <v>10</v>
      </c>
      <c r="E6" t="s">
        <v>25</v>
      </c>
      <c r="F6" s="4">
        <v>29.829799967373557</v>
      </c>
      <c r="G6" t="s">
        <v>25</v>
      </c>
      <c r="H6" s="10">
        <v>9.8718356757751753</v>
      </c>
      <c r="I6" s="15" t="s">
        <v>26</v>
      </c>
      <c r="K6" s="1">
        <v>10</v>
      </c>
      <c r="L6" t="s">
        <v>25</v>
      </c>
      <c r="M6" s="2">
        <v>29.829799967373557</v>
      </c>
      <c r="N6" t="s">
        <v>25</v>
      </c>
      <c r="O6" s="10">
        <v>9.8718356757751753</v>
      </c>
      <c r="P6" s="15" t="s">
        <v>26</v>
      </c>
    </row>
    <row r="7" spans="4:16" x14ac:dyDescent="0.25">
      <c r="D7" s="1">
        <v>15</v>
      </c>
      <c r="E7" t="s">
        <v>25</v>
      </c>
      <c r="F7" s="4">
        <v>44.744699951060333</v>
      </c>
      <c r="G7" t="s">
        <v>25</v>
      </c>
      <c r="H7" s="10">
        <v>9.8409104880269727</v>
      </c>
      <c r="I7" s="15" t="s">
        <v>26</v>
      </c>
      <c r="K7" s="1">
        <v>15</v>
      </c>
      <c r="L7" t="s">
        <v>25</v>
      </c>
      <c r="M7" s="2">
        <v>44.744699951060333</v>
      </c>
      <c r="N7" t="s">
        <v>25</v>
      </c>
      <c r="O7" s="10">
        <v>9.8409104880269727</v>
      </c>
      <c r="P7" s="15" t="s">
        <v>26</v>
      </c>
    </row>
    <row r="8" spans="4:16" x14ac:dyDescent="0.25">
      <c r="D8" s="1">
        <v>20</v>
      </c>
      <c r="E8" t="s">
        <v>25</v>
      </c>
      <c r="F8" s="4">
        <v>59.659599934747114</v>
      </c>
      <c r="G8" t="s">
        <v>25</v>
      </c>
      <c r="H8" s="10">
        <v>9.8282490716926709</v>
      </c>
      <c r="I8" s="15" t="s">
        <v>26</v>
      </c>
      <c r="K8" s="1">
        <v>20</v>
      </c>
      <c r="L8" t="s">
        <v>25</v>
      </c>
      <c r="M8" s="2">
        <v>59.659599934747114</v>
      </c>
      <c r="N8" t="s">
        <v>25</v>
      </c>
      <c r="O8" s="10">
        <v>9.8282490716926709</v>
      </c>
      <c r="P8" s="15" t="s">
        <v>26</v>
      </c>
    </row>
    <row r="9" spans="4:16" x14ac:dyDescent="0.25">
      <c r="D9" s="1">
        <v>25</v>
      </c>
      <c r="E9" t="s">
        <v>25</v>
      </c>
      <c r="F9" s="4">
        <v>74.574499918433887</v>
      </c>
      <c r="G9" t="s">
        <v>25</v>
      </c>
      <c r="H9" s="10">
        <v>9.8213113231351734</v>
      </c>
      <c r="I9" s="15" t="s">
        <v>26</v>
      </c>
      <c r="K9" s="1">
        <v>25</v>
      </c>
      <c r="L9" t="s">
        <v>25</v>
      </c>
      <c r="M9" s="2">
        <v>74.574499918433887</v>
      </c>
      <c r="N9" t="s">
        <v>25</v>
      </c>
      <c r="O9" s="10">
        <v>9.8213113231351734</v>
      </c>
      <c r="P9" s="15" t="s">
        <v>26</v>
      </c>
    </row>
    <row r="10" spans="4:16" x14ac:dyDescent="0.25">
      <c r="D10" s="1">
        <v>30</v>
      </c>
      <c r="E10" t="s">
        <v>25</v>
      </c>
      <c r="F10" s="4">
        <v>89.489399902120667</v>
      </c>
      <c r="G10" t="s">
        <v>25</v>
      </c>
      <c r="H10" s="10">
        <v>9.8169230488362711</v>
      </c>
      <c r="I10" s="15" t="s">
        <v>26</v>
      </c>
      <c r="K10" s="1">
        <v>30</v>
      </c>
      <c r="L10" t="s">
        <v>25</v>
      </c>
      <c r="M10" s="2">
        <v>89.489399902120667</v>
      </c>
      <c r="N10" t="s">
        <v>25</v>
      </c>
      <c r="O10" s="10">
        <v>9.8169230488362711</v>
      </c>
      <c r="P10" s="15" t="s">
        <v>26</v>
      </c>
    </row>
    <row r="11" spans="4:16" x14ac:dyDescent="0.25">
      <c r="D11" s="1">
        <v>35</v>
      </c>
      <c r="E11" t="s">
        <v>25</v>
      </c>
      <c r="F11" s="4">
        <v>104.40429988580745</v>
      </c>
      <c r="G11" t="s">
        <v>25</v>
      </c>
      <c r="H11" s="10">
        <v>9.8138947417478164</v>
      </c>
      <c r="I11" s="15" t="s">
        <v>26</v>
      </c>
      <c r="K11" s="1">
        <v>35</v>
      </c>
      <c r="L11" t="s">
        <v>25</v>
      </c>
      <c r="M11" s="2">
        <v>104.40429988580745</v>
      </c>
      <c r="N11" t="s">
        <v>25</v>
      </c>
      <c r="O11" s="10">
        <v>9.8138947417478164</v>
      </c>
      <c r="P11" s="15" t="s">
        <v>26</v>
      </c>
    </row>
    <row r="12" spans="4:16" x14ac:dyDescent="0.25">
      <c r="D12" s="1">
        <v>40</v>
      </c>
      <c r="E12" t="s">
        <v>25</v>
      </c>
      <c r="F12" s="4">
        <v>119.31919986949423</v>
      </c>
      <c r="G12" t="s">
        <v>25</v>
      </c>
      <c r="H12" s="10">
        <v>9.8116782138893228</v>
      </c>
      <c r="I12" s="15" t="s">
        <v>26</v>
      </c>
      <c r="K12" s="1">
        <v>40</v>
      </c>
      <c r="L12" t="s">
        <v>25</v>
      </c>
      <c r="M12" s="2">
        <v>119.31919986949423</v>
      </c>
      <c r="N12" t="s">
        <v>25</v>
      </c>
      <c r="O12" s="10">
        <v>9.8116782138893228</v>
      </c>
      <c r="P12" s="15" t="s">
        <v>26</v>
      </c>
    </row>
    <row r="13" spans="4:16" x14ac:dyDescent="0.25">
      <c r="D13" s="1">
        <v>45</v>
      </c>
      <c r="E13" t="s">
        <v>25</v>
      </c>
      <c r="F13" s="4">
        <v>134.23409985318099</v>
      </c>
      <c r="G13" t="s">
        <v>25</v>
      </c>
      <c r="H13" s="10">
        <v>9.8099853002787718</v>
      </c>
      <c r="I13" s="15" t="s">
        <v>26</v>
      </c>
      <c r="K13" s="1">
        <v>45</v>
      </c>
      <c r="L13" t="s">
        <v>25</v>
      </c>
      <c r="M13" s="2">
        <v>134.23409985318099</v>
      </c>
      <c r="N13" t="s">
        <v>25</v>
      </c>
      <c r="O13" s="10">
        <v>9.8099853002787718</v>
      </c>
      <c r="P13" s="15" t="s">
        <v>26</v>
      </c>
    </row>
    <row r="14" spans="4:16" x14ac:dyDescent="0.25">
      <c r="D14" s="1">
        <v>50</v>
      </c>
      <c r="E14" t="s">
        <v>25</v>
      </c>
      <c r="F14" s="4">
        <v>149.14899983686777</v>
      </c>
      <c r="G14" t="s">
        <v>25</v>
      </c>
      <c r="H14" s="10">
        <v>9.8086499068008699</v>
      </c>
      <c r="I14" s="15" t="s">
        <v>26</v>
      </c>
      <c r="K14" s="1">
        <v>50</v>
      </c>
      <c r="L14" t="s">
        <v>25</v>
      </c>
      <c r="M14" s="2">
        <v>149.14899983686777</v>
      </c>
      <c r="N14" t="s">
        <v>25</v>
      </c>
      <c r="O14" s="10">
        <v>9.8086499068008699</v>
      </c>
      <c r="P14" s="15" t="s">
        <v>26</v>
      </c>
    </row>
    <row r="15" spans="4:16" x14ac:dyDescent="0.25">
      <c r="D15" s="1">
        <v>55</v>
      </c>
      <c r="E15" t="s">
        <v>25</v>
      </c>
      <c r="F15" s="4">
        <v>164.06389982055455</v>
      </c>
      <c r="G15" t="s">
        <v>25</v>
      </c>
      <c r="H15" s="10">
        <v>9.8075695178821132</v>
      </c>
      <c r="I15" s="15" t="s">
        <v>26</v>
      </c>
      <c r="K15" s="1">
        <v>55</v>
      </c>
      <c r="L15" t="s">
        <v>25</v>
      </c>
      <c r="M15" s="2">
        <v>164.06389982055455</v>
      </c>
      <c r="N15" t="s">
        <v>25</v>
      </c>
      <c r="O15" s="10">
        <v>9.8075695178821132</v>
      </c>
      <c r="P15" s="15" t="s">
        <v>26</v>
      </c>
    </row>
    <row r="16" spans="4:16" x14ac:dyDescent="0.25">
      <c r="D16" s="1">
        <v>60</v>
      </c>
      <c r="E16" t="s">
        <v>25</v>
      </c>
      <c r="F16" s="4">
        <v>178.97879980424133</v>
      </c>
      <c r="G16" t="s">
        <v>25</v>
      </c>
      <c r="H16" s="10">
        <v>9.8066774148986262</v>
      </c>
      <c r="I16" s="15" t="s">
        <v>26</v>
      </c>
      <c r="K16" s="1">
        <v>60</v>
      </c>
      <c r="L16" t="s">
        <v>25</v>
      </c>
      <c r="M16" s="2">
        <v>178.97879980424133</v>
      </c>
      <c r="N16" t="s">
        <v>25</v>
      </c>
      <c r="O16" s="10">
        <v>9.8066774148986262</v>
      </c>
      <c r="P16" s="15" t="s">
        <v>26</v>
      </c>
    </row>
    <row r="17" spans="4:16" x14ac:dyDescent="0.25">
      <c r="D17" s="1">
        <v>65</v>
      </c>
      <c r="E17" t="s">
        <v>25</v>
      </c>
      <c r="F17" s="4">
        <v>193.89369978792811</v>
      </c>
      <c r="G17" t="s">
        <v>25</v>
      </c>
      <c r="H17" s="10">
        <v>9.805928298330052</v>
      </c>
      <c r="I17" s="15" t="s">
        <v>26</v>
      </c>
      <c r="K17" s="1">
        <v>65</v>
      </c>
      <c r="L17" t="s">
        <v>25</v>
      </c>
      <c r="M17" s="2">
        <v>193.89369978792811</v>
      </c>
      <c r="N17" t="s">
        <v>25</v>
      </c>
      <c r="O17" s="10">
        <v>9.805928298330052</v>
      </c>
      <c r="P17" s="15" t="s">
        <v>26</v>
      </c>
    </row>
    <row r="18" spans="4:16" x14ac:dyDescent="0.25">
      <c r="D18" s="1">
        <v>70</v>
      </c>
      <c r="E18" t="s">
        <v>25</v>
      </c>
      <c r="F18" s="4">
        <v>208.80859977161489</v>
      </c>
      <c r="G18" t="s">
        <v>25</v>
      </c>
      <c r="H18" s="10">
        <v>9.8052903273622327</v>
      </c>
      <c r="I18" s="15" t="s">
        <v>26</v>
      </c>
      <c r="K18" s="1">
        <v>70</v>
      </c>
      <c r="L18" t="s">
        <v>25</v>
      </c>
      <c r="M18" s="2">
        <v>208.80859977161489</v>
      </c>
      <c r="N18" t="s">
        <v>25</v>
      </c>
      <c r="O18" s="10">
        <v>9.8052903273622327</v>
      </c>
      <c r="P18" s="15" t="s">
        <v>26</v>
      </c>
    </row>
    <row r="19" spans="4:16" x14ac:dyDescent="0.25">
      <c r="D19" s="1">
        <v>75</v>
      </c>
      <c r="E19" t="s">
        <v>25</v>
      </c>
      <c r="F19" s="4">
        <v>223.72349975530167</v>
      </c>
      <c r="G19" t="s">
        <v>25</v>
      </c>
      <c r="H19" s="10">
        <v>9.8047404653318235</v>
      </c>
      <c r="I19" s="15" t="s">
        <v>26</v>
      </c>
      <c r="K19" s="1">
        <v>75</v>
      </c>
      <c r="L19" t="s">
        <v>25</v>
      </c>
      <c r="M19" s="2">
        <v>223.72349975530167</v>
      </c>
      <c r="N19" t="s">
        <v>25</v>
      </c>
      <c r="O19" s="10">
        <v>9.8047404653318235</v>
      </c>
      <c r="P19" s="15" t="s">
        <v>26</v>
      </c>
    </row>
    <row r="20" spans="4:16" x14ac:dyDescent="0.25">
      <c r="D20" s="1">
        <v>80</v>
      </c>
      <c r="E20" t="s">
        <v>25</v>
      </c>
      <c r="F20" s="4">
        <v>238.63839973898845</v>
      </c>
      <c r="G20" t="s">
        <v>25</v>
      </c>
      <c r="H20" s="10">
        <v>9.8042616325019676</v>
      </c>
      <c r="I20" s="15" t="s">
        <v>26</v>
      </c>
      <c r="K20" s="1">
        <v>80</v>
      </c>
      <c r="L20" t="s">
        <v>25</v>
      </c>
      <c r="M20" s="2">
        <v>238.63839973898845</v>
      </c>
      <c r="N20" t="s">
        <v>25</v>
      </c>
      <c r="O20" s="10">
        <v>9.8042616325019676</v>
      </c>
      <c r="P20" s="15" t="s">
        <v>26</v>
      </c>
    </row>
    <row r="21" spans="4:16" x14ac:dyDescent="0.25">
      <c r="D21" s="1">
        <v>85</v>
      </c>
      <c r="E21" t="s">
        <v>25</v>
      </c>
      <c r="F21" s="4">
        <v>253.55329972267523</v>
      </c>
      <c r="G21" t="s">
        <v>25</v>
      </c>
      <c r="H21" s="10">
        <v>9.8038408969646351</v>
      </c>
      <c r="I21" s="15" t="s">
        <v>26</v>
      </c>
      <c r="K21" s="1">
        <v>85</v>
      </c>
      <c r="L21" t="s">
        <v>25</v>
      </c>
      <c r="M21" s="2">
        <v>253.55329972267523</v>
      </c>
      <c r="N21" t="s">
        <v>25</v>
      </c>
      <c r="O21" s="10">
        <v>9.8038408969646351</v>
      </c>
      <c r="P21" s="15" t="s">
        <v>26</v>
      </c>
    </row>
    <row r="22" spans="4:16" x14ac:dyDescent="0.25">
      <c r="D22" s="1">
        <v>90</v>
      </c>
      <c r="E22" t="s">
        <v>25</v>
      </c>
      <c r="F22" s="4">
        <v>268.46819970636199</v>
      </c>
      <c r="G22" t="s">
        <v>25</v>
      </c>
      <c r="H22" s="10">
        <v>9.803468287258605</v>
      </c>
      <c r="I22" s="15" t="s">
        <v>26</v>
      </c>
      <c r="K22" s="1">
        <v>90</v>
      </c>
      <c r="L22" t="s">
        <v>25</v>
      </c>
      <c r="M22" s="2">
        <v>268.46819970636199</v>
      </c>
      <c r="N22" t="s">
        <v>25</v>
      </c>
      <c r="O22" s="10">
        <v>9.803468287258605</v>
      </c>
      <c r="P22" s="15" t="s">
        <v>26</v>
      </c>
    </row>
    <row r="23" spans="4:16" x14ac:dyDescent="0.25">
      <c r="D23" s="1">
        <v>95</v>
      </c>
      <c r="E23" t="s">
        <v>25</v>
      </c>
      <c r="F23" s="4">
        <v>283.38309969004877</v>
      </c>
      <c r="G23" t="s">
        <v>25</v>
      </c>
      <c r="H23" s="10">
        <v>9.8031359908809801</v>
      </c>
      <c r="I23" s="15" t="s">
        <v>26</v>
      </c>
      <c r="K23" s="1">
        <v>95</v>
      </c>
      <c r="L23" t="s">
        <v>25</v>
      </c>
      <c r="M23" s="2">
        <v>283.38309969004877</v>
      </c>
      <c r="N23" t="s">
        <v>25</v>
      </c>
      <c r="O23" s="10">
        <v>9.8031359908809801</v>
      </c>
      <c r="P23" s="15" t="s">
        <v>26</v>
      </c>
    </row>
    <row r="24" spans="4:16" x14ac:dyDescent="0.25">
      <c r="D24" s="1">
        <v>100</v>
      </c>
      <c r="E24" t="s">
        <v>25</v>
      </c>
      <c r="F24" s="4">
        <v>298.29799967373555</v>
      </c>
      <c r="G24" t="s">
        <v>25</v>
      </c>
      <c r="H24" s="10">
        <v>9.8028377998643599</v>
      </c>
      <c r="I24" s="15" t="s">
        <v>26</v>
      </c>
      <c r="K24" s="1">
        <v>100</v>
      </c>
      <c r="L24" t="s">
        <v>25</v>
      </c>
      <c r="M24" s="2">
        <v>298.29799967373555</v>
      </c>
      <c r="N24" t="s">
        <v>25</v>
      </c>
      <c r="O24" s="10">
        <v>9.8028377998643599</v>
      </c>
      <c r="P24" s="15" t="s">
        <v>26</v>
      </c>
    </row>
    <row r="25" spans="4:16" x14ac:dyDescent="0.25">
      <c r="D25" s="1">
        <v>105</v>
      </c>
      <c r="E25" t="s">
        <v>25</v>
      </c>
      <c r="F25" s="4">
        <v>313.21289965742233</v>
      </c>
      <c r="G25" t="s">
        <v>25</v>
      </c>
      <c r="H25" s="10">
        <v>9.8025687188914166</v>
      </c>
      <c r="I25" s="15" t="s">
        <v>26</v>
      </c>
      <c r="K25" s="1">
        <v>105</v>
      </c>
      <c r="L25" t="s">
        <v>25</v>
      </c>
      <c r="M25" s="2">
        <v>313.21289965742233</v>
      </c>
      <c r="N25" t="s">
        <v>25</v>
      </c>
      <c r="O25" s="10">
        <v>9.8025687188914166</v>
      </c>
      <c r="P25" s="15" t="s">
        <v>26</v>
      </c>
    </row>
    <row r="26" spans="4:16" x14ac:dyDescent="0.25">
      <c r="D26" s="1">
        <v>110</v>
      </c>
      <c r="E26" t="s">
        <v>25</v>
      </c>
      <c r="F26" s="4">
        <v>328.12779964110911</v>
      </c>
      <c r="G26" t="s">
        <v>25</v>
      </c>
      <c r="H26" s="10">
        <v>9.8023246829351649</v>
      </c>
      <c r="I26" s="15" t="s">
        <v>26</v>
      </c>
      <c r="K26" s="1">
        <v>110</v>
      </c>
      <c r="L26" t="s">
        <v>25</v>
      </c>
      <c r="M26" s="2">
        <v>328.12779964110911</v>
      </c>
      <c r="N26" t="s">
        <v>25</v>
      </c>
      <c r="O26" s="10">
        <v>9.8023246829351649</v>
      </c>
      <c r="P26" s="15" t="s">
        <v>26</v>
      </c>
    </row>
    <row r="27" spans="4:16" x14ac:dyDescent="0.25">
      <c r="D27" s="1">
        <v>115</v>
      </c>
      <c r="E27" t="s">
        <v>25</v>
      </c>
      <c r="F27" s="4">
        <v>343.04269962479589</v>
      </c>
      <c r="G27" t="s">
        <v>25</v>
      </c>
      <c r="H27" s="10">
        <v>9.8021023502963196</v>
      </c>
      <c r="I27" s="15" t="s">
        <v>26</v>
      </c>
      <c r="K27" s="1">
        <v>115</v>
      </c>
      <c r="L27" t="s">
        <v>25</v>
      </c>
      <c r="M27" s="2">
        <v>343.04269962479589</v>
      </c>
      <c r="N27" t="s">
        <v>25</v>
      </c>
      <c r="O27" s="10">
        <v>9.8021023502963196</v>
      </c>
      <c r="P27" s="15" t="s">
        <v>26</v>
      </c>
    </row>
    <row r="28" spans="4:16" x14ac:dyDescent="0.25">
      <c r="D28" s="1">
        <v>120</v>
      </c>
      <c r="E28" t="s">
        <v>25</v>
      </c>
      <c r="F28" s="4">
        <v>357.95759960848267</v>
      </c>
      <c r="G28" t="s">
        <v>25</v>
      </c>
      <c r="H28" s="10">
        <v>9.8018989485467749</v>
      </c>
      <c r="I28" s="15" t="s">
        <v>26</v>
      </c>
      <c r="K28" s="1">
        <v>120</v>
      </c>
      <c r="L28" t="s">
        <v>25</v>
      </c>
      <c r="M28" s="2">
        <v>357.95759960848267</v>
      </c>
      <c r="N28" t="s">
        <v>25</v>
      </c>
      <c r="O28" s="10">
        <v>9.8018989485467749</v>
      </c>
      <c r="P28" s="15" t="s">
        <v>26</v>
      </c>
    </row>
    <row r="29" spans="4:16" x14ac:dyDescent="0.25">
      <c r="D29" s="1">
        <v>125</v>
      </c>
      <c r="E29" t="s">
        <v>25</v>
      </c>
      <c r="F29" s="4">
        <v>372.87249959216945</v>
      </c>
      <c r="G29" t="s">
        <v>25</v>
      </c>
      <c r="H29" s="10">
        <v>9.8017121582433706</v>
      </c>
      <c r="I29" s="15" t="s">
        <v>26</v>
      </c>
      <c r="K29" s="1">
        <v>125</v>
      </c>
      <c r="L29" t="s">
        <v>25</v>
      </c>
      <c r="M29" s="2">
        <v>372.87249959216945</v>
      </c>
      <c r="N29" t="s">
        <v>25</v>
      </c>
      <c r="O29" s="10">
        <v>9.8017121582433706</v>
      </c>
      <c r="P29" s="15" t="s">
        <v>26</v>
      </c>
    </row>
    <row r="30" spans="4:16" x14ac:dyDescent="0.25">
      <c r="D30" s="1">
        <v>130</v>
      </c>
      <c r="E30" t="s">
        <v>25</v>
      </c>
      <c r="F30" s="4">
        <v>387.78739957585623</v>
      </c>
      <c r="G30" t="s">
        <v>25</v>
      </c>
      <c r="H30" s="10">
        <v>9.8015400240311497</v>
      </c>
      <c r="I30" s="15" t="s">
        <v>26</v>
      </c>
      <c r="K30" s="1">
        <v>130</v>
      </c>
      <c r="L30" t="s">
        <v>25</v>
      </c>
      <c r="M30" s="2">
        <v>387.78739957585623</v>
      </c>
      <c r="N30" t="s">
        <v>25</v>
      </c>
      <c r="O30" s="10">
        <v>9.8015400240311497</v>
      </c>
      <c r="P30" s="15" t="s">
        <v>26</v>
      </c>
    </row>
    <row r="31" spans="4:16" x14ac:dyDescent="0.25">
      <c r="D31" s="1">
        <v>135</v>
      </c>
      <c r="E31" t="s">
        <v>25</v>
      </c>
      <c r="F31" s="4">
        <v>402.70229955954301</v>
      </c>
      <c r="G31" t="s">
        <v>25</v>
      </c>
      <c r="H31" s="10">
        <v>9.8013808858931863</v>
      </c>
      <c r="I31" s="15" t="s">
        <v>26</v>
      </c>
      <c r="K31" s="1">
        <v>135</v>
      </c>
      <c r="L31" t="s">
        <v>25</v>
      </c>
      <c r="M31" s="2">
        <v>402.70229955954301</v>
      </c>
      <c r="N31" t="s">
        <v>25</v>
      </c>
      <c r="O31" s="10">
        <v>9.8013808858931863</v>
      </c>
      <c r="P31" s="15" t="s">
        <v>26</v>
      </c>
    </row>
    <row r="32" spans="4:16" x14ac:dyDescent="0.25">
      <c r="D32" s="1">
        <v>140</v>
      </c>
      <c r="E32" t="s">
        <v>25</v>
      </c>
      <c r="F32" s="4">
        <v>417.61719954322979</v>
      </c>
      <c r="G32" t="s">
        <v>25</v>
      </c>
      <c r="H32" s="10">
        <v>9.8012333254135129</v>
      </c>
      <c r="I32" s="15" t="s">
        <v>26</v>
      </c>
      <c r="K32" s="1">
        <v>140</v>
      </c>
      <c r="L32" t="s">
        <v>25</v>
      </c>
      <c r="M32" s="2">
        <v>417.61719954322979</v>
      </c>
      <c r="N32" t="s">
        <v>25</v>
      </c>
      <c r="O32" s="10">
        <v>9.8012333254135129</v>
      </c>
      <c r="P32" s="15" t="s">
        <v>26</v>
      </c>
    </row>
    <row r="33" spans="4:16" x14ac:dyDescent="0.25">
      <c r="D33" s="1">
        <v>145</v>
      </c>
      <c r="E33" t="s">
        <v>25</v>
      </c>
      <c r="F33" s="4">
        <v>432.53209952691657</v>
      </c>
      <c r="G33" t="s">
        <v>25</v>
      </c>
      <c r="H33" s="10">
        <v>9.8010961233622638</v>
      </c>
      <c r="I33" s="15" t="s">
        <v>26</v>
      </c>
      <c r="K33" s="1">
        <v>145</v>
      </c>
      <c r="L33" t="s">
        <v>25</v>
      </c>
      <c r="M33" s="2">
        <v>432.53209952691657</v>
      </c>
      <c r="N33" t="s">
        <v>25</v>
      </c>
      <c r="O33" s="10">
        <v>9.8010961233622638</v>
      </c>
      <c r="P33" s="15" t="s">
        <v>26</v>
      </c>
    </row>
    <row r="34" spans="4:16" x14ac:dyDescent="0.25">
      <c r="D34" s="1">
        <v>150</v>
      </c>
      <c r="E34" t="s">
        <v>25</v>
      </c>
      <c r="F34" s="4">
        <v>447.44699951060335</v>
      </c>
      <c r="G34" t="s">
        <v>25</v>
      </c>
      <c r="H34" s="10">
        <v>9.8009682259140281</v>
      </c>
      <c r="I34" s="15" t="s">
        <v>26</v>
      </c>
      <c r="K34" s="1">
        <v>150</v>
      </c>
      <c r="L34" t="s">
        <v>25</v>
      </c>
      <c r="M34" s="2">
        <v>447.44699951060335</v>
      </c>
      <c r="N34" t="s">
        <v>25</v>
      </c>
      <c r="O34" s="10">
        <v>9.8009682259140281</v>
      </c>
      <c r="P34" s="15" t="s">
        <v>26</v>
      </c>
    </row>
  </sheetData>
  <hyperlinks>
    <hyperlink ref="I5" r:id="rId1" xr:uid="{6680271A-0E0D-45DB-BCA7-FEA2AE109E78}"/>
    <hyperlink ref="I6:I34" r:id="rId2" display="\\" xr:uid="{B431D9F6-0131-45E8-980B-30ED89C6FE95}"/>
    <hyperlink ref="P5" r:id="rId3" xr:uid="{5A6B7531-7921-44E1-BCEF-A68E02E7E0C2}"/>
    <hyperlink ref="P6:P34" r:id="rId4" display="\\" xr:uid="{7E42F05E-7E3F-429C-82CD-D25FB50B85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2022-12-06T08:30:24Z</dcterms:created>
  <dcterms:modified xsi:type="dcterms:W3CDTF">2023-10-04T23:29:57Z</dcterms:modified>
</cp:coreProperties>
</file>