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E:\FMF\FPR1\20_vaja\"/>
    </mc:Choice>
  </mc:AlternateContent>
  <xr:revisionPtr revIDLastSave="0" documentId="13_ncr:1_{471D5F47-6295-4E62-A1CF-52990BB80714}" xr6:coauthVersionLast="47" xr6:coauthVersionMax="47" xr10:uidLastSave="{00000000-0000-0000-0000-000000000000}"/>
  <bookViews>
    <workbookView xWindow="-28898" yWindow="-8227" windowWidth="28996" windowHeight="15795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S25" i="1" l="1"/>
  <c r="R24" i="1"/>
  <c r="R25" i="1" s="1"/>
  <c r="M84" i="5"/>
  <c r="K84" i="5"/>
  <c r="M83" i="5"/>
  <c r="K83" i="5"/>
  <c r="M82" i="5"/>
  <c r="K82" i="5"/>
  <c r="M81" i="5"/>
  <c r="K81" i="5"/>
  <c r="M80" i="5"/>
  <c r="K80" i="5"/>
  <c r="M79" i="5"/>
  <c r="K79" i="5"/>
  <c r="M78" i="5"/>
  <c r="K78" i="5"/>
  <c r="M77" i="5"/>
  <c r="K77" i="5"/>
  <c r="M76" i="5"/>
  <c r="K76" i="5"/>
  <c r="M75" i="5"/>
  <c r="K75" i="5"/>
  <c r="M74" i="5"/>
  <c r="K74" i="5"/>
  <c r="M73" i="5"/>
  <c r="K73" i="5"/>
  <c r="M72" i="5"/>
  <c r="K72" i="5"/>
  <c r="M71" i="5"/>
  <c r="K71" i="5"/>
  <c r="M70" i="5"/>
  <c r="K70" i="5"/>
  <c r="M69" i="5"/>
  <c r="K69" i="5"/>
  <c r="M68" i="5"/>
  <c r="K68" i="5"/>
  <c r="M67" i="5"/>
  <c r="K67" i="5"/>
  <c r="M66" i="5"/>
  <c r="K66" i="5"/>
  <c r="M65" i="5"/>
  <c r="K65" i="5"/>
  <c r="M64" i="5"/>
  <c r="K64" i="5"/>
  <c r="M63" i="5"/>
  <c r="K63" i="5"/>
  <c r="M62" i="5"/>
  <c r="K62" i="5"/>
  <c r="M61" i="5"/>
  <c r="K61" i="5"/>
  <c r="M60" i="5"/>
  <c r="K60" i="5"/>
  <c r="M59" i="5"/>
  <c r="K59" i="5"/>
  <c r="M58" i="5"/>
  <c r="K58" i="5"/>
  <c r="M57" i="5"/>
  <c r="K57" i="5"/>
  <c r="M56" i="5"/>
  <c r="K56" i="5"/>
  <c r="M55" i="5"/>
  <c r="K55" i="5"/>
  <c r="M54" i="5"/>
  <c r="K54" i="5"/>
  <c r="I84" i="5"/>
  <c r="I83" i="5"/>
  <c r="I82" i="5"/>
  <c r="I81" i="5"/>
  <c r="I80" i="5"/>
  <c r="I79" i="5"/>
  <c r="I78" i="5"/>
  <c r="I77" i="5"/>
  <c r="I76" i="5"/>
  <c r="I75" i="5"/>
  <c r="I74" i="5"/>
  <c r="I73" i="5"/>
  <c r="I72" i="5"/>
  <c r="I71" i="5"/>
  <c r="I70" i="5"/>
  <c r="I69" i="5"/>
  <c r="I68" i="5"/>
  <c r="I67" i="5"/>
  <c r="I66" i="5"/>
  <c r="I65" i="5"/>
  <c r="I64" i="5"/>
  <c r="I63" i="5"/>
  <c r="I62" i="5"/>
  <c r="I61" i="5"/>
  <c r="I60" i="5"/>
  <c r="I59" i="5"/>
  <c r="I58" i="5"/>
  <c r="I57" i="5"/>
  <c r="I56" i="5"/>
  <c r="I55" i="5"/>
  <c r="L122" i="6"/>
  <c r="J122" i="6"/>
  <c r="L121" i="6"/>
  <c r="J121" i="6"/>
  <c r="L120" i="6"/>
  <c r="J120" i="6"/>
  <c r="L119" i="6"/>
  <c r="J119" i="6"/>
  <c r="L118" i="6"/>
  <c r="J118" i="6"/>
  <c r="L117" i="6"/>
  <c r="J117" i="6"/>
  <c r="L116" i="6"/>
  <c r="J116" i="6"/>
  <c r="L115" i="6"/>
  <c r="J115" i="6"/>
  <c r="L114" i="6"/>
  <c r="J114" i="6"/>
  <c r="L113" i="6"/>
  <c r="J113" i="6"/>
  <c r="L112" i="6"/>
  <c r="J112" i="6"/>
  <c r="L111" i="6"/>
  <c r="J111" i="6"/>
  <c r="L110" i="6"/>
  <c r="J110" i="6"/>
  <c r="L109" i="6"/>
  <c r="J109" i="6"/>
  <c r="L108" i="6"/>
  <c r="J108" i="6"/>
  <c r="L107" i="6"/>
  <c r="J107" i="6"/>
  <c r="L106" i="6"/>
  <c r="J106" i="6"/>
  <c r="L105" i="6"/>
  <c r="J105" i="6"/>
  <c r="L104" i="6"/>
  <c r="J104" i="6"/>
  <c r="L103" i="6"/>
  <c r="J103" i="6"/>
  <c r="L102" i="6"/>
  <c r="J102" i="6"/>
  <c r="L101" i="6"/>
  <c r="J101" i="6"/>
  <c r="L100" i="6"/>
  <c r="J100" i="6"/>
  <c r="L99" i="6"/>
  <c r="J99" i="6"/>
  <c r="L98" i="6"/>
  <c r="J98" i="6"/>
  <c r="L97" i="6"/>
  <c r="J97" i="6"/>
  <c r="L96" i="6"/>
  <c r="J96" i="6"/>
  <c r="L95" i="6"/>
  <c r="J95" i="6"/>
  <c r="L94" i="6"/>
  <c r="J94" i="6"/>
  <c r="L93" i="6"/>
  <c r="J93" i="6"/>
  <c r="L92" i="6"/>
  <c r="J92" i="6"/>
  <c r="L91" i="6"/>
  <c r="J91" i="6"/>
  <c r="L90" i="6"/>
  <c r="J90" i="6"/>
  <c r="L89" i="6"/>
  <c r="J89" i="6"/>
  <c r="L88" i="6"/>
  <c r="J88" i="6"/>
  <c r="L87" i="6"/>
  <c r="J87" i="6"/>
  <c r="L86" i="6"/>
  <c r="J86" i="6"/>
  <c r="L85" i="6"/>
  <c r="J85" i="6"/>
  <c r="L84" i="6"/>
  <c r="J84" i="6"/>
  <c r="L83" i="6"/>
  <c r="J83" i="6"/>
  <c r="L82" i="6"/>
  <c r="J82" i="6"/>
  <c r="L81" i="6"/>
  <c r="J81" i="6"/>
  <c r="L80" i="6"/>
  <c r="J80" i="6"/>
  <c r="L79" i="6"/>
  <c r="J79" i="6"/>
  <c r="L78" i="6"/>
  <c r="J78" i="6"/>
  <c r="L77" i="6"/>
  <c r="J77" i="6"/>
  <c r="L76" i="6"/>
  <c r="J76" i="6"/>
  <c r="L75" i="6"/>
  <c r="J75" i="6"/>
  <c r="L74" i="6"/>
  <c r="J74" i="6"/>
  <c r="L73" i="6"/>
  <c r="J73" i="6"/>
  <c r="L72" i="6"/>
  <c r="J72" i="6"/>
  <c r="L2" i="1"/>
  <c r="J2" i="1"/>
  <c r="N74" i="6"/>
  <c r="N75" i="6"/>
  <c r="N76" i="6"/>
  <c r="N77" i="6"/>
  <c r="N78" i="6"/>
  <c r="N79" i="6"/>
  <c r="N80" i="6"/>
  <c r="N81" i="6"/>
  <c r="N82" i="6"/>
  <c r="N83" i="6"/>
  <c r="N84" i="6"/>
  <c r="N85" i="6"/>
  <c r="N86" i="6"/>
  <c r="N87" i="6"/>
  <c r="N88" i="6"/>
  <c r="N89" i="6"/>
  <c r="N90" i="6"/>
  <c r="N91" i="6"/>
  <c r="N92" i="6"/>
  <c r="N93" i="6"/>
  <c r="N94" i="6"/>
  <c r="N95" i="6"/>
  <c r="N96" i="6"/>
  <c r="N97" i="6"/>
  <c r="N98" i="6"/>
  <c r="N99" i="6"/>
  <c r="N100" i="6"/>
  <c r="N101" i="6"/>
  <c r="N102" i="6"/>
  <c r="N103" i="6"/>
  <c r="N104" i="6"/>
  <c r="N105" i="6"/>
  <c r="N106" i="6"/>
  <c r="N107" i="6"/>
  <c r="N108" i="6"/>
  <c r="N109" i="6"/>
  <c r="N110" i="6"/>
  <c r="N111" i="6"/>
  <c r="N112" i="6"/>
  <c r="N113" i="6"/>
  <c r="N114" i="6"/>
  <c r="N115" i="6"/>
  <c r="N116" i="6"/>
  <c r="N117" i="6"/>
  <c r="N118" i="6"/>
  <c r="N119" i="6"/>
  <c r="N120" i="6"/>
  <c r="N121" i="6"/>
  <c r="N122" i="6"/>
  <c r="N73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4" i="6"/>
  <c r="B6" i="6"/>
  <c r="O31" i="1"/>
  <c r="I5" i="5"/>
  <c r="I4" i="5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4" i="6"/>
  <c r="I6" i="5"/>
  <c r="I7" i="5"/>
  <c r="I8" i="5"/>
  <c r="I9" i="5"/>
  <c r="I10" i="5"/>
  <c r="J10" i="5" s="1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J26" i="5" s="1"/>
  <c r="I27" i="5"/>
  <c r="I28" i="5"/>
  <c r="I29" i="5"/>
  <c r="I30" i="5"/>
  <c r="I31" i="5"/>
  <c r="I32" i="5"/>
  <c r="I33" i="5"/>
  <c r="I34" i="5"/>
  <c r="J34" i="5" s="1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5" i="5"/>
  <c r="J19" i="5"/>
  <c r="J4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J7" i="5"/>
  <c r="J8" i="5"/>
  <c r="J9" i="5"/>
  <c r="J11" i="5"/>
  <c r="J14" i="5"/>
  <c r="J15" i="5"/>
  <c r="J16" i="5"/>
  <c r="J17" i="5"/>
  <c r="J18" i="5"/>
  <c r="J22" i="5"/>
  <c r="J23" i="5"/>
  <c r="J24" i="5"/>
  <c r="J25" i="5"/>
  <c r="J27" i="5"/>
  <c r="J30" i="5"/>
  <c r="J31" i="5"/>
  <c r="J32" i="5"/>
  <c r="J33" i="5"/>
  <c r="J6" i="5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G5" i="4"/>
  <c r="G6" i="4"/>
  <c r="G7" i="4"/>
  <c r="G8" i="4"/>
  <c r="G9" i="4"/>
  <c r="G10" i="4"/>
  <c r="G11" i="4"/>
  <c r="G12" i="4"/>
  <c r="G13" i="4"/>
  <c r="G14" i="4"/>
  <c r="G15" i="4"/>
  <c r="G4" i="4"/>
  <c r="F8" i="4"/>
  <c r="F9" i="4"/>
  <c r="F12" i="4"/>
  <c r="F17" i="4"/>
  <c r="F20" i="4"/>
  <c r="F24" i="4"/>
  <c r="F25" i="4"/>
  <c r="F28" i="4"/>
  <c r="F32" i="4"/>
  <c r="F33" i="4"/>
  <c r="F36" i="4"/>
  <c r="F40" i="4"/>
  <c r="F41" i="4"/>
  <c r="F44" i="4"/>
  <c r="F4" i="4"/>
  <c r="Q4" i="4"/>
  <c r="W11" i="4" s="1"/>
  <c r="I4" i="4"/>
  <c r="F5" i="4" s="1"/>
  <c r="W10" i="4"/>
  <c r="W18" i="4"/>
  <c r="W26" i="4"/>
  <c r="W34" i="4"/>
  <c r="W42" i="4"/>
  <c r="W50" i="4"/>
  <c r="V5" i="4"/>
  <c r="V6" i="4"/>
  <c r="V7" i="4"/>
  <c r="V8" i="4"/>
  <c r="V9" i="4"/>
  <c r="V10" i="4"/>
  <c r="V11" i="4"/>
  <c r="V12" i="4"/>
  <c r="V13" i="4"/>
  <c r="V14" i="4"/>
  <c r="V15" i="4"/>
  <c r="V16" i="4"/>
  <c r="V17" i="4"/>
  <c r="V18" i="4"/>
  <c r="V19" i="4"/>
  <c r="V20" i="4"/>
  <c r="V21" i="4"/>
  <c r="V22" i="4"/>
  <c r="V23" i="4"/>
  <c r="V24" i="4"/>
  <c r="V25" i="4"/>
  <c r="V26" i="4"/>
  <c r="V27" i="4"/>
  <c r="V28" i="4"/>
  <c r="V29" i="4"/>
  <c r="V30" i="4"/>
  <c r="V31" i="4"/>
  <c r="V32" i="4"/>
  <c r="V33" i="4"/>
  <c r="V34" i="4"/>
  <c r="V35" i="4"/>
  <c r="V36" i="4"/>
  <c r="V37" i="4"/>
  <c r="V38" i="4"/>
  <c r="V39" i="4"/>
  <c r="V40" i="4"/>
  <c r="V41" i="4"/>
  <c r="V42" i="4"/>
  <c r="V43" i="4"/>
  <c r="V44" i="4"/>
  <c r="V45" i="4"/>
  <c r="V46" i="4"/>
  <c r="V47" i="4"/>
  <c r="V48" i="4"/>
  <c r="V49" i="4"/>
  <c r="V50" i="4"/>
  <c r="V51" i="4"/>
  <c r="V52" i="4"/>
  <c r="V53" i="4"/>
  <c r="V54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E5" i="4"/>
  <c r="E6" i="4"/>
  <c r="E7" i="4"/>
  <c r="E8" i="4"/>
  <c r="E9" i="4"/>
  <c r="E10" i="4"/>
  <c r="E11" i="4"/>
  <c r="E12" i="4"/>
  <c r="E13" i="4"/>
  <c r="E14" i="4"/>
  <c r="E15" i="4"/>
  <c r="E4" i="4"/>
  <c r="G17" i="4"/>
  <c r="V4" i="4"/>
  <c r="U54" i="4"/>
  <c r="U53" i="4"/>
  <c r="U52" i="4"/>
  <c r="U51" i="4"/>
  <c r="U50" i="4"/>
  <c r="U49" i="4"/>
  <c r="U48" i="4"/>
  <c r="D47" i="4"/>
  <c r="U47" i="4"/>
  <c r="D46" i="4"/>
  <c r="U46" i="4"/>
  <c r="D45" i="4"/>
  <c r="U45" i="4"/>
  <c r="D44" i="4"/>
  <c r="U44" i="4"/>
  <c r="D43" i="4"/>
  <c r="U43" i="4"/>
  <c r="D42" i="4"/>
  <c r="U42" i="4"/>
  <c r="D41" i="4"/>
  <c r="U41" i="4"/>
  <c r="D40" i="4"/>
  <c r="U40" i="4"/>
  <c r="D39" i="4"/>
  <c r="U39" i="4"/>
  <c r="D38" i="4"/>
  <c r="U38" i="4"/>
  <c r="D37" i="4"/>
  <c r="U37" i="4"/>
  <c r="D36" i="4"/>
  <c r="U36" i="4"/>
  <c r="D35" i="4"/>
  <c r="U35" i="4"/>
  <c r="D34" i="4"/>
  <c r="U34" i="4"/>
  <c r="D33" i="4"/>
  <c r="U33" i="4"/>
  <c r="D32" i="4"/>
  <c r="U32" i="4"/>
  <c r="D31" i="4"/>
  <c r="U31" i="4"/>
  <c r="D30" i="4"/>
  <c r="U30" i="4"/>
  <c r="D29" i="4"/>
  <c r="U29" i="4"/>
  <c r="D28" i="4"/>
  <c r="U28" i="4"/>
  <c r="D27" i="4"/>
  <c r="U27" i="4"/>
  <c r="D26" i="4"/>
  <c r="U26" i="4"/>
  <c r="D25" i="4"/>
  <c r="U25" i="4"/>
  <c r="D24" i="4"/>
  <c r="U24" i="4"/>
  <c r="D23" i="4"/>
  <c r="U23" i="4"/>
  <c r="D22" i="4"/>
  <c r="U22" i="4"/>
  <c r="D21" i="4"/>
  <c r="U21" i="4"/>
  <c r="D20" i="4"/>
  <c r="U20" i="4"/>
  <c r="D19" i="4"/>
  <c r="U19" i="4"/>
  <c r="D18" i="4"/>
  <c r="U18" i="4"/>
  <c r="U17" i="4"/>
  <c r="U16" i="4"/>
  <c r="D15" i="4"/>
  <c r="U15" i="4"/>
  <c r="D14" i="4"/>
  <c r="U14" i="4"/>
  <c r="D13" i="4"/>
  <c r="U13" i="4"/>
  <c r="D12" i="4"/>
  <c r="U12" i="4"/>
  <c r="D11" i="4"/>
  <c r="U11" i="4"/>
  <c r="D10" i="4"/>
  <c r="U10" i="4"/>
  <c r="D9" i="4"/>
  <c r="U9" i="4"/>
  <c r="D8" i="4"/>
  <c r="U8" i="4"/>
  <c r="D7" i="4"/>
  <c r="U7" i="4"/>
  <c r="D6" i="4"/>
  <c r="U6" i="4"/>
  <c r="D5" i="4"/>
  <c r="U5" i="4"/>
  <c r="M25" i="1"/>
  <c r="L25" i="1" a="1"/>
  <c r="L25" i="1" s="1"/>
  <c r="L24" i="1"/>
  <c r="L23" i="1"/>
  <c r="S8" i="1"/>
  <c r="R10" i="1"/>
  <c r="S10" i="1" s="1"/>
  <c r="R9" i="1"/>
  <c r="S9" i="1" s="1"/>
  <c r="R8" i="1"/>
  <c r="R7" i="1"/>
  <c r="S7" i="1"/>
  <c r="T7" i="1" s="1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M3" i="3"/>
  <c r="K3" i="3"/>
  <c r="I3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4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N18" i="1"/>
  <c r="M18" i="1"/>
  <c r="L18" i="1"/>
  <c r="J5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5" i="1"/>
  <c r="H36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7" i="1"/>
  <c r="H16" i="1"/>
  <c r="H15" i="1"/>
  <c r="H14" i="1"/>
  <c r="H13" i="1"/>
  <c r="H12" i="1"/>
  <c r="H11" i="1"/>
  <c r="H10" i="1"/>
  <c r="H9" i="1"/>
  <c r="H8" i="1"/>
  <c r="H7" i="1"/>
  <c r="J29" i="5" l="1"/>
  <c r="J28" i="5"/>
  <c r="J20" i="5"/>
  <c r="J12" i="5"/>
  <c r="J21" i="5"/>
  <c r="J13" i="5"/>
  <c r="J5" i="5"/>
  <c r="G36" i="5"/>
  <c r="F43" i="4"/>
  <c r="F35" i="4"/>
  <c r="F27" i="4"/>
  <c r="F19" i="4"/>
  <c r="F11" i="4"/>
  <c r="F42" i="4"/>
  <c r="F34" i="4"/>
  <c r="F26" i="4"/>
  <c r="F18" i="4"/>
  <c r="F10" i="4"/>
  <c r="F47" i="4"/>
  <c r="F39" i="4"/>
  <c r="F31" i="4"/>
  <c r="F23" i="4"/>
  <c r="F15" i="4"/>
  <c r="F7" i="4"/>
  <c r="F46" i="4"/>
  <c r="F38" i="4"/>
  <c r="F30" i="4"/>
  <c r="F22" i="4"/>
  <c r="F14" i="4"/>
  <c r="F6" i="4"/>
  <c r="F45" i="4"/>
  <c r="F37" i="4"/>
  <c r="F29" i="4"/>
  <c r="F21" i="4"/>
  <c r="F13" i="4"/>
  <c r="W49" i="4"/>
  <c r="W41" i="4"/>
  <c r="W33" i="4"/>
  <c r="W25" i="4"/>
  <c r="W17" i="4"/>
  <c r="W9" i="4"/>
  <c r="W48" i="4"/>
  <c r="W8" i="4"/>
  <c r="W4" i="4"/>
  <c r="W47" i="4"/>
  <c r="W39" i="4"/>
  <c r="W31" i="4"/>
  <c r="W23" i="4"/>
  <c r="W15" i="4"/>
  <c r="W7" i="4"/>
  <c r="W16" i="4"/>
  <c r="W54" i="4"/>
  <c r="W46" i="4"/>
  <c r="W38" i="4"/>
  <c r="W30" i="4"/>
  <c r="W22" i="4"/>
  <c r="W14" i="4"/>
  <c r="W6" i="4"/>
  <c r="W24" i="4"/>
  <c r="W53" i="4"/>
  <c r="W45" i="4"/>
  <c r="W37" i="4"/>
  <c r="W29" i="4"/>
  <c r="W21" i="4"/>
  <c r="W13" i="4"/>
  <c r="W5" i="4"/>
  <c r="W32" i="4"/>
  <c r="W52" i="4"/>
  <c r="W44" i="4"/>
  <c r="W36" i="4"/>
  <c r="W28" i="4"/>
  <c r="W20" i="4"/>
  <c r="W12" i="4"/>
  <c r="W40" i="4"/>
  <c r="W51" i="4"/>
  <c r="W43" i="4"/>
  <c r="W35" i="4"/>
  <c r="W27" i="4"/>
  <c r="W19" i="4"/>
  <c r="V56" i="4"/>
  <c r="E49" i="4"/>
</calcChain>
</file>

<file path=xl/sharedStrings.xml><?xml version="1.0" encoding="utf-8"?>
<sst xmlns="http://schemas.openxmlformats.org/spreadsheetml/2006/main" count="996" uniqueCount="39">
  <si>
    <t>JEKLENA</t>
  </si>
  <si>
    <t>debelina</t>
  </si>
  <si>
    <t>l=196.1cm</t>
  </si>
  <si>
    <t>bakrena</t>
  </si>
  <si>
    <t>0.35mm ± 0, 005 mm</t>
  </si>
  <si>
    <t>0.295 mm ±0.005 mm</t>
  </si>
  <si>
    <t>X</t>
  </si>
  <si>
    <t>delta X</t>
  </si>
  <si>
    <t>M</t>
  </si>
  <si>
    <t>1= 201.5cm</t>
  </si>
  <si>
    <t>x[cm]+-0.005</t>
  </si>
  <si>
    <t>m [g]</t>
  </si>
  <si>
    <t>d=0,115 mm</t>
  </si>
  <si>
    <t>±5g</t>
  </si>
  <si>
    <t>239 g</t>
  </si>
  <si>
    <t>d=0,335mm</t>
  </si>
  <si>
    <t>m</t>
  </si>
  <si>
    <t>delta</t>
  </si>
  <si>
    <t>masa [$kg$]</t>
  </si>
  <si>
    <t>x [$m$]</t>
  </si>
  <si>
    <t>\Delta X [$m$]</t>
  </si>
  <si>
    <t>Index</t>
  </si>
  <si>
    <t>&amp;</t>
  </si>
  <si>
    <t>\\</t>
  </si>
  <si>
    <t>BAKER</t>
  </si>
  <si>
    <t>JEKLO</t>
  </si>
  <si>
    <t>AVG</t>
  </si>
  <si>
    <t>DL/L</t>
  </si>
  <si>
    <t>S</t>
  </si>
  <si>
    <t>L</t>
  </si>
  <si>
    <t>F/S</t>
  </si>
  <si>
    <t>f/s</t>
  </si>
  <si>
    <t>I</t>
  </si>
  <si>
    <t>DELTA</t>
  </si>
  <si>
    <t>len</t>
  </si>
  <si>
    <t>i</t>
  </si>
  <si>
    <t>x</t>
  </si>
  <si>
    <t>dx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</si>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</sst>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0.00000"/>
    <numFmt numFmtId="165" formatCode="0.000000"/>
    <numFmt numFmtId="166" formatCode="0.0000000"/>
    <numFmt numFmtId="167" formatCode="0.000"/>
    <numFmt numFmtId="169" formatCode="0.0000000000000000"/>
    <numFmt numFmtId="170" formatCode="0.00000000000000000"/>
    <numFmt numFmtId="171" formatCode="0.0"/>
    <numFmt numFmtId="172" formatCode="0.0000"/>
    <numFmt numFmtId="178" formatCode="0.000E+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2" fillId="0" borderId="0" xfId="2"/>
    <xf numFmtId="169" fontId="0" fillId="0" borderId="0" xfId="0" applyNumberFormat="1"/>
    <xf numFmtId="170" fontId="0" fillId="0" borderId="0" xfId="0" applyNumberFormat="1"/>
    <xf numFmtId="2" fontId="0" fillId="0" borderId="0" xfId="0" applyNumberFormat="1"/>
    <xf numFmtId="171" fontId="0" fillId="0" borderId="0" xfId="0" applyNumberFormat="1"/>
    <xf numFmtId="1" fontId="0" fillId="0" borderId="0" xfId="0" applyNumberFormat="1"/>
    <xf numFmtId="172" fontId="0" fillId="0" borderId="0" xfId="0" applyNumberFormat="1"/>
    <xf numFmtId="0" fontId="3" fillId="0" borderId="0" xfId="0" applyFont="1"/>
    <xf numFmtId="167" fontId="3" fillId="0" borderId="0" xfId="0" applyNumberFormat="1" applyFont="1"/>
    <xf numFmtId="172" fontId="3" fillId="0" borderId="0" xfId="0" applyNumberFormat="1" applyFont="1"/>
    <xf numFmtId="178" fontId="3" fillId="0" borderId="0" xfId="0" applyNumberFormat="1" applyFont="1"/>
    <xf numFmtId="178" fontId="0" fillId="0" borderId="0" xfId="0" applyNumberFormat="1"/>
    <xf numFmtId="11" fontId="3" fillId="0" borderId="0" xfId="0" applyNumberFormat="1" applyFont="1"/>
    <xf numFmtId="178" fontId="0" fillId="0" borderId="0" xfId="1" applyNumberFormat="1" applyFon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l-SI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7.1707826732957183E-3"/>
                  <c:y val="0.1206698482098431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sl-SI"/>
                </a:p>
              </c:txPr>
            </c:trendlineLbl>
          </c:trendline>
          <c:xVal>
            <c:numRef>
              <c:f>Sheet5!$H$5:$H$17</c:f>
              <c:numCache>
                <c:formatCode>0.000E+00</c:formatCode>
                <c:ptCount val="13"/>
                <c:pt idx="0">
                  <c:v>20596546.503168114</c:v>
                </c:pt>
                <c:pt idx="1">
                  <c:v>30792856.653251339</c:v>
                </c:pt>
                <c:pt idx="2">
                  <c:v>40989166.803334571</c:v>
                </c:pt>
                <c:pt idx="3">
                  <c:v>51185476.953417785</c:v>
                </c:pt>
                <c:pt idx="4">
                  <c:v>61381787.103501007</c:v>
                </c:pt>
                <c:pt idx="5">
                  <c:v>71578097.253584236</c:v>
                </c:pt>
                <c:pt idx="6">
                  <c:v>81774407.403667465</c:v>
                </c:pt>
                <c:pt idx="7">
                  <c:v>91970717.553750694</c:v>
                </c:pt>
                <c:pt idx="8">
                  <c:v>102167027.70383391</c:v>
                </c:pt>
                <c:pt idx="9">
                  <c:v>112363337.85391715</c:v>
                </c:pt>
                <c:pt idx="10">
                  <c:v>122559648.00400035</c:v>
                </c:pt>
                <c:pt idx="11">
                  <c:v>132755958.15408359</c:v>
                </c:pt>
                <c:pt idx="12">
                  <c:v>142952268.30416679</c:v>
                </c:pt>
              </c:numCache>
            </c:numRef>
          </c:xVal>
          <c:yVal>
            <c:numRef>
              <c:f>Sheet5!$I$5:$I$17</c:f>
              <c:numCache>
                <c:formatCode>0.000E+00</c:formatCode>
                <c:ptCount val="13"/>
                <c:pt idx="0">
                  <c:v>1.7369727047146382E-3</c:v>
                </c:pt>
                <c:pt idx="1">
                  <c:v>3.2202130294773238E-3</c:v>
                </c:pt>
                <c:pt idx="2">
                  <c:v>4.4521395003710015E-3</c:v>
                </c:pt>
                <c:pt idx="3">
                  <c:v>5.9288537549407093E-3</c:v>
                </c:pt>
                <c:pt idx="4">
                  <c:v>7.4000986679822458E-3</c:v>
                </c:pt>
                <c:pt idx="5">
                  <c:v>8.6206896551724033E-3</c:v>
                </c:pt>
                <c:pt idx="6">
                  <c:v>9.8400984009840015E-3</c:v>
                </c:pt>
                <c:pt idx="7">
                  <c:v>1.1547911547911537E-2</c:v>
                </c:pt>
                <c:pt idx="8">
                  <c:v>1.2754476330635261E-2</c:v>
                </c:pt>
                <c:pt idx="9">
                  <c:v>1.4453699167074969E-2</c:v>
                </c:pt>
                <c:pt idx="10">
                  <c:v>1.6140865737344079E-2</c:v>
                </c:pt>
                <c:pt idx="11">
                  <c:v>1.7578124999999993E-2</c:v>
                </c:pt>
                <c:pt idx="12">
                  <c:v>1.9258898098488551E-2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C7-44DF-8239-FBAA7F6C9B71}"/>
            </c:ext>
          </c:extLst>
        </c:ser>
        <c:ser>
          <c:idx val="1"/>
          <c:order val="1"/>
          <c:tx>
            <c:v>Series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993260182398269"/>
                  <c:y val="8.510721700554504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sl-SI"/>
                </a:p>
              </c:txPr>
            </c:trendlineLbl>
          </c:trendline>
          <c:xVal>
            <c:numRef>
              <c:f>Sheet5!$H$20:$H$34</c:f>
              <c:numCache>
                <c:formatCode>0.000E+00</c:formatCode>
                <c:ptCount val="15"/>
                <c:pt idx="0">
                  <c:v>153148578.45425004</c:v>
                </c:pt>
                <c:pt idx="1">
                  <c:v>142952268.30416679</c:v>
                </c:pt>
                <c:pt idx="2">
                  <c:v>132755958.15408359</c:v>
                </c:pt>
                <c:pt idx="3">
                  <c:v>122559648.00400035</c:v>
                </c:pt>
                <c:pt idx="4">
                  <c:v>112363337.85391715</c:v>
                </c:pt>
                <c:pt idx="5">
                  <c:v>102167027.70383391</c:v>
                </c:pt>
                <c:pt idx="6">
                  <c:v>91970717.553750694</c:v>
                </c:pt>
                <c:pt idx="7">
                  <c:v>81774407.403667465</c:v>
                </c:pt>
                <c:pt idx="8">
                  <c:v>71578097.253584236</c:v>
                </c:pt>
                <c:pt idx="9">
                  <c:v>61381787.103501007</c:v>
                </c:pt>
                <c:pt idx="10">
                  <c:v>51185476.953417785</c:v>
                </c:pt>
                <c:pt idx="11">
                  <c:v>40989166.803334571</c:v>
                </c:pt>
                <c:pt idx="12">
                  <c:v>30792856.653251339</c:v>
                </c:pt>
                <c:pt idx="13">
                  <c:v>20596546.503168114</c:v>
                </c:pt>
                <c:pt idx="14">
                  <c:v>9380605.3380765673</c:v>
                </c:pt>
              </c:numCache>
            </c:numRef>
          </c:xVal>
          <c:yVal>
            <c:numRef>
              <c:f>Sheet5!$I$20:$I$34</c:f>
              <c:numCache>
                <c:formatCode>0.000E+00</c:formatCode>
                <c:ptCount val="15"/>
                <c:pt idx="0">
                  <c:v>2.466747279322852E-2</c:v>
                </c:pt>
                <c:pt idx="1">
                  <c:v>2.3959341723136476E-2</c:v>
                </c:pt>
                <c:pt idx="2">
                  <c:v>2.2765802857834822E-2</c:v>
                </c:pt>
                <c:pt idx="3">
                  <c:v>2.1580989330746841E-2</c:v>
                </c:pt>
                <c:pt idx="4">
                  <c:v>2.0636076717649915E-2</c:v>
                </c:pt>
                <c:pt idx="5">
                  <c:v>1.9198055893074127E-2</c:v>
                </c:pt>
                <c:pt idx="6">
                  <c:v>1.8009247992212207E-2</c:v>
                </c:pt>
                <c:pt idx="7">
                  <c:v>1.6812865497076012E-2</c:v>
                </c:pt>
                <c:pt idx="8">
                  <c:v>1.512564040009756E-2</c:v>
                </c:pt>
                <c:pt idx="9">
                  <c:v>1.4173998044965786E-2</c:v>
                </c:pt>
                <c:pt idx="10">
                  <c:v>1.2720156555772983E-2</c:v>
                </c:pt>
                <c:pt idx="11">
                  <c:v>1.1024007839294456E-2</c:v>
                </c:pt>
                <c:pt idx="12">
                  <c:v>9.3251533742331229E-3</c:v>
                </c:pt>
                <c:pt idx="13">
                  <c:v>7.8662733529990189E-3</c:v>
                </c:pt>
                <c:pt idx="14">
                  <c:v>5.9084194977843413E-3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4C7-44DF-8239-FBAA7F6C9B71}"/>
            </c:ext>
          </c:extLst>
        </c:ser>
        <c:ser>
          <c:idx val="2"/>
          <c:order val="2"/>
          <c:tx>
            <c:v>S3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Sheet5!$H$18:$H$19</c:f>
              <c:numCache>
                <c:formatCode>0.000E+00</c:formatCode>
                <c:ptCount val="2"/>
                <c:pt idx="0">
                  <c:v>153148578.45425004</c:v>
                </c:pt>
                <c:pt idx="1">
                  <c:v>163344888.60433328</c:v>
                </c:pt>
              </c:numCache>
            </c:numRef>
          </c:xVal>
          <c:yVal>
            <c:numRef>
              <c:f>Sheet5!$I$18:$I$19</c:f>
              <c:numCache>
                <c:formatCode>0.000E+00</c:formatCode>
                <c:ptCount val="2"/>
                <c:pt idx="0">
                  <c:v>2.1416403017765883E-2</c:v>
                </c:pt>
                <c:pt idx="1">
                  <c:v>2.549781447304517E-2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4C7-44DF-8239-FBAA7F6C9B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6844384"/>
        <c:axId val="1066845216"/>
      </c:scatterChart>
      <c:valAx>
        <c:axId val="1066844384"/>
        <c:scaling>
          <c:orientation val="minMax"/>
          <c:max val="164000000"/>
          <c:min val="900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l-SI"/>
                  <a:t>F/S []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</c:title>
        <c:numFmt formatCode="0.000E+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1066845216"/>
        <c:crosses val="autoZero"/>
        <c:crossBetween val="midCat"/>
      </c:valAx>
      <c:valAx>
        <c:axId val="1066845216"/>
        <c:scaling>
          <c:orientation val="minMax"/>
          <c:max val="2.6000000000000006E-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Δ</a:t>
                </a:r>
                <a:r>
                  <a:rPr lang="sl-SI"/>
                  <a:t>x/x</a:t>
                </a:r>
                <a:r>
                  <a:rPr lang="sl-SI" baseline="0"/>
                  <a:t> []</a:t>
                </a:r>
                <a:endParaRPr lang="sl-SI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</c:title>
        <c:numFmt formatCode="0.000E+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1066844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l-SI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l-SI"/>
        </a:p>
      </c:txPr>
    </c:title>
    <c:autoTitleDeleted val="0"/>
    <c:plotArea>
      <c:layout>
        <c:manualLayout>
          <c:layoutTarget val="inner"/>
          <c:xMode val="edge"/>
          <c:yMode val="edge"/>
          <c:x val="6.2319930766068954E-2"/>
          <c:y val="6.3004907818432584E-2"/>
          <c:w val="0.90554345103529776"/>
          <c:h val="0.85773127456881837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1505428569593579"/>
                  <c:y val="0.34201417264364437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100" baseline="0"/>
                      <a:t>y = 8E-12x - 2E-05</a:t>
                    </a:r>
                    <a:br>
                      <a:rPr lang="en-US" sz="1100" baseline="0"/>
                    </a:br>
                    <a:r>
                      <a:rPr lang="en-US" sz="1100" baseline="0"/>
                      <a:t>R² = 0.9966</a:t>
                    </a: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sl-SI"/>
                </a:p>
              </c:txPr>
            </c:trendlineLbl>
          </c:trendline>
          <c:xVal>
            <c:numRef>
              <c:f>Sheet6!$H$5:$H$29</c:f>
              <c:numCache>
                <c:formatCode>0.000E+00</c:formatCode>
                <c:ptCount val="25"/>
                <c:pt idx="0">
                  <c:v>43345302.384639926</c:v>
                </c:pt>
                <c:pt idx="1">
                  <c:v>57698051.51862666</c:v>
                </c:pt>
                <c:pt idx="2">
                  <c:v>72050800.652613372</c:v>
                </c:pt>
                <c:pt idx="3">
                  <c:v>86403549.786600098</c:v>
                </c:pt>
                <c:pt idx="4">
                  <c:v>100756298.92058684</c:v>
                </c:pt>
                <c:pt idx="5">
                  <c:v>115109048.05457357</c:v>
                </c:pt>
                <c:pt idx="6">
                  <c:v>129461797.18856029</c:v>
                </c:pt>
                <c:pt idx="7">
                  <c:v>143814546.32254702</c:v>
                </c:pt>
                <c:pt idx="8">
                  <c:v>158167295.45653379</c:v>
                </c:pt>
                <c:pt idx="9">
                  <c:v>172520044.59052047</c:v>
                </c:pt>
                <c:pt idx="10">
                  <c:v>186872793.72450724</c:v>
                </c:pt>
                <c:pt idx="11">
                  <c:v>201225542.85849392</c:v>
                </c:pt>
                <c:pt idx="12">
                  <c:v>215578291.9924807</c:v>
                </c:pt>
                <c:pt idx="13">
                  <c:v>229931041.12646741</c:v>
                </c:pt>
                <c:pt idx="14">
                  <c:v>244283790.26045412</c:v>
                </c:pt>
                <c:pt idx="15">
                  <c:v>258636539.39444086</c:v>
                </c:pt>
                <c:pt idx="16">
                  <c:v>272989288.52842754</c:v>
                </c:pt>
                <c:pt idx="17">
                  <c:v>287342037.66241425</c:v>
                </c:pt>
                <c:pt idx="18">
                  <c:v>301694786.79640102</c:v>
                </c:pt>
                <c:pt idx="19">
                  <c:v>311167601.2248323</c:v>
                </c:pt>
                <c:pt idx="20">
                  <c:v>325520350.35881901</c:v>
                </c:pt>
                <c:pt idx="21">
                  <c:v>339873099.49280578</c:v>
                </c:pt>
                <c:pt idx="22">
                  <c:v>354225848.62679249</c:v>
                </c:pt>
                <c:pt idx="23">
                  <c:v>368578597.7607792</c:v>
                </c:pt>
                <c:pt idx="24">
                  <c:v>382931346.89476597</c:v>
                </c:pt>
              </c:numCache>
            </c:numRef>
          </c:xVal>
          <c:yVal>
            <c:numRef>
              <c:f>Sheet6!$N$73:$N$97</c:f>
              <c:numCache>
                <c:formatCode>0.000E+00</c:formatCode>
                <c:ptCount val="25"/>
                <c:pt idx="0">
                  <c:v>1.7848036715962108E-4</c:v>
                </c:pt>
                <c:pt idx="1">
                  <c:v>3.568970352053464E-4</c:v>
                </c:pt>
                <c:pt idx="2">
                  <c:v>5.0976194117347245E-4</c:v>
                </c:pt>
                <c:pt idx="3">
                  <c:v>6.1162079510703696E-4</c:v>
                </c:pt>
                <c:pt idx="4">
                  <c:v>7.3896646621139878E-4</c:v>
                </c:pt>
                <c:pt idx="5">
                  <c:v>8.6626410863971414E-4</c:v>
                </c:pt>
                <c:pt idx="6">
                  <c:v>9.9352932185255366E-4</c:v>
                </c:pt>
                <c:pt idx="7">
                  <c:v>1.0952902519167644E-3</c:v>
                </c:pt>
                <c:pt idx="8">
                  <c:v>1.2225250235590825E-3</c:v>
                </c:pt>
                <c:pt idx="9">
                  <c:v>1.3496995008658518E-3</c:v>
                </c:pt>
                <c:pt idx="10">
                  <c:v>1.4513788098693857E-3</c:v>
                </c:pt>
                <c:pt idx="11">
                  <c:v>1.5530717722840323E-3</c:v>
                </c:pt>
                <c:pt idx="12">
                  <c:v>1.680201624194902E-3</c:v>
                </c:pt>
                <c:pt idx="13">
                  <c:v>1.7563508629028196E-3</c:v>
                </c:pt>
                <c:pt idx="14">
                  <c:v>1.8834788363155126E-3</c:v>
                </c:pt>
                <c:pt idx="15">
                  <c:v>1.9850358833409755E-3</c:v>
                </c:pt>
                <c:pt idx="16">
                  <c:v>2.0611735966207063E-3</c:v>
                </c:pt>
                <c:pt idx="17">
                  <c:v>2.1627948398259605E-3</c:v>
                </c:pt>
                <c:pt idx="18">
                  <c:v>2.2643429589110846E-3</c:v>
                </c:pt>
                <c:pt idx="19">
                  <c:v>2.314991477778625E-3</c:v>
                </c:pt>
                <c:pt idx="20">
                  <c:v>2.4420645620818592E-3</c:v>
                </c:pt>
                <c:pt idx="21">
                  <c:v>2.5434937430053946E-3</c:v>
                </c:pt>
                <c:pt idx="22">
                  <c:v>2.6195320447609436E-3</c:v>
                </c:pt>
                <c:pt idx="23">
                  <c:v>2.746484245861209E-3</c:v>
                </c:pt>
                <c:pt idx="24">
                  <c:v>2.8224165988608618E-3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60-465D-BE08-DF10BD0A28F8}"/>
            </c:ext>
          </c:extLst>
        </c:ser>
        <c:ser>
          <c:idx val="1"/>
          <c:order val="1"/>
          <c:tx>
            <c:v>Series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1378456879720495"/>
                  <c:y val="0.21968821063741431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100" baseline="0"/>
                      <a:t>y = 7E-12x + 0.0001</a:t>
                    </a:r>
                    <a:br>
                      <a:rPr lang="en-US" sz="1100" baseline="0"/>
                    </a:br>
                    <a:r>
                      <a:rPr lang="en-US" sz="1100" baseline="0"/>
                      <a:t>R² = 0.9847</a:t>
                    </a: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sl-SI"/>
                </a:p>
              </c:txPr>
            </c:trendlineLbl>
          </c:trendline>
          <c:xVal>
            <c:numRef>
              <c:f>Sheet6!$H$30:$H$54</c:f>
              <c:numCache>
                <c:formatCode>0.000E+00</c:formatCode>
                <c:ptCount val="25"/>
                <c:pt idx="0">
                  <c:v>368578597.7607792</c:v>
                </c:pt>
                <c:pt idx="1">
                  <c:v>354225848.62679249</c:v>
                </c:pt>
                <c:pt idx="2">
                  <c:v>339873099.49280578</c:v>
                </c:pt>
                <c:pt idx="3">
                  <c:v>325520350.35881901</c:v>
                </c:pt>
                <c:pt idx="4">
                  <c:v>311167601.2248323</c:v>
                </c:pt>
                <c:pt idx="5">
                  <c:v>301694786.79640102</c:v>
                </c:pt>
                <c:pt idx="6">
                  <c:v>287342037.66241425</c:v>
                </c:pt>
                <c:pt idx="7">
                  <c:v>272989288.52842754</c:v>
                </c:pt>
                <c:pt idx="8">
                  <c:v>258636539.39444086</c:v>
                </c:pt>
                <c:pt idx="9">
                  <c:v>244283790.26045412</c:v>
                </c:pt>
                <c:pt idx="10">
                  <c:v>229931041.12646741</c:v>
                </c:pt>
                <c:pt idx="11">
                  <c:v>215578291.9924807</c:v>
                </c:pt>
                <c:pt idx="12">
                  <c:v>201225542.85849392</c:v>
                </c:pt>
                <c:pt idx="13">
                  <c:v>186872793.72450724</c:v>
                </c:pt>
                <c:pt idx="14">
                  <c:v>172520044.59052047</c:v>
                </c:pt>
                <c:pt idx="15">
                  <c:v>158167295.45653379</c:v>
                </c:pt>
                <c:pt idx="16">
                  <c:v>143814546.32254702</c:v>
                </c:pt>
                <c:pt idx="17">
                  <c:v>129461797.18856029</c:v>
                </c:pt>
                <c:pt idx="18">
                  <c:v>115109048.05457357</c:v>
                </c:pt>
                <c:pt idx="19">
                  <c:v>100756298.92058684</c:v>
                </c:pt>
                <c:pt idx="20">
                  <c:v>86403549.786600098</c:v>
                </c:pt>
                <c:pt idx="21">
                  <c:v>72050800.652613372</c:v>
                </c:pt>
                <c:pt idx="22">
                  <c:v>57698051.51862666</c:v>
                </c:pt>
                <c:pt idx="23">
                  <c:v>43345302.384639926</c:v>
                </c:pt>
                <c:pt idx="24">
                  <c:v>28992553.250653196</c:v>
                </c:pt>
              </c:numCache>
            </c:numRef>
          </c:xVal>
          <c:yVal>
            <c:numRef>
              <c:f>Sheet6!$N$98:$N$122</c:f>
              <c:numCache>
                <c:formatCode>0.000E+00</c:formatCode>
                <c:ptCount val="25"/>
                <c:pt idx="0">
                  <c:v>2.7713508428466147E-3</c:v>
                </c:pt>
                <c:pt idx="1">
                  <c:v>2.6697856543517529E-3</c:v>
                </c:pt>
                <c:pt idx="2">
                  <c:v>2.5937698664971359E-3</c:v>
                </c:pt>
                <c:pt idx="3">
                  <c:v>2.5176745842022327E-3</c:v>
                </c:pt>
                <c:pt idx="4">
                  <c:v>2.416134693150896E-3</c:v>
                </c:pt>
                <c:pt idx="5">
                  <c:v>2.3655093475772682E-3</c:v>
                </c:pt>
                <c:pt idx="6">
                  <c:v>2.2384452979930377E-3</c:v>
                </c:pt>
                <c:pt idx="7">
                  <c:v>2.1369695736236944E-3</c:v>
                </c:pt>
                <c:pt idx="8">
                  <c:v>2.0608589456543995E-3</c:v>
                </c:pt>
                <c:pt idx="9">
                  <c:v>1.9846823236050045E-3</c:v>
                </c:pt>
                <c:pt idx="10">
                  <c:v>1.8830474833324896E-3</c:v>
                </c:pt>
                <c:pt idx="11">
                  <c:v>1.7814424594085627E-3</c:v>
                </c:pt>
                <c:pt idx="12">
                  <c:v>1.6798167472639334E-3</c:v>
                </c:pt>
                <c:pt idx="13">
                  <c:v>1.6036247009112731E-3</c:v>
                </c:pt>
                <c:pt idx="14">
                  <c:v>1.5273782552249079E-3</c:v>
                </c:pt>
                <c:pt idx="15">
                  <c:v>1.4256619144602978E-3</c:v>
                </c:pt>
                <c:pt idx="16">
                  <c:v>1.3239637437620895E-3</c:v>
                </c:pt>
                <c:pt idx="17">
                  <c:v>1.1967814218781924E-3</c:v>
                </c:pt>
                <c:pt idx="18">
                  <c:v>1.0950671046935151E-3</c:v>
                </c:pt>
                <c:pt idx="19">
                  <c:v>9.6783231031760827E-4</c:v>
                </c:pt>
                <c:pt idx="20">
                  <c:v>8.1512048499669777E-4</c:v>
                </c:pt>
                <c:pt idx="21">
                  <c:v>6.3691022113522935E-4</c:v>
                </c:pt>
                <c:pt idx="22">
                  <c:v>5.0961905975283517E-4</c:v>
                </c:pt>
                <c:pt idx="23">
                  <c:v>3.3129459734964912E-4</c:v>
                </c:pt>
                <c:pt idx="24">
                  <c:v>5.0977493436642102E-5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C60-465D-BE08-DF10BD0A28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5451152"/>
        <c:axId val="1295451568"/>
      </c:scatterChart>
      <c:valAx>
        <c:axId val="1295451152"/>
        <c:scaling>
          <c:orientation val="minMax"/>
          <c:max val="400000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l-SI"/>
                  <a:t>F/S</a:t>
                </a:r>
                <a:r>
                  <a:rPr lang="sl-SI" baseline="0"/>
                  <a:t> </a:t>
                </a:r>
                <a:endParaRPr lang="sl-SI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</c:title>
        <c:numFmt formatCode="0.000E+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1295451568"/>
        <c:crosses val="autoZero"/>
        <c:crossBetween val="midCat"/>
      </c:valAx>
      <c:valAx>
        <c:axId val="1295451568"/>
        <c:scaling>
          <c:orientation val="minMax"/>
          <c:max val="3.0000000000000009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Δ</a:t>
                </a:r>
                <a:r>
                  <a:rPr lang="sl-SI"/>
                  <a:t>x/x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</c:title>
        <c:numFmt formatCode="0.000E+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1295451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l-S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597692</xdr:colOff>
      <xdr:row>3</xdr:row>
      <xdr:rowOff>2381</xdr:rowOff>
    </xdr:from>
    <xdr:to>
      <xdr:col>27</xdr:col>
      <xdr:colOff>400049</xdr:colOff>
      <xdr:row>36</xdr:row>
      <xdr:rowOff>119063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4A37F63-87A6-1084-8DF6-0777CAA036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73818</xdr:colOff>
      <xdr:row>0</xdr:row>
      <xdr:rowOff>59530</xdr:rowOff>
    </xdr:from>
    <xdr:to>
      <xdr:col>29</xdr:col>
      <xdr:colOff>338138</xdr:colOff>
      <xdr:row>38</xdr:row>
      <xdr:rowOff>95249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6135FA1-1352-42FB-4016-9D0E4FEBCA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Relationship Id="rId4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0FE4E-7B42-D44A-8551-0E50E286A770}">
  <dimension ref="B2:T56"/>
  <sheetViews>
    <sheetView zoomScaleNormal="80" zoomScaleSheetLayoutView="100" workbookViewId="0">
      <selection activeCell="S26" sqref="S26"/>
    </sheetView>
  </sheetViews>
  <sheetFormatPr defaultRowHeight="15" x14ac:dyDescent="0.25"/>
  <cols>
    <col min="2" max="2" width="9.28515625" bestFit="1" customWidth="1"/>
    <col min="3" max="3" width="18.85546875" bestFit="1" customWidth="1"/>
    <col min="5" max="5" width="10.28515625" bestFit="1" customWidth="1"/>
    <col min="6" max="6" width="10.7109375" bestFit="1" customWidth="1"/>
    <col min="7" max="7" width="18.85546875" bestFit="1" customWidth="1"/>
    <col min="10" max="10" width="12" bestFit="1" customWidth="1"/>
    <col min="12" max="13" width="12" bestFit="1" customWidth="1"/>
    <col min="15" max="15" width="10" bestFit="1" customWidth="1"/>
    <col min="18" max="18" width="14.28515625" bestFit="1" customWidth="1"/>
    <col min="19" max="19" width="36.140625" bestFit="1" customWidth="1"/>
    <col min="20" max="20" width="12" bestFit="1" customWidth="1"/>
  </cols>
  <sheetData>
    <row r="2" spans="2:20" x14ac:dyDescent="0.25">
      <c r="B2" t="s">
        <v>0</v>
      </c>
      <c r="C2" t="s">
        <v>1</v>
      </c>
      <c r="F2" t="s">
        <v>3</v>
      </c>
      <c r="G2" t="s">
        <v>1</v>
      </c>
      <c r="J2">
        <f>PI()*(0.115/2000)^2</f>
        <v>1.0386890710931254E-8</v>
      </c>
      <c r="L2">
        <f>PI()*(0.335/2000)^2</f>
        <v>8.8141308887278646E-8</v>
      </c>
    </row>
    <row r="3" spans="2:20" x14ac:dyDescent="0.25">
      <c r="B3" t="s">
        <v>2</v>
      </c>
      <c r="C3" t="s">
        <v>5</v>
      </c>
      <c r="F3" t="s">
        <v>9</v>
      </c>
      <c r="G3" t="s">
        <v>4</v>
      </c>
      <c r="J3" t="s">
        <v>12</v>
      </c>
      <c r="L3" t="s">
        <v>15</v>
      </c>
    </row>
    <row r="4" spans="2:20" x14ac:dyDescent="0.25">
      <c r="J4">
        <v>242</v>
      </c>
      <c r="L4">
        <v>1302</v>
      </c>
      <c r="M4">
        <v>564</v>
      </c>
      <c r="N4">
        <v>92</v>
      </c>
    </row>
    <row r="5" spans="2:20" x14ac:dyDescent="0.25">
      <c r="B5" t="s">
        <v>11</v>
      </c>
      <c r="C5" t="s">
        <v>10</v>
      </c>
      <c r="D5" t="s">
        <v>7</v>
      </c>
      <c r="F5" t="s">
        <v>8</v>
      </c>
      <c r="G5" t="s">
        <v>6</v>
      </c>
      <c r="H5" t="s">
        <v>7</v>
      </c>
      <c r="J5">
        <f>192+45</f>
        <v>237</v>
      </c>
      <c r="K5" t="s">
        <v>13</v>
      </c>
      <c r="L5">
        <v>100</v>
      </c>
      <c r="M5">
        <v>92</v>
      </c>
      <c r="N5">
        <v>60</v>
      </c>
    </row>
    <row r="6" spans="2:20" x14ac:dyDescent="0.25">
      <c r="B6">
        <v>202</v>
      </c>
      <c r="C6">
        <v>13.315</v>
      </c>
      <c r="F6">
        <v>100</v>
      </c>
      <c r="G6">
        <v>1.635</v>
      </c>
      <c r="J6" s="1" t="s">
        <v>14</v>
      </c>
      <c r="L6">
        <v>100</v>
      </c>
      <c r="M6">
        <v>60</v>
      </c>
      <c r="N6">
        <v>564</v>
      </c>
    </row>
    <row r="7" spans="2:20" x14ac:dyDescent="0.25">
      <c r="B7">
        <v>302</v>
      </c>
      <c r="C7">
        <v>13.35</v>
      </c>
      <c r="D7">
        <f t="shared" ref="D7:D31" si="0">C7-C6</f>
        <v>3.5000000000000142E-2</v>
      </c>
      <c r="F7">
        <v>300</v>
      </c>
      <c r="G7">
        <v>1.69</v>
      </c>
      <c r="H7">
        <f t="shared" ref="H7:H15" si="1">G7-G6</f>
        <v>5.4999999999999938E-2</v>
      </c>
      <c r="L7">
        <v>100</v>
      </c>
      <c r="M7">
        <v>566</v>
      </c>
      <c r="N7">
        <v>800</v>
      </c>
      <c r="R7" s="3">
        <f>0.35/1</f>
        <v>0.35</v>
      </c>
      <c r="S7" s="8">
        <f>PI()*(R7/2)^2</f>
        <v>9.6211275016187398E-2</v>
      </c>
      <c r="T7">
        <f>S7*10^9</f>
        <v>96211275.0161874</v>
      </c>
    </row>
    <row r="8" spans="2:20" x14ac:dyDescent="0.25">
      <c r="B8">
        <v>402</v>
      </c>
      <c r="C8">
        <v>13.385</v>
      </c>
      <c r="D8">
        <f t="shared" si="0"/>
        <v>3.5000000000000142E-2</v>
      </c>
      <c r="F8">
        <v>500</v>
      </c>
      <c r="G8">
        <v>1.75</v>
      </c>
      <c r="H8">
        <f t="shared" si="1"/>
        <v>6.0000000000000053E-2</v>
      </c>
      <c r="L8">
        <v>100</v>
      </c>
      <c r="M8">
        <v>100</v>
      </c>
      <c r="N8">
        <v>500</v>
      </c>
      <c r="R8" s="3">
        <f>0.295/1</f>
        <v>0.29499999999999998</v>
      </c>
      <c r="S8" s="8">
        <f>PI()*(R8/2)^2</f>
        <v>6.8349275169662924E-2</v>
      </c>
    </row>
    <row r="9" spans="2:20" x14ac:dyDescent="0.25">
      <c r="B9">
        <v>502</v>
      </c>
      <c r="C9">
        <v>13.414999999999999</v>
      </c>
      <c r="D9">
        <f t="shared" si="0"/>
        <v>2.9999999999999361E-2</v>
      </c>
      <c r="F9">
        <v>600</v>
      </c>
      <c r="G9">
        <v>1.78</v>
      </c>
      <c r="H9">
        <f t="shared" si="1"/>
        <v>3.0000000000000027E-2</v>
      </c>
      <c r="L9">
        <v>100</v>
      </c>
      <c r="M9">
        <v>100</v>
      </c>
      <c r="N9">
        <v>100</v>
      </c>
      <c r="R9" s="3">
        <f>0.115/1</f>
        <v>0.115</v>
      </c>
      <c r="S9" s="2">
        <f t="shared" ref="S9:S10" si="2">PI()*(R9/2)^2</f>
        <v>1.0386890710931254E-2</v>
      </c>
    </row>
    <row r="10" spans="2:20" x14ac:dyDescent="0.25">
      <c r="B10">
        <v>602</v>
      </c>
      <c r="C10">
        <v>13.435</v>
      </c>
      <c r="D10">
        <f t="shared" si="0"/>
        <v>2.000000000000135E-2</v>
      </c>
      <c r="F10">
        <v>700</v>
      </c>
      <c r="G10">
        <v>1.81</v>
      </c>
      <c r="H10">
        <f t="shared" si="1"/>
        <v>3.0000000000000027E-2</v>
      </c>
      <c r="L10">
        <v>100</v>
      </c>
      <c r="M10">
        <v>100</v>
      </c>
      <c r="N10">
        <v>100</v>
      </c>
      <c r="R10" s="3">
        <f>0.335/1</f>
        <v>0.33500000000000002</v>
      </c>
      <c r="S10" s="2">
        <f t="shared" si="2"/>
        <v>8.8141308887278655E-2</v>
      </c>
    </row>
    <row r="11" spans="2:20" x14ac:dyDescent="0.25">
      <c r="B11">
        <v>702</v>
      </c>
      <c r="C11">
        <v>13.46</v>
      </c>
      <c r="D11">
        <f t="shared" si="0"/>
        <v>2.5000000000000355E-2</v>
      </c>
      <c r="F11">
        <v>800</v>
      </c>
      <c r="G11">
        <v>1.84</v>
      </c>
      <c r="H11">
        <f t="shared" si="1"/>
        <v>3.0000000000000027E-2</v>
      </c>
      <c r="L11">
        <v>100</v>
      </c>
      <c r="M11">
        <v>100</v>
      </c>
    </row>
    <row r="12" spans="2:20" x14ac:dyDescent="0.25">
      <c r="B12">
        <v>802</v>
      </c>
      <c r="C12">
        <v>13.484999999999999</v>
      </c>
      <c r="D12">
        <f t="shared" si="0"/>
        <v>2.4999999999998579E-2</v>
      </c>
      <c r="F12">
        <v>900</v>
      </c>
      <c r="G12">
        <v>1.87</v>
      </c>
      <c r="H12">
        <f t="shared" si="1"/>
        <v>3.0000000000000027E-2</v>
      </c>
      <c r="L12">
        <v>100</v>
      </c>
      <c r="M12">
        <v>100</v>
      </c>
    </row>
    <row r="13" spans="2:20" x14ac:dyDescent="0.25">
      <c r="B13">
        <v>902</v>
      </c>
      <c r="C13">
        <v>13.51</v>
      </c>
      <c r="D13">
        <f t="shared" si="0"/>
        <v>2.5000000000000355E-2</v>
      </c>
      <c r="F13">
        <v>1000</v>
      </c>
      <c r="G13">
        <v>1.905</v>
      </c>
      <c r="H13">
        <f t="shared" si="1"/>
        <v>3.499999999999992E-2</v>
      </c>
      <c r="L13">
        <v>100</v>
      </c>
      <c r="M13">
        <v>100</v>
      </c>
    </row>
    <row r="14" spans="2:20" x14ac:dyDescent="0.25">
      <c r="B14">
        <v>1002</v>
      </c>
      <c r="C14">
        <v>13.53</v>
      </c>
      <c r="D14">
        <f t="shared" si="0"/>
        <v>1.9999999999999574E-2</v>
      </c>
      <c r="F14">
        <v>1100</v>
      </c>
      <c r="G14">
        <v>1.94</v>
      </c>
      <c r="H14">
        <f t="shared" si="1"/>
        <v>3.499999999999992E-2</v>
      </c>
      <c r="L14">
        <v>50</v>
      </c>
      <c r="M14">
        <v>100</v>
      </c>
    </row>
    <row r="15" spans="2:20" x14ac:dyDescent="0.25">
      <c r="B15">
        <v>1102</v>
      </c>
      <c r="C15">
        <v>13.555</v>
      </c>
      <c r="D15">
        <f t="shared" si="0"/>
        <v>2.5000000000000355E-2</v>
      </c>
      <c r="F15">
        <v>1200</v>
      </c>
      <c r="G15">
        <v>1.9850000000000001</v>
      </c>
      <c r="H15">
        <f t="shared" si="1"/>
        <v>4.5000000000000151E-2</v>
      </c>
      <c r="L15">
        <v>50</v>
      </c>
      <c r="M15">
        <v>100</v>
      </c>
    </row>
    <row r="16" spans="2:20" x14ac:dyDescent="0.25">
      <c r="B16">
        <v>1202</v>
      </c>
      <c r="C16">
        <v>13.58</v>
      </c>
      <c r="D16">
        <f t="shared" si="0"/>
        <v>2.5000000000000355E-2</v>
      </c>
      <c r="F16">
        <v>1200</v>
      </c>
      <c r="G16">
        <v>2.0099999999999998</v>
      </c>
      <c r="H16">
        <f>G16-G14</f>
        <v>6.999999999999984E-2</v>
      </c>
      <c r="L16">
        <v>50</v>
      </c>
      <c r="M16">
        <v>200</v>
      </c>
    </row>
    <row r="17" spans="2:19" x14ac:dyDescent="0.25">
      <c r="B17">
        <v>1302</v>
      </c>
      <c r="C17">
        <v>13.6</v>
      </c>
      <c r="D17">
        <f t="shared" si="0"/>
        <v>1.9999999999999574E-2</v>
      </c>
      <c r="F17">
        <v>1310</v>
      </c>
      <c r="G17">
        <v>2.0449999999999999</v>
      </c>
      <c r="H17">
        <f>G17-G16</f>
        <v>3.5000000000000142E-2</v>
      </c>
      <c r="L17">
        <v>50</v>
      </c>
    </row>
    <row r="18" spans="2:19" x14ac:dyDescent="0.25">
      <c r="B18">
        <v>1402</v>
      </c>
      <c r="C18">
        <v>13.62</v>
      </c>
      <c r="D18">
        <f t="shared" si="0"/>
        <v>1.9999999999999574E-2</v>
      </c>
      <c r="L18">
        <f>SUM(L4:L17)</f>
        <v>2402</v>
      </c>
      <c r="M18">
        <f>SUM(M4:M17)</f>
        <v>2282</v>
      </c>
      <c r="N18">
        <f>SUM(N4:N17)</f>
        <v>2216</v>
      </c>
    </row>
    <row r="19" spans="2:19" x14ac:dyDescent="0.25">
      <c r="B19">
        <v>1502</v>
      </c>
      <c r="C19">
        <v>13.645</v>
      </c>
      <c r="D19">
        <f t="shared" si="0"/>
        <v>2.5000000000000355E-2</v>
      </c>
      <c r="F19">
        <v>92</v>
      </c>
      <c r="G19">
        <v>1.7</v>
      </c>
    </row>
    <row r="20" spans="2:19" x14ac:dyDescent="0.25">
      <c r="B20">
        <v>1602</v>
      </c>
      <c r="C20">
        <v>13.66</v>
      </c>
      <c r="D20">
        <f t="shared" si="0"/>
        <v>1.5000000000000568E-2</v>
      </c>
      <c r="F20">
        <v>202</v>
      </c>
      <c r="G20">
        <v>1.7350000000000001</v>
      </c>
      <c r="H20">
        <f t="shared" ref="H20:H34" si="3">G20-G19</f>
        <v>3.5000000000000142E-2</v>
      </c>
    </row>
    <row r="21" spans="2:19" x14ac:dyDescent="0.25">
      <c r="B21">
        <v>1702</v>
      </c>
      <c r="C21">
        <v>13.685</v>
      </c>
      <c r="D21">
        <f t="shared" si="0"/>
        <v>2.5000000000000355E-2</v>
      </c>
      <c r="F21">
        <v>302</v>
      </c>
      <c r="G21">
        <v>1.7649999999999999</v>
      </c>
      <c r="H21">
        <f t="shared" si="3"/>
        <v>2.9999999999999805E-2</v>
      </c>
      <c r="R21">
        <v>2.4020000000000001</v>
      </c>
    </row>
    <row r="22" spans="2:19" x14ac:dyDescent="0.25">
      <c r="B22">
        <v>1802</v>
      </c>
      <c r="C22">
        <v>13.705</v>
      </c>
      <c r="D22">
        <f t="shared" si="0"/>
        <v>1.9999999999999574E-2</v>
      </c>
      <c r="F22">
        <v>402</v>
      </c>
      <c r="G22">
        <v>1.79</v>
      </c>
      <c r="H22">
        <f t="shared" si="3"/>
        <v>2.5000000000000133E-2</v>
      </c>
      <c r="R22">
        <v>2.282</v>
      </c>
    </row>
    <row r="23" spans="2:19" x14ac:dyDescent="0.25">
      <c r="B23">
        <v>1902</v>
      </c>
      <c r="C23">
        <v>13.72</v>
      </c>
      <c r="D23">
        <f t="shared" si="0"/>
        <v>1.5000000000000568E-2</v>
      </c>
      <c r="F23">
        <v>502</v>
      </c>
      <c r="G23">
        <v>1.82</v>
      </c>
      <c r="H23">
        <f t="shared" si="3"/>
        <v>3.0000000000000027E-2</v>
      </c>
      <c r="L23" s="9">
        <f>0.005/0.35</f>
        <v>1.4285714285714287E-2</v>
      </c>
      <c r="R23">
        <v>2.2160000000000002</v>
      </c>
    </row>
    <row r="24" spans="2:19" x14ac:dyDescent="0.25">
      <c r="B24">
        <v>2002</v>
      </c>
      <c r="C24">
        <v>13.74</v>
      </c>
      <c r="D24">
        <f t="shared" si="0"/>
        <v>1.9999999999999574E-2</v>
      </c>
      <c r="F24">
        <v>602</v>
      </c>
      <c r="G24">
        <v>1.85</v>
      </c>
      <c r="H24">
        <f t="shared" si="3"/>
        <v>3.0000000000000027E-2</v>
      </c>
      <c r="L24" s="9">
        <f>0.005/0.295</f>
        <v>1.6949152542372881E-2</v>
      </c>
      <c r="R24">
        <f>AVERAGE(R21:R23)</f>
        <v>2.3000000000000003</v>
      </c>
    </row>
    <row r="25" spans="2:19" x14ac:dyDescent="0.25">
      <c r="B25">
        <v>2102</v>
      </c>
      <c r="C25">
        <v>13.76</v>
      </c>
      <c r="D25">
        <f t="shared" si="0"/>
        <v>1.9999999999999574E-2</v>
      </c>
      <c r="F25">
        <v>702</v>
      </c>
      <c r="G25">
        <v>1.875</v>
      </c>
      <c r="H25">
        <f t="shared" si="3"/>
        <v>2.4999999999999911E-2</v>
      </c>
      <c r="L25" s="5">
        <f t="array" ref="L25">AVERAGE(L23:L24)</f>
        <v>1.5617433414043584E-2</v>
      </c>
      <c r="M25">
        <f>L25*2*PI()</f>
        <v>9.8127228162974173E-2</v>
      </c>
      <c r="R25">
        <f>R24*9.81/J2</f>
        <v>2172257379.8003387</v>
      </c>
      <c r="S25">
        <f>R25*10^-9</f>
        <v>2.1722573798003388</v>
      </c>
    </row>
    <row r="26" spans="2:19" x14ac:dyDescent="0.25">
      <c r="B26">
        <v>2168</v>
      </c>
      <c r="C26">
        <v>13.77</v>
      </c>
      <c r="D26">
        <f t="shared" si="0"/>
        <v>9.9999999999997868E-3</v>
      </c>
      <c r="F26">
        <v>802</v>
      </c>
      <c r="G26">
        <v>1.9</v>
      </c>
      <c r="H26">
        <f t="shared" si="3"/>
        <v>2.4999999999999911E-2</v>
      </c>
    </row>
    <row r="27" spans="2:19" x14ac:dyDescent="0.25">
      <c r="B27">
        <v>2268</v>
      </c>
      <c r="C27">
        <v>13.795</v>
      </c>
      <c r="D27">
        <f t="shared" si="0"/>
        <v>2.5000000000000355E-2</v>
      </c>
      <c r="F27">
        <v>902</v>
      </c>
      <c r="G27">
        <v>1.9350000000000001</v>
      </c>
      <c r="H27">
        <f t="shared" si="3"/>
        <v>3.5000000000000142E-2</v>
      </c>
    </row>
    <row r="28" spans="2:19" x14ac:dyDescent="0.25">
      <c r="B28">
        <v>2368</v>
      </c>
      <c r="C28">
        <v>13.815</v>
      </c>
      <c r="D28">
        <f t="shared" si="0"/>
        <v>1.9999999999999574E-2</v>
      </c>
      <c r="F28">
        <v>1002</v>
      </c>
      <c r="G28">
        <v>1.96</v>
      </c>
      <c r="H28">
        <f t="shared" si="3"/>
        <v>2.4999999999999911E-2</v>
      </c>
    </row>
    <row r="29" spans="2:19" x14ac:dyDescent="0.25">
      <c r="B29">
        <v>2468</v>
      </c>
      <c r="C29">
        <v>13.83</v>
      </c>
      <c r="D29">
        <f t="shared" si="0"/>
        <v>1.5000000000000568E-2</v>
      </c>
      <c r="F29">
        <v>1102</v>
      </c>
      <c r="G29">
        <v>1.9950000000000001</v>
      </c>
      <c r="H29">
        <f t="shared" si="3"/>
        <v>3.5000000000000142E-2</v>
      </c>
    </row>
    <row r="30" spans="2:19" x14ac:dyDescent="0.25">
      <c r="B30">
        <v>2568</v>
      </c>
      <c r="C30">
        <v>13.855</v>
      </c>
      <c r="D30">
        <f t="shared" si="0"/>
        <v>2.5000000000000355E-2</v>
      </c>
      <c r="F30">
        <v>1202</v>
      </c>
      <c r="G30">
        <v>2.0299999999999998</v>
      </c>
      <c r="H30">
        <f t="shared" si="3"/>
        <v>3.4999999999999698E-2</v>
      </c>
    </row>
    <row r="31" spans="2:19" x14ac:dyDescent="0.25">
      <c r="B31">
        <v>2668</v>
      </c>
      <c r="C31">
        <v>13.87</v>
      </c>
      <c r="D31">
        <f t="shared" si="0"/>
        <v>1.4999999999998792E-2</v>
      </c>
      <c r="F31">
        <v>1302</v>
      </c>
      <c r="G31">
        <v>2.06</v>
      </c>
      <c r="H31">
        <f t="shared" si="3"/>
        <v>3.0000000000000249E-2</v>
      </c>
      <c r="O31">
        <f>0.295/2000</f>
        <v>1.4749999999999998E-4</v>
      </c>
    </row>
    <row r="32" spans="2:19" x14ac:dyDescent="0.25">
      <c r="B32">
        <v>2568</v>
      </c>
      <c r="C32">
        <v>13.86</v>
      </c>
      <c r="D32">
        <f t="shared" ref="D32:D56" si="4">C31-C32</f>
        <v>9.9999999999997868E-3</v>
      </c>
      <c r="F32">
        <v>1402</v>
      </c>
      <c r="G32">
        <v>2.0950000000000002</v>
      </c>
      <c r="H32">
        <f t="shared" si="3"/>
        <v>3.5000000000000142E-2</v>
      </c>
    </row>
    <row r="33" spans="2:8" x14ac:dyDescent="0.25">
      <c r="B33">
        <v>2468</v>
      </c>
      <c r="C33">
        <v>13.84</v>
      </c>
      <c r="D33">
        <f t="shared" si="4"/>
        <v>1.9999999999999574E-2</v>
      </c>
      <c r="F33">
        <v>1502</v>
      </c>
      <c r="G33">
        <v>2.14</v>
      </c>
      <c r="H33">
        <f t="shared" si="3"/>
        <v>4.4999999999999929E-2</v>
      </c>
    </row>
    <row r="34" spans="2:8" x14ac:dyDescent="0.25">
      <c r="B34">
        <v>2368</v>
      </c>
      <c r="C34">
        <v>13.824999999999999</v>
      </c>
      <c r="D34">
        <f t="shared" si="4"/>
        <v>1.5000000000000568E-2</v>
      </c>
      <c r="F34">
        <v>1602</v>
      </c>
      <c r="G34">
        <v>2.2250000000000001</v>
      </c>
      <c r="H34">
        <f t="shared" si="3"/>
        <v>8.4999999999999964E-2</v>
      </c>
    </row>
    <row r="35" spans="2:8" x14ac:dyDescent="0.25">
      <c r="B35">
        <v>2268</v>
      </c>
      <c r="C35">
        <v>13.81</v>
      </c>
      <c r="D35">
        <f t="shared" si="4"/>
        <v>1.4999999999998792E-2</v>
      </c>
      <c r="F35">
        <v>1502</v>
      </c>
      <c r="G35">
        <v>2.21</v>
      </c>
      <c r="H35">
        <f t="shared" ref="H35:H49" si="5">G34-G35</f>
        <v>1.5000000000000124E-2</v>
      </c>
    </row>
    <row r="36" spans="2:8" x14ac:dyDescent="0.25">
      <c r="B36">
        <v>2168</v>
      </c>
      <c r="C36">
        <v>13.79</v>
      </c>
      <c r="D36">
        <f t="shared" si="4"/>
        <v>2.000000000000135E-2</v>
      </c>
      <c r="F36">
        <v>1402</v>
      </c>
      <c r="G36">
        <v>2.1949999999999998</v>
      </c>
      <c r="H36">
        <f t="shared" si="5"/>
        <v>1.5000000000000124E-2</v>
      </c>
    </row>
    <row r="37" spans="2:8" x14ac:dyDescent="0.25">
      <c r="B37">
        <v>2102</v>
      </c>
      <c r="C37">
        <v>13.78</v>
      </c>
      <c r="D37">
        <f t="shared" si="4"/>
        <v>9.9999999999997868E-3</v>
      </c>
      <c r="F37">
        <v>1302</v>
      </c>
      <c r="G37">
        <v>2.17</v>
      </c>
      <c r="H37">
        <f t="shared" si="5"/>
        <v>2.4999999999999911E-2</v>
      </c>
    </row>
    <row r="38" spans="2:8" x14ac:dyDescent="0.25">
      <c r="B38">
        <v>2002</v>
      </c>
      <c r="C38">
        <v>13.755000000000001</v>
      </c>
      <c r="D38">
        <f t="shared" si="4"/>
        <v>2.4999999999998579E-2</v>
      </c>
      <c r="F38">
        <v>1202</v>
      </c>
      <c r="G38">
        <v>2.145</v>
      </c>
      <c r="H38">
        <f t="shared" si="5"/>
        <v>2.4999999999999911E-2</v>
      </c>
    </row>
    <row r="39" spans="2:8" x14ac:dyDescent="0.25">
      <c r="B39">
        <v>1902</v>
      </c>
      <c r="C39">
        <v>13.734999999999999</v>
      </c>
      <c r="D39">
        <f t="shared" si="4"/>
        <v>2.000000000000135E-2</v>
      </c>
      <c r="F39">
        <v>1102</v>
      </c>
      <c r="G39">
        <v>2.125</v>
      </c>
      <c r="H39">
        <f t="shared" si="5"/>
        <v>2.0000000000000018E-2</v>
      </c>
    </row>
    <row r="40" spans="2:8" x14ac:dyDescent="0.25">
      <c r="B40">
        <v>1802</v>
      </c>
      <c r="C40">
        <v>13.72</v>
      </c>
      <c r="D40">
        <f t="shared" si="4"/>
        <v>1.4999999999998792E-2</v>
      </c>
      <c r="F40">
        <v>1002</v>
      </c>
      <c r="G40">
        <v>2.0950000000000002</v>
      </c>
      <c r="H40">
        <f t="shared" si="5"/>
        <v>2.9999999999999805E-2</v>
      </c>
    </row>
    <row r="41" spans="2:8" x14ac:dyDescent="0.25">
      <c r="B41">
        <v>1702</v>
      </c>
      <c r="C41">
        <v>13.705</v>
      </c>
      <c r="D41">
        <f t="shared" si="4"/>
        <v>1.5000000000000568E-2</v>
      </c>
      <c r="F41">
        <v>902</v>
      </c>
      <c r="G41">
        <v>2.0699999999999998</v>
      </c>
      <c r="H41">
        <f t="shared" si="5"/>
        <v>2.5000000000000355E-2</v>
      </c>
    </row>
    <row r="42" spans="2:8" x14ac:dyDescent="0.25">
      <c r="B42">
        <v>1602</v>
      </c>
      <c r="C42">
        <v>13.685</v>
      </c>
      <c r="D42">
        <f t="shared" si="4"/>
        <v>1.9999999999999574E-2</v>
      </c>
      <c r="F42">
        <v>802</v>
      </c>
      <c r="G42">
        <v>2.0449999999999999</v>
      </c>
      <c r="H42">
        <f t="shared" si="5"/>
        <v>2.4999999999999911E-2</v>
      </c>
    </row>
    <row r="43" spans="2:8" x14ac:dyDescent="0.25">
      <c r="B43">
        <v>1502</v>
      </c>
      <c r="C43">
        <v>13.664999999999999</v>
      </c>
      <c r="D43">
        <f t="shared" si="4"/>
        <v>2.000000000000135E-2</v>
      </c>
      <c r="F43">
        <v>702</v>
      </c>
      <c r="G43">
        <v>2.0099999999999998</v>
      </c>
      <c r="H43">
        <f t="shared" si="5"/>
        <v>3.5000000000000142E-2</v>
      </c>
    </row>
    <row r="44" spans="2:8" x14ac:dyDescent="0.25">
      <c r="B44">
        <v>1402</v>
      </c>
      <c r="C44">
        <v>13.645</v>
      </c>
      <c r="D44">
        <f t="shared" si="4"/>
        <v>1.9999999999999574E-2</v>
      </c>
      <c r="F44">
        <v>602</v>
      </c>
      <c r="G44">
        <v>1.99</v>
      </c>
      <c r="H44">
        <f t="shared" si="5"/>
        <v>1.9999999999999796E-2</v>
      </c>
    </row>
    <row r="45" spans="2:8" x14ac:dyDescent="0.25">
      <c r="B45">
        <v>1302</v>
      </c>
      <c r="C45">
        <v>13.63</v>
      </c>
      <c r="D45">
        <f t="shared" si="4"/>
        <v>1.4999999999998792E-2</v>
      </c>
      <c r="F45">
        <v>502</v>
      </c>
      <c r="G45">
        <v>1.96</v>
      </c>
      <c r="H45">
        <f t="shared" si="5"/>
        <v>3.0000000000000027E-2</v>
      </c>
    </row>
    <row r="46" spans="2:8" x14ac:dyDescent="0.25">
      <c r="B46">
        <v>1202</v>
      </c>
      <c r="C46">
        <v>13.615</v>
      </c>
      <c r="D46">
        <f t="shared" si="4"/>
        <v>1.5000000000000568E-2</v>
      </c>
      <c r="F46">
        <v>402</v>
      </c>
      <c r="G46">
        <v>1.925</v>
      </c>
      <c r="H46">
        <f t="shared" si="5"/>
        <v>3.499999999999992E-2</v>
      </c>
    </row>
    <row r="47" spans="2:8" x14ac:dyDescent="0.25">
      <c r="B47">
        <v>1102</v>
      </c>
      <c r="C47">
        <v>13.595000000000001</v>
      </c>
      <c r="D47">
        <f t="shared" si="4"/>
        <v>1.9999999999999574E-2</v>
      </c>
      <c r="F47">
        <v>302</v>
      </c>
      <c r="G47">
        <v>1.89</v>
      </c>
      <c r="H47">
        <f t="shared" si="5"/>
        <v>3.5000000000000142E-2</v>
      </c>
    </row>
    <row r="48" spans="2:8" x14ac:dyDescent="0.25">
      <c r="B48">
        <v>1002</v>
      </c>
      <c r="C48">
        <v>13.574999999999999</v>
      </c>
      <c r="D48">
        <f t="shared" si="4"/>
        <v>2.000000000000135E-2</v>
      </c>
      <c r="F48">
        <v>202</v>
      </c>
      <c r="G48">
        <v>1.86</v>
      </c>
      <c r="H48">
        <f t="shared" si="5"/>
        <v>2.9999999999999805E-2</v>
      </c>
    </row>
    <row r="49" spans="2:8" x14ac:dyDescent="0.25">
      <c r="B49">
        <v>902</v>
      </c>
      <c r="C49">
        <v>13.55</v>
      </c>
      <c r="D49">
        <f t="shared" si="4"/>
        <v>2.4999999999998579E-2</v>
      </c>
      <c r="F49">
        <v>92</v>
      </c>
      <c r="G49">
        <v>1.82</v>
      </c>
      <c r="H49">
        <f t="shared" si="5"/>
        <v>4.0000000000000036E-2</v>
      </c>
    </row>
    <row r="50" spans="2:8" x14ac:dyDescent="0.25">
      <c r="B50">
        <v>802</v>
      </c>
      <c r="C50">
        <v>13.53</v>
      </c>
      <c r="D50">
        <f t="shared" si="4"/>
        <v>2.000000000000135E-2</v>
      </c>
    </row>
    <row r="51" spans="2:8" x14ac:dyDescent="0.25">
      <c r="B51">
        <v>702</v>
      </c>
      <c r="C51">
        <v>13.505000000000001</v>
      </c>
      <c r="D51">
        <f t="shared" si="4"/>
        <v>2.4999999999998579E-2</v>
      </c>
    </row>
    <row r="52" spans="2:8" x14ac:dyDescent="0.25">
      <c r="B52">
        <v>602</v>
      </c>
      <c r="C52">
        <v>13.475</v>
      </c>
      <c r="D52">
        <f t="shared" si="4"/>
        <v>3.0000000000001137E-2</v>
      </c>
    </row>
    <row r="53" spans="2:8" x14ac:dyDescent="0.25">
      <c r="B53">
        <v>502</v>
      </c>
      <c r="C53">
        <v>13.44</v>
      </c>
      <c r="D53">
        <f t="shared" si="4"/>
        <v>3.5000000000000142E-2</v>
      </c>
    </row>
    <row r="54" spans="2:8" x14ac:dyDescent="0.25">
      <c r="B54">
        <v>402</v>
      </c>
      <c r="C54">
        <v>13.414999999999999</v>
      </c>
      <c r="D54">
        <f t="shared" si="4"/>
        <v>2.5000000000000355E-2</v>
      </c>
    </row>
    <row r="55" spans="2:8" x14ac:dyDescent="0.25">
      <c r="B55">
        <v>302</v>
      </c>
      <c r="C55">
        <v>13.38</v>
      </c>
      <c r="D55">
        <f t="shared" si="4"/>
        <v>3.4999999999998366E-2</v>
      </c>
    </row>
    <row r="56" spans="2:8" x14ac:dyDescent="0.25">
      <c r="B56">
        <v>202</v>
      </c>
      <c r="C56">
        <v>13.324999999999999</v>
      </c>
      <c r="D56">
        <f t="shared" si="4"/>
        <v>5.5000000000001492E-2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27E33-2983-42C3-8041-901441480F8A}">
  <dimension ref="B3:M34"/>
  <sheetViews>
    <sheetView workbookViewId="0">
      <selection activeCell="J4" activeCellId="2" sqref="F4:F34 H4:H34 J4:J34"/>
    </sheetView>
  </sheetViews>
  <sheetFormatPr defaultRowHeight="15" x14ac:dyDescent="0.25"/>
  <cols>
    <col min="9" max="9" width="10" bestFit="1" customWidth="1"/>
    <col min="10" max="10" width="13.85546875" bestFit="1" customWidth="1"/>
  </cols>
  <sheetData>
    <row r="3" spans="2:13" x14ac:dyDescent="0.25">
      <c r="B3" t="s">
        <v>16</v>
      </c>
      <c r="C3" t="s">
        <v>6</v>
      </c>
      <c r="D3" t="s">
        <v>17</v>
      </c>
      <c r="F3" t="s">
        <v>21</v>
      </c>
      <c r="G3" t="s">
        <v>22</v>
      </c>
      <c r="H3" t="s">
        <v>18</v>
      </c>
      <c r="I3" t="s">
        <v>22</v>
      </c>
      <c r="J3" t="s">
        <v>19</v>
      </c>
      <c r="K3" t="s">
        <v>22</v>
      </c>
      <c r="L3" t="s">
        <v>20</v>
      </c>
      <c r="M3" s="6" t="s">
        <v>23</v>
      </c>
    </row>
    <row r="4" spans="2:13" x14ac:dyDescent="0.25">
      <c r="B4">
        <v>92</v>
      </c>
      <c r="C4">
        <v>1.7</v>
      </c>
      <c r="D4">
        <v>0</v>
      </c>
      <c r="F4">
        <v>1</v>
      </c>
      <c r="G4" t="s">
        <v>22</v>
      </c>
      <c r="H4" s="5">
        <f>B4/1000</f>
        <v>9.1999999999999998E-2</v>
      </c>
      <c r="I4" t="s">
        <v>22</v>
      </c>
      <c r="J4" s="2">
        <f t="shared" ref="J4:J34" si="0">C4/100</f>
        <v>1.7000000000000001E-2</v>
      </c>
      <c r="K4" t="s">
        <v>22</v>
      </c>
      <c r="L4" s="2">
        <f t="shared" ref="L4:L34" si="1">D4/100</f>
        <v>0</v>
      </c>
      <c r="M4" s="6" t="s">
        <v>23</v>
      </c>
    </row>
    <row r="5" spans="2:13" x14ac:dyDescent="0.25">
      <c r="B5">
        <v>202</v>
      </c>
      <c r="C5">
        <v>1.7350000000000001</v>
      </c>
      <c r="D5">
        <f t="shared" ref="D5:D19" si="2">C5-C4</f>
        <v>3.5000000000000142E-2</v>
      </c>
      <c r="F5">
        <v>2</v>
      </c>
      <c r="G5" t="s">
        <v>22</v>
      </c>
      <c r="H5" s="5">
        <f t="shared" ref="H5:H34" si="3">B5/1000</f>
        <v>0.20200000000000001</v>
      </c>
      <c r="I5" t="s">
        <v>22</v>
      </c>
      <c r="J5" s="2">
        <f t="shared" si="0"/>
        <v>1.7350000000000001E-2</v>
      </c>
      <c r="K5" t="s">
        <v>22</v>
      </c>
      <c r="L5" s="2">
        <f t="shared" si="1"/>
        <v>3.5000000000000141E-4</v>
      </c>
      <c r="M5" s="6" t="s">
        <v>23</v>
      </c>
    </row>
    <row r="6" spans="2:13" x14ac:dyDescent="0.25">
      <c r="B6">
        <v>302</v>
      </c>
      <c r="C6">
        <v>1.7649999999999999</v>
      </c>
      <c r="D6">
        <f t="shared" si="2"/>
        <v>2.9999999999999805E-2</v>
      </c>
      <c r="F6">
        <v>3</v>
      </c>
      <c r="G6" t="s">
        <v>22</v>
      </c>
      <c r="H6" s="5">
        <f t="shared" si="3"/>
        <v>0.30199999999999999</v>
      </c>
      <c r="I6" t="s">
        <v>22</v>
      </c>
      <c r="J6" s="2">
        <f t="shared" si="0"/>
        <v>1.7649999999999999E-2</v>
      </c>
      <c r="K6" t="s">
        <v>22</v>
      </c>
      <c r="L6" s="2">
        <f t="shared" si="1"/>
        <v>2.9999999999999802E-4</v>
      </c>
      <c r="M6" s="6" t="s">
        <v>23</v>
      </c>
    </row>
    <row r="7" spans="2:13" x14ac:dyDescent="0.25">
      <c r="B7">
        <v>402</v>
      </c>
      <c r="C7">
        <v>1.79</v>
      </c>
      <c r="D7">
        <f t="shared" si="2"/>
        <v>2.5000000000000133E-2</v>
      </c>
      <c r="F7">
        <v>4</v>
      </c>
      <c r="G7" t="s">
        <v>22</v>
      </c>
      <c r="H7" s="5">
        <f t="shared" si="3"/>
        <v>0.40200000000000002</v>
      </c>
      <c r="I7" t="s">
        <v>22</v>
      </c>
      <c r="J7" s="2">
        <f t="shared" si="0"/>
        <v>1.7899999999999999E-2</v>
      </c>
      <c r="K7" t="s">
        <v>22</v>
      </c>
      <c r="L7" s="2">
        <f t="shared" si="1"/>
        <v>2.5000000000000131E-4</v>
      </c>
      <c r="M7" s="6" t="s">
        <v>23</v>
      </c>
    </row>
    <row r="8" spans="2:13" x14ac:dyDescent="0.25">
      <c r="B8">
        <v>502</v>
      </c>
      <c r="C8">
        <v>1.82</v>
      </c>
      <c r="D8">
        <f t="shared" si="2"/>
        <v>3.0000000000000027E-2</v>
      </c>
      <c r="F8">
        <v>5</v>
      </c>
      <c r="G8" t="s">
        <v>22</v>
      </c>
      <c r="H8" s="5">
        <f t="shared" si="3"/>
        <v>0.502</v>
      </c>
      <c r="I8" t="s">
        <v>22</v>
      </c>
      <c r="J8" s="2">
        <f t="shared" si="0"/>
        <v>1.8200000000000001E-2</v>
      </c>
      <c r="K8" t="s">
        <v>22</v>
      </c>
      <c r="L8" s="2">
        <f t="shared" si="1"/>
        <v>3.0000000000000024E-4</v>
      </c>
      <c r="M8" s="6" t="s">
        <v>23</v>
      </c>
    </row>
    <row r="9" spans="2:13" x14ac:dyDescent="0.25">
      <c r="B9">
        <v>602</v>
      </c>
      <c r="C9">
        <v>1.85</v>
      </c>
      <c r="D9">
        <f t="shared" si="2"/>
        <v>3.0000000000000027E-2</v>
      </c>
      <c r="F9">
        <v>6</v>
      </c>
      <c r="G9" t="s">
        <v>22</v>
      </c>
      <c r="H9" s="5">
        <f t="shared" si="3"/>
        <v>0.60199999999999998</v>
      </c>
      <c r="I9" t="s">
        <v>22</v>
      </c>
      <c r="J9" s="2">
        <f t="shared" si="0"/>
        <v>1.8500000000000003E-2</v>
      </c>
      <c r="K9" t="s">
        <v>22</v>
      </c>
      <c r="L9" s="2">
        <f t="shared" si="1"/>
        <v>3.0000000000000024E-4</v>
      </c>
      <c r="M9" s="6" t="s">
        <v>23</v>
      </c>
    </row>
    <row r="10" spans="2:13" x14ac:dyDescent="0.25">
      <c r="B10">
        <v>702</v>
      </c>
      <c r="C10">
        <v>1.875</v>
      </c>
      <c r="D10">
        <f t="shared" si="2"/>
        <v>2.4999999999999911E-2</v>
      </c>
      <c r="F10">
        <v>7</v>
      </c>
      <c r="G10" t="s">
        <v>22</v>
      </c>
      <c r="H10" s="5">
        <f t="shared" si="3"/>
        <v>0.70199999999999996</v>
      </c>
      <c r="I10" t="s">
        <v>22</v>
      </c>
      <c r="J10" s="2">
        <f t="shared" si="0"/>
        <v>1.8749999999999999E-2</v>
      </c>
      <c r="K10" t="s">
        <v>22</v>
      </c>
      <c r="L10" s="2">
        <f t="shared" si="1"/>
        <v>2.4999999999999914E-4</v>
      </c>
      <c r="M10" s="6" t="s">
        <v>23</v>
      </c>
    </row>
    <row r="11" spans="2:13" x14ac:dyDescent="0.25">
      <c r="B11">
        <v>802</v>
      </c>
      <c r="C11">
        <v>1.9</v>
      </c>
      <c r="D11">
        <f t="shared" si="2"/>
        <v>2.4999999999999911E-2</v>
      </c>
      <c r="F11">
        <v>8</v>
      </c>
      <c r="G11" t="s">
        <v>22</v>
      </c>
      <c r="H11" s="5">
        <f t="shared" si="3"/>
        <v>0.80200000000000005</v>
      </c>
      <c r="I11" t="s">
        <v>22</v>
      </c>
      <c r="J11" s="2">
        <f t="shared" si="0"/>
        <v>1.9E-2</v>
      </c>
      <c r="K11" t="s">
        <v>22</v>
      </c>
      <c r="L11" s="2">
        <f t="shared" si="1"/>
        <v>2.4999999999999914E-4</v>
      </c>
      <c r="M11" s="6" t="s">
        <v>23</v>
      </c>
    </row>
    <row r="12" spans="2:13" x14ac:dyDescent="0.25">
      <c r="B12">
        <v>902</v>
      </c>
      <c r="C12">
        <v>1.9350000000000001</v>
      </c>
      <c r="D12">
        <f t="shared" si="2"/>
        <v>3.5000000000000142E-2</v>
      </c>
      <c r="F12">
        <v>9</v>
      </c>
      <c r="G12" t="s">
        <v>22</v>
      </c>
      <c r="H12" s="5">
        <f t="shared" si="3"/>
        <v>0.90200000000000002</v>
      </c>
      <c r="I12" t="s">
        <v>22</v>
      </c>
      <c r="J12" s="2">
        <f t="shared" si="0"/>
        <v>1.9349999999999999E-2</v>
      </c>
      <c r="K12" t="s">
        <v>22</v>
      </c>
      <c r="L12" s="2">
        <f t="shared" si="1"/>
        <v>3.5000000000000141E-4</v>
      </c>
      <c r="M12" s="6" t="s">
        <v>23</v>
      </c>
    </row>
    <row r="13" spans="2:13" x14ac:dyDescent="0.25">
      <c r="B13">
        <v>1002</v>
      </c>
      <c r="C13">
        <v>1.96</v>
      </c>
      <c r="D13">
        <f t="shared" si="2"/>
        <v>2.4999999999999911E-2</v>
      </c>
      <c r="F13">
        <v>10</v>
      </c>
      <c r="G13" t="s">
        <v>22</v>
      </c>
      <c r="H13" s="5">
        <f t="shared" si="3"/>
        <v>1.002</v>
      </c>
      <c r="I13" t="s">
        <v>22</v>
      </c>
      <c r="J13" s="2">
        <f t="shared" si="0"/>
        <v>1.9599999999999999E-2</v>
      </c>
      <c r="K13" t="s">
        <v>22</v>
      </c>
      <c r="L13" s="2">
        <f t="shared" si="1"/>
        <v>2.4999999999999914E-4</v>
      </c>
      <c r="M13" s="6" t="s">
        <v>23</v>
      </c>
    </row>
    <row r="14" spans="2:13" x14ac:dyDescent="0.25">
      <c r="B14">
        <v>1102</v>
      </c>
      <c r="C14">
        <v>1.9950000000000001</v>
      </c>
      <c r="D14">
        <f t="shared" si="2"/>
        <v>3.5000000000000142E-2</v>
      </c>
      <c r="F14">
        <v>11</v>
      </c>
      <c r="G14" t="s">
        <v>22</v>
      </c>
      <c r="H14" s="5">
        <f t="shared" si="3"/>
        <v>1.1020000000000001</v>
      </c>
      <c r="I14" t="s">
        <v>22</v>
      </c>
      <c r="J14" s="2">
        <f t="shared" si="0"/>
        <v>1.9950000000000002E-2</v>
      </c>
      <c r="K14" t="s">
        <v>22</v>
      </c>
      <c r="L14" s="2">
        <f t="shared" si="1"/>
        <v>3.5000000000000141E-4</v>
      </c>
      <c r="M14" s="6" t="s">
        <v>23</v>
      </c>
    </row>
    <row r="15" spans="2:13" x14ac:dyDescent="0.25">
      <c r="B15">
        <v>1202</v>
      </c>
      <c r="C15">
        <v>2.0299999999999998</v>
      </c>
      <c r="D15">
        <f t="shared" si="2"/>
        <v>3.4999999999999698E-2</v>
      </c>
      <c r="F15">
        <v>12</v>
      </c>
      <c r="G15" t="s">
        <v>22</v>
      </c>
      <c r="H15" s="5">
        <f t="shared" si="3"/>
        <v>1.202</v>
      </c>
      <c r="I15" t="s">
        <v>22</v>
      </c>
      <c r="J15" s="2">
        <f t="shared" si="0"/>
        <v>2.0299999999999999E-2</v>
      </c>
      <c r="K15" t="s">
        <v>22</v>
      </c>
      <c r="L15" s="2">
        <f t="shared" si="1"/>
        <v>3.4999999999999696E-4</v>
      </c>
      <c r="M15" s="6" t="s">
        <v>23</v>
      </c>
    </row>
    <row r="16" spans="2:13" x14ac:dyDescent="0.25">
      <c r="B16">
        <v>1302</v>
      </c>
      <c r="C16">
        <v>2.06</v>
      </c>
      <c r="D16">
        <f t="shared" si="2"/>
        <v>3.0000000000000249E-2</v>
      </c>
      <c r="F16">
        <v>13</v>
      </c>
      <c r="G16" t="s">
        <v>22</v>
      </c>
      <c r="H16" s="5">
        <f t="shared" si="3"/>
        <v>1.302</v>
      </c>
      <c r="I16" t="s">
        <v>22</v>
      </c>
      <c r="J16" s="2">
        <f t="shared" si="0"/>
        <v>2.06E-2</v>
      </c>
      <c r="K16" t="s">
        <v>22</v>
      </c>
      <c r="L16" s="2">
        <f t="shared" si="1"/>
        <v>3.0000000000000247E-4</v>
      </c>
      <c r="M16" s="6" t="s">
        <v>23</v>
      </c>
    </row>
    <row r="17" spans="2:13" x14ac:dyDescent="0.25">
      <c r="B17">
        <v>1402</v>
      </c>
      <c r="C17">
        <v>2.0950000000000002</v>
      </c>
      <c r="D17">
        <f t="shared" si="2"/>
        <v>3.5000000000000142E-2</v>
      </c>
      <c r="F17">
        <v>14</v>
      </c>
      <c r="G17" t="s">
        <v>22</v>
      </c>
      <c r="H17" s="5">
        <f t="shared" si="3"/>
        <v>1.4019999999999999</v>
      </c>
      <c r="I17" t="s">
        <v>22</v>
      </c>
      <c r="J17" s="2">
        <f t="shared" si="0"/>
        <v>2.0950000000000003E-2</v>
      </c>
      <c r="K17" t="s">
        <v>22</v>
      </c>
      <c r="L17" s="2">
        <f t="shared" si="1"/>
        <v>3.5000000000000141E-4</v>
      </c>
      <c r="M17" s="6" t="s">
        <v>23</v>
      </c>
    </row>
    <row r="18" spans="2:13" x14ac:dyDescent="0.25">
      <c r="B18">
        <v>1502</v>
      </c>
      <c r="C18">
        <v>2.14</v>
      </c>
      <c r="D18">
        <f t="shared" si="2"/>
        <v>4.4999999999999929E-2</v>
      </c>
      <c r="F18">
        <v>15</v>
      </c>
      <c r="G18" t="s">
        <v>22</v>
      </c>
      <c r="H18" s="5">
        <f t="shared" si="3"/>
        <v>1.502</v>
      </c>
      <c r="I18" t="s">
        <v>22</v>
      </c>
      <c r="J18" s="2">
        <f t="shared" si="0"/>
        <v>2.1400000000000002E-2</v>
      </c>
      <c r="K18" t="s">
        <v>22</v>
      </c>
      <c r="L18" s="2">
        <f t="shared" si="1"/>
        <v>4.4999999999999928E-4</v>
      </c>
      <c r="M18" s="6" t="s">
        <v>23</v>
      </c>
    </row>
    <row r="19" spans="2:13" x14ac:dyDescent="0.25">
      <c r="B19">
        <v>1602</v>
      </c>
      <c r="C19">
        <v>2.2250000000000001</v>
      </c>
      <c r="D19">
        <f t="shared" si="2"/>
        <v>8.4999999999999964E-2</v>
      </c>
      <c r="F19">
        <v>16</v>
      </c>
      <c r="G19" t="s">
        <v>22</v>
      </c>
      <c r="H19" s="5">
        <f t="shared" si="3"/>
        <v>1.6020000000000001</v>
      </c>
      <c r="I19" t="s">
        <v>22</v>
      </c>
      <c r="J19" s="2">
        <f t="shared" si="0"/>
        <v>2.2250000000000002E-2</v>
      </c>
      <c r="K19" t="s">
        <v>22</v>
      </c>
      <c r="L19" s="2">
        <f t="shared" si="1"/>
        <v>8.4999999999999963E-4</v>
      </c>
      <c r="M19" s="6" t="s">
        <v>23</v>
      </c>
    </row>
    <row r="20" spans="2:13" x14ac:dyDescent="0.25">
      <c r="B20">
        <v>1502</v>
      </c>
      <c r="C20">
        <v>2.21</v>
      </c>
      <c r="D20">
        <f t="shared" ref="D20:D34" si="4">C19-C20</f>
        <v>1.5000000000000124E-2</v>
      </c>
      <c r="F20">
        <v>17</v>
      </c>
      <c r="G20" t="s">
        <v>22</v>
      </c>
      <c r="H20" s="5">
        <f t="shared" si="3"/>
        <v>1.502</v>
      </c>
      <c r="I20" t="s">
        <v>22</v>
      </c>
      <c r="J20" s="2">
        <f t="shared" si="0"/>
        <v>2.2099999999999998E-2</v>
      </c>
      <c r="K20" t="s">
        <v>22</v>
      </c>
      <c r="L20" s="2">
        <f t="shared" si="1"/>
        <v>1.5000000000000123E-4</v>
      </c>
      <c r="M20" s="6" t="s">
        <v>23</v>
      </c>
    </row>
    <row r="21" spans="2:13" x14ac:dyDescent="0.25">
      <c r="B21">
        <v>1402</v>
      </c>
      <c r="C21">
        <v>2.1949999999999998</v>
      </c>
      <c r="D21">
        <f t="shared" si="4"/>
        <v>1.5000000000000124E-2</v>
      </c>
      <c r="F21">
        <v>18</v>
      </c>
      <c r="G21" t="s">
        <v>22</v>
      </c>
      <c r="H21" s="5">
        <f t="shared" si="3"/>
        <v>1.4019999999999999</v>
      </c>
      <c r="I21" t="s">
        <v>22</v>
      </c>
      <c r="J21" s="2">
        <f t="shared" si="0"/>
        <v>2.1949999999999997E-2</v>
      </c>
      <c r="K21" t="s">
        <v>22</v>
      </c>
      <c r="L21" s="2">
        <f t="shared" si="1"/>
        <v>1.5000000000000123E-4</v>
      </c>
      <c r="M21" s="6" t="s">
        <v>23</v>
      </c>
    </row>
    <row r="22" spans="2:13" x14ac:dyDescent="0.25">
      <c r="B22">
        <v>1302</v>
      </c>
      <c r="C22">
        <v>2.17</v>
      </c>
      <c r="D22">
        <f t="shared" si="4"/>
        <v>2.4999999999999911E-2</v>
      </c>
      <c r="F22">
        <v>19</v>
      </c>
      <c r="G22" t="s">
        <v>22</v>
      </c>
      <c r="H22" s="5">
        <f t="shared" si="3"/>
        <v>1.302</v>
      </c>
      <c r="I22" t="s">
        <v>22</v>
      </c>
      <c r="J22" s="2">
        <f t="shared" si="0"/>
        <v>2.1700000000000001E-2</v>
      </c>
      <c r="K22" t="s">
        <v>22</v>
      </c>
      <c r="L22" s="2">
        <f t="shared" si="1"/>
        <v>2.4999999999999914E-4</v>
      </c>
      <c r="M22" s="6" t="s">
        <v>23</v>
      </c>
    </row>
    <row r="23" spans="2:13" x14ac:dyDescent="0.25">
      <c r="B23">
        <v>1202</v>
      </c>
      <c r="C23">
        <v>2.145</v>
      </c>
      <c r="D23">
        <f t="shared" si="4"/>
        <v>2.4999999999999911E-2</v>
      </c>
      <c r="F23">
        <v>20</v>
      </c>
      <c r="G23" t="s">
        <v>22</v>
      </c>
      <c r="H23" s="5">
        <f t="shared" si="3"/>
        <v>1.202</v>
      </c>
      <c r="I23" t="s">
        <v>22</v>
      </c>
      <c r="J23" s="2">
        <f t="shared" si="0"/>
        <v>2.145E-2</v>
      </c>
      <c r="K23" t="s">
        <v>22</v>
      </c>
      <c r="L23" s="2">
        <f t="shared" si="1"/>
        <v>2.4999999999999914E-4</v>
      </c>
      <c r="M23" s="6" t="s">
        <v>23</v>
      </c>
    </row>
    <row r="24" spans="2:13" x14ac:dyDescent="0.25">
      <c r="B24">
        <v>1102</v>
      </c>
      <c r="C24">
        <v>2.125</v>
      </c>
      <c r="D24">
        <f t="shared" si="4"/>
        <v>2.0000000000000018E-2</v>
      </c>
      <c r="F24">
        <v>21</v>
      </c>
      <c r="G24" t="s">
        <v>22</v>
      </c>
      <c r="H24" s="5">
        <f t="shared" si="3"/>
        <v>1.1020000000000001</v>
      </c>
      <c r="I24" t="s">
        <v>22</v>
      </c>
      <c r="J24" s="2">
        <f t="shared" si="0"/>
        <v>2.1250000000000002E-2</v>
      </c>
      <c r="K24" t="s">
        <v>22</v>
      </c>
      <c r="L24" s="2">
        <f t="shared" si="1"/>
        <v>2.0000000000000017E-4</v>
      </c>
      <c r="M24" s="6" t="s">
        <v>23</v>
      </c>
    </row>
    <row r="25" spans="2:13" x14ac:dyDescent="0.25">
      <c r="B25">
        <v>1002</v>
      </c>
      <c r="C25">
        <v>2.0950000000000002</v>
      </c>
      <c r="D25">
        <f t="shared" si="4"/>
        <v>2.9999999999999805E-2</v>
      </c>
      <c r="F25">
        <v>22</v>
      </c>
      <c r="G25" t="s">
        <v>22</v>
      </c>
      <c r="H25" s="5">
        <f t="shared" si="3"/>
        <v>1.002</v>
      </c>
      <c r="I25" t="s">
        <v>22</v>
      </c>
      <c r="J25" s="2">
        <f t="shared" si="0"/>
        <v>2.0950000000000003E-2</v>
      </c>
      <c r="K25" t="s">
        <v>22</v>
      </c>
      <c r="L25" s="2">
        <f t="shared" si="1"/>
        <v>2.9999999999999802E-4</v>
      </c>
      <c r="M25" s="6" t="s">
        <v>23</v>
      </c>
    </row>
    <row r="26" spans="2:13" x14ac:dyDescent="0.25">
      <c r="B26">
        <v>902</v>
      </c>
      <c r="C26">
        <v>2.0699999999999998</v>
      </c>
      <c r="D26">
        <f t="shared" si="4"/>
        <v>2.5000000000000355E-2</v>
      </c>
      <c r="F26">
        <v>23</v>
      </c>
      <c r="G26" t="s">
        <v>22</v>
      </c>
      <c r="H26" s="5">
        <f t="shared" si="3"/>
        <v>0.90200000000000002</v>
      </c>
      <c r="I26" t="s">
        <v>22</v>
      </c>
      <c r="J26" s="2">
        <f t="shared" si="0"/>
        <v>2.07E-2</v>
      </c>
      <c r="K26" t="s">
        <v>22</v>
      </c>
      <c r="L26" s="2">
        <f t="shared" si="1"/>
        <v>2.5000000000000353E-4</v>
      </c>
      <c r="M26" s="6" t="s">
        <v>23</v>
      </c>
    </row>
    <row r="27" spans="2:13" x14ac:dyDescent="0.25">
      <c r="B27">
        <v>802</v>
      </c>
      <c r="C27">
        <v>2.0449999999999999</v>
      </c>
      <c r="D27">
        <f t="shared" si="4"/>
        <v>2.4999999999999911E-2</v>
      </c>
      <c r="F27">
        <v>24</v>
      </c>
      <c r="G27" t="s">
        <v>22</v>
      </c>
      <c r="H27" s="5">
        <f t="shared" si="3"/>
        <v>0.80200000000000005</v>
      </c>
      <c r="I27" t="s">
        <v>22</v>
      </c>
      <c r="J27" s="2">
        <f t="shared" si="0"/>
        <v>2.0449999999999999E-2</v>
      </c>
      <c r="K27" t="s">
        <v>22</v>
      </c>
      <c r="L27" s="2">
        <f t="shared" si="1"/>
        <v>2.4999999999999914E-4</v>
      </c>
      <c r="M27" s="6" t="s">
        <v>23</v>
      </c>
    </row>
    <row r="28" spans="2:13" x14ac:dyDescent="0.25">
      <c r="B28">
        <v>702</v>
      </c>
      <c r="C28">
        <v>2.0099999999999998</v>
      </c>
      <c r="D28">
        <f t="shared" si="4"/>
        <v>3.5000000000000142E-2</v>
      </c>
      <c r="F28">
        <v>25</v>
      </c>
      <c r="G28" t="s">
        <v>22</v>
      </c>
      <c r="H28" s="5">
        <f t="shared" si="3"/>
        <v>0.70199999999999996</v>
      </c>
      <c r="I28" t="s">
        <v>22</v>
      </c>
      <c r="J28" s="2">
        <f t="shared" si="0"/>
        <v>2.0099999999999996E-2</v>
      </c>
      <c r="K28" t="s">
        <v>22</v>
      </c>
      <c r="L28" s="2">
        <f t="shared" si="1"/>
        <v>3.5000000000000141E-4</v>
      </c>
      <c r="M28" s="6" t="s">
        <v>23</v>
      </c>
    </row>
    <row r="29" spans="2:13" x14ac:dyDescent="0.25">
      <c r="B29">
        <v>602</v>
      </c>
      <c r="C29">
        <v>1.99</v>
      </c>
      <c r="D29">
        <f t="shared" si="4"/>
        <v>1.9999999999999796E-2</v>
      </c>
      <c r="F29">
        <v>26</v>
      </c>
      <c r="G29" t="s">
        <v>22</v>
      </c>
      <c r="H29" s="5">
        <f t="shared" si="3"/>
        <v>0.60199999999999998</v>
      </c>
      <c r="I29" t="s">
        <v>22</v>
      </c>
      <c r="J29" s="2">
        <f t="shared" si="0"/>
        <v>1.9900000000000001E-2</v>
      </c>
      <c r="K29" t="s">
        <v>22</v>
      </c>
      <c r="L29" s="2">
        <f t="shared" si="1"/>
        <v>1.9999999999999795E-4</v>
      </c>
      <c r="M29" s="6" t="s">
        <v>23</v>
      </c>
    </row>
    <row r="30" spans="2:13" x14ac:dyDescent="0.25">
      <c r="B30">
        <v>502</v>
      </c>
      <c r="C30">
        <v>1.96</v>
      </c>
      <c r="D30">
        <f t="shared" si="4"/>
        <v>3.0000000000000027E-2</v>
      </c>
      <c r="F30">
        <v>27</v>
      </c>
      <c r="G30" t="s">
        <v>22</v>
      </c>
      <c r="H30" s="5">
        <f t="shared" si="3"/>
        <v>0.502</v>
      </c>
      <c r="I30" t="s">
        <v>22</v>
      </c>
      <c r="J30" s="2">
        <f t="shared" si="0"/>
        <v>1.9599999999999999E-2</v>
      </c>
      <c r="K30" t="s">
        <v>22</v>
      </c>
      <c r="L30" s="2">
        <f t="shared" si="1"/>
        <v>3.0000000000000024E-4</v>
      </c>
      <c r="M30" s="6" t="s">
        <v>23</v>
      </c>
    </row>
    <row r="31" spans="2:13" x14ac:dyDescent="0.25">
      <c r="B31">
        <v>402</v>
      </c>
      <c r="C31">
        <v>1.925</v>
      </c>
      <c r="D31">
        <f t="shared" si="4"/>
        <v>3.499999999999992E-2</v>
      </c>
      <c r="F31">
        <v>28</v>
      </c>
      <c r="G31" t="s">
        <v>22</v>
      </c>
      <c r="H31" s="5">
        <f t="shared" si="3"/>
        <v>0.40200000000000002</v>
      </c>
      <c r="I31" t="s">
        <v>22</v>
      </c>
      <c r="J31" s="2">
        <f t="shared" si="0"/>
        <v>1.925E-2</v>
      </c>
      <c r="K31" t="s">
        <v>22</v>
      </c>
      <c r="L31" s="2">
        <f t="shared" si="1"/>
        <v>3.4999999999999918E-4</v>
      </c>
      <c r="M31" s="6" t="s">
        <v>23</v>
      </c>
    </row>
    <row r="32" spans="2:13" x14ac:dyDescent="0.25">
      <c r="B32">
        <v>302</v>
      </c>
      <c r="C32">
        <v>1.89</v>
      </c>
      <c r="D32">
        <f t="shared" si="4"/>
        <v>3.5000000000000142E-2</v>
      </c>
      <c r="F32">
        <v>29</v>
      </c>
      <c r="G32" t="s">
        <v>22</v>
      </c>
      <c r="H32" s="5">
        <f t="shared" si="3"/>
        <v>0.30199999999999999</v>
      </c>
      <c r="I32" t="s">
        <v>22</v>
      </c>
      <c r="J32" s="2">
        <f t="shared" si="0"/>
        <v>1.89E-2</v>
      </c>
      <c r="K32" t="s">
        <v>22</v>
      </c>
      <c r="L32" s="2">
        <f t="shared" si="1"/>
        <v>3.5000000000000141E-4</v>
      </c>
      <c r="M32" s="6" t="s">
        <v>23</v>
      </c>
    </row>
    <row r="33" spans="2:13" x14ac:dyDescent="0.25">
      <c r="B33">
        <v>202</v>
      </c>
      <c r="C33">
        <v>1.86</v>
      </c>
      <c r="D33">
        <f t="shared" si="4"/>
        <v>2.9999999999999805E-2</v>
      </c>
      <c r="F33">
        <v>30</v>
      </c>
      <c r="G33" t="s">
        <v>22</v>
      </c>
      <c r="H33" s="5">
        <f t="shared" si="3"/>
        <v>0.20200000000000001</v>
      </c>
      <c r="I33" t="s">
        <v>22</v>
      </c>
      <c r="J33" s="2">
        <f t="shared" si="0"/>
        <v>1.8600000000000002E-2</v>
      </c>
      <c r="K33" t="s">
        <v>22</v>
      </c>
      <c r="L33" s="2">
        <f t="shared" si="1"/>
        <v>2.9999999999999802E-4</v>
      </c>
      <c r="M33" s="6" t="s">
        <v>23</v>
      </c>
    </row>
    <row r="34" spans="2:13" x14ac:dyDescent="0.25">
      <c r="B34">
        <v>92</v>
      </c>
      <c r="C34">
        <v>1.82</v>
      </c>
      <c r="D34">
        <f t="shared" si="4"/>
        <v>4.0000000000000036E-2</v>
      </c>
      <c r="F34">
        <v>31</v>
      </c>
      <c r="G34" t="s">
        <v>22</v>
      </c>
      <c r="H34" s="5">
        <f t="shared" si="3"/>
        <v>9.1999999999999998E-2</v>
      </c>
      <c r="I34" t="s">
        <v>22</v>
      </c>
      <c r="J34" s="2">
        <f t="shared" si="0"/>
        <v>1.8200000000000001E-2</v>
      </c>
      <c r="K34" t="s">
        <v>22</v>
      </c>
      <c r="L34" s="2">
        <f t="shared" si="1"/>
        <v>4.0000000000000034E-4</v>
      </c>
      <c r="M34" s="6" t="s">
        <v>23</v>
      </c>
    </row>
  </sheetData>
  <hyperlinks>
    <hyperlink ref="M3" r:id="rId1" xr:uid="{1D540A69-DC22-42F8-BFF0-C813D6D74308}"/>
    <hyperlink ref="M4:M34" r:id="rId2" display="\\" xr:uid="{E1EA6EE0-A69E-4E5B-B2B1-A085F6EA1C8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F64C1-452A-4F01-B48B-AC51F796172E}">
  <dimension ref="B3:Y60"/>
  <sheetViews>
    <sheetView topLeftCell="A19" workbookViewId="0">
      <selection activeCell="G3" sqref="G3:N53"/>
    </sheetView>
  </sheetViews>
  <sheetFormatPr defaultRowHeight="15" x14ac:dyDescent="0.25"/>
  <cols>
    <col min="11" max="11" width="10" bestFit="1" customWidth="1"/>
  </cols>
  <sheetData>
    <row r="3" spans="2:14" x14ac:dyDescent="0.25">
      <c r="B3">
        <v>202</v>
      </c>
      <c r="C3">
        <v>13.315</v>
      </c>
      <c r="G3">
        <v>1</v>
      </c>
      <c r="H3" t="s">
        <v>22</v>
      </c>
      <c r="I3">
        <f t="shared" ref="I3:I34" si="0">B3/1000</f>
        <v>0.20200000000000001</v>
      </c>
      <c r="J3" t="s">
        <v>22</v>
      </c>
      <c r="K3" s="2">
        <f>C3/100</f>
        <v>0.13314999999999999</v>
      </c>
      <c r="L3" t="s">
        <v>22</v>
      </c>
      <c r="M3" s="2">
        <f>D3/100</f>
        <v>0</v>
      </c>
      <c r="N3" s="6" t="s">
        <v>23</v>
      </c>
    </row>
    <row r="4" spans="2:14" x14ac:dyDescent="0.25">
      <c r="B4">
        <v>302</v>
      </c>
      <c r="C4">
        <v>13.35</v>
      </c>
      <c r="D4">
        <f t="shared" ref="D4:D28" si="1">C4-C3</f>
        <v>3.5000000000000142E-2</v>
      </c>
      <c r="G4">
        <v>2</v>
      </c>
      <c r="H4" t="s">
        <v>22</v>
      </c>
      <c r="I4">
        <f t="shared" si="0"/>
        <v>0.30199999999999999</v>
      </c>
      <c r="J4" t="s">
        <v>22</v>
      </c>
      <c r="K4" s="2">
        <f t="shared" ref="K4:K53" si="2">C4/100</f>
        <v>0.13350000000000001</v>
      </c>
      <c r="L4" t="s">
        <v>22</v>
      </c>
      <c r="M4" s="2">
        <f t="shared" ref="M4:M53" si="3">D4/100</f>
        <v>3.5000000000000141E-4</v>
      </c>
      <c r="N4" s="6" t="s">
        <v>23</v>
      </c>
    </row>
    <row r="5" spans="2:14" x14ac:dyDescent="0.25">
      <c r="B5">
        <v>402</v>
      </c>
      <c r="C5">
        <v>13.385</v>
      </c>
      <c r="D5">
        <f t="shared" si="1"/>
        <v>3.5000000000000142E-2</v>
      </c>
      <c r="G5">
        <v>3</v>
      </c>
      <c r="H5" t="s">
        <v>22</v>
      </c>
      <c r="I5">
        <f t="shared" si="0"/>
        <v>0.40200000000000002</v>
      </c>
      <c r="J5" t="s">
        <v>22</v>
      </c>
      <c r="K5" s="2">
        <f t="shared" si="2"/>
        <v>0.13385</v>
      </c>
      <c r="L5" t="s">
        <v>22</v>
      </c>
      <c r="M5" s="2">
        <f t="shared" si="3"/>
        <v>3.5000000000000141E-4</v>
      </c>
      <c r="N5" s="6" t="s">
        <v>23</v>
      </c>
    </row>
    <row r="6" spans="2:14" x14ac:dyDescent="0.25">
      <c r="B6">
        <v>502</v>
      </c>
      <c r="C6">
        <v>13.414999999999999</v>
      </c>
      <c r="D6">
        <f t="shared" si="1"/>
        <v>2.9999999999999361E-2</v>
      </c>
      <c r="G6">
        <v>4</v>
      </c>
      <c r="H6" t="s">
        <v>22</v>
      </c>
      <c r="I6">
        <f t="shared" si="0"/>
        <v>0.502</v>
      </c>
      <c r="J6" t="s">
        <v>22</v>
      </c>
      <c r="K6" s="2">
        <f t="shared" si="2"/>
        <v>0.13414999999999999</v>
      </c>
      <c r="L6" t="s">
        <v>22</v>
      </c>
      <c r="M6" s="2">
        <f t="shared" si="3"/>
        <v>2.9999999999999363E-4</v>
      </c>
      <c r="N6" s="6" t="s">
        <v>23</v>
      </c>
    </row>
    <row r="7" spans="2:14" x14ac:dyDescent="0.25">
      <c r="B7">
        <v>602</v>
      </c>
      <c r="C7">
        <v>13.435</v>
      </c>
      <c r="D7">
        <f t="shared" si="1"/>
        <v>2.000000000000135E-2</v>
      </c>
      <c r="G7">
        <v>5</v>
      </c>
      <c r="H7" t="s">
        <v>22</v>
      </c>
      <c r="I7">
        <f t="shared" si="0"/>
        <v>0.60199999999999998</v>
      </c>
      <c r="J7" t="s">
        <v>22</v>
      </c>
      <c r="K7" s="2">
        <f t="shared" si="2"/>
        <v>0.13435</v>
      </c>
      <c r="L7" t="s">
        <v>22</v>
      </c>
      <c r="M7" s="2">
        <f t="shared" si="3"/>
        <v>2.0000000000001351E-4</v>
      </c>
      <c r="N7" s="6" t="s">
        <v>23</v>
      </c>
    </row>
    <row r="8" spans="2:14" x14ac:dyDescent="0.25">
      <c r="B8">
        <v>702</v>
      </c>
      <c r="C8">
        <v>13.46</v>
      </c>
      <c r="D8">
        <f t="shared" si="1"/>
        <v>2.5000000000000355E-2</v>
      </c>
      <c r="G8">
        <v>6</v>
      </c>
      <c r="H8" t="s">
        <v>22</v>
      </c>
      <c r="I8">
        <f t="shared" si="0"/>
        <v>0.70199999999999996</v>
      </c>
      <c r="J8" t="s">
        <v>22</v>
      </c>
      <c r="K8" s="2">
        <f t="shared" si="2"/>
        <v>0.1346</v>
      </c>
      <c r="L8" t="s">
        <v>22</v>
      </c>
      <c r="M8" s="2">
        <f t="shared" si="3"/>
        <v>2.5000000000000353E-4</v>
      </c>
      <c r="N8" s="6" t="s">
        <v>23</v>
      </c>
    </row>
    <row r="9" spans="2:14" x14ac:dyDescent="0.25">
      <c r="B9">
        <v>802</v>
      </c>
      <c r="C9">
        <v>13.484999999999999</v>
      </c>
      <c r="D9">
        <f t="shared" si="1"/>
        <v>2.4999999999998579E-2</v>
      </c>
      <c r="G9">
        <v>7</v>
      </c>
      <c r="H9" t="s">
        <v>22</v>
      </c>
      <c r="I9">
        <f t="shared" si="0"/>
        <v>0.80200000000000005</v>
      </c>
      <c r="J9" t="s">
        <v>22</v>
      </c>
      <c r="K9" s="2">
        <f t="shared" si="2"/>
        <v>0.13485</v>
      </c>
      <c r="L9" t="s">
        <v>22</v>
      </c>
      <c r="M9" s="2">
        <f t="shared" si="3"/>
        <v>2.499999999999858E-4</v>
      </c>
      <c r="N9" s="6" t="s">
        <v>23</v>
      </c>
    </row>
    <row r="10" spans="2:14" x14ac:dyDescent="0.25">
      <c r="B10">
        <v>902</v>
      </c>
      <c r="C10">
        <v>13.51</v>
      </c>
      <c r="D10">
        <f t="shared" si="1"/>
        <v>2.5000000000000355E-2</v>
      </c>
      <c r="G10">
        <v>8</v>
      </c>
      <c r="H10" t="s">
        <v>22</v>
      </c>
      <c r="I10">
        <f t="shared" si="0"/>
        <v>0.90200000000000002</v>
      </c>
      <c r="J10" t="s">
        <v>22</v>
      </c>
      <c r="K10" s="2">
        <f t="shared" si="2"/>
        <v>0.1351</v>
      </c>
      <c r="L10" t="s">
        <v>22</v>
      </c>
      <c r="M10" s="2">
        <f t="shared" si="3"/>
        <v>2.5000000000000353E-4</v>
      </c>
      <c r="N10" s="6" t="s">
        <v>23</v>
      </c>
    </row>
    <row r="11" spans="2:14" x14ac:dyDescent="0.25">
      <c r="B11">
        <v>1002</v>
      </c>
      <c r="C11">
        <v>13.53</v>
      </c>
      <c r="D11">
        <f t="shared" si="1"/>
        <v>1.9999999999999574E-2</v>
      </c>
      <c r="G11">
        <v>9</v>
      </c>
      <c r="H11" t="s">
        <v>22</v>
      </c>
      <c r="I11">
        <f t="shared" si="0"/>
        <v>1.002</v>
      </c>
      <c r="J11" t="s">
        <v>22</v>
      </c>
      <c r="K11" s="2">
        <f t="shared" si="2"/>
        <v>0.1353</v>
      </c>
      <c r="L11" t="s">
        <v>22</v>
      </c>
      <c r="M11" s="2">
        <f t="shared" si="3"/>
        <v>1.9999999999999573E-4</v>
      </c>
      <c r="N11" s="6" t="s">
        <v>23</v>
      </c>
    </row>
    <row r="12" spans="2:14" x14ac:dyDescent="0.25">
      <c r="B12">
        <v>1102</v>
      </c>
      <c r="C12">
        <v>13.555</v>
      </c>
      <c r="D12">
        <f t="shared" si="1"/>
        <v>2.5000000000000355E-2</v>
      </c>
      <c r="G12">
        <v>10</v>
      </c>
      <c r="H12" t="s">
        <v>22</v>
      </c>
      <c r="I12">
        <f t="shared" si="0"/>
        <v>1.1020000000000001</v>
      </c>
      <c r="J12" t="s">
        <v>22</v>
      </c>
      <c r="K12" s="2">
        <f t="shared" si="2"/>
        <v>0.13555</v>
      </c>
      <c r="L12" t="s">
        <v>22</v>
      </c>
      <c r="M12" s="2">
        <f t="shared" si="3"/>
        <v>2.5000000000000353E-4</v>
      </c>
      <c r="N12" s="6" t="s">
        <v>23</v>
      </c>
    </row>
    <row r="13" spans="2:14" x14ac:dyDescent="0.25">
      <c r="B13">
        <v>1202</v>
      </c>
      <c r="C13">
        <v>13.58</v>
      </c>
      <c r="D13">
        <f t="shared" si="1"/>
        <v>2.5000000000000355E-2</v>
      </c>
      <c r="G13">
        <v>11</v>
      </c>
      <c r="H13" t="s">
        <v>22</v>
      </c>
      <c r="I13">
        <f t="shared" si="0"/>
        <v>1.202</v>
      </c>
      <c r="J13" t="s">
        <v>22</v>
      </c>
      <c r="K13" s="2">
        <f t="shared" si="2"/>
        <v>0.1358</v>
      </c>
      <c r="L13" t="s">
        <v>22</v>
      </c>
      <c r="M13" s="2">
        <f t="shared" si="3"/>
        <v>2.5000000000000353E-4</v>
      </c>
      <c r="N13" s="6" t="s">
        <v>23</v>
      </c>
    </row>
    <row r="14" spans="2:14" x14ac:dyDescent="0.25">
      <c r="B14">
        <v>1302</v>
      </c>
      <c r="C14">
        <v>13.6</v>
      </c>
      <c r="D14">
        <f t="shared" si="1"/>
        <v>1.9999999999999574E-2</v>
      </c>
      <c r="G14">
        <v>12</v>
      </c>
      <c r="H14" t="s">
        <v>22</v>
      </c>
      <c r="I14">
        <f t="shared" si="0"/>
        <v>1.302</v>
      </c>
      <c r="J14" t="s">
        <v>22</v>
      </c>
      <c r="K14" s="2">
        <f t="shared" si="2"/>
        <v>0.13600000000000001</v>
      </c>
      <c r="L14" t="s">
        <v>22</v>
      </c>
      <c r="M14" s="2">
        <f t="shared" si="3"/>
        <v>1.9999999999999573E-4</v>
      </c>
      <c r="N14" s="6" t="s">
        <v>23</v>
      </c>
    </row>
    <row r="15" spans="2:14" x14ac:dyDescent="0.25">
      <c r="B15">
        <v>1402</v>
      </c>
      <c r="C15">
        <v>13.62</v>
      </c>
      <c r="D15">
        <f t="shared" si="1"/>
        <v>1.9999999999999574E-2</v>
      </c>
      <c r="G15">
        <v>13</v>
      </c>
      <c r="H15" t="s">
        <v>22</v>
      </c>
      <c r="I15">
        <f t="shared" si="0"/>
        <v>1.4019999999999999</v>
      </c>
      <c r="J15" t="s">
        <v>22</v>
      </c>
      <c r="K15" s="2">
        <f t="shared" si="2"/>
        <v>0.13619999999999999</v>
      </c>
      <c r="L15" t="s">
        <v>22</v>
      </c>
      <c r="M15" s="2">
        <f t="shared" si="3"/>
        <v>1.9999999999999573E-4</v>
      </c>
      <c r="N15" s="6" t="s">
        <v>23</v>
      </c>
    </row>
    <row r="16" spans="2:14" x14ac:dyDescent="0.25">
      <c r="B16">
        <v>1502</v>
      </c>
      <c r="C16">
        <v>13.645</v>
      </c>
      <c r="D16">
        <f t="shared" si="1"/>
        <v>2.5000000000000355E-2</v>
      </c>
      <c r="G16">
        <v>14</v>
      </c>
      <c r="H16" t="s">
        <v>22</v>
      </c>
      <c r="I16">
        <f t="shared" si="0"/>
        <v>1.502</v>
      </c>
      <c r="J16" t="s">
        <v>22</v>
      </c>
      <c r="K16" s="2">
        <f t="shared" si="2"/>
        <v>0.13644999999999999</v>
      </c>
      <c r="L16" t="s">
        <v>22</v>
      </c>
      <c r="M16" s="2">
        <f t="shared" si="3"/>
        <v>2.5000000000000353E-4</v>
      </c>
      <c r="N16" s="6" t="s">
        <v>23</v>
      </c>
    </row>
    <row r="17" spans="2:14" x14ac:dyDescent="0.25">
      <c r="B17">
        <v>1602</v>
      </c>
      <c r="C17">
        <v>13.66</v>
      </c>
      <c r="D17">
        <f t="shared" si="1"/>
        <v>1.5000000000000568E-2</v>
      </c>
      <c r="G17">
        <v>15</v>
      </c>
      <c r="H17" t="s">
        <v>22</v>
      </c>
      <c r="I17">
        <f t="shared" si="0"/>
        <v>1.6020000000000001</v>
      </c>
      <c r="J17" t="s">
        <v>22</v>
      </c>
      <c r="K17" s="2">
        <f t="shared" si="2"/>
        <v>0.1366</v>
      </c>
      <c r="L17" t="s">
        <v>22</v>
      </c>
      <c r="M17" s="2">
        <f t="shared" si="3"/>
        <v>1.5000000000000568E-4</v>
      </c>
      <c r="N17" s="6" t="s">
        <v>23</v>
      </c>
    </row>
    <row r="18" spans="2:14" x14ac:dyDescent="0.25">
      <c r="B18">
        <v>1702</v>
      </c>
      <c r="C18">
        <v>13.685</v>
      </c>
      <c r="D18">
        <f t="shared" si="1"/>
        <v>2.5000000000000355E-2</v>
      </c>
      <c r="G18">
        <v>16</v>
      </c>
      <c r="H18" t="s">
        <v>22</v>
      </c>
      <c r="I18">
        <f t="shared" si="0"/>
        <v>1.702</v>
      </c>
      <c r="J18" t="s">
        <v>22</v>
      </c>
      <c r="K18" s="2">
        <f t="shared" si="2"/>
        <v>0.13685</v>
      </c>
      <c r="L18" t="s">
        <v>22</v>
      </c>
      <c r="M18" s="2">
        <f t="shared" si="3"/>
        <v>2.5000000000000353E-4</v>
      </c>
      <c r="N18" s="6" t="s">
        <v>23</v>
      </c>
    </row>
    <row r="19" spans="2:14" x14ac:dyDescent="0.25">
      <c r="B19">
        <v>1802</v>
      </c>
      <c r="C19">
        <v>13.705</v>
      </c>
      <c r="D19">
        <f t="shared" si="1"/>
        <v>1.9999999999999574E-2</v>
      </c>
      <c r="G19">
        <v>17</v>
      </c>
      <c r="H19" t="s">
        <v>22</v>
      </c>
      <c r="I19">
        <f t="shared" si="0"/>
        <v>1.802</v>
      </c>
      <c r="J19" t="s">
        <v>22</v>
      </c>
      <c r="K19" s="2">
        <f t="shared" si="2"/>
        <v>0.13705000000000001</v>
      </c>
      <c r="L19" t="s">
        <v>22</v>
      </c>
      <c r="M19" s="2">
        <f t="shared" si="3"/>
        <v>1.9999999999999573E-4</v>
      </c>
      <c r="N19" s="6" t="s">
        <v>23</v>
      </c>
    </row>
    <row r="20" spans="2:14" x14ac:dyDescent="0.25">
      <c r="B20">
        <v>1902</v>
      </c>
      <c r="C20">
        <v>13.72</v>
      </c>
      <c r="D20">
        <f t="shared" si="1"/>
        <v>1.5000000000000568E-2</v>
      </c>
      <c r="G20">
        <v>18</v>
      </c>
      <c r="H20" t="s">
        <v>22</v>
      </c>
      <c r="I20">
        <f t="shared" si="0"/>
        <v>1.9019999999999999</v>
      </c>
      <c r="J20" t="s">
        <v>22</v>
      </c>
      <c r="K20" s="2">
        <f t="shared" si="2"/>
        <v>0.13720000000000002</v>
      </c>
      <c r="L20" t="s">
        <v>22</v>
      </c>
      <c r="M20" s="2">
        <f t="shared" si="3"/>
        <v>1.5000000000000568E-4</v>
      </c>
      <c r="N20" s="6" t="s">
        <v>23</v>
      </c>
    </row>
    <row r="21" spans="2:14" x14ac:dyDescent="0.25">
      <c r="B21">
        <v>2002</v>
      </c>
      <c r="C21">
        <v>13.74</v>
      </c>
      <c r="D21">
        <f t="shared" si="1"/>
        <v>1.9999999999999574E-2</v>
      </c>
      <c r="G21">
        <v>19</v>
      </c>
      <c r="H21" t="s">
        <v>22</v>
      </c>
      <c r="I21">
        <f t="shared" si="0"/>
        <v>2.0019999999999998</v>
      </c>
      <c r="J21" t="s">
        <v>22</v>
      </c>
      <c r="K21" s="2">
        <f t="shared" si="2"/>
        <v>0.13739999999999999</v>
      </c>
      <c r="L21" t="s">
        <v>22</v>
      </c>
      <c r="M21" s="2">
        <f t="shared" si="3"/>
        <v>1.9999999999999573E-4</v>
      </c>
      <c r="N21" s="6" t="s">
        <v>23</v>
      </c>
    </row>
    <row r="22" spans="2:14" x14ac:dyDescent="0.25">
      <c r="B22">
        <v>2102</v>
      </c>
      <c r="C22">
        <v>13.76</v>
      </c>
      <c r="D22">
        <f t="shared" si="1"/>
        <v>1.9999999999999574E-2</v>
      </c>
      <c r="G22">
        <v>20</v>
      </c>
      <c r="H22" t="s">
        <v>22</v>
      </c>
      <c r="I22">
        <f t="shared" si="0"/>
        <v>2.1019999999999999</v>
      </c>
      <c r="J22" t="s">
        <v>22</v>
      </c>
      <c r="K22" s="2">
        <f t="shared" si="2"/>
        <v>0.1376</v>
      </c>
      <c r="L22" t="s">
        <v>22</v>
      </c>
      <c r="M22" s="2">
        <f t="shared" si="3"/>
        <v>1.9999999999999573E-4</v>
      </c>
      <c r="N22" s="6" t="s">
        <v>23</v>
      </c>
    </row>
    <row r="23" spans="2:14" x14ac:dyDescent="0.25">
      <c r="B23">
        <v>2168</v>
      </c>
      <c r="C23">
        <v>13.77</v>
      </c>
      <c r="D23">
        <f t="shared" si="1"/>
        <v>9.9999999999997868E-3</v>
      </c>
      <c r="G23">
        <v>21</v>
      </c>
      <c r="H23" t="s">
        <v>22</v>
      </c>
      <c r="I23">
        <f t="shared" si="0"/>
        <v>2.1680000000000001</v>
      </c>
      <c r="J23" t="s">
        <v>22</v>
      </c>
      <c r="K23" s="2">
        <f t="shared" si="2"/>
        <v>0.13769999999999999</v>
      </c>
      <c r="L23" t="s">
        <v>22</v>
      </c>
      <c r="M23" s="2">
        <f t="shared" si="3"/>
        <v>9.9999999999997863E-5</v>
      </c>
      <c r="N23" s="6" t="s">
        <v>23</v>
      </c>
    </row>
    <row r="24" spans="2:14" x14ac:dyDescent="0.25">
      <c r="B24">
        <v>2268</v>
      </c>
      <c r="C24">
        <v>13.795</v>
      </c>
      <c r="D24">
        <f t="shared" si="1"/>
        <v>2.5000000000000355E-2</v>
      </c>
      <c r="G24">
        <v>22</v>
      </c>
      <c r="H24" t="s">
        <v>22</v>
      </c>
      <c r="I24">
        <f t="shared" si="0"/>
        <v>2.2679999999999998</v>
      </c>
      <c r="J24" t="s">
        <v>22</v>
      </c>
      <c r="K24" s="2">
        <f t="shared" si="2"/>
        <v>0.13794999999999999</v>
      </c>
      <c r="L24" t="s">
        <v>22</v>
      </c>
      <c r="M24" s="2">
        <f t="shared" si="3"/>
        <v>2.5000000000000353E-4</v>
      </c>
      <c r="N24" s="6" t="s">
        <v>23</v>
      </c>
    </row>
    <row r="25" spans="2:14" x14ac:dyDescent="0.25">
      <c r="B25">
        <v>2368</v>
      </c>
      <c r="C25">
        <v>13.815</v>
      </c>
      <c r="D25">
        <f t="shared" si="1"/>
        <v>1.9999999999999574E-2</v>
      </c>
      <c r="G25">
        <v>23</v>
      </c>
      <c r="H25" t="s">
        <v>22</v>
      </c>
      <c r="I25">
        <f t="shared" si="0"/>
        <v>2.3679999999999999</v>
      </c>
      <c r="J25" t="s">
        <v>22</v>
      </c>
      <c r="K25" s="2">
        <f t="shared" si="2"/>
        <v>0.13815</v>
      </c>
      <c r="L25" t="s">
        <v>22</v>
      </c>
      <c r="M25" s="2">
        <f t="shared" si="3"/>
        <v>1.9999999999999573E-4</v>
      </c>
      <c r="N25" s="6" t="s">
        <v>23</v>
      </c>
    </row>
    <row r="26" spans="2:14" x14ac:dyDescent="0.25">
      <c r="B26">
        <v>2468</v>
      </c>
      <c r="C26">
        <v>13.83</v>
      </c>
      <c r="D26">
        <f t="shared" si="1"/>
        <v>1.5000000000000568E-2</v>
      </c>
      <c r="G26">
        <v>24</v>
      </c>
      <c r="H26" t="s">
        <v>22</v>
      </c>
      <c r="I26">
        <f t="shared" si="0"/>
        <v>2.468</v>
      </c>
      <c r="J26" t="s">
        <v>22</v>
      </c>
      <c r="K26" s="2">
        <f t="shared" si="2"/>
        <v>0.13830000000000001</v>
      </c>
      <c r="L26" t="s">
        <v>22</v>
      </c>
      <c r="M26" s="2">
        <f t="shared" si="3"/>
        <v>1.5000000000000568E-4</v>
      </c>
      <c r="N26" s="6" t="s">
        <v>23</v>
      </c>
    </row>
    <row r="27" spans="2:14" x14ac:dyDescent="0.25">
      <c r="B27">
        <v>2568</v>
      </c>
      <c r="C27">
        <v>13.855</v>
      </c>
      <c r="D27">
        <f t="shared" si="1"/>
        <v>2.5000000000000355E-2</v>
      </c>
      <c r="G27">
        <v>25</v>
      </c>
      <c r="H27" t="s">
        <v>22</v>
      </c>
      <c r="I27">
        <f t="shared" si="0"/>
        <v>2.5680000000000001</v>
      </c>
      <c r="J27" t="s">
        <v>22</v>
      </c>
      <c r="K27" s="2">
        <f t="shared" si="2"/>
        <v>0.13855000000000001</v>
      </c>
      <c r="L27" t="s">
        <v>22</v>
      </c>
      <c r="M27" s="2">
        <f t="shared" si="3"/>
        <v>2.5000000000000353E-4</v>
      </c>
      <c r="N27" s="6" t="s">
        <v>23</v>
      </c>
    </row>
    <row r="28" spans="2:14" x14ac:dyDescent="0.25">
      <c r="B28">
        <v>2668</v>
      </c>
      <c r="C28">
        <v>13.87</v>
      </c>
      <c r="D28">
        <f t="shared" si="1"/>
        <v>1.4999999999998792E-2</v>
      </c>
      <c r="G28">
        <v>26</v>
      </c>
      <c r="H28" t="s">
        <v>22</v>
      </c>
      <c r="I28">
        <f t="shared" si="0"/>
        <v>2.6680000000000001</v>
      </c>
      <c r="J28" t="s">
        <v>22</v>
      </c>
      <c r="K28" s="2">
        <f t="shared" si="2"/>
        <v>0.13869999999999999</v>
      </c>
      <c r="L28" t="s">
        <v>22</v>
      </c>
      <c r="M28" s="2">
        <f t="shared" si="3"/>
        <v>1.4999999999998793E-4</v>
      </c>
      <c r="N28" s="6" t="s">
        <v>23</v>
      </c>
    </row>
    <row r="29" spans="2:14" x14ac:dyDescent="0.25">
      <c r="B29">
        <v>2568</v>
      </c>
      <c r="C29">
        <v>13.86</v>
      </c>
      <c r="D29">
        <f t="shared" ref="D29:D53" si="4">C28-C29</f>
        <v>9.9999999999997868E-3</v>
      </c>
      <c r="G29">
        <v>27</v>
      </c>
      <c r="H29" t="s">
        <v>22</v>
      </c>
      <c r="I29">
        <f t="shared" si="0"/>
        <v>2.5680000000000001</v>
      </c>
      <c r="J29" t="s">
        <v>22</v>
      </c>
      <c r="K29" s="2">
        <f t="shared" si="2"/>
        <v>0.1386</v>
      </c>
      <c r="L29" t="s">
        <v>22</v>
      </c>
      <c r="M29" s="2">
        <f t="shared" si="3"/>
        <v>9.9999999999997863E-5</v>
      </c>
      <c r="N29" s="6" t="s">
        <v>23</v>
      </c>
    </row>
    <row r="30" spans="2:14" x14ac:dyDescent="0.25">
      <c r="B30">
        <v>2468</v>
      </c>
      <c r="C30">
        <v>13.84</v>
      </c>
      <c r="D30">
        <f t="shared" si="4"/>
        <v>1.9999999999999574E-2</v>
      </c>
      <c r="G30">
        <v>28</v>
      </c>
      <c r="H30" t="s">
        <v>22</v>
      </c>
      <c r="I30">
        <f t="shared" si="0"/>
        <v>2.468</v>
      </c>
      <c r="J30" t="s">
        <v>22</v>
      </c>
      <c r="K30" s="2">
        <f t="shared" si="2"/>
        <v>0.1384</v>
      </c>
      <c r="L30" t="s">
        <v>22</v>
      </c>
      <c r="M30" s="2">
        <f t="shared" si="3"/>
        <v>1.9999999999999573E-4</v>
      </c>
      <c r="N30" s="6" t="s">
        <v>23</v>
      </c>
    </row>
    <row r="31" spans="2:14" x14ac:dyDescent="0.25">
      <c r="B31">
        <v>2368</v>
      </c>
      <c r="C31">
        <v>13.824999999999999</v>
      </c>
      <c r="D31">
        <f t="shared" si="4"/>
        <v>1.5000000000000568E-2</v>
      </c>
      <c r="G31">
        <v>29</v>
      </c>
      <c r="H31" t="s">
        <v>22</v>
      </c>
      <c r="I31">
        <f t="shared" si="0"/>
        <v>2.3679999999999999</v>
      </c>
      <c r="J31" t="s">
        <v>22</v>
      </c>
      <c r="K31" s="2">
        <f t="shared" si="2"/>
        <v>0.13824999999999998</v>
      </c>
      <c r="L31" t="s">
        <v>22</v>
      </c>
      <c r="M31" s="2">
        <f t="shared" si="3"/>
        <v>1.5000000000000568E-4</v>
      </c>
      <c r="N31" s="6" t="s">
        <v>23</v>
      </c>
    </row>
    <row r="32" spans="2:14" x14ac:dyDescent="0.25">
      <c r="B32">
        <v>2268</v>
      </c>
      <c r="C32">
        <v>13.81</v>
      </c>
      <c r="D32">
        <f t="shared" si="4"/>
        <v>1.4999999999998792E-2</v>
      </c>
      <c r="G32">
        <v>30</v>
      </c>
      <c r="H32" t="s">
        <v>22</v>
      </c>
      <c r="I32">
        <f t="shared" si="0"/>
        <v>2.2679999999999998</v>
      </c>
      <c r="J32" t="s">
        <v>22</v>
      </c>
      <c r="K32" s="2">
        <f t="shared" si="2"/>
        <v>0.1381</v>
      </c>
      <c r="L32" t="s">
        <v>22</v>
      </c>
      <c r="M32" s="2">
        <f t="shared" si="3"/>
        <v>1.4999999999998793E-4</v>
      </c>
      <c r="N32" s="6" t="s">
        <v>23</v>
      </c>
    </row>
    <row r="33" spans="2:25" x14ac:dyDescent="0.25">
      <c r="B33">
        <v>2168</v>
      </c>
      <c r="C33">
        <v>13.79</v>
      </c>
      <c r="D33">
        <f t="shared" si="4"/>
        <v>2.000000000000135E-2</v>
      </c>
      <c r="G33">
        <v>31</v>
      </c>
      <c r="H33" t="s">
        <v>22</v>
      </c>
      <c r="I33">
        <f t="shared" si="0"/>
        <v>2.1680000000000001</v>
      </c>
      <c r="J33" t="s">
        <v>22</v>
      </c>
      <c r="K33" s="2">
        <f t="shared" si="2"/>
        <v>0.13789999999999999</v>
      </c>
      <c r="L33" t="s">
        <v>22</v>
      </c>
      <c r="M33" s="2">
        <f t="shared" si="3"/>
        <v>2.0000000000001351E-4</v>
      </c>
      <c r="N33" s="6" t="s">
        <v>23</v>
      </c>
      <c r="R33">
        <v>24</v>
      </c>
      <c r="S33" t="s">
        <v>22</v>
      </c>
      <c r="T33">
        <v>2.468</v>
      </c>
      <c r="U33" t="s">
        <v>22</v>
      </c>
      <c r="V33">
        <v>0.13830000000000001</v>
      </c>
      <c r="W33" t="s">
        <v>22</v>
      </c>
      <c r="X33">
        <v>1.4999999999999999E-4</v>
      </c>
      <c r="Y33" t="s">
        <v>23</v>
      </c>
    </row>
    <row r="34" spans="2:25" x14ac:dyDescent="0.25">
      <c r="B34">
        <v>2102</v>
      </c>
      <c r="C34">
        <v>13.78</v>
      </c>
      <c r="D34">
        <f t="shared" si="4"/>
        <v>9.9999999999997868E-3</v>
      </c>
      <c r="G34">
        <v>32</v>
      </c>
      <c r="H34" t="s">
        <v>22</v>
      </c>
      <c r="I34">
        <f t="shared" si="0"/>
        <v>2.1019999999999999</v>
      </c>
      <c r="J34" t="s">
        <v>22</v>
      </c>
      <c r="K34" s="2">
        <f t="shared" si="2"/>
        <v>0.13780000000000001</v>
      </c>
      <c r="L34" t="s">
        <v>22</v>
      </c>
      <c r="M34" s="2">
        <f t="shared" si="3"/>
        <v>9.9999999999997863E-5</v>
      </c>
      <c r="N34" s="6" t="s">
        <v>23</v>
      </c>
      <c r="R34">
        <v>25</v>
      </c>
      <c r="S34" t="s">
        <v>22</v>
      </c>
      <c r="T34">
        <v>2.5680000000000001</v>
      </c>
      <c r="U34" t="s">
        <v>22</v>
      </c>
      <c r="V34">
        <v>0.13855000000000001</v>
      </c>
      <c r="W34" t="s">
        <v>22</v>
      </c>
      <c r="X34">
        <v>2.5000000000000001E-4</v>
      </c>
      <c r="Y34" t="s">
        <v>23</v>
      </c>
    </row>
    <row r="35" spans="2:25" x14ac:dyDescent="0.25">
      <c r="B35">
        <v>2002</v>
      </c>
      <c r="C35">
        <v>13.755000000000001</v>
      </c>
      <c r="D35">
        <f t="shared" si="4"/>
        <v>2.4999999999998579E-2</v>
      </c>
      <c r="G35">
        <v>33</v>
      </c>
      <c r="H35" t="s">
        <v>22</v>
      </c>
      <c r="I35">
        <f t="shared" ref="I35:I53" si="5">B35/1000</f>
        <v>2.0019999999999998</v>
      </c>
      <c r="J35" t="s">
        <v>22</v>
      </c>
      <c r="K35" s="2">
        <f t="shared" si="2"/>
        <v>0.13755000000000001</v>
      </c>
      <c r="L35" t="s">
        <v>22</v>
      </c>
      <c r="M35" s="2">
        <f t="shared" si="3"/>
        <v>2.499999999999858E-4</v>
      </c>
      <c r="N35" s="6" t="s">
        <v>23</v>
      </c>
      <c r="R35">
        <v>26</v>
      </c>
      <c r="S35" t="s">
        <v>22</v>
      </c>
      <c r="T35">
        <v>2.6680000000000001</v>
      </c>
      <c r="U35" t="s">
        <v>22</v>
      </c>
      <c r="V35">
        <v>0.13869999999999999</v>
      </c>
      <c r="W35" t="s">
        <v>22</v>
      </c>
      <c r="X35">
        <v>1.4999999999999999E-4</v>
      </c>
      <c r="Y35" t="s">
        <v>23</v>
      </c>
    </row>
    <row r="36" spans="2:25" x14ac:dyDescent="0.25">
      <c r="B36">
        <v>1902</v>
      </c>
      <c r="C36">
        <v>13.734999999999999</v>
      </c>
      <c r="D36">
        <f t="shared" si="4"/>
        <v>2.000000000000135E-2</v>
      </c>
      <c r="G36">
        <v>34</v>
      </c>
      <c r="H36" t="s">
        <v>22</v>
      </c>
      <c r="I36">
        <f t="shared" si="5"/>
        <v>1.9019999999999999</v>
      </c>
      <c r="J36" t="s">
        <v>22</v>
      </c>
      <c r="K36" s="2">
        <f t="shared" si="2"/>
        <v>0.13735</v>
      </c>
      <c r="L36" t="s">
        <v>22</v>
      </c>
      <c r="M36" s="2">
        <f t="shared" si="3"/>
        <v>2.0000000000001351E-4</v>
      </c>
      <c r="N36" s="6" t="s">
        <v>23</v>
      </c>
      <c r="R36">
        <v>27</v>
      </c>
      <c r="S36" t="s">
        <v>22</v>
      </c>
      <c r="T36">
        <v>2.5680000000000001</v>
      </c>
      <c r="U36" t="s">
        <v>22</v>
      </c>
      <c r="V36">
        <v>0.1386</v>
      </c>
      <c r="W36" t="s">
        <v>22</v>
      </c>
      <c r="X36">
        <v>1E-4</v>
      </c>
      <c r="Y36" t="s">
        <v>23</v>
      </c>
    </row>
    <row r="37" spans="2:25" x14ac:dyDescent="0.25">
      <c r="B37">
        <v>1802</v>
      </c>
      <c r="C37">
        <v>13.72</v>
      </c>
      <c r="D37">
        <f t="shared" si="4"/>
        <v>1.4999999999998792E-2</v>
      </c>
      <c r="G37">
        <v>35</v>
      </c>
      <c r="H37" t="s">
        <v>22</v>
      </c>
      <c r="I37">
        <f t="shared" si="5"/>
        <v>1.802</v>
      </c>
      <c r="J37" t="s">
        <v>22</v>
      </c>
      <c r="K37" s="2">
        <f t="shared" si="2"/>
        <v>0.13720000000000002</v>
      </c>
      <c r="L37" t="s">
        <v>22</v>
      </c>
      <c r="M37" s="2">
        <f t="shared" si="3"/>
        <v>1.4999999999998793E-4</v>
      </c>
      <c r="N37" s="6" t="s">
        <v>23</v>
      </c>
      <c r="R37">
        <v>28</v>
      </c>
      <c r="S37" t="s">
        <v>22</v>
      </c>
      <c r="T37">
        <v>2.468</v>
      </c>
      <c r="U37" t="s">
        <v>22</v>
      </c>
      <c r="V37">
        <v>0.1384</v>
      </c>
      <c r="W37" t="s">
        <v>22</v>
      </c>
      <c r="X37">
        <v>2.0000000000000001E-4</v>
      </c>
      <c r="Y37" t="s">
        <v>23</v>
      </c>
    </row>
    <row r="38" spans="2:25" x14ac:dyDescent="0.25">
      <c r="B38">
        <v>1702</v>
      </c>
      <c r="C38">
        <v>13.705</v>
      </c>
      <c r="D38">
        <f t="shared" si="4"/>
        <v>1.5000000000000568E-2</v>
      </c>
      <c r="G38">
        <v>36</v>
      </c>
      <c r="H38" t="s">
        <v>22</v>
      </c>
      <c r="I38">
        <f t="shared" si="5"/>
        <v>1.702</v>
      </c>
      <c r="J38" t="s">
        <v>22</v>
      </c>
      <c r="K38" s="2">
        <f t="shared" si="2"/>
        <v>0.13705000000000001</v>
      </c>
      <c r="L38" t="s">
        <v>22</v>
      </c>
      <c r="M38" s="2">
        <f t="shared" si="3"/>
        <v>1.5000000000000568E-4</v>
      </c>
      <c r="N38" s="6" t="s">
        <v>23</v>
      </c>
      <c r="R38">
        <v>29</v>
      </c>
      <c r="S38" t="s">
        <v>22</v>
      </c>
      <c r="T38">
        <v>2.3679999999999999</v>
      </c>
      <c r="U38" t="s">
        <v>22</v>
      </c>
      <c r="V38">
        <v>0.13825000000000001</v>
      </c>
      <c r="W38" t="s">
        <v>22</v>
      </c>
      <c r="X38">
        <v>1.4999999999999999E-4</v>
      </c>
      <c r="Y38" t="s">
        <v>23</v>
      </c>
    </row>
    <row r="39" spans="2:25" x14ac:dyDescent="0.25">
      <c r="B39">
        <v>1602</v>
      </c>
      <c r="C39">
        <v>13.685</v>
      </c>
      <c r="D39">
        <f t="shared" si="4"/>
        <v>1.9999999999999574E-2</v>
      </c>
      <c r="G39">
        <v>37</v>
      </c>
      <c r="H39" t="s">
        <v>22</v>
      </c>
      <c r="I39">
        <f t="shared" si="5"/>
        <v>1.6020000000000001</v>
      </c>
      <c r="J39" t="s">
        <v>22</v>
      </c>
      <c r="K39" s="2">
        <f t="shared" si="2"/>
        <v>0.13685</v>
      </c>
      <c r="L39" t="s">
        <v>22</v>
      </c>
      <c r="M39" s="2">
        <f t="shared" si="3"/>
        <v>1.9999999999999573E-4</v>
      </c>
      <c r="N39" s="6" t="s">
        <v>23</v>
      </c>
      <c r="R39">
        <v>30</v>
      </c>
      <c r="S39" t="s">
        <v>22</v>
      </c>
      <c r="T39">
        <v>2.2679999999999998</v>
      </c>
      <c r="U39" t="s">
        <v>22</v>
      </c>
      <c r="V39">
        <v>0.1381</v>
      </c>
      <c r="W39" t="s">
        <v>22</v>
      </c>
      <c r="X39">
        <v>1.4999999999999999E-4</v>
      </c>
      <c r="Y39" t="s">
        <v>23</v>
      </c>
    </row>
    <row r="40" spans="2:25" x14ac:dyDescent="0.25">
      <c r="B40">
        <v>1502</v>
      </c>
      <c r="C40">
        <v>13.664999999999999</v>
      </c>
      <c r="D40">
        <f t="shared" si="4"/>
        <v>2.000000000000135E-2</v>
      </c>
      <c r="G40">
        <v>38</v>
      </c>
      <c r="H40" t="s">
        <v>22</v>
      </c>
      <c r="I40">
        <f t="shared" si="5"/>
        <v>1.502</v>
      </c>
      <c r="J40" t="s">
        <v>22</v>
      </c>
      <c r="K40" s="2">
        <f t="shared" si="2"/>
        <v>0.13664999999999999</v>
      </c>
      <c r="L40" t="s">
        <v>22</v>
      </c>
      <c r="M40" s="2">
        <f t="shared" si="3"/>
        <v>2.0000000000001351E-4</v>
      </c>
      <c r="N40" s="6" t="s">
        <v>23</v>
      </c>
      <c r="R40">
        <v>31</v>
      </c>
      <c r="S40" t="s">
        <v>22</v>
      </c>
      <c r="T40">
        <v>2.1680000000000001</v>
      </c>
      <c r="U40" t="s">
        <v>22</v>
      </c>
      <c r="V40">
        <v>0.13789999999999999</v>
      </c>
      <c r="W40" t="s">
        <v>22</v>
      </c>
      <c r="X40">
        <v>2.0000000000000001E-4</v>
      </c>
      <c r="Y40" t="s">
        <v>23</v>
      </c>
    </row>
    <row r="41" spans="2:25" x14ac:dyDescent="0.25">
      <c r="B41">
        <v>1402</v>
      </c>
      <c r="C41">
        <v>13.645</v>
      </c>
      <c r="D41">
        <f t="shared" si="4"/>
        <v>1.9999999999999574E-2</v>
      </c>
      <c r="G41">
        <v>39</v>
      </c>
      <c r="H41" t="s">
        <v>22</v>
      </c>
      <c r="I41">
        <f t="shared" si="5"/>
        <v>1.4019999999999999</v>
      </c>
      <c r="J41" t="s">
        <v>22</v>
      </c>
      <c r="K41" s="2">
        <f t="shared" si="2"/>
        <v>0.13644999999999999</v>
      </c>
      <c r="L41" t="s">
        <v>22</v>
      </c>
      <c r="M41" s="2">
        <f t="shared" si="3"/>
        <v>1.9999999999999573E-4</v>
      </c>
      <c r="N41" s="6" t="s">
        <v>23</v>
      </c>
      <c r="R41">
        <v>32</v>
      </c>
      <c r="S41" t="s">
        <v>22</v>
      </c>
      <c r="T41">
        <v>2.1019999999999999</v>
      </c>
      <c r="U41" t="s">
        <v>22</v>
      </c>
      <c r="V41">
        <v>0.13780000000000001</v>
      </c>
      <c r="W41" t="s">
        <v>22</v>
      </c>
      <c r="X41">
        <v>1E-4</v>
      </c>
      <c r="Y41" t="s">
        <v>23</v>
      </c>
    </row>
    <row r="42" spans="2:25" x14ac:dyDescent="0.25">
      <c r="B42">
        <v>1302</v>
      </c>
      <c r="C42">
        <v>13.63</v>
      </c>
      <c r="D42">
        <f t="shared" si="4"/>
        <v>1.4999999999998792E-2</v>
      </c>
      <c r="G42">
        <v>40</v>
      </c>
      <c r="H42" t="s">
        <v>22</v>
      </c>
      <c r="I42">
        <f t="shared" si="5"/>
        <v>1.302</v>
      </c>
      <c r="J42" t="s">
        <v>22</v>
      </c>
      <c r="K42" s="2">
        <f t="shared" si="2"/>
        <v>0.1363</v>
      </c>
      <c r="L42" t="s">
        <v>22</v>
      </c>
      <c r="M42" s="2">
        <f t="shared" si="3"/>
        <v>1.4999999999998793E-4</v>
      </c>
      <c r="N42" s="6" t="s">
        <v>23</v>
      </c>
      <c r="R42">
        <v>33</v>
      </c>
      <c r="S42" t="s">
        <v>22</v>
      </c>
      <c r="T42">
        <v>2.0019999999999998</v>
      </c>
      <c r="U42" t="s">
        <v>22</v>
      </c>
      <c r="V42">
        <v>0.13755000000000001</v>
      </c>
      <c r="W42" t="s">
        <v>22</v>
      </c>
      <c r="X42">
        <v>2.5000000000000001E-4</v>
      </c>
      <c r="Y42" t="s">
        <v>23</v>
      </c>
    </row>
    <row r="43" spans="2:25" x14ac:dyDescent="0.25">
      <c r="B43">
        <v>1202</v>
      </c>
      <c r="C43">
        <v>13.615</v>
      </c>
      <c r="D43">
        <f t="shared" si="4"/>
        <v>1.5000000000000568E-2</v>
      </c>
      <c r="G43">
        <v>41</v>
      </c>
      <c r="H43" t="s">
        <v>22</v>
      </c>
      <c r="I43">
        <f t="shared" si="5"/>
        <v>1.202</v>
      </c>
      <c r="J43" t="s">
        <v>22</v>
      </c>
      <c r="K43" s="2">
        <f t="shared" si="2"/>
        <v>0.13614999999999999</v>
      </c>
      <c r="L43" t="s">
        <v>22</v>
      </c>
      <c r="M43" s="2">
        <f t="shared" si="3"/>
        <v>1.5000000000000568E-4</v>
      </c>
      <c r="N43" s="6" t="s">
        <v>23</v>
      </c>
      <c r="R43">
        <v>34</v>
      </c>
      <c r="S43" t="s">
        <v>22</v>
      </c>
      <c r="T43">
        <v>1.9019999999999999</v>
      </c>
      <c r="U43" t="s">
        <v>22</v>
      </c>
      <c r="V43">
        <v>0.13735</v>
      </c>
      <c r="W43" t="s">
        <v>22</v>
      </c>
      <c r="X43">
        <v>2.0000000000000001E-4</v>
      </c>
      <c r="Y43" t="s">
        <v>23</v>
      </c>
    </row>
    <row r="44" spans="2:25" x14ac:dyDescent="0.25">
      <c r="B44">
        <v>1102</v>
      </c>
      <c r="C44">
        <v>13.595000000000001</v>
      </c>
      <c r="D44">
        <f t="shared" si="4"/>
        <v>1.9999999999999574E-2</v>
      </c>
      <c r="G44">
        <v>42</v>
      </c>
      <c r="H44" t="s">
        <v>22</v>
      </c>
      <c r="I44">
        <f t="shared" si="5"/>
        <v>1.1020000000000001</v>
      </c>
      <c r="J44" t="s">
        <v>22</v>
      </c>
      <c r="K44" s="2">
        <f t="shared" si="2"/>
        <v>0.13595000000000002</v>
      </c>
      <c r="L44" t="s">
        <v>22</v>
      </c>
      <c r="M44" s="2">
        <f t="shared" si="3"/>
        <v>1.9999999999999573E-4</v>
      </c>
      <c r="N44" s="6" t="s">
        <v>23</v>
      </c>
      <c r="R44">
        <v>35</v>
      </c>
      <c r="S44" t="s">
        <v>22</v>
      </c>
      <c r="T44">
        <v>1.802</v>
      </c>
      <c r="U44" t="s">
        <v>22</v>
      </c>
      <c r="V44">
        <v>0.13719999999999999</v>
      </c>
      <c r="W44" t="s">
        <v>22</v>
      </c>
      <c r="X44">
        <v>1.4999999999999999E-4</v>
      </c>
      <c r="Y44" t="s">
        <v>23</v>
      </c>
    </row>
    <row r="45" spans="2:25" x14ac:dyDescent="0.25">
      <c r="B45">
        <v>1002</v>
      </c>
      <c r="C45">
        <v>13.574999999999999</v>
      </c>
      <c r="D45">
        <f t="shared" si="4"/>
        <v>2.000000000000135E-2</v>
      </c>
      <c r="G45">
        <v>43</v>
      </c>
      <c r="H45" t="s">
        <v>22</v>
      </c>
      <c r="I45">
        <f t="shared" si="5"/>
        <v>1.002</v>
      </c>
      <c r="J45" t="s">
        <v>22</v>
      </c>
      <c r="K45" s="2">
        <f t="shared" si="2"/>
        <v>0.13574999999999998</v>
      </c>
      <c r="L45" t="s">
        <v>22</v>
      </c>
      <c r="M45" s="2">
        <f t="shared" si="3"/>
        <v>2.0000000000001351E-4</v>
      </c>
      <c r="N45" s="6" t="s">
        <v>23</v>
      </c>
      <c r="R45">
        <v>36</v>
      </c>
      <c r="S45" t="s">
        <v>22</v>
      </c>
      <c r="T45">
        <v>1.702</v>
      </c>
      <c r="U45" t="s">
        <v>22</v>
      </c>
      <c r="V45">
        <v>0.13705000000000001</v>
      </c>
      <c r="W45" t="s">
        <v>22</v>
      </c>
      <c r="X45">
        <v>1.4999999999999999E-4</v>
      </c>
      <c r="Y45" t="s">
        <v>23</v>
      </c>
    </row>
    <row r="46" spans="2:25" x14ac:dyDescent="0.25">
      <c r="B46">
        <v>902</v>
      </c>
      <c r="C46">
        <v>13.55</v>
      </c>
      <c r="D46">
        <f t="shared" si="4"/>
        <v>2.4999999999998579E-2</v>
      </c>
      <c r="G46">
        <v>44</v>
      </c>
      <c r="H46" t="s">
        <v>22</v>
      </c>
      <c r="I46">
        <f t="shared" si="5"/>
        <v>0.90200000000000002</v>
      </c>
      <c r="J46" t="s">
        <v>22</v>
      </c>
      <c r="K46" s="2">
        <f t="shared" si="2"/>
        <v>0.13550000000000001</v>
      </c>
      <c r="L46" t="s">
        <v>22</v>
      </c>
      <c r="M46" s="2">
        <f t="shared" si="3"/>
        <v>2.499999999999858E-4</v>
      </c>
      <c r="N46" s="6" t="s">
        <v>23</v>
      </c>
      <c r="R46">
        <v>37</v>
      </c>
      <c r="S46" t="s">
        <v>22</v>
      </c>
      <c r="T46">
        <v>1.6020000000000001</v>
      </c>
      <c r="U46" t="s">
        <v>22</v>
      </c>
      <c r="V46">
        <v>0.13685</v>
      </c>
      <c r="W46" t="s">
        <v>22</v>
      </c>
      <c r="X46">
        <v>2.0000000000000001E-4</v>
      </c>
      <c r="Y46" t="s">
        <v>23</v>
      </c>
    </row>
    <row r="47" spans="2:25" x14ac:dyDescent="0.25">
      <c r="B47">
        <v>802</v>
      </c>
      <c r="C47">
        <v>13.53</v>
      </c>
      <c r="D47">
        <f t="shared" si="4"/>
        <v>2.000000000000135E-2</v>
      </c>
      <c r="G47">
        <v>45</v>
      </c>
      <c r="H47" t="s">
        <v>22</v>
      </c>
      <c r="I47">
        <f t="shared" si="5"/>
        <v>0.80200000000000005</v>
      </c>
      <c r="J47" t="s">
        <v>22</v>
      </c>
      <c r="K47" s="2">
        <f t="shared" si="2"/>
        <v>0.1353</v>
      </c>
      <c r="L47" t="s">
        <v>22</v>
      </c>
      <c r="M47" s="2">
        <f t="shared" si="3"/>
        <v>2.0000000000001351E-4</v>
      </c>
      <c r="N47" s="6" t="s">
        <v>23</v>
      </c>
      <c r="R47">
        <v>38</v>
      </c>
      <c r="S47" t="s">
        <v>22</v>
      </c>
      <c r="T47">
        <v>1.502</v>
      </c>
      <c r="U47" t="s">
        <v>22</v>
      </c>
      <c r="V47">
        <v>0.13664999999999999</v>
      </c>
      <c r="W47" t="s">
        <v>22</v>
      </c>
      <c r="X47">
        <v>2.0000000000000001E-4</v>
      </c>
      <c r="Y47" t="s">
        <v>23</v>
      </c>
    </row>
    <row r="48" spans="2:25" x14ac:dyDescent="0.25">
      <c r="B48">
        <v>702</v>
      </c>
      <c r="C48">
        <v>13.505000000000001</v>
      </c>
      <c r="D48">
        <f t="shared" si="4"/>
        <v>2.4999999999998579E-2</v>
      </c>
      <c r="G48">
        <v>46</v>
      </c>
      <c r="H48" t="s">
        <v>22</v>
      </c>
      <c r="I48">
        <f t="shared" si="5"/>
        <v>0.70199999999999996</v>
      </c>
      <c r="J48" t="s">
        <v>22</v>
      </c>
      <c r="K48" s="2">
        <f t="shared" si="2"/>
        <v>0.13505</v>
      </c>
      <c r="L48" t="s">
        <v>22</v>
      </c>
      <c r="M48" s="2">
        <f t="shared" si="3"/>
        <v>2.499999999999858E-4</v>
      </c>
      <c r="N48" s="6" t="s">
        <v>23</v>
      </c>
      <c r="R48">
        <v>39</v>
      </c>
      <c r="S48" t="s">
        <v>22</v>
      </c>
      <c r="T48">
        <v>1.4019999999999999</v>
      </c>
      <c r="U48" t="s">
        <v>22</v>
      </c>
      <c r="V48">
        <v>0.13644999999999999</v>
      </c>
      <c r="W48" t="s">
        <v>22</v>
      </c>
      <c r="X48">
        <v>2.0000000000000001E-4</v>
      </c>
      <c r="Y48" t="s">
        <v>23</v>
      </c>
    </row>
    <row r="49" spans="2:25" x14ac:dyDescent="0.25">
      <c r="B49">
        <v>602</v>
      </c>
      <c r="C49">
        <v>13.475</v>
      </c>
      <c r="D49">
        <f t="shared" si="4"/>
        <v>3.0000000000001137E-2</v>
      </c>
      <c r="G49">
        <v>47</v>
      </c>
      <c r="H49" t="s">
        <v>22</v>
      </c>
      <c r="I49">
        <f t="shared" si="5"/>
        <v>0.60199999999999998</v>
      </c>
      <c r="J49" t="s">
        <v>22</v>
      </c>
      <c r="K49" s="2">
        <f t="shared" si="2"/>
        <v>0.13475000000000001</v>
      </c>
      <c r="L49" t="s">
        <v>22</v>
      </c>
      <c r="M49" s="2">
        <f t="shared" si="3"/>
        <v>3.0000000000001136E-4</v>
      </c>
      <c r="N49" s="6" t="s">
        <v>23</v>
      </c>
      <c r="R49">
        <v>40</v>
      </c>
      <c r="S49" t="s">
        <v>22</v>
      </c>
      <c r="T49">
        <v>1.302</v>
      </c>
      <c r="U49" t="s">
        <v>22</v>
      </c>
      <c r="V49">
        <v>0.1363</v>
      </c>
      <c r="W49" t="s">
        <v>22</v>
      </c>
      <c r="X49">
        <v>1.4999999999999999E-4</v>
      </c>
      <c r="Y49" t="s">
        <v>23</v>
      </c>
    </row>
    <row r="50" spans="2:25" x14ac:dyDescent="0.25">
      <c r="B50">
        <v>502</v>
      </c>
      <c r="C50">
        <v>13.44</v>
      </c>
      <c r="D50">
        <f t="shared" si="4"/>
        <v>3.5000000000000142E-2</v>
      </c>
      <c r="G50">
        <v>48</v>
      </c>
      <c r="H50" t="s">
        <v>22</v>
      </c>
      <c r="I50">
        <f t="shared" si="5"/>
        <v>0.502</v>
      </c>
      <c r="J50" t="s">
        <v>22</v>
      </c>
      <c r="K50" s="2">
        <f t="shared" si="2"/>
        <v>0.13439999999999999</v>
      </c>
      <c r="L50" t="s">
        <v>22</v>
      </c>
      <c r="M50" s="2">
        <f t="shared" si="3"/>
        <v>3.5000000000000141E-4</v>
      </c>
      <c r="N50" s="6" t="s">
        <v>23</v>
      </c>
      <c r="R50">
        <v>41</v>
      </c>
      <c r="S50" t="s">
        <v>22</v>
      </c>
      <c r="T50">
        <v>1.202</v>
      </c>
      <c r="U50" t="s">
        <v>22</v>
      </c>
      <c r="V50">
        <v>0.13614999999999999</v>
      </c>
      <c r="W50" t="s">
        <v>22</v>
      </c>
      <c r="X50">
        <v>1.4999999999999999E-4</v>
      </c>
      <c r="Y50" t="s">
        <v>23</v>
      </c>
    </row>
    <row r="51" spans="2:25" x14ac:dyDescent="0.25">
      <c r="B51">
        <v>402</v>
      </c>
      <c r="C51">
        <v>13.414999999999999</v>
      </c>
      <c r="D51">
        <f t="shared" si="4"/>
        <v>2.5000000000000355E-2</v>
      </c>
      <c r="G51">
        <v>49</v>
      </c>
      <c r="H51" t="s">
        <v>22</v>
      </c>
      <c r="I51">
        <f t="shared" si="5"/>
        <v>0.40200000000000002</v>
      </c>
      <c r="J51" t="s">
        <v>22</v>
      </c>
      <c r="K51" s="2">
        <f t="shared" si="2"/>
        <v>0.13414999999999999</v>
      </c>
      <c r="L51" t="s">
        <v>22</v>
      </c>
      <c r="M51" s="2">
        <f t="shared" si="3"/>
        <v>2.5000000000000353E-4</v>
      </c>
      <c r="N51" s="6" t="s">
        <v>23</v>
      </c>
      <c r="R51">
        <v>42</v>
      </c>
      <c r="S51" t="s">
        <v>22</v>
      </c>
      <c r="T51">
        <v>1.1020000000000001</v>
      </c>
      <c r="U51" t="s">
        <v>22</v>
      </c>
      <c r="V51">
        <v>0.13594999999999999</v>
      </c>
      <c r="W51" t="s">
        <v>22</v>
      </c>
      <c r="X51">
        <v>2.0000000000000001E-4</v>
      </c>
      <c r="Y51" t="s">
        <v>23</v>
      </c>
    </row>
    <row r="52" spans="2:25" x14ac:dyDescent="0.25">
      <c r="B52">
        <v>302</v>
      </c>
      <c r="C52">
        <v>13.38</v>
      </c>
      <c r="D52">
        <f t="shared" si="4"/>
        <v>3.4999999999998366E-2</v>
      </c>
      <c r="G52">
        <v>50</v>
      </c>
      <c r="H52" t="s">
        <v>22</v>
      </c>
      <c r="I52">
        <f t="shared" si="5"/>
        <v>0.30199999999999999</v>
      </c>
      <c r="J52" t="s">
        <v>22</v>
      </c>
      <c r="K52" s="2">
        <f t="shared" si="2"/>
        <v>0.1338</v>
      </c>
      <c r="L52" t="s">
        <v>22</v>
      </c>
      <c r="M52" s="2">
        <f t="shared" si="3"/>
        <v>3.4999999999998368E-4</v>
      </c>
      <c r="N52" s="6" t="s">
        <v>23</v>
      </c>
      <c r="R52">
        <v>43</v>
      </c>
      <c r="S52" t="s">
        <v>22</v>
      </c>
      <c r="T52">
        <v>1.002</v>
      </c>
      <c r="U52" t="s">
        <v>22</v>
      </c>
      <c r="V52">
        <v>0.13575000000000001</v>
      </c>
      <c r="W52" t="s">
        <v>22</v>
      </c>
      <c r="X52">
        <v>2.0000000000000001E-4</v>
      </c>
      <c r="Y52" t="s">
        <v>23</v>
      </c>
    </row>
    <row r="53" spans="2:25" x14ac:dyDescent="0.25">
      <c r="B53">
        <v>202</v>
      </c>
      <c r="C53">
        <v>13.324999999999999</v>
      </c>
      <c r="D53">
        <f t="shared" si="4"/>
        <v>5.5000000000001492E-2</v>
      </c>
      <c r="G53">
        <v>51</v>
      </c>
      <c r="H53" t="s">
        <v>22</v>
      </c>
      <c r="I53">
        <f t="shared" si="5"/>
        <v>0.20200000000000001</v>
      </c>
      <c r="J53" t="s">
        <v>22</v>
      </c>
      <c r="K53" s="2">
        <f t="shared" si="2"/>
        <v>0.13324999999999998</v>
      </c>
      <c r="L53" t="s">
        <v>22</v>
      </c>
      <c r="M53" s="2">
        <f t="shared" si="3"/>
        <v>5.5000000000001489E-4</v>
      </c>
      <c r="N53" s="6" t="s">
        <v>23</v>
      </c>
      <c r="R53">
        <v>44</v>
      </c>
      <c r="S53" t="s">
        <v>22</v>
      </c>
      <c r="T53">
        <v>0.90200000000000002</v>
      </c>
      <c r="U53" t="s">
        <v>22</v>
      </c>
      <c r="V53">
        <v>0.13550000000000001</v>
      </c>
      <c r="W53" t="s">
        <v>22</v>
      </c>
      <c r="X53">
        <v>2.5000000000000001E-4</v>
      </c>
      <c r="Y53" t="s">
        <v>23</v>
      </c>
    </row>
    <row r="54" spans="2:25" x14ac:dyDescent="0.25">
      <c r="R54">
        <v>45</v>
      </c>
      <c r="S54" t="s">
        <v>22</v>
      </c>
      <c r="T54">
        <v>0.80200000000000005</v>
      </c>
      <c r="U54" t="s">
        <v>22</v>
      </c>
      <c r="V54">
        <v>0.1353</v>
      </c>
      <c r="W54" t="s">
        <v>22</v>
      </c>
      <c r="X54">
        <v>2.0000000000000001E-4</v>
      </c>
      <c r="Y54" t="s">
        <v>23</v>
      </c>
    </row>
    <row r="55" spans="2:25" x14ac:dyDescent="0.25">
      <c r="R55">
        <v>46</v>
      </c>
      <c r="S55" t="s">
        <v>22</v>
      </c>
      <c r="T55">
        <v>0.70199999999999996</v>
      </c>
      <c r="U55" t="s">
        <v>22</v>
      </c>
      <c r="V55">
        <v>0.13505</v>
      </c>
      <c r="W55" t="s">
        <v>22</v>
      </c>
      <c r="X55">
        <v>2.5000000000000001E-4</v>
      </c>
      <c r="Y55" t="s">
        <v>23</v>
      </c>
    </row>
    <row r="56" spans="2:25" x14ac:dyDescent="0.25">
      <c r="R56">
        <v>47</v>
      </c>
      <c r="S56" t="s">
        <v>22</v>
      </c>
      <c r="T56">
        <v>0.60199999999999998</v>
      </c>
      <c r="U56" t="s">
        <v>22</v>
      </c>
      <c r="V56">
        <v>0.13475000000000001</v>
      </c>
      <c r="W56" t="s">
        <v>22</v>
      </c>
      <c r="X56">
        <v>2.9999999999999997E-4</v>
      </c>
      <c r="Y56" t="s">
        <v>23</v>
      </c>
    </row>
    <row r="57" spans="2:25" x14ac:dyDescent="0.25">
      <c r="R57">
        <v>48</v>
      </c>
      <c r="S57" t="s">
        <v>22</v>
      </c>
      <c r="T57">
        <v>0.502</v>
      </c>
      <c r="U57" t="s">
        <v>22</v>
      </c>
      <c r="V57">
        <v>0.13439999999999999</v>
      </c>
      <c r="W57" t="s">
        <v>22</v>
      </c>
      <c r="X57">
        <v>3.5E-4</v>
      </c>
      <c r="Y57" t="s">
        <v>23</v>
      </c>
    </row>
    <row r="58" spans="2:25" x14ac:dyDescent="0.25">
      <c r="R58">
        <v>49</v>
      </c>
      <c r="S58" t="s">
        <v>22</v>
      </c>
      <c r="T58">
        <v>0.40200000000000002</v>
      </c>
      <c r="U58" t="s">
        <v>22</v>
      </c>
      <c r="V58">
        <v>0.13414999999999999</v>
      </c>
      <c r="W58" t="s">
        <v>22</v>
      </c>
      <c r="X58">
        <v>2.5000000000000001E-4</v>
      </c>
      <c r="Y58" t="s">
        <v>23</v>
      </c>
    </row>
    <row r="59" spans="2:25" x14ac:dyDescent="0.25">
      <c r="R59">
        <v>50</v>
      </c>
      <c r="S59" t="s">
        <v>22</v>
      </c>
      <c r="T59">
        <v>0.30199999999999999</v>
      </c>
      <c r="U59" t="s">
        <v>22</v>
      </c>
      <c r="V59">
        <v>0.1338</v>
      </c>
      <c r="W59" t="s">
        <v>22</v>
      </c>
      <c r="X59">
        <v>3.5E-4</v>
      </c>
      <c r="Y59" t="s">
        <v>23</v>
      </c>
    </row>
    <row r="60" spans="2:25" x14ac:dyDescent="0.25">
      <c r="R60">
        <v>51</v>
      </c>
      <c r="S60" t="s">
        <v>22</v>
      </c>
      <c r="T60">
        <v>0.20200000000000001</v>
      </c>
      <c r="U60" t="s">
        <v>22</v>
      </c>
      <c r="V60">
        <v>0.13325000000000001</v>
      </c>
      <c r="W60" t="s">
        <v>22</v>
      </c>
      <c r="X60">
        <v>5.5000000000000003E-4</v>
      </c>
      <c r="Y60" t="s">
        <v>23</v>
      </c>
    </row>
  </sheetData>
  <hyperlinks>
    <hyperlink ref="N3" r:id="rId1" xr:uid="{7C8BD1FA-F562-4C16-AB80-825A1ED6C01F}"/>
    <hyperlink ref="N4:N53" r:id="rId2" display="\\" xr:uid="{BDEE3BE0-4C71-49FF-BEE3-A914DA679B8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29309-9970-4FD6-80C1-459F5F0639CD}">
  <dimension ref="B2:W56"/>
  <sheetViews>
    <sheetView workbookViewId="0">
      <selection activeCell="I4" sqref="I4"/>
    </sheetView>
  </sheetViews>
  <sheetFormatPr defaultRowHeight="15" x14ac:dyDescent="0.25"/>
  <cols>
    <col min="5" max="5" width="10.7109375" customWidth="1"/>
    <col min="6" max="6" width="12" bestFit="1" customWidth="1"/>
    <col min="7" max="7" width="19.7109375" bestFit="1" customWidth="1"/>
    <col min="10" max="10" width="23" bestFit="1" customWidth="1"/>
    <col min="17" max="17" width="19.7109375" bestFit="1" customWidth="1"/>
    <col min="22" max="22" width="11.140625" customWidth="1"/>
    <col min="23" max="23" width="12.7109375" bestFit="1" customWidth="1"/>
  </cols>
  <sheetData>
    <row r="2" spans="2:23" x14ac:dyDescent="0.25">
      <c r="B2" t="s">
        <v>24</v>
      </c>
      <c r="I2">
        <v>201.5</v>
      </c>
      <c r="J2" t="s">
        <v>29</v>
      </c>
      <c r="P2" t="s">
        <v>29</v>
      </c>
      <c r="Q2">
        <v>196.1</v>
      </c>
      <c r="S2" t="s">
        <v>25</v>
      </c>
    </row>
    <row r="3" spans="2:23" x14ac:dyDescent="0.25">
      <c r="B3" t="s">
        <v>8</v>
      </c>
      <c r="C3" t="s">
        <v>6</v>
      </c>
      <c r="D3" t="s">
        <v>7</v>
      </c>
      <c r="E3" s="4" t="s">
        <v>27</v>
      </c>
      <c r="F3" t="s">
        <v>30</v>
      </c>
      <c r="I3" s="7">
        <v>9.6211275016187398E-2</v>
      </c>
      <c r="J3" t="s">
        <v>28</v>
      </c>
      <c r="P3" t="s">
        <v>28</v>
      </c>
      <c r="Q3" s="7">
        <v>6.8349275169662924E-2</v>
      </c>
      <c r="S3" t="s">
        <v>11</v>
      </c>
      <c r="T3" t="s">
        <v>10</v>
      </c>
      <c r="U3" t="s">
        <v>7</v>
      </c>
      <c r="V3" t="s">
        <v>27</v>
      </c>
      <c r="W3" t="s">
        <v>31</v>
      </c>
    </row>
    <row r="4" spans="2:23" x14ac:dyDescent="0.25">
      <c r="B4">
        <v>100</v>
      </c>
      <c r="C4">
        <v>1.635</v>
      </c>
      <c r="D4">
        <v>0</v>
      </c>
      <c r="E4" s="4">
        <f t="shared" ref="E4:E15" si="0">ABS(D4)/($I$2+ABS(C4-$C$4))</f>
        <v>0</v>
      </c>
      <c r="F4">
        <f t="shared" ref="F4:F15" si="1">B4*9.81/1000/$I$4</f>
        <v>10196310.150083223</v>
      </c>
      <c r="G4" s="11">
        <f>F4*10^-4</f>
        <v>1019.6310150083224</v>
      </c>
      <c r="I4">
        <f>I3*10^-6</f>
        <v>9.6211275016187387E-8</v>
      </c>
      <c r="Q4">
        <f>Q3*10^-6</f>
        <v>6.8349275169662927E-8</v>
      </c>
      <c r="S4">
        <v>202</v>
      </c>
      <c r="T4">
        <v>13.315</v>
      </c>
      <c r="U4">
        <v>0</v>
      </c>
      <c r="V4" s="4">
        <f>U4/($Q$2+ABS(T4-$T$4))</f>
        <v>0</v>
      </c>
      <c r="W4">
        <f>S4/1000*9.81/$Q$4</f>
        <v>28992553.250653189</v>
      </c>
    </row>
    <row r="5" spans="2:23" x14ac:dyDescent="0.25">
      <c r="B5">
        <v>300</v>
      </c>
      <c r="C5">
        <v>1.69</v>
      </c>
      <c r="D5">
        <f t="shared" ref="D5:D13" si="2">C5-C4</f>
        <v>5.4999999999999938E-2</v>
      </c>
      <c r="E5" s="4">
        <f t="shared" si="0"/>
        <v>2.7287837066805555E-4</v>
      </c>
      <c r="F5">
        <f t="shared" si="1"/>
        <v>30588930.450249676</v>
      </c>
      <c r="G5" s="11">
        <f t="shared" ref="G5:G15" si="3">F5*10^-4</f>
        <v>3058.8930450249677</v>
      </c>
      <c r="S5">
        <v>302</v>
      </c>
      <c r="T5">
        <v>13.35</v>
      </c>
      <c r="U5">
        <f t="shared" ref="U5:U29" si="4">T5-T4</f>
        <v>3.5000000000000142E-2</v>
      </c>
      <c r="V5" s="4">
        <f t="shared" ref="V5:V54" si="5">U5/($Q$2+ABS(T5-$T$4))</f>
        <v>1.7844851760267236E-4</v>
      </c>
      <c r="W5">
        <f t="shared" ref="W5:W54" si="6">S5/1000*9.81/$Q$4</f>
        <v>43345302.384639919</v>
      </c>
    </row>
    <row r="6" spans="2:23" x14ac:dyDescent="0.25">
      <c r="B6">
        <v>500</v>
      </c>
      <c r="C6">
        <v>1.75</v>
      </c>
      <c r="D6">
        <f t="shared" si="2"/>
        <v>6.0000000000000053E-2</v>
      </c>
      <c r="E6" s="4">
        <f t="shared" si="0"/>
        <v>2.9759690499218835E-4</v>
      </c>
      <c r="F6">
        <f t="shared" si="1"/>
        <v>50981550.750416122</v>
      </c>
      <c r="G6" s="11">
        <f t="shared" si="3"/>
        <v>5098.1550750416127</v>
      </c>
      <c r="S6">
        <v>402</v>
      </c>
      <c r="T6">
        <v>13.385</v>
      </c>
      <c r="U6">
        <f t="shared" si="4"/>
        <v>3.5000000000000142E-2</v>
      </c>
      <c r="V6" s="4">
        <f t="shared" si="5"/>
        <v>1.7841667941071593E-4</v>
      </c>
      <c r="W6">
        <f t="shared" si="6"/>
        <v>57698051.518626645</v>
      </c>
    </row>
    <row r="7" spans="2:23" x14ac:dyDescent="0.25">
      <c r="B7">
        <v>600</v>
      </c>
      <c r="C7">
        <v>1.78</v>
      </c>
      <c r="D7">
        <f t="shared" si="2"/>
        <v>3.0000000000000027E-2</v>
      </c>
      <c r="E7" s="4">
        <f t="shared" si="0"/>
        <v>1.4877631481068226E-4</v>
      </c>
      <c r="F7">
        <f t="shared" si="1"/>
        <v>61177860.900499351</v>
      </c>
      <c r="G7" s="11">
        <f t="shared" si="3"/>
        <v>6117.7860900499354</v>
      </c>
      <c r="S7">
        <v>502</v>
      </c>
      <c r="T7">
        <v>13.414999999999999</v>
      </c>
      <c r="U7">
        <f t="shared" si="4"/>
        <v>2.9999999999999361E-2</v>
      </c>
      <c r="V7" s="4">
        <f t="shared" si="5"/>
        <v>1.5290519877675515E-4</v>
      </c>
      <c r="W7">
        <f t="shared" si="6"/>
        <v>72050800.652613372</v>
      </c>
    </row>
    <row r="8" spans="2:23" x14ac:dyDescent="0.25">
      <c r="B8">
        <v>700</v>
      </c>
      <c r="C8">
        <v>1.81</v>
      </c>
      <c r="D8">
        <f t="shared" si="2"/>
        <v>3.0000000000000027E-2</v>
      </c>
      <c r="E8" s="4">
        <f t="shared" si="0"/>
        <v>1.48754183711417E-4</v>
      </c>
      <c r="F8">
        <f t="shared" si="1"/>
        <v>71374171.050582573</v>
      </c>
      <c r="G8" s="11">
        <f t="shared" si="3"/>
        <v>7137.4171050582572</v>
      </c>
      <c r="S8">
        <v>602</v>
      </c>
      <c r="T8">
        <v>13.435</v>
      </c>
      <c r="U8">
        <f t="shared" si="4"/>
        <v>2.000000000000135E-2</v>
      </c>
      <c r="V8" s="4">
        <f t="shared" si="5"/>
        <v>1.0192640913261314E-4</v>
      </c>
      <c r="W8">
        <f t="shared" si="6"/>
        <v>86403549.786600083</v>
      </c>
    </row>
    <row r="9" spans="2:23" x14ac:dyDescent="0.25">
      <c r="B9">
        <v>800</v>
      </c>
      <c r="C9">
        <v>1.84</v>
      </c>
      <c r="D9">
        <f t="shared" si="2"/>
        <v>3.0000000000000027E-2</v>
      </c>
      <c r="E9" s="4">
        <f t="shared" si="0"/>
        <v>1.4873205919535969E-4</v>
      </c>
      <c r="F9">
        <f t="shared" si="1"/>
        <v>81570481.200665787</v>
      </c>
      <c r="G9" s="11">
        <f t="shared" si="3"/>
        <v>8157.048120066579</v>
      </c>
      <c r="S9">
        <v>702</v>
      </c>
      <c r="T9">
        <v>13.46</v>
      </c>
      <c r="U9">
        <f t="shared" si="4"/>
        <v>2.5000000000000355E-2</v>
      </c>
      <c r="V9" s="4">
        <f t="shared" si="5"/>
        <v>1.2739178068231217E-4</v>
      </c>
      <c r="W9">
        <f t="shared" si="6"/>
        <v>100756298.92058681</v>
      </c>
    </row>
    <row r="10" spans="2:23" x14ac:dyDescent="0.25">
      <c r="B10">
        <v>900</v>
      </c>
      <c r="C10">
        <v>1.87</v>
      </c>
      <c r="D10">
        <f t="shared" si="2"/>
        <v>3.0000000000000027E-2</v>
      </c>
      <c r="E10" s="4">
        <f t="shared" si="0"/>
        <v>1.4870994125957334E-4</v>
      </c>
      <c r="F10">
        <f t="shared" si="1"/>
        <v>91766791.350749031</v>
      </c>
      <c r="G10" s="11">
        <f t="shared" si="3"/>
        <v>9176.6791350749027</v>
      </c>
      <c r="S10">
        <v>802</v>
      </c>
      <c r="T10">
        <v>13.484999999999999</v>
      </c>
      <c r="U10">
        <f t="shared" si="4"/>
        <v>2.4999999999998579E-2</v>
      </c>
      <c r="V10" s="4">
        <f t="shared" si="5"/>
        <v>1.2737555408365303E-4</v>
      </c>
      <c r="W10">
        <f t="shared" si="6"/>
        <v>115109048.05457355</v>
      </c>
    </row>
    <row r="11" spans="2:23" x14ac:dyDescent="0.25">
      <c r="B11">
        <v>1000</v>
      </c>
      <c r="C11">
        <v>1.905</v>
      </c>
      <c r="D11">
        <f t="shared" si="2"/>
        <v>3.499999999999992E-2</v>
      </c>
      <c r="E11" s="4">
        <f t="shared" si="0"/>
        <v>1.7346483619963283E-4</v>
      </c>
      <c r="F11">
        <f t="shared" si="1"/>
        <v>101963101.50083224</v>
      </c>
      <c r="G11" s="11">
        <f t="shared" si="3"/>
        <v>10196.310150083225</v>
      </c>
      <c r="S11">
        <v>902</v>
      </c>
      <c r="T11">
        <v>13.51</v>
      </c>
      <c r="U11">
        <f t="shared" si="4"/>
        <v>2.5000000000000355E-2</v>
      </c>
      <c r="V11" s="4">
        <f t="shared" si="5"/>
        <v>1.273593316182295E-4</v>
      </c>
      <c r="W11">
        <f t="shared" si="6"/>
        <v>129461797.18856028</v>
      </c>
    </row>
    <row r="12" spans="2:23" x14ac:dyDescent="0.25">
      <c r="B12">
        <v>1100</v>
      </c>
      <c r="C12">
        <v>1.94</v>
      </c>
      <c r="D12">
        <f t="shared" si="2"/>
        <v>3.499999999999992E-2</v>
      </c>
      <c r="E12" s="4">
        <f t="shared" si="0"/>
        <v>1.734347513688953E-4</v>
      </c>
      <c r="F12">
        <f t="shared" si="1"/>
        <v>112159411.65091547</v>
      </c>
      <c r="G12" s="11">
        <f t="shared" si="3"/>
        <v>11215.941165091548</v>
      </c>
      <c r="S12">
        <v>1002</v>
      </c>
      <c r="T12">
        <v>13.53</v>
      </c>
      <c r="U12">
        <f t="shared" si="4"/>
        <v>1.9999999999999574E-2</v>
      </c>
      <c r="V12" s="4">
        <f t="shared" si="5"/>
        <v>1.0187708529658749E-4</v>
      </c>
      <c r="W12">
        <f t="shared" si="6"/>
        <v>143814546.32254699</v>
      </c>
    </row>
    <row r="13" spans="2:23" x14ac:dyDescent="0.25">
      <c r="B13">
        <v>1200</v>
      </c>
      <c r="C13">
        <v>1.9850000000000001</v>
      </c>
      <c r="D13">
        <f t="shared" si="2"/>
        <v>4.5000000000000151E-2</v>
      </c>
      <c r="E13" s="4">
        <f t="shared" si="0"/>
        <v>2.2293782511766238E-4</v>
      </c>
      <c r="F13">
        <f t="shared" si="1"/>
        <v>122355721.8009987</v>
      </c>
      <c r="G13" s="11">
        <f t="shared" si="3"/>
        <v>12235.572180099871</v>
      </c>
      <c r="S13">
        <v>1102</v>
      </c>
      <c r="T13">
        <v>13.555</v>
      </c>
      <c r="U13">
        <f t="shared" si="4"/>
        <v>2.5000000000000355E-2</v>
      </c>
      <c r="V13" s="4">
        <f t="shared" si="5"/>
        <v>1.2733014159111924E-4</v>
      </c>
      <c r="W13">
        <f t="shared" si="6"/>
        <v>158167295.45653376</v>
      </c>
    </row>
    <row r="14" spans="2:23" x14ac:dyDescent="0.25">
      <c r="B14">
        <v>1200</v>
      </c>
      <c r="C14">
        <v>2.0099999999999998</v>
      </c>
      <c r="D14">
        <f>C14-C12</f>
        <v>6.999999999999984E-2</v>
      </c>
      <c r="E14" s="4">
        <f t="shared" si="0"/>
        <v>3.4674922600619118E-4</v>
      </c>
      <c r="F14">
        <f t="shared" si="1"/>
        <v>122355721.8009987</v>
      </c>
      <c r="G14" s="11">
        <f t="shared" si="3"/>
        <v>12235.572180099871</v>
      </c>
      <c r="S14">
        <v>1202</v>
      </c>
      <c r="T14">
        <v>13.58</v>
      </c>
      <c r="U14">
        <f t="shared" si="4"/>
        <v>2.5000000000000355E-2</v>
      </c>
      <c r="V14" s="4">
        <f t="shared" si="5"/>
        <v>1.2731393069029793E-4</v>
      </c>
      <c r="W14">
        <f t="shared" si="6"/>
        <v>172520044.59052044</v>
      </c>
    </row>
    <row r="15" spans="2:23" x14ac:dyDescent="0.25">
      <c r="B15">
        <v>1310</v>
      </c>
      <c r="C15">
        <v>2.0449999999999999</v>
      </c>
      <c r="D15">
        <f>C15-C14</f>
        <v>3.5000000000000142E-2</v>
      </c>
      <c r="E15" s="4">
        <f t="shared" si="0"/>
        <v>1.733445594571846E-4</v>
      </c>
      <c r="F15">
        <f t="shared" si="1"/>
        <v>133571662.96609025</v>
      </c>
      <c r="G15" s="11">
        <f t="shared" si="3"/>
        <v>13357.166296609026</v>
      </c>
      <c r="S15">
        <v>1302</v>
      </c>
      <c r="T15">
        <v>13.6</v>
      </c>
      <c r="U15">
        <f t="shared" si="4"/>
        <v>1.9999999999999574E-2</v>
      </c>
      <c r="V15" s="4">
        <f t="shared" si="5"/>
        <v>1.0184077195304924E-4</v>
      </c>
      <c r="W15">
        <f t="shared" si="6"/>
        <v>186872793.72450718</v>
      </c>
    </row>
    <row r="16" spans="2:23" x14ac:dyDescent="0.25">
      <c r="E16" s="4"/>
      <c r="G16" s="11"/>
      <c r="S16">
        <v>1402</v>
      </c>
      <c r="T16">
        <v>13.62</v>
      </c>
      <c r="U16">
        <f t="shared" si="4"/>
        <v>1.9999999999999574E-2</v>
      </c>
      <c r="V16" s="4">
        <f t="shared" si="5"/>
        <v>1.0183040146635561E-4</v>
      </c>
      <c r="W16">
        <f t="shared" si="6"/>
        <v>201225542.85849389</v>
      </c>
    </row>
    <row r="17" spans="2:23" x14ac:dyDescent="0.25">
      <c r="B17">
        <v>92</v>
      </c>
      <c r="C17">
        <v>1.7</v>
      </c>
      <c r="D17">
        <v>0</v>
      </c>
      <c r="F17">
        <f t="shared" ref="F17:F47" si="7">B17*9.81/1000/$I$4</f>
        <v>9380605.3380765673</v>
      </c>
      <c r="G17" s="4">
        <f t="shared" ref="G17:G47" si="8">ABS(D17)/($I$2+ABS(C17-$C$17))</f>
        <v>0</v>
      </c>
      <c r="S17">
        <v>1502</v>
      </c>
      <c r="T17">
        <v>13.645</v>
      </c>
      <c r="U17">
        <f t="shared" si="4"/>
        <v>2.5000000000000355E-2</v>
      </c>
      <c r="V17" s="4">
        <f t="shared" si="5"/>
        <v>1.2727180165962609E-4</v>
      </c>
      <c r="W17">
        <f t="shared" si="6"/>
        <v>215578291.99248064</v>
      </c>
    </row>
    <row r="18" spans="2:23" x14ac:dyDescent="0.25">
      <c r="B18">
        <v>202</v>
      </c>
      <c r="C18">
        <v>1.7350000000000001</v>
      </c>
      <c r="D18">
        <f t="shared" ref="D18:D32" si="9">C18-C17</f>
        <v>3.5000000000000142E-2</v>
      </c>
      <c r="F18">
        <f t="shared" si="7"/>
        <v>20596546.503168114</v>
      </c>
      <c r="G18" s="4">
        <f t="shared" si="8"/>
        <v>1.7366710496936086E-4</v>
      </c>
      <c r="S18">
        <v>1602</v>
      </c>
      <c r="T18">
        <v>13.66</v>
      </c>
      <c r="U18">
        <f t="shared" si="4"/>
        <v>1.5000000000000568E-2</v>
      </c>
      <c r="V18" s="4">
        <f t="shared" si="5"/>
        <v>7.6357250120901869E-5</v>
      </c>
      <c r="W18">
        <f t="shared" si="6"/>
        <v>229931041.12646738</v>
      </c>
    </row>
    <row r="19" spans="2:23" x14ac:dyDescent="0.25">
      <c r="B19">
        <v>302</v>
      </c>
      <c r="C19">
        <v>1.7649999999999999</v>
      </c>
      <c r="D19">
        <f t="shared" si="9"/>
        <v>2.9999999999999805E-2</v>
      </c>
      <c r="F19">
        <f t="shared" si="7"/>
        <v>30792856.653251339</v>
      </c>
      <c r="G19" s="4">
        <f t="shared" si="8"/>
        <v>1.4883536328231492E-4</v>
      </c>
      <c r="S19">
        <v>1702</v>
      </c>
      <c r="T19">
        <v>13.685</v>
      </c>
      <c r="U19">
        <f t="shared" si="4"/>
        <v>2.5000000000000355E-2</v>
      </c>
      <c r="V19" s="4">
        <f t="shared" si="5"/>
        <v>1.2724588995775618E-4</v>
      </c>
      <c r="W19">
        <f t="shared" si="6"/>
        <v>244283790.26045406</v>
      </c>
    </row>
    <row r="20" spans="2:23" x14ac:dyDescent="0.25">
      <c r="B20">
        <v>402</v>
      </c>
      <c r="C20">
        <v>1.79</v>
      </c>
      <c r="D20">
        <f t="shared" si="9"/>
        <v>2.5000000000000133E-2</v>
      </c>
      <c r="F20">
        <f t="shared" si="7"/>
        <v>40989166.803334564</v>
      </c>
      <c r="G20" s="4">
        <f t="shared" si="8"/>
        <v>1.2401408800039751E-4</v>
      </c>
      <c r="S20">
        <v>1802</v>
      </c>
      <c r="T20">
        <v>13.705</v>
      </c>
      <c r="U20">
        <f t="shared" si="4"/>
        <v>1.9999999999999574E-2</v>
      </c>
      <c r="V20" s="4">
        <f t="shared" si="5"/>
        <v>1.0178635045040243E-4</v>
      </c>
      <c r="W20">
        <f t="shared" si="6"/>
        <v>258636539.39444083</v>
      </c>
    </row>
    <row r="21" spans="2:23" x14ac:dyDescent="0.25">
      <c r="B21">
        <v>502</v>
      </c>
      <c r="C21">
        <v>1.82</v>
      </c>
      <c r="D21">
        <f t="shared" si="9"/>
        <v>3.0000000000000027E-2</v>
      </c>
      <c r="F21">
        <f t="shared" si="7"/>
        <v>51185476.953417785</v>
      </c>
      <c r="G21" s="4">
        <f t="shared" si="8"/>
        <v>1.4879476242436279E-4</v>
      </c>
      <c r="S21">
        <v>1902</v>
      </c>
      <c r="T21">
        <v>13.72</v>
      </c>
      <c r="U21">
        <f t="shared" si="4"/>
        <v>1.5000000000000568E-2</v>
      </c>
      <c r="V21" s="4">
        <f t="shared" si="5"/>
        <v>7.6333935523272025E-5</v>
      </c>
      <c r="W21">
        <f t="shared" si="6"/>
        <v>272989288.52842754</v>
      </c>
    </row>
    <row r="22" spans="2:23" x14ac:dyDescent="0.25">
      <c r="B22">
        <v>602</v>
      </c>
      <c r="C22">
        <v>1.85</v>
      </c>
      <c r="D22">
        <f t="shared" si="9"/>
        <v>3.0000000000000027E-2</v>
      </c>
      <c r="F22">
        <f t="shared" si="7"/>
        <v>61381787.103501007</v>
      </c>
      <c r="G22" s="4">
        <f t="shared" si="8"/>
        <v>1.4877262583684614E-4</v>
      </c>
      <c r="S22">
        <v>2002</v>
      </c>
      <c r="T22">
        <v>13.74</v>
      </c>
      <c r="U22">
        <f t="shared" si="4"/>
        <v>1.9999999999999574E-2</v>
      </c>
      <c r="V22" s="4">
        <f t="shared" si="5"/>
        <v>1.0176822287240592E-4</v>
      </c>
      <c r="W22">
        <f t="shared" si="6"/>
        <v>287342037.66241419</v>
      </c>
    </row>
    <row r="23" spans="2:23" x14ac:dyDescent="0.25">
      <c r="B23">
        <v>702</v>
      </c>
      <c r="C23">
        <v>1.875</v>
      </c>
      <c r="D23">
        <f t="shared" si="9"/>
        <v>2.4999999999999911E-2</v>
      </c>
      <c r="F23">
        <f t="shared" si="7"/>
        <v>71578097.253584236</v>
      </c>
      <c r="G23" s="4">
        <f t="shared" si="8"/>
        <v>1.2396181975951362E-4</v>
      </c>
      <c r="S23">
        <v>2102</v>
      </c>
      <c r="T23">
        <v>13.76</v>
      </c>
      <c r="U23">
        <f t="shared" si="4"/>
        <v>1.9999999999999574E-2</v>
      </c>
      <c r="V23" s="4">
        <f t="shared" si="5"/>
        <v>1.0175786715510226E-4</v>
      </c>
      <c r="W23">
        <f t="shared" si="6"/>
        <v>301694786.79640096</v>
      </c>
    </row>
    <row r="24" spans="2:23" x14ac:dyDescent="0.25">
      <c r="B24">
        <v>802</v>
      </c>
      <c r="C24">
        <v>1.9</v>
      </c>
      <c r="D24">
        <f t="shared" si="9"/>
        <v>2.4999999999999911E-2</v>
      </c>
      <c r="F24">
        <f t="shared" si="7"/>
        <v>81774407.403667465</v>
      </c>
      <c r="G24" s="4">
        <f t="shared" si="8"/>
        <v>1.239464551313828E-4</v>
      </c>
      <c r="S24">
        <v>2168</v>
      </c>
      <c r="T24">
        <v>13.77</v>
      </c>
      <c r="U24">
        <f t="shared" si="4"/>
        <v>9.9999999999997868E-3</v>
      </c>
      <c r="V24" s="4">
        <f t="shared" si="5"/>
        <v>5.0876345043370996E-5</v>
      </c>
      <c r="W24">
        <f t="shared" si="6"/>
        <v>311167601.22483224</v>
      </c>
    </row>
    <row r="25" spans="2:23" x14ac:dyDescent="0.25">
      <c r="B25">
        <v>902</v>
      </c>
      <c r="C25">
        <v>1.9350000000000001</v>
      </c>
      <c r="D25">
        <f t="shared" si="9"/>
        <v>3.5000000000000142E-2</v>
      </c>
      <c r="F25">
        <f t="shared" si="7"/>
        <v>91970717.553750694</v>
      </c>
      <c r="G25" s="4">
        <f t="shared" si="8"/>
        <v>1.7349493146950277E-4</v>
      </c>
      <c r="S25">
        <v>2268</v>
      </c>
      <c r="T25">
        <v>13.795</v>
      </c>
      <c r="U25">
        <f t="shared" si="4"/>
        <v>2.5000000000000355E-2</v>
      </c>
      <c r="V25" s="4">
        <f t="shared" si="5"/>
        <v>1.2717468715027142E-4</v>
      </c>
      <c r="W25">
        <f t="shared" si="6"/>
        <v>325520350.35881895</v>
      </c>
    </row>
    <row r="26" spans="2:23" x14ac:dyDescent="0.25">
      <c r="B26">
        <v>1002</v>
      </c>
      <c r="C26">
        <v>1.96</v>
      </c>
      <c r="D26">
        <f t="shared" si="9"/>
        <v>2.4999999999999911E-2</v>
      </c>
      <c r="F26">
        <f t="shared" si="7"/>
        <v>102167027.70383391</v>
      </c>
      <c r="G26" s="4">
        <f t="shared" si="8"/>
        <v>1.2390959555907965E-4</v>
      </c>
      <c r="S26">
        <v>2368</v>
      </c>
      <c r="T26">
        <v>13.815</v>
      </c>
      <c r="U26">
        <f t="shared" si="4"/>
        <v>1.9999999999999574E-2</v>
      </c>
      <c r="V26" s="4">
        <f t="shared" si="5"/>
        <v>1.0172939979653903E-4</v>
      </c>
      <c r="W26">
        <f t="shared" si="6"/>
        <v>339873099.49280566</v>
      </c>
    </row>
    <row r="27" spans="2:23" x14ac:dyDescent="0.25">
      <c r="B27">
        <v>1102</v>
      </c>
      <c r="C27">
        <v>1.9950000000000001</v>
      </c>
      <c r="D27">
        <f t="shared" si="9"/>
        <v>3.5000000000000142E-2</v>
      </c>
      <c r="F27">
        <f t="shared" si="7"/>
        <v>112363337.85391714</v>
      </c>
      <c r="G27" s="4">
        <f t="shared" si="8"/>
        <v>1.7344334596992069E-4</v>
      </c>
      <c r="S27">
        <v>2468</v>
      </c>
      <c r="T27">
        <v>13.83</v>
      </c>
      <c r="U27">
        <f t="shared" si="4"/>
        <v>1.5000000000000568E-2</v>
      </c>
      <c r="V27" s="4">
        <f t="shared" si="5"/>
        <v>7.6291229051702916E-5</v>
      </c>
      <c r="W27">
        <f t="shared" si="6"/>
        <v>354225848.62679243</v>
      </c>
    </row>
    <row r="28" spans="2:23" x14ac:dyDescent="0.25">
      <c r="B28">
        <v>1202</v>
      </c>
      <c r="C28">
        <v>2.0299999999999998</v>
      </c>
      <c r="D28">
        <f t="shared" si="9"/>
        <v>3.4999999999999698E-2</v>
      </c>
      <c r="F28">
        <f t="shared" si="7"/>
        <v>122559648.00400035</v>
      </c>
      <c r="G28" s="4">
        <f t="shared" si="8"/>
        <v>1.7341326859237821E-4</v>
      </c>
      <c r="S28">
        <v>2568</v>
      </c>
      <c r="T28">
        <v>13.855</v>
      </c>
      <c r="U28">
        <f t="shared" si="4"/>
        <v>2.5000000000000355E-2</v>
      </c>
      <c r="V28" s="4">
        <f t="shared" si="5"/>
        <v>1.271358828315722E-4</v>
      </c>
      <c r="W28">
        <f t="shared" si="6"/>
        <v>368578597.76077914</v>
      </c>
    </row>
    <row r="29" spans="2:23" x14ac:dyDescent="0.25">
      <c r="B29">
        <v>1302</v>
      </c>
      <c r="C29">
        <v>2.06</v>
      </c>
      <c r="D29">
        <f t="shared" si="9"/>
        <v>3.0000000000000249E-2</v>
      </c>
      <c r="F29">
        <f t="shared" si="7"/>
        <v>132755958.15408359</v>
      </c>
      <c r="G29" s="4">
        <f t="shared" si="8"/>
        <v>1.4861785395819005E-4</v>
      </c>
      <c r="S29">
        <v>2668</v>
      </c>
      <c r="T29">
        <v>13.87</v>
      </c>
      <c r="U29">
        <f t="shared" si="4"/>
        <v>1.4999999999998792E-2</v>
      </c>
      <c r="V29" s="4">
        <f t="shared" si="5"/>
        <v>7.6275711271001458E-5</v>
      </c>
      <c r="W29">
        <f t="shared" si="6"/>
        <v>382931346.89476585</v>
      </c>
    </row>
    <row r="30" spans="2:23" x14ac:dyDescent="0.25">
      <c r="B30">
        <v>1402</v>
      </c>
      <c r="C30">
        <v>2.0950000000000002</v>
      </c>
      <c r="D30">
        <f t="shared" si="9"/>
        <v>3.5000000000000142E-2</v>
      </c>
      <c r="F30">
        <f t="shared" si="7"/>
        <v>142952268.30416682</v>
      </c>
      <c r="G30" s="4">
        <f t="shared" si="8"/>
        <v>1.7335743827236999E-4</v>
      </c>
      <c r="S30">
        <v>2568</v>
      </c>
      <c r="T30">
        <v>13.86</v>
      </c>
      <c r="U30">
        <f t="shared" ref="U30:U54" si="10">T29-T30</f>
        <v>9.9999999999997868E-3</v>
      </c>
      <c r="V30" s="4">
        <f t="shared" si="5"/>
        <v>5.0853060082889411E-5</v>
      </c>
      <c r="W30">
        <f t="shared" si="6"/>
        <v>368578597.76077914</v>
      </c>
    </row>
    <row r="31" spans="2:23" x14ac:dyDescent="0.25">
      <c r="B31">
        <v>1502</v>
      </c>
      <c r="C31">
        <v>2.14</v>
      </c>
      <c r="D31">
        <f t="shared" si="9"/>
        <v>4.4999999999999929E-2</v>
      </c>
      <c r="F31">
        <f t="shared" si="7"/>
        <v>153148578.45425004</v>
      </c>
      <c r="G31" s="4">
        <f t="shared" si="8"/>
        <v>2.2283846687134757E-4</v>
      </c>
      <c r="S31">
        <v>2468</v>
      </c>
      <c r="T31">
        <v>13.84</v>
      </c>
      <c r="U31">
        <f t="shared" si="10"/>
        <v>1.9999999999999574E-2</v>
      </c>
      <c r="V31" s="4">
        <f t="shared" si="5"/>
        <v>1.0171646535282682E-4</v>
      </c>
      <c r="W31">
        <f t="shared" si="6"/>
        <v>354225848.62679243</v>
      </c>
    </row>
    <row r="32" spans="2:23" x14ac:dyDescent="0.25">
      <c r="B32">
        <v>1602</v>
      </c>
      <c r="C32">
        <v>2.2250000000000001</v>
      </c>
      <c r="D32">
        <f t="shared" si="9"/>
        <v>8.4999999999999964E-2</v>
      </c>
      <c r="F32">
        <f t="shared" si="7"/>
        <v>163344888.60433328</v>
      </c>
      <c r="G32" s="4">
        <f t="shared" si="8"/>
        <v>4.2074000742482347E-4</v>
      </c>
      <c r="S32">
        <v>2368</v>
      </c>
      <c r="T32">
        <v>13.824999999999999</v>
      </c>
      <c r="U32">
        <f t="shared" si="10"/>
        <v>1.5000000000000568E-2</v>
      </c>
      <c r="V32" s="4">
        <f t="shared" si="5"/>
        <v>7.6293169218252227E-5</v>
      </c>
      <c r="W32">
        <f t="shared" si="6"/>
        <v>339873099.49280566</v>
      </c>
    </row>
    <row r="33" spans="2:23" x14ac:dyDescent="0.25">
      <c r="B33">
        <v>1502</v>
      </c>
      <c r="C33">
        <v>2.21</v>
      </c>
      <c r="D33">
        <f t="shared" ref="D33:D47" si="11">C32-C33</f>
        <v>1.5000000000000124E-2</v>
      </c>
      <c r="F33">
        <f t="shared" si="7"/>
        <v>153148578.45425004</v>
      </c>
      <c r="G33" s="4">
        <f t="shared" si="8"/>
        <v>7.4253749814366245E-5</v>
      </c>
      <c r="S33">
        <v>2268</v>
      </c>
      <c r="T33">
        <v>13.81</v>
      </c>
      <c r="U33">
        <f t="shared" si="10"/>
        <v>1.4999999999998792E-2</v>
      </c>
      <c r="V33" s="4">
        <f t="shared" si="5"/>
        <v>7.629899031002209E-5</v>
      </c>
      <c r="W33">
        <f t="shared" si="6"/>
        <v>325520350.35881895</v>
      </c>
    </row>
    <row r="34" spans="2:23" x14ac:dyDescent="0.25">
      <c r="B34">
        <v>1402</v>
      </c>
      <c r="C34">
        <v>2.1949999999999998</v>
      </c>
      <c r="D34">
        <f t="shared" si="11"/>
        <v>1.5000000000000124E-2</v>
      </c>
      <c r="F34">
        <f t="shared" si="7"/>
        <v>142952268.30416682</v>
      </c>
      <c r="G34" s="4">
        <f t="shared" si="8"/>
        <v>7.4259263843165044E-5</v>
      </c>
      <c r="S34">
        <v>2168</v>
      </c>
      <c r="T34">
        <v>13.79</v>
      </c>
      <c r="U34">
        <f t="shared" si="10"/>
        <v>2.000000000000135E-2</v>
      </c>
      <c r="V34" s="4">
        <f t="shared" si="5"/>
        <v>1.0174233753021163E-4</v>
      </c>
      <c r="W34">
        <f t="shared" si="6"/>
        <v>311167601.22483224</v>
      </c>
    </row>
    <row r="35" spans="2:23" x14ac:dyDescent="0.25">
      <c r="B35">
        <v>1302</v>
      </c>
      <c r="C35">
        <v>2.17</v>
      </c>
      <c r="D35">
        <f t="shared" si="11"/>
        <v>2.4999999999999911E-2</v>
      </c>
      <c r="F35">
        <f t="shared" si="7"/>
        <v>132755958.15408359</v>
      </c>
      <c r="G35" s="4">
        <f t="shared" si="8"/>
        <v>1.2378075951873996E-4</v>
      </c>
      <c r="S35">
        <v>2102</v>
      </c>
      <c r="T35">
        <v>13.78</v>
      </c>
      <c r="U35">
        <f t="shared" si="10"/>
        <v>9.9999999999997868E-3</v>
      </c>
      <c r="V35" s="4">
        <f t="shared" si="5"/>
        <v>5.0873756772567788E-5</v>
      </c>
      <c r="W35">
        <f t="shared" si="6"/>
        <v>301694786.79640096</v>
      </c>
    </row>
    <row r="36" spans="2:23" x14ac:dyDescent="0.25">
      <c r="B36">
        <v>1202</v>
      </c>
      <c r="C36">
        <v>2.145</v>
      </c>
      <c r="D36">
        <f t="shared" si="11"/>
        <v>2.4999999999999911E-2</v>
      </c>
      <c r="F36">
        <f t="shared" si="7"/>
        <v>122559648.00400035</v>
      </c>
      <c r="G36" s="4">
        <f t="shared" si="8"/>
        <v>1.2379608309193054E-4</v>
      </c>
      <c r="S36">
        <v>2002</v>
      </c>
      <c r="T36">
        <v>13.755000000000001</v>
      </c>
      <c r="U36">
        <f t="shared" si="10"/>
        <v>2.4999999999998579E-2</v>
      </c>
      <c r="V36" s="4">
        <f t="shared" si="5"/>
        <v>1.2720056985854574E-4</v>
      </c>
      <c r="W36">
        <f t="shared" si="6"/>
        <v>287342037.66241419</v>
      </c>
    </row>
    <row r="37" spans="2:23" x14ac:dyDescent="0.25">
      <c r="B37">
        <v>1102</v>
      </c>
      <c r="C37">
        <v>2.125</v>
      </c>
      <c r="D37">
        <f t="shared" si="11"/>
        <v>2.0000000000000018E-2</v>
      </c>
      <c r="F37">
        <f t="shared" si="7"/>
        <v>112363337.85391714</v>
      </c>
      <c r="G37" s="4">
        <f t="shared" si="8"/>
        <v>9.9046675745945365E-5</v>
      </c>
      <c r="S37">
        <v>1902</v>
      </c>
      <c r="T37">
        <v>13.734999999999999</v>
      </c>
      <c r="U37">
        <f t="shared" si="10"/>
        <v>2.000000000000135E-2</v>
      </c>
      <c r="V37" s="4">
        <f t="shared" si="5"/>
        <v>1.0177081213108769E-4</v>
      </c>
      <c r="W37">
        <f t="shared" si="6"/>
        <v>272989288.52842754</v>
      </c>
    </row>
    <row r="38" spans="2:23" x14ac:dyDescent="0.25">
      <c r="B38">
        <v>1002</v>
      </c>
      <c r="C38">
        <v>2.0950000000000002</v>
      </c>
      <c r="D38">
        <f t="shared" si="11"/>
        <v>2.9999999999999805E-2</v>
      </c>
      <c r="F38">
        <f t="shared" si="7"/>
        <v>102167027.70383391</v>
      </c>
      <c r="G38" s="4">
        <f t="shared" si="8"/>
        <v>1.4859208994774415E-4</v>
      </c>
      <c r="S38">
        <v>1802</v>
      </c>
      <c r="T38">
        <v>13.72</v>
      </c>
      <c r="U38">
        <f t="shared" si="10"/>
        <v>1.4999999999998792E-2</v>
      </c>
      <c r="V38" s="4">
        <f t="shared" si="5"/>
        <v>7.6333935523262986E-5</v>
      </c>
      <c r="W38">
        <f t="shared" si="6"/>
        <v>258636539.39444083</v>
      </c>
    </row>
    <row r="39" spans="2:23" x14ac:dyDescent="0.25">
      <c r="B39">
        <v>902</v>
      </c>
      <c r="C39">
        <v>2.0699999999999998</v>
      </c>
      <c r="D39">
        <f t="shared" si="11"/>
        <v>2.5000000000000355E-2</v>
      </c>
      <c r="F39">
        <f t="shared" si="7"/>
        <v>91970717.553750694</v>
      </c>
      <c r="G39" s="4">
        <f t="shared" si="8"/>
        <v>1.2384207658394192E-4</v>
      </c>
      <c r="S39">
        <v>1702</v>
      </c>
      <c r="T39">
        <v>13.705</v>
      </c>
      <c r="U39">
        <f t="shared" si="10"/>
        <v>1.5000000000000568E-2</v>
      </c>
      <c r="V39" s="4">
        <f t="shared" si="5"/>
        <v>7.6339762837806339E-5</v>
      </c>
      <c r="W39">
        <f t="shared" si="6"/>
        <v>244283790.26045406</v>
      </c>
    </row>
    <row r="40" spans="2:23" x14ac:dyDescent="0.25">
      <c r="B40">
        <v>802</v>
      </c>
      <c r="C40">
        <v>2.0449999999999999</v>
      </c>
      <c r="D40">
        <f t="shared" si="11"/>
        <v>2.4999999999999911E-2</v>
      </c>
      <c r="F40">
        <f t="shared" si="7"/>
        <v>81774407.403667465</v>
      </c>
      <c r="G40" s="4">
        <f t="shared" si="8"/>
        <v>1.2385741534345616E-4</v>
      </c>
      <c r="S40">
        <v>1602</v>
      </c>
      <c r="T40">
        <v>13.685</v>
      </c>
      <c r="U40">
        <f t="shared" si="10"/>
        <v>1.9999999999999574E-2</v>
      </c>
      <c r="V40" s="4">
        <f t="shared" si="5"/>
        <v>1.0179671196620133E-4</v>
      </c>
      <c r="W40">
        <f t="shared" si="6"/>
        <v>229931041.12646738</v>
      </c>
    </row>
    <row r="41" spans="2:23" x14ac:dyDescent="0.25">
      <c r="B41">
        <v>702</v>
      </c>
      <c r="C41">
        <v>2.0099999999999998</v>
      </c>
      <c r="D41">
        <f t="shared" si="11"/>
        <v>3.5000000000000142E-2</v>
      </c>
      <c r="F41">
        <f t="shared" si="7"/>
        <v>71578097.253584236</v>
      </c>
      <c r="G41" s="4">
        <f t="shared" si="8"/>
        <v>1.734304543877912E-4</v>
      </c>
      <c r="S41">
        <v>1502</v>
      </c>
      <c r="T41">
        <v>13.664999999999999</v>
      </c>
      <c r="U41">
        <f t="shared" si="10"/>
        <v>2.000000000000135E-2</v>
      </c>
      <c r="V41" s="4">
        <f t="shared" si="5"/>
        <v>1.0180707559176051E-4</v>
      </c>
      <c r="W41">
        <f t="shared" si="6"/>
        <v>215578291.99248064</v>
      </c>
    </row>
    <row r="42" spans="2:23" x14ac:dyDescent="0.25">
      <c r="B42">
        <v>602</v>
      </c>
      <c r="C42">
        <v>1.99</v>
      </c>
      <c r="D42">
        <f t="shared" si="11"/>
        <v>1.9999999999999796E-2</v>
      </c>
      <c r="F42">
        <f t="shared" si="7"/>
        <v>61381787.103501007</v>
      </c>
      <c r="G42" s="4">
        <f t="shared" si="8"/>
        <v>9.9112939194210802E-5</v>
      </c>
      <c r="S42">
        <v>1402</v>
      </c>
      <c r="T42">
        <v>13.645</v>
      </c>
      <c r="U42">
        <f t="shared" si="10"/>
        <v>1.9999999999999574E-2</v>
      </c>
      <c r="V42" s="4">
        <f t="shared" si="5"/>
        <v>1.0181744132769726E-4</v>
      </c>
      <c r="W42">
        <f t="shared" si="6"/>
        <v>201225542.85849389</v>
      </c>
    </row>
    <row r="43" spans="2:23" x14ac:dyDescent="0.25">
      <c r="B43">
        <v>502</v>
      </c>
      <c r="C43">
        <v>1.96</v>
      </c>
      <c r="D43">
        <f t="shared" si="11"/>
        <v>3.0000000000000027E-2</v>
      </c>
      <c r="F43">
        <f t="shared" si="7"/>
        <v>51185476.953417785</v>
      </c>
      <c r="G43" s="4">
        <f t="shared" si="8"/>
        <v>1.4869151467089626E-4</v>
      </c>
      <c r="S43">
        <v>1302</v>
      </c>
      <c r="T43">
        <v>13.63</v>
      </c>
      <c r="U43">
        <f t="shared" si="10"/>
        <v>1.4999999999998792E-2</v>
      </c>
      <c r="V43" s="4">
        <f t="shared" si="5"/>
        <v>7.6368912761239175E-5</v>
      </c>
      <c r="W43">
        <f t="shared" si="6"/>
        <v>186872793.72450718</v>
      </c>
    </row>
    <row r="44" spans="2:23" x14ac:dyDescent="0.25">
      <c r="B44">
        <v>402</v>
      </c>
      <c r="C44">
        <v>1.925</v>
      </c>
      <c r="D44">
        <f t="shared" si="11"/>
        <v>3.499999999999992E-2</v>
      </c>
      <c r="F44">
        <f t="shared" si="7"/>
        <v>40989166.803334564</v>
      </c>
      <c r="G44" s="4">
        <f t="shared" si="8"/>
        <v>1.7350353203618749E-4</v>
      </c>
      <c r="S44">
        <v>1202</v>
      </c>
      <c r="T44">
        <v>13.615</v>
      </c>
      <c r="U44">
        <f t="shared" si="10"/>
        <v>1.5000000000000568E-2</v>
      </c>
      <c r="V44" s="4">
        <f t="shared" si="5"/>
        <v>7.6374745417518168E-5</v>
      </c>
      <c r="W44">
        <f t="shared" si="6"/>
        <v>172520044.59052044</v>
      </c>
    </row>
    <row r="45" spans="2:23" x14ac:dyDescent="0.25">
      <c r="B45">
        <v>302</v>
      </c>
      <c r="C45">
        <v>1.89</v>
      </c>
      <c r="D45">
        <f t="shared" si="11"/>
        <v>3.5000000000000142E-2</v>
      </c>
      <c r="F45">
        <f t="shared" si="7"/>
        <v>30792856.653251339</v>
      </c>
      <c r="G45" s="4">
        <f t="shared" si="8"/>
        <v>1.7353364073578335E-4</v>
      </c>
      <c r="S45">
        <v>1102</v>
      </c>
      <c r="T45">
        <v>13.595000000000001</v>
      </c>
      <c r="U45">
        <f t="shared" si="10"/>
        <v>1.9999999999999574E-2</v>
      </c>
      <c r="V45" s="4">
        <f t="shared" si="5"/>
        <v>1.0184336490477429E-4</v>
      </c>
      <c r="W45">
        <f t="shared" si="6"/>
        <v>158167295.45653376</v>
      </c>
    </row>
    <row r="46" spans="2:23" x14ac:dyDescent="0.25">
      <c r="B46">
        <v>202</v>
      </c>
      <c r="C46">
        <v>1.86</v>
      </c>
      <c r="D46">
        <f t="shared" si="11"/>
        <v>2.9999999999999805E-2</v>
      </c>
      <c r="F46">
        <f t="shared" si="7"/>
        <v>20596546.503168114</v>
      </c>
      <c r="G46" s="4">
        <f t="shared" si="8"/>
        <v>1.4876524843796392E-4</v>
      </c>
      <c r="S46">
        <v>1002</v>
      </c>
      <c r="T46">
        <v>13.574999999999999</v>
      </c>
      <c r="U46">
        <f t="shared" si="10"/>
        <v>2.000000000000135E-2</v>
      </c>
      <c r="V46" s="4">
        <f t="shared" si="5"/>
        <v>1.0185373803219267E-4</v>
      </c>
      <c r="W46">
        <f t="shared" si="6"/>
        <v>143814546.32254699</v>
      </c>
    </row>
    <row r="47" spans="2:23" x14ac:dyDescent="0.25">
      <c r="B47">
        <v>92</v>
      </c>
      <c r="C47">
        <v>1.82</v>
      </c>
      <c r="D47">
        <f t="shared" si="11"/>
        <v>4.0000000000000036E-2</v>
      </c>
      <c r="F47">
        <f t="shared" si="7"/>
        <v>9380605.3380765673</v>
      </c>
      <c r="G47" s="4">
        <f t="shared" si="8"/>
        <v>1.9839301656581705E-4</v>
      </c>
      <c r="S47">
        <v>902</v>
      </c>
      <c r="T47">
        <v>13.55</v>
      </c>
      <c r="U47">
        <f t="shared" si="10"/>
        <v>2.4999999999998579E-2</v>
      </c>
      <c r="V47" s="4">
        <f t="shared" si="5"/>
        <v>1.2733338426667979E-4</v>
      </c>
      <c r="W47">
        <f t="shared" si="6"/>
        <v>129461797.18856028</v>
      </c>
    </row>
    <row r="48" spans="2:23" x14ac:dyDescent="0.25">
      <c r="S48">
        <v>802</v>
      </c>
      <c r="T48">
        <v>13.53</v>
      </c>
      <c r="U48">
        <f t="shared" si="10"/>
        <v>2.000000000000135E-2</v>
      </c>
      <c r="V48" s="4">
        <f t="shared" si="5"/>
        <v>1.0187708529659654E-4</v>
      </c>
      <c r="W48">
        <f t="shared" si="6"/>
        <v>115109048.05457355</v>
      </c>
    </row>
    <row r="49" spans="2:23" x14ac:dyDescent="0.25">
      <c r="B49" t="s">
        <v>26</v>
      </c>
      <c r="E49">
        <f>AVERAGE(G17:G47)</f>
        <v>1.4866663185289454E-4</v>
      </c>
      <c r="S49">
        <v>702</v>
      </c>
      <c r="T49">
        <v>13.505000000000001</v>
      </c>
      <c r="U49">
        <f t="shared" si="10"/>
        <v>2.4999999999998579E-2</v>
      </c>
      <c r="V49" s="4">
        <f t="shared" si="5"/>
        <v>1.2736257578072535E-4</v>
      </c>
      <c r="W49">
        <f t="shared" si="6"/>
        <v>100756298.92058681</v>
      </c>
    </row>
    <row r="50" spans="2:23" x14ac:dyDescent="0.25">
      <c r="S50">
        <v>602</v>
      </c>
      <c r="T50">
        <v>13.475</v>
      </c>
      <c r="U50">
        <f t="shared" si="10"/>
        <v>3.0000000000001137E-2</v>
      </c>
      <c r="V50" s="4">
        <f t="shared" si="5"/>
        <v>1.528584530724607E-4</v>
      </c>
      <c r="W50">
        <f t="shared" si="6"/>
        <v>86403549.786600083</v>
      </c>
    </row>
    <row r="51" spans="2:23" x14ac:dyDescent="0.25">
      <c r="S51">
        <v>502</v>
      </c>
      <c r="T51">
        <v>13.44</v>
      </c>
      <c r="U51">
        <f t="shared" si="10"/>
        <v>3.5000000000000142E-2</v>
      </c>
      <c r="V51" s="4">
        <f t="shared" si="5"/>
        <v>1.783666709134929E-4</v>
      </c>
      <c r="W51">
        <f t="shared" si="6"/>
        <v>72050800.652613372</v>
      </c>
    </row>
    <row r="52" spans="2:23" x14ac:dyDescent="0.25">
      <c r="S52">
        <v>402</v>
      </c>
      <c r="T52">
        <v>13.414999999999999</v>
      </c>
      <c r="U52">
        <f t="shared" si="10"/>
        <v>2.5000000000000355E-2</v>
      </c>
      <c r="V52" s="4">
        <f t="shared" si="5"/>
        <v>1.2742099898063383E-4</v>
      </c>
      <c r="W52">
        <f t="shared" si="6"/>
        <v>57698051.518626645</v>
      </c>
    </row>
    <row r="53" spans="2:23" x14ac:dyDescent="0.25">
      <c r="S53">
        <v>302</v>
      </c>
      <c r="T53">
        <v>13.38</v>
      </c>
      <c r="U53">
        <f t="shared" si="10"/>
        <v>3.4999999999998366E-2</v>
      </c>
      <c r="V53" s="4">
        <f t="shared" si="5"/>
        <v>1.7842122702825869E-4</v>
      </c>
      <c r="W53">
        <f t="shared" si="6"/>
        <v>43345302.384639919</v>
      </c>
    </row>
    <row r="54" spans="2:23" x14ac:dyDescent="0.25">
      <c r="S54">
        <v>202</v>
      </c>
      <c r="T54">
        <v>13.324999999999999</v>
      </c>
      <c r="U54">
        <f t="shared" si="10"/>
        <v>5.5000000000001492E-2</v>
      </c>
      <c r="V54" s="4">
        <f t="shared" si="5"/>
        <v>2.8045484676967773E-4</v>
      </c>
      <c r="W54">
        <f t="shared" si="6"/>
        <v>28992553.250653189</v>
      </c>
    </row>
    <row r="56" spans="2:23" x14ac:dyDescent="0.25">
      <c r="R56" t="s">
        <v>26</v>
      </c>
      <c r="V56">
        <f>AVERAGE(V4:V54)</f>
        <v>1.0983138170422878E-4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7CE84-5CC4-4EEA-B03A-0F9442C25A4C}">
  <dimension ref="A3:N84"/>
  <sheetViews>
    <sheetView tabSelected="1" workbookViewId="0">
      <selection activeCell="C54" sqref="C54:N84"/>
    </sheetView>
  </sheetViews>
  <sheetFormatPr defaultRowHeight="15" x14ac:dyDescent="0.25"/>
  <cols>
    <col min="6" max="6" width="9.42578125" bestFit="1" customWidth="1"/>
    <col min="7" max="7" width="12" bestFit="1" customWidth="1"/>
    <col min="8" max="8" width="14.42578125" bestFit="1" customWidth="1"/>
    <col min="9" max="9" width="16.42578125" bestFit="1" customWidth="1"/>
  </cols>
  <sheetData>
    <row r="3" spans="1:10" x14ac:dyDescent="0.25">
      <c r="C3" t="s">
        <v>32</v>
      </c>
      <c r="D3" t="s">
        <v>16</v>
      </c>
      <c r="E3" t="s">
        <v>29</v>
      </c>
      <c r="F3" t="s">
        <v>33</v>
      </c>
      <c r="G3" t="s">
        <v>27</v>
      </c>
      <c r="H3" t="s">
        <v>30</v>
      </c>
      <c r="I3" t="s">
        <v>27</v>
      </c>
    </row>
    <row r="4" spans="1:10" x14ac:dyDescent="0.25">
      <c r="A4" t="s">
        <v>34</v>
      </c>
      <c r="B4">
        <v>0.20150000000000001</v>
      </c>
      <c r="C4">
        <v>1</v>
      </c>
      <c r="D4" s="5">
        <v>9.1999999999999998E-2</v>
      </c>
      <c r="E4" s="2">
        <v>1.7000000000000001E-2</v>
      </c>
      <c r="F4" s="17">
        <v>0</v>
      </c>
      <c r="G4" s="17"/>
      <c r="H4" s="19">
        <f>D4*9.81/$B$5</f>
        <v>9380605.3380765673</v>
      </c>
      <c r="I4" s="17">
        <f>F4/($B$4+(E4-$E$4))</f>
        <v>0</v>
      </c>
      <c r="J4" s="10">
        <f>I4*10^3</f>
        <v>0</v>
      </c>
    </row>
    <row r="5" spans="1:10" x14ac:dyDescent="0.25">
      <c r="A5" t="s">
        <v>28</v>
      </c>
      <c r="B5">
        <v>9.6211275016187387E-8</v>
      </c>
      <c r="C5">
        <v>2</v>
      </c>
      <c r="D5" s="5">
        <v>0.20200000000000001</v>
      </c>
      <c r="E5" s="2">
        <v>1.7350000000000001E-2</v>
      </c>
      <c r="F5" s="17">
        <f>E5-$E$4</f>
        <v>3.4999999999999962E-4</v>
      </c>
      <c r="G5" s="17"/>
      <c r="H5" s="19">
        <f t="shared" ref="H5:H34" si="0">D5*9.81/$B$5</f>
        <v>20596546.503168114</v>
      </c>
      <c r="I5" s="17">
        <f>F5/($B$4+(E4-$E$4))</f>
        <v>1.7369727047146382E-3</v>
      </c>
      <c r="J5" s="10">
        <f t="shared" ref="J5:J34" si="1">I5*10^3</f>
        <v>1.7369727047146382</v>
      </c>
    </row>
    <row r="6" spans="1:10" x14ac:dyDescent="0.25">
      <c r="C6">
        <v>3</v>
      </c>
      <c r="D6" s="5">
        <v>0.30199999999999999</v>
      </c>
      <c r="E6" s="2">
        <v>1.7649999999999999E-2</v>
      </c>
      <c r="F6" s="17">
        <f t="shared" ref="F6:F34" si="2">E6-$E$4</f>
        <v>6.499999999999978E-4</v>
      </c>
      <c r="G6" s="17"/>
      <c r="H6" s="19">
        <f t="shared" si="0"/>
        <v>30792856.653251339</v>
      </c>
      <c r="I6" s="17">
        <f t="shared" ref="I6:I34" si="3">F6/($B$4+(E5-$E$4))</f>
        <v>3.2202130294773238E-3</v>
      </c>
      <c r="J6" s="10">
        <f t="shared" si="1"/>
        <v>3.2202130294773239</v>
      </c>
    </row>
    <row r="7" spans="1:10" x14ac:dyDescent="0.25">
      <c r="C7">
        <v>4</v>
      </c>
      <c r="D7" s="5">
        <v>0.40200000000000002</v>
      </c>
      <c r="E7" s="2">
        <v>1.7899999999999999E-2</v>
      </c>
      <c r="F7" s="17">
        <f t="shared" si="2"/>
        <v>8.9999999999999802E-4</v>
      </c>
      <c r="G7" s="17"/>
      <c r="H7" s="19">
        <f t="shared" si="0"/>
        <v>40989166.803334571</v>
      </c>
      <c r="I7" s="17">
        <f t="shared" si="3"/>
        <v>4.4521395003710015E-3</v>
      </c>
      <c r="J7" s="10">
        <f t="shared" si="1"/>
        <v>4.4521395003710014</v>
      </c>
    </row>
    <row r="8" spans="1:10" x14ac:dyDescent="0.25">
      <c r="C8">
        <v>5</v>
      </c>
      <c r="D8" s="5">
        <v>0.502</v>
      </c>
      <c r="E8" s="2">
        <v>1.8200000000000001E-2</v>
      </c>
      <c r="F8" s="17">
        <f t="shared" si="2"/>
        <v>1.1999999999999997E-3</v>
      </c>
      <c r="G8" s="17"/>
      <c r="H8" s="19">
        <f t="shared" si="0"/>
        <v>51185476.953417785</v>
      </c>
      <c r="I8" s="17">
        <f t="shared" si="3"/>
        <v>5.9288537549407093E-3</v>
      </c>
      <c r="J8" s="10">
        <f t="shared" si="1"/>
        <v>5.9288537549407092</v>
      </c>
    </row>
    <row r="9" spans="1:10" x14ac:dyDescent="0.25">
      <c r="C9">
        <v>6</v>
      </c>
      <c r="D9" s="5">
        <v>0.60199999999999998</v>
      </c>
      <c r="E9" s="2">
        <v>1.8500000000000003E-2</v>
      </c>
      <c r="F9" s="17">
        <f t="shared" si="2"/>
        <v>1.5000000000000013E-3</v>
      </c>
      <c r="G9" s="17"/>
      <c r="H9" s="19">
        <f t="shared" si="0"/>
        <v>61381787.103501007</v>
      </c>
      <c r="I9" s="17">
        <f t="shared" si="3"/>
        <v>7.4000986679822458E-3</v>
      </c>
      <c r="J9" s="10">
        <f t="shared" si="1"/>
        <v>7.4000986679822462</v>
      </c>
    </row>
    <row r="10" spans="1:10" x14ac:dyDescent="0.25">
      <c r="C10">
        <v>7</v>
      </c>
      <c r="D10" s="5">
        <v>0.70199999999999996</v>
      </c>
      <c r="E10" s="2">
        <v>1.8749999999999999E-2</v>
      </c>
      <c r="F10" s="17">
        <f t="shared" si="2"/>
        <v>1.7499999999999981E-3</v>
      </c>
      <c r="G10" s="17"/>
      <c r="H10" s="19">
        <f t="shared" si="0"/>
        <v>71578097.253584236</v>
      </c>
      <c r="I10" s="17">
        <f t="shared" si="3"/>
        <v>8.6206896551724033E-3</v>
      </c>
      <c r="J10" s="10">
        <f t="shared" si="1"/>
        <v>8.6206896551724039</v>
      </c>
    </row>
    <row r="11" spans="1:10" x14ac:dyDescent="0.25">
      <c r="C11">
        <v>8</v>
      </c>
      <c r="D11" s="5">
        <v>0.80200000000000005</v>
      </c>
      <c r="E11" s="2">
        <v>1.9E-2</v>
      </c>
      <c r="F11" s="17">
        <f t="shared" si="2"/>
        <v>1.9999999999999983E-3</v>
      </c>
      <c r="G11" s="17"/>
      <c r="H11" s="19">
        <f t="shared" si="0"/>
        <v>81774407.403667465</v>
      </c>
      <c r="I11" s="17">
        <f t="shared" si="3"/>
        <v>9.8400984009840015E-3</v>
      </c>
      <c r="J11" s="10">
        <f t="shared" si="1"/>
        <v>9.8400984009840009</v>
      </c>
    </row>
    <row r="12" spans="1:10" x14ac:dyDescent="0.25">
      <c r="C12">
        <v>9</v>
      </c>
      <c r="D12" s="5">
        <v>0.90200000000000002</v>
      </c>
      <c r="E12" s="2">
        <v>1.9349999999999999E-2</v>
      </c>
      <c r="F12" s="17">
        <f t="shared" si="2"/>
        <v>2.3499999999999979E-3</v>
      </c>
      <c r="G12" s="17"/>
      <c r="H12" s="19">
        <f t="shared" si="0"/>
        <v>91970717.553750694</v>
      </c>
      <c r="I12" s="17">
        <f t="shared" si="3"/>
        <v>1.1547911547911537E-2</v>
      </c>
      <c r="J12" s="10">
        <f t="shared" si="1"/>
        <v>11.547911547911536</v>
      </c>
    </row>
    <row r="13" spans="1:10" x14ac:dyDescent="0.25">
      <c r="C13">
        <v>10</v>
      </c>
      <c r="D13" s="5">
        <v>1.002</v>
      </c>
      <c r="E13" s="2">
        <v>1.9599999999999999E-2</v>
      </c>
      <c r="F13" s="17">
        <f t="shared" si="2"/>
        <v>2.5999999999999981E-3</v>
      </c>
      <c r="G13" s="17"/>
      <c r="H13" s="19">
        <f t="shared" si="0"/>
        <v>102167027.70383391</v>
      </c>
      <c r="I13" s="17">
        <f t="shared" si="3"/>
        <v>1.2754476330635261E-2</v>
      </c>
      <c r="J13" s="10">
        <f t="shared" si="1"/>
        <v>12.754476330635262</v>
      </c>
    </row>
    <row r="14" spans="1:10" x14ac:dyDescent="0.25">
      <c r="C14">
        <v>11</v>
      </c>
      <c r="D14" s="5">
        <v>1.1020000000000001</v>
      </c>
      <c r="E14" s="2">
        <v>1.9950000000000002E-2</v>
      </c>
      <c r="F14" s="17">
        <f t="shared" si="2"/>
        <v>2.9500000000000012E-3</v>
      </c>
      <c r="G14" s="17"/>
      <c r="H14" s="19">
        <f t="shared" si="0"/>
        <v>112363337.85391715</v>
      </c>
      <c r="I14" s="17">
        <f t="shared" si="3"/>
        <v>1.4453699167074969E-2</v>
      </c>
      <c r="J14" s="10">
        <f t="shared" si="1"/>
        <v>14.453699167074969</v>
      </c>
    </row>
    <row r="15" spans="1:10" x14ac:dyDescent="0.25">
      <c r="C15">
        <v>12</v>
      </c>
      <c r="D15" s="5">
        <v>1.202</v>
      </c>
      <c r="E15" s="2">
        <v>2.0299999999999999E-2</v>
      </c>
      <c r="F15" s="17">
        <f t="shared" si="2"/>
        <v>3.2999999999999974E-3</v>
      </c>
      <c r="G15" s="17"/>
      <c r="H15" s="19">
        <f t="shared" si="0"/>
        <v>122559648.00400035</v>
      </c>
      <c r="I15" s="17">
        <f t="shared" si="3"/>
        <v>1.6140865737344079E-2</v>
      </c>
      <c r="J15" s="10">
        <f t="shared" si="1"/>
        <v>16.140865737344079</v>
      </c>
    </row>
    <row r="16" spans="1:10" x14ac:dyDescent="0.25">
      <c r="C16">
        <v>13</v>
      </c>
      <c r="D16" s="5">
        <v>1.302</v>
      </c>
      <c r="E16" s="2">
        <v>2.06E-2</v>
      </c>
      <c r="F16" s="17">
        <f t="shared" si="2"/>
        <v>3.599999999999999E-3</v>
      </c>
      <c r="G16" s="17"/>
      <c r="H16" s="19">
        <f t="shared" si="0"/>
        <v>132755958.15408359</v>
      </c>
      <c r="I16" s="17">
        <f t="shared" si="3"/>
        <v>1.7578124999999993E-2</v>
      </c>
      <c r="J16" s="10">
        <f t="shared" si="1"/>
        <v>17.578124999999993</v>
      </c>
    </row>
    <row r="17" spans="3:10" x14ac:dyDescent="0.25">
      <c r="C17">
        <v>14</v>
      </c>
      <c r="D17" s="5">
        <v>1.4019999999999999</v>
      </c>
      <c r="E17" s="2">
        <v>2.0950000000000003E-2</v>
      </c>
      <c r="F17" s="17">
        <f t="shared" si="2"/>
        <v>3.9500000000000021E-3</v>
      </c>
      <c r="G17" s="17"/>
      <c r="H17" s="19">
        <f t="shared" si="0"/>
        <v>142952268.30416679</v>
      </c>
      <c r="I17" s="17">
        <f t="shared" si="3"/>
        <v>1.9258898098488551E-2</v>
      </c>
      <c r="J17" s="10">
        <f t="shared" si="1"/>
        <v>19.258898098488551</v>
      </c>
    </row>
    <row r="18" spans="3:10" x14ac:dyDescent="0.25">
      <c r="C18">
        <v>15</v>
      </c>
      <c r="D18" s="5">
        <v>1.502</v>
      </c>
      <c r="E18" s="2">
        <v>2.1400000000000002E-2</v>
      </c>
      <c r="F18" s="17">
        <f t="shared" si="2"/>
        <v>4.4000000000000011E-3</v>
      </c>
      <c r="G18" s="17"/>
      <c r="H18" s="19">
        <f t="shared" si="0"/>
        <v>153148578.45425004</v>
      </c>
      <c r="I18" s="17">
        <f t="shared" si="3"/>
        <v>2.1416403017765883E-2</v>
      </c>
      <c r="J18" s="10">
        <f t="shared" si="1"/>
        <v>21.416403017765884</v>
      </c>
    </row>
    <row r="19" spans="3:10" x14ac:dyDescent="0.25">
      <c r="C19">
        <v>16</v>
      </c>
      <c r="D19" s="5">
        <v>1.6020000000000001</v>
      </c>
      <c r="E19" s="2">
        <v>2.2250000000000002E-2</v>
      </c>
      <c r="F19" s="17">
        <f t="shared" si="2"/>
        <v>5.2500000000000012E-3</v>
      </c>
      <c r="G19" s="17"/>
      <c r="H19" s="19">
        <f t="shared" si="0"/>
        <v>163344888.60433328</v>
      </c>
      <c r="I19" s="17">
        <f t="shared" si="3"/>
        <v>2.549781447304517E-2</v>
      </c>
      <c r="J19" s="10">
        <f t="shared" si="1"/>
        <v>25.497814473045171</v>
      </c>
    </row>
    <row r="20" spans="3:10" x14ac:dyDescent="0.25">
      <c r="C20">
        <v>17</v>
      </c>
      <c r="D20" s="5">
        <v>1.502</v>
      </c>
      <c r="E20" s="2">
        <v>2.2099999999999998E-2</v>
      </c>
      <c r="F20" s="17">
        <f t="shared" si="2"/>
        <v>5.0999999999999969E-3</v>
      </c>
      <c r="G20" s="17"/>
      <c r="H20" s="19">
        <f t="shared" si="0"/>
        <v>153148578.45425004</v>
      </c>
      <c r="I20" s="17">
        <f t="shared" si="3"/>
        <v>2.466747279322852E-2</v>
      </c>
      <c r="J20" s="10">
        <f t="shared" si="1"/>
        <v>24.667472793228519</v>
      </c>
    </row>
    <row r="21" spans="3:10" x14ac:dyDescent="0.25">
      <c r="C21">
        <v>18</v>
      </c>
      <c r="D21" s="5">
        <v>1.4019999999999999</v>
      </c>
      <c r="E21" s="2">
        <v>2.1949999999999997E-2</v>
      </c>
      <c r="F21" s="17">
        <f t="shared" si="2"/>
        <v>4.9499999999999961E-3</v>
      </c>
      <c r="G21" s="17"/>
      <c r="H21" s="19">
        <f t="shared" si="0"/>
        <v>142952268.30416679</v>
      </c>
      <c r="I21" s="17">
        <f t="shared" si="3"/>
        <v>2.3959341723136476E-2</v>
      </c>
      <c r="J21" s="10">
        <f t="shared" si="1"/>
        <v>23.959341723136475</v>
      </c>
    </row>
    <row r="22" spans="3:10" x14ac:dyDescent="0.25">
      <c r="C22">
        <v>19</v>
      </c>
      <c r="D22" s="5">
        <v>1.302</v>
      </c>
      <c r="E22" s="2">
        <v>2.1700000000000001E-2</v>
      </c>
      <c r="F22" s="17">
        <f t="shared" si="2"/>
        <v>4.6999999999999993E-3</v>
      </c>
      <c r="G22" s="17"/>
      <c r="H22" s="19">
        <f t="shared" si="0"/>
        <v>132755958.15408359</v>
      </c>
      <c r="I22" s="17">
        <f t="shared" si="3"/>
        <v>2.2765802857834822E-2</v>
      </c>
      <c r="J22" s="10">
        <f t="shared" si="1"/>
        <v>22.765802857834821</v>
      </c>
    </row>
    <row r="23" spans="3:10" x14ac:dyDescent="0.25">
      <c r="C23">
        <v>20</v>
      </c>
      <c r="D23" s="5">
        <v>1.202</v>
      </c>
      <c r="E23" s="2">
        <v>2.145E-2</v>
      </c>
      <c r="F23" s="17">
        <f t="shared" si="2"/>
        <v>4.4499999999999991E-3</v>
      </c>
      <c r="G23" s="17"/>
      <c r="H23" s="19">
        <f t="shared" si="0"/>
        <v>122559648.00400035</v>
      </c>
      <c r="I23" s="17">
        <f t="shared" si="3"/>
        <v>2.1580989330746841E-2</v>
      </c>
      <c r="J23" s="10">
        <f t="shared" si="1"/>
        <v>21.580989330746842</v>
      </c>
    </row>
    <row r="24" spans="3:10" x14ac:dyDescent="0.25">
      <c r="C24">
        <v>21</v>
      </c>
      <c r="D24" s="5">
        <v>1.1020000000000001</v>
      </c>
      <c r="E24" s="2">
        <v>2.1250000000000002E-2</v>
      </c>
      <c r="F24" s="17">
        <f t="shared" si="2"/>
        <v>4.2500000000000003E-3</v>
      </c>
      <c r="G24" s="17"/>
      <c r="H24" s="19">
        <f t="shared" si="0"/>
        <v>112363337.85391715</v>
      </c>
      <c r="I24" s="17">
        <f t="shared" si="3"/>
        <v>2.0636076717649915E-2</v>
      </c>
      <c r="J24" s="10">
        <f t="shared" si="1"/>
        <v>20.636076717649914</v>
      </c>
    </row>
    <row r="25" spans="3:10" x14ac:dyDescent="0.25">
      <c r="C25">
        <v>22</v>
      </c>
      <c r="D25" s="5">
        <v>1.002</v>
      </c>
      <c r="E25" s="2">
        <v>2.0950000000000003E-2</v>
      </c>
      <c r="F25" s="17">
        <f t="shared" si="2"/>
        <v>3.9500000000000021E-3</v>
      </c>
      <c r="G25" s="17"/>
      <c r="H25" s="19">
        <f t="shared" si="0"/>
        <v>102167027.70383391</v>
      </c>
      <c r="I25" s="17">
        <f t="shared" si="3"/>
        <v>1.9198055893074127E-2</v>
      </c>
      <c r="J25" s="10">
        <f t="shared" si="1"/>
        <v>19.198055893074127</v>
      </c>
    </row>
    <row r="26" spans="3:10" x14ac:dyDescent="0.25">
      <c r="C26">
        <v>23</v>
      </c>
      <c r="D26" s="5">
        <v>0.90200000000000002</v>
      </c>
      <c r="E26" s="2">
        <v>2.07E-2</v>
      </c>
      <c r="F26" s="17">
        <f t="shared" si="2"/>
        <v>3.6999999999999984E-3</v>
      </c>
      <c r="G26" s="17"/>
      <c r="H26" s="19">
        <f t="shared" si="0"/>
        <v>91970717.553750694</v>
      </c>
      <c r="I26" s="17">
        <f t="shared" si="3"/>
        <v>1.8009247992212207E-2</v>
      </c>
      <c r="J26" s="10">
        <f t="shared" si="1"/>
        <v>18.009247992212206</v>
      </c>
    </row>
    <row r="27" spans="3:10" x14ac:dyDescent="0.25">
      <c r="C27">
        <v>24</v>
      </c>
      <c r="D27" s="5">
        <v>0.80200000000000005</v>
      </c>
      <c r="E27" s="2">
        <v>2.0449999999999999E-2</v>
      </c>
      <c r="F27" s="17">
        <f t="shared" si="2"/>
        <v>3.4499999999999982E-3</v>
      </c>
      <c r="G27" s="17"/>
      <c r="H27" s="19">
        <f t="shared" si="0"/>
        <v>81774407.403667465</v>
      </c>
      <c r="I27" s="17">
        <f t="shared" si="3"/>
        <v>1.6812865497076012E-2</v>
      </c>
      <c r="J27" s="10">
        <f t="shared" si="1"/>
        <v>16.812865497076011</v>
      </c>
    </row>
    <row r="28" spans="3:10" x14ac:dyDescent="0.25">
      <c r="C28">
        <v>25</v>
      </c>
      <c r="D28" s="5">
        <v>0.70199999999999996</v>
      </c>
      <c r="E28" s="2">
        <v>2.0099999999999996E-2</v>
      </c>
      <c r="F28" s="17">
        <f t="shared" si="2"/>
        <v>3.0999999999999951E-3</v>
      </c>
      <c r="G28" s="17"/>
      <c r="H28" s="19">
        <f t="shared" si="0"/>
        <v>71578097.253584236</v>
      </c>
      <c r="I28" s="17">
        <f t="shared" si="3"/>
        <v>1.512564040009756E-2</v>
      </c>
      <c r="J28" s="10">
        <f t="shared" si="1"/>
        <v>15.125640400097561</v>
      </c>
    </row>
    <row r="29" spans="3:10" x14ac:dyDescent="0.25">
      <c r="C29">
        <v>26</v>
      </c>
      <c r="D29" s="5">
        <v>0.60199999999999998</v>
      </c>
      <c r="E29" s="2">
        <v>1.9900000000000001E-2</v>
      </c>
      <c r="F29" s="17">
        <f t="shared" si="2"/>
        <v>2.8999999999999998E-3</v>
      </c>
      <c r="G29" s="17"/>
      <c r="H29" s="19">
        <f t="shared" si="0"/>
        <v>61381787.103501007</v>
      </c>
      <c r="I29" s="17">
        <f t="shared" si="3"/>
        <v>1.4173998044965786E-2</v>
      </c>
      <c r="J29" s="10">
        <f t="shared" si="1"/>
        <v>14.173998044965787</v>
      </c>
    </row>
    <row r="30" spans="3:10" x14ac:dyDescent="0.25">
      <c r="C30">
        <v>27</v>
      </c>
      <c r="D30" s="5">
        <v>0.502</v>
      </c>
      <c r="E30" s="2">
        <v>1.9599999999999999E-2</v>
      </c>
      <c r="F30" s="17">
        <f t="shared" si="2"/>
        <v>2.5999999999999981E-3</v>
      </c>
      <c r="G30" s="17"/>
      <c r="H30" s="19">
        <f t="shared" si="0"/>
        <v>51185476.953417785</v>
      </c>
      <c r="I30" s="17">
        <f t="shared" si="3"/>
        <v>1.2720156555772983E-2</v>
      </c>
      <c r="J30" s="10">
        <f t="shared" si="1"/>
        <v>12.720156555772983</v>
      </c>
    </row>
    <row r="31" spans="3:10" x14ac:dyDescent="0.25">
      <c r="C31">
        <v>28</v>
      </c>
      <c r="D31" s="5">
        <v>0.40200000000000002</v>
      </c>
      <c r="E31" s="2">
        <v>1.925E-2</v>
      </c>
      <c r="F31" s="17">
        <f t="shared" si="2"/>
        <v>2.2499999999999985E-3</v>
      </c>
      <c r="G31" s="17"/>
      <c r="H31" s="19">
        <f t="shared" si="0"/>
        <v>40989166.803334571</v>
      </c>
      <c r="I31" s="17">
        <f t="shared" si="3"/>
        <v>1.1024007839294456E-2</v>
      </c>
      <c r="J31" s="10">
        <f t="shared" si="1"/>
        <v>11.024007839294455</v>
      </c>
    </row>
    <row r="32" spans="3:10" x14ac:dyDescent="0.25">
      <c r="C32">
        <v>29</v>
      </c>
      <c r="D32" s="5">
        <v>0.30199999999999999</v>
      </c>
      <c r="E32" s="2">
        <v>1.89E-2</v>
      </c>
      <c r="F32" s="17">
        <f t="shared" si="2"/>
        <v>1.8999999999999989E-3</v>
      </c>
      <c r="G32" s="17"/>
      <c r="H32" s="19">
        <f t="shared" si="0"/>
        <v>30792856.653251339</v>
      </c>
      <c r="I32" s="17">
        <f t="shared" si="3"/>
        <v>9.3251533742331229E-3</v>
      </c>
      <c r="J32" s="10">
        <f t="shared" si="1"/>
        <v>9.325153374233123</v>
      </c>
    </row>
    <row r="33" spans="3:10" x14ac:dyDescent="0.25">
      <c r="C33">
        <v>30</v>
      </c>
      <c r="D33" s="5">
        <v>0.20200000000000001</v>
      </c>
      <c r="E33" s="2">
        <v>1.8600000000000002E-2</v>
      </c>
      <c r="F33" s="17">
        <f t="shared" si="2"/>
        <v>1.6000000000000007E-3</v>
      </c>
      <c r="G33" s="17"/>
      <c r="H33" s="19">
        <f t="shared" si="0"/>
        <v>20596546.503168114</v>
      </c>
      <c r="I33" s="17">
        <f t="shared" si="3"/>
        <v>7.8662733529990189E-3</v>
      </c>
      <c r="J33" s="10">
        <f t="shared" si="1"/>
        <v>7.866273352999019</v>
      </c>
    </row>
    <row r="34" spans="3:10" x14ac:dyDescent="0.25">
      <c r="C34">
        <v>31</v>
      </c>
      <c r="D34" s="5">
        <v>9.1999999999999998E-2</v>
      </c>
      <c r="E34" s="2">
        <v>1.8200000000000001E-2</v>
      </c>
      <c r="F34" s="17">
        <f t="shared" si="2"/>
        <v>1.1999999999999997E-3</v>
      </c>
      <c r="G34" s="17"/>
      <c r="H34" s="19">
        <f t="shared" si="0"/>
        <v>9380605.3380765673</v>
      </c>
      <c r="I34" s="17">
        <f t="shared" si="3"/>
        <v>5.9084194977843413E-3</v>
      </c>
      <c r="J34" s="10">
        <f t="shared" si="1"/>
        <v>5.9084194977843412</v>
      </c>
    </row>
    <row r="36" spans="3:10" x14ac:dyDescent="0.25">
      <c r="G36" s="2">
        <f>MAX(I4:I34)</f>
        <v>2.549781447304517E-2</v>
      </c>
    </row>
    <row r="54" spans="3:14" x14ac:dyDescent="0.25">
      <c r="C54">
        <v>1</v>
      </c>
      <c r="D54" t="s">
        <v>22</v>
      </c>
      <c r="E54" s="5">
        <v>9.1999999999999998E-2</v>
      </c>
      <c r="F54" t="s">
        <v>22</v>
      </c>
      <c r="G54" s="2">
        <v>1.7000000000000001E-2</v>
      </c>
      <c r="H54" t="s">
        <v>22</v>
      </c>
      <c r="I54" s="17">
        <v>0</v>
      </c>
      <c r="J54" t="s">
        <v>22</v>
      </c>
      <c r="K54" s="19">
        <f>C54*9.81/$B$5</f>
        <v>101963101.50083224</v>
      </c>
      <c r="L54" t="s">
        <v>22</v>
      </c>
      <c r="M54" s="17">
        <f>G54/($B$4+(E54-$E$4))</f>
        <v>6.148282097649186E-2</v>
      </c>
      <c r="N54" s="6" t="s">
        <v>23</v>
      </c>
    </row>
    <row r="55" spans="3:14" x14ac:dyDescent="0.25">
      <c r="C55">
        <v>2</v>
      </c>
      <c r="D55" t="s">
        <v>22</v>
      </c>
      <c r="E55" s="5">
        <v>0.20200000000000001</v>
      </c>
      <c r="F55" t="s">
        <v>22</v>
      </c>
      <c r="G55" s="2">
        <v>1.7350000000000001E-2</v>
      </c>
      <c r="H55" t="s">
        <v>22</v>
      </c>
      <c r="I55" s="17">
        <f>G55-$E$4</f>
        <v>3.4999999999999962E-4</v>
      </c>
      <c r="J55" t="s">
        <v>22</v>
      </c>
      <c r="K55" s="19">
        <f>C55*9.81/$B$5</f>
        <v>203926203.00166449</v>
      </c>
      <c r="L55" t="s">
        <v>22</v>
      </c>
      <c r="M55" s="17">
        <f>G55/($B$4+(E54-$E$4))</f>
        <v>6.2748643761301987E-2</v>
      </c>
      <c r="N55" s="6" t="s">
        <v>23</v>
      </c>
    </row>
    <row r="56" spans="3:14" x14ac:dyDescent="0.25">
      <c r="C56">
        <v>3</v>
      </c>
      <c r="D56" t="s">
        <v>22</v>
      </c>
      <c r="E56" s="5">
        <v>0.30199999999999999</v>
      </c>
      <c r="F56" t="s">
        <v>22</v>
      </c>
      <c r="G56" s="2">
        <v>1.7649999999999999E-2</v>
      </c>
      <c r="H56" t="s">
        <v>22</v>
      </c>
      <c r="I56" s="17">
        <f>G56-$E$4</f>
        <v>6.499999999999978E-4</v>
      </c>
      <c r="J56" t="s">
        <v>22</v>
      </c>
      <c r="K56" s="19">
        <f>C56*9.81/$B$5</f>
        <v>305889304.50249672</v>
      </c>
      <c r="L56" t="s">
        <v>22</v>
      </c>
      <c r="M56" s="17">
        <f>G56/($B$4+(E55-$E$4))</f>
        <v>4.5666235446313062E-2</v>
      </c>
      <c r="N56" s="6" t="s">
        <v>23</v>
      </c>
    </row>
    <row r="57" spans="3:14" x14ac:dyDescent="0.25">
      <c r="C57">
        <v>4</v>
      </c>
      <c r="D57" t="s">
        <v>22</v>
      </c>
      <c r="E57" s="5">
        <v>0.40200000000000002</v>
      </c>
      <c r="F57" t="s">
        <v>22</v>
      </c>
      <c r="G57" s="2">
        <v>1.7899999999999999E-2</v>
      </c>
      <c r="H57" t="s">
        <v>22</v>
      </c>
      <c r="I57" s="17">
        <f>G57-$E$4</f>
        <v>8.9999999999999802E-4</v>
      </c>
      <c r="J57" t="s">
        <v>22</v>
      </c>
      <c r="K57" s="19">
        <f>C57*9.81/$B$5</f>
        <v>407852406.00332898</v>
      </c>
      <c r="L57" t="s">
        <v>22</v>
      </c>
      <c r="M57" s="17">
        <f>G57/($B$4+(E56-$E$4))</f>
        <v>3.6793422404933197E-2</v>
      </c>
      <c r="N57" s="6" t="s">
        <v>23</v>
      </c>
    </row>
    <row r="58" spans="3:14" x14ac:dyDescent="0.25">
      <c r="C58">
        <v>5</v>
      </c>
      <c r="D58" t="s">
        <v>22</v>
      </c>
      <c r="E58" s="5">
        <v>0.502</v>
      </c>
      <c r="F58" t="s">
        <v>22</v>
      </c>
      <c r="G58" s="2">
        <v>1.8200000000000001E-2</v>
      </c>
      <c r="H58" t="s">
        <v>22</v>
      </c>
      <c r="I58" s="17">
        <f>G58-$E$4</f>
        <v>1.1999999999999997E-3</v>
      </c>
      <c r="J58" t="s">
        <v>22</v>
      </c>
      <c r="K58" s="19">
        <f>C58*9.81/$B$5</f>
        <v>509815507.50416124</v>
      </c>
      <c r="L58" t="s">
        <v>22</v>
      </c>
      <c r="M58" s="17">
        <f>G58/($B$4+(E57-$E$4))</f>
        <v>3.103154305200341E-2</v>
      </c>
      <c r="N58" s="6" t="s">
        <v>23</v>
      </c>
    </row>
    <row r="59" spans="3:14" x14ac:dyDescent="0.25">
      <c r="C59">
        <v>6</v>
      </c>
      <c r="D59" t="s">
        <v>22</v>
      </c>
      <c r="E59" s="5">
        <v>0.60199999999999998</v>
      </c>
      <c r="F59" t="s">
        <v>22</v>
      </c>
      <c r="G59" s="2">
        <v>1.8500000000000003E-2</v>
      </c>
      <c r="H59" t="s">
        <v>22</v>
      </c>
      <c r="I59" s="17">
        <f>G59-$E$4</f>
        <v>1.5000000000000013E-3</v>
      </c>
      <c r="J59" t="s">
        <v>22</v>
      </c>
      <c r="K59" s="19">
        <f>C59*9.81/$B$5</f>
        <v>611778609.00499344</v>
      </c>
      <c r="L59" t="s">
        <v>22</v>
      </c>
      <c r="M59" s="17">
        <f>G59/($B$4+(E58-$E$4))</f>
        <v>2.6948288419519306E-2</v>
      </c>
      <c r="N59" s="6" t="s">
        <v>23</v>
      </c>
    </row>
    <row r="60" spans="3:14" x14ac:dyDescent="0.25">
      <c r="C60">
        <v>7</v>
      </c>
      <c r="D60" t="s">
        <v>22</v>
      </c>
      <c r="E60" s="5">
        <v>0.70199999999999996</v>
      </c>
      <c r="F60" t="s">
        <v>22</v>
      </c>
      <c r="G60" s="2">
        <v>1.8749999999999999E-2</v>
      </c>
      <c r="H60" t="s">
        <v>22</v>
      </c>
      <c r="I60" s="17">
        <f>G60-$E$4</f>
        <v>1.7499999999999981E-3</v>
      </c>
      <c r="J60" t="s">
        <v>22</v>
      </c>
      <c r="K60" s="19">
        <f>C60*9.81/$B$5</f>
        <v>713741710.50582576</v>
      </c>
      <c r="L60" t="s">
        <v>22</v>
      </c>
      <c r="M60" s="17">
        <f>G60/($B$4+(E59-$E$4))</f>
        <v>2.3839796567069294E-2</v>
      </c>
      <c r="N60" s="6" t="s">
        <v>23</v>
      </c>
    </row>
    <row r="61" spans="3:14" x14ac:dyDescent="0.25">
      <c r="C61">
        <v>8</v>
      </c>
      <c r="D61" t="s">
        <v>22</v>
      </c>
      <c r="E61" s="5">
        <v>0.80200000000000005</v>
      </c>
      <c r="F61" t="s">
        <v>22</v>
      </c>
      <c r="G61" s="2">
        <v>1.9E-2</v>
      </c>
      <c r="H61" t="s">
        <v>22</v>
      </c>
      <c r="I61" s="17">
        <f>G61-$E$4</f>
        <v>1.9999999999999983E-3</v>
      </c>
      <c r="J61" t="s">
        <v>22</v>
      </c>
      <c r="K61" s="19">
        <f>C61*9.81/$B$5</f>
        <v>815704812.00665796</v>
      </c>
      <c r="L61" t="s">
        <v>22</v>
      </c>
      <c r="M61" s="17">
        <f>G61/($B$4+(E60-$E$4))</f>
        <v>2.1432600112803159E-2</v>
      </c>
      <c r="N61" s="6" t="s">
        <v>23</v>
      </c>
    </row>
    <row r="62" spans="3:14" x14ac:dyDescent="0.25">
      <c r="C62">
        <v>9</v>
      </c>
      <c r="D62" t="s">
        <v>22</v>
      </c>
      <c r="E62" s="5">
        <v>0.90200000000000002</v>
      </c>
      <c r="F62" t="s">
        <v>22</v>
      </c>
      <c r="G62" s="2">
        <v>1.9349999999999999E-2</v>
      </c>
      <c r="H62" t="s">
        <v>22</v>
      </c>
      <c r="I62" s="17">
        <f>G62-$E$4</f>
        <v>2.3499999999999979E-3</v>
      </c>
      <c r="J62" t="s">
        <v>22</v>
      </c>
      <c r="K62" s="19">
        <f>C62*9.81/$B$5</f>
        <v>917667913.50749028</v>
      </c>
      <c r="L62" t="s">
        <v>22</v>
      </c>
      <c r="M62" s="17">
        <f>G62/($B$4+(E61-$E$4))</f>
        <v>1.9614799797263049E-2</v>
      </c>
      <c r="N62" s="6" t="s">
        <v>23</v>
      </c>
    </row>
    <row r="63" spans="3:14" x14ac:dyDescent="0.25">
      <c r="C63">
        <v>10</v>
      </c>
      <c r="D63" t="s">
        <v>22</v>
      </c>
      <c r="E63" s="5">
        <v>1.002</v>
      </c>
      <c r="F63" t="s">
        <v>22</v>
      </c>
      <c r="G63" s="2">
        <v>1.9599999999999999E-2</v>
      </c>
      <c r="H63" t="s">
        <v>22</v>
      </c>
      <c r="I63" s="17">
        <f>G63-$E$4</f>
        <v>2.5999999999999981E-3</v>
      </c>
      <c r="J63" t="s">
        <v>22</v>
      </c>
      <c r="K63" s="19">
        <f>C63*9.81/$B$5</f>
        <v>1019631015.0083225</v>
      </c>
      <c r="L63" t="s">
        <v>22</v>
      </c>
      <c r="M63" s="17">
        <f>G63/($B$4+(E62-$E$4))</f>
        <v>1.8039576622181315E-2</v>
      </c>
      <c r="N63" s="6" t="s">
        <v>23</v>
      </c>
    </row>
    <row r="64" spans="3:14" x14ac:dyDescent="0.25">
      <c r="C64">
        <v>11</v>
      </c>
      <c r="D64" t="s">
        <v>22</v>
      </c>
      <c r="E64" s="5">
        <v>1.1020000000000001</v>
      </c>
      <c r="F64" t="s">
        <v>22</v>
      </c>
      <c r="G64" s="2">
        <v>1.9950000000000002E-2</v>
      </c>
      <c r="H64" t="s">
        <v>22</v>
      </c>
      <c r="I64" s="17">
        <f>G64-$E$4</f>
        <v>2.9500000000000012E-3</v>
      </c>
      <c r="J64" t="s">
        <v>22</v>
      </c>
      <c r="K64" s="19">
        <f>C64*9.81/$B$5</f>
        <v>1121594116.5091548</v>
      </c>
      <c r="L64" t="s">
        <v>22</v>
      </c>
      <c r="M64" s="17">
        <f>G64/($B$4+(E63-$E$4))</f>
        <v>1.6814159292035398E-2</v>
      </c>
      <c r="N64" s="6" t="s">
        <v>23</v>
      </c>
    </row>
    <row r="65" spans="3:14" x14ac:dyDescent="0.25">
      <c r="C65">
        <v>12</v>
      </c>
      <c r="D65" t="s">
        <v>22</v>
      </c>
      <c r="E65" s="5">
        <v>1.202</v>
      </c>
      <c r="F65" t="s">
        <v>22</v>
      </c>
      <c r="G65" s="2">
        <v>2.0299999999999999E-2</v>
      </c>
      <c r="H65" t="s">
        <v>22</v>
      </c>
      <c r="I65" s="17">
        <f>G65-$E$4</f>
        <v>3.2999999999999974E-3</v>
      </c>
      <c r="J65" t="s">
        <v>22</v>
      </c>
      <c r="K65" s="19">
        <f>C65*9.81/$B$5</f>
        <v>1223557218.0099869</v>
      </c>
      <c r="L65" t="s">
        <v>22</v>
      </c>
      <c r="M65" s="17">
        <f>G65/($B$4+(E64-$E$4))</f>
        <v>1.5779246016323356E-2</v>
      </c>
      <c r="N65" s="6" t="s">
        <v>23</v>
      </c>
    </row>
    <row r="66" spans="3:14" x14ac:dyDescent="0.25">
      <c r="C66">
        <v>13</v>
      </c>
      <c r="D66" t="s">
        <v>22</v>
      </c>
      <c r="E66" s="5">
        <v>1.302</v>
      </c>
      <c r="F66" t="s">
        <v>22</v>
      </c>
      <c r="G66" s="2">
        <v>2.06E-2</v>
      </c>
      <c r="H66" t="s">
        <v>22</v>
      </c>
      <c r="I66" s="17">
        <f>G66-$E$4</f>
        <v>3.599999999999999E-3</v>
      </c>
      <c r="J66" t="s">
        <v>22</v>
      </c>
      <c r="K66" s="19">
        <f>C66*9.81/$B$5</f>
        <v>1325520319.5108192</v>
      </c>
      <c r="L66" t="s">
        <v>22</v>
      </c>
      <c r="M66" s="17">
        <f>G66/($B$4+(E65-$E$4))</f>
        <v>1.4857554994590695E-2</v>
      </c>
      <c r="N66" s="6" t="s">
        <v>23</v>
      </c>
    </row>
    <row r="67" spans="3:14" x14ac:dyDescent="0.25">
      <c r="C67">
        <v>14</v>
      </c>
      <c r="D67" t="s">
        <v>22</v>
      </c>
      <c r="E67" s="5">
        <v>1.4019999999999999</v>
      </c>
      <c r="F67" t="s">
        <v>22</v>
      </c>
      <c r="G67" s="2">
        <v>2.0950000000000003E-2</v>
      </c>
      <c r="H67" t="s">
        <v>22</v>
      </c>
      <c r="I67" s="17">
        <f>G67-$E$4</f>
        <v>3.9500000000000021E-3</v>
      </c>
      <c r="J67" t="s">
        <v>22</v>
      </c>
      <c r="K67" s="19">
        <f>C67*9.81/$B$5</f>
        <v>1427483421.0116515</v>
      </c>
      <c r="L67" t="s">
        <v>22</v>
      </c>
      <c r="M67" s="17">
        <f>G67/($B$4+(E66-$E$4))</f>
        <v>1.4093508240834175E-2</v>
      </c>
      <c r="N67" s="6" t="s">
        <v>23</v>
      </c>
    </row>
    <row r="68" spans="3:14" x14ac:dyDescent="0.25">
      <c r="C68">
        <v>15</v>
      </c>
      <c r="D68" t="s">
        <v>22</v>
      </c>
      <c r="E68" s="5">
        <v>1.502</v>
      </c>
      <c r="F68" t="s">
        <v>22</v>
      </c>
      <c r="G68" s="2">
        <v>2.1400000000000002E-2</v>
      </c>
      <c r="H68" t="s">
        <v>22</v>
      </c>
      <c r="I68" s="17">
        <f>G68-$E$4</f>
        <v>4.4000000000000011E-3</v>
      </c>
      <c r="J68" t="s">
        <v>22</v>
      </c>
      <c r="K68" s="19">
        <f>C68*9.81/$B$5</f>
        <v>1529446522.5124838</v>
      </c>
      <c r="L68" t="s">
        <v>22</v>
      </c>
      <c r="M68" s="17">
        <f>G68/($B$4+(E67-$E$4))</f>
        <v>1.3488811849984243E-2</v>
      </c>
      <c r="N68" s="6" t="s">
        <v>23</v>
      </c>
    </row>
    <row r="69" spans="3:14" x14ac:dyDescent="0.25">
      <c r="C69">
        <v>16</v>
      </c>
      <c r="D69" t="s">
        <v>22</v>
      </c>
      <c r="E69" s="5">
        <v>1.6020000000000001</v>
      </c>
      <c r="F69" t="s">
        <v>22</v>
      </c>
      <c r="G69" s="2">
        <v>2.2250000000000002E-2</v>
      </c>
      <c r="H69" t="s">
        <v>22</v>
      </c>
      <c r="I69" s="17">
        <f>G69-$E$4</f>
        <v>5.2500000000000012E-3</v>
      </c>
      <c r="J69" t="s">
        <v>22</v>
      </c>
      <c r="K69" s="19">
        <f>C69*9.81/$B$5</f>
        <v>1631409624.0133159</v>
      </c>
      <c r="L69" t="s">
        <v>22</v>
      </c>
      <c r="M69" s="17">
        <f>G69/($B$4+(E68-$E$4))</f>
        <v>1.3193003261191818E-2</v>
      </c>
      <c r="N69" s="6" t="s">
        <v>23</v>
      </c>
    </row>
    <row r="70" spans="3:14" x14ac:dyDescent="0.25">
      <c r="C70">
        <v>17</v>
      </c>
      <c r="D70" t="s">
        <v>22</v>
      </c>
      <c r="E70" s="5">
        <v>1.502</v>
      </c>
      <c r="F70" t="s">
        <v>22</v>
      </c>
      <c r="G70" s="2">
        <v>2.2099999999999998E-2</v>
      </c>
      <c r="H70" t="s">
        <v>22</v>
      </c>
      <c r="I70" s="17">
        <f>G70-$E$4</f>
        <v>5.0999999999999969E-3</v>
      </c>
      <c r="J70" t="s">
        <v>22</v>
      </c>
      <c r="K70" s="19">
        <f>C70*9.81/$B$5</f>
        <v>1733372725.5141482</v>
      </c>
      <c r="L70" t="s">
        <v>22</v>
      </c>
      <c r="M70" s="17">
        <f>G70/($B$4+(E69-$E$4))</f>
        <v>1.2370556954939825E-2</v>
      </c>
      <c r="N70" s="6" t="s">
        <v>23</v>
      </c>
    </row>
    <row r="71" spans="3:14" x14ac:dyDescent="0.25">
      <c r="C71">
        <v>18</v>
      </c>
      <c r="D71" t="s">
        <v>22</v>
      </c>
      <c r="E71" s="5">
        <v>1.4019999999999999</v>
      </c>
      <c r="F71" t="s">
        <v>22</v>
      </c>
      <c r="G71" s="2">
        <v>2.1949999999999997E-2</v>
      </c>
      <c r="H71" t="s">
        <v>22</v>
      </c>
      <c r="I71" s="17">
        <f>G71-$E$4</f>
        <v>4.9499999999999961E-3</v>
      </c>
      <c r="J71" t="s">
        <v>22</v>
      </c>
      <c r="K71" s="19">
        <f>C71*9.81/$B$5</f>
        <v>1835335827.0149806</v>
      </c>
      <c r="L71" t="s">
        <v>22</v>
      </c>
      <c r="M71" s="17">
        <f>G71/($B$4+(E70-$E$4))</f>
        <v>1.3015120071153274E-2</v>
      </c>
      <c r="N71" s="6" t="s">
        <v>23</v>
      </c>
    </row>
    <row r="72" spans="3:14" x14ac:dyDescent="0.25">
      <c r="C72">
        <v>19</v>
      </c>
      <c r="D72" t="s">
        <v>22</v>
      </c>
      <c r="E72" s="5">
        <v>1.302</v>
      </c>
      <c r="F72" t="s">
        <v>22</v>
      </c>
      <c r="G72" s="2">
        <v>2.1700000000000001E-2</v>
      </c>
      <c r="H72" t="s">
        <v>22</v>
      </c>
      <c r="I72" s="17">
        <f>G72-$E$4</f>
        <v>4.6999999999999993E-3</v>
      </c>
      <c r="J72" t="s">
        <v>22</v>
      </c>
      <c r="K72" s="19">
        <f>C72*9.81/$B$5</f>
        <v>1937298928.5158129</v>
      </c>
      <c r="L72" t="s">
        <v>22</v>
      </c>
      <c r="M72" s="17">
        <f>G72/($B$4+(E71-$E$4))</f>
        <v>1.3677907343208321E-2</v>
      </c>
      <c r="N72" s="6" t="s">
        <v>23</v>
      </c>
    </row>
    <row r="73" spans="3:14" x14ac:dyDescent="0.25">
      <c r="C73">
        <v>20</v>
      </c>
      <c r="D73" t="s">
        <v>22</v>
      </c>
      <c r="E73" s="5">
        <v>1.202</v>
      </c>
      <c r="F73" t="s">
        <v>22</v>
      </c>
      <c r="G73" s="2">
        <v>2.145E-2</v>
      </c>
      <c r="H73" t="s">
        <v>22</v>
      </c>
      <c r="I73" s="17">
        <f>G73-$E$4</f>
        <v>4.4499999999999991E-3</v>
      </c>
      <c r="J73" t="s">
        <v>22</v>
      </c>
      <c r="K73" s="19">
        <f>C73*9.81/$B$5</f>
        <v>2039262030.016645</v>
      </c>
      <c r="L73" t="s">
        <v>22</v>
      </c>
      <c r="M73" s="17">
        <f>G73/($B$4+(E72-$E$4))</f>
        <v>1.4429868819374367E-2</v>
      </c>
      <c r="N73" s="6" t="s">
        <v>23</v>
      </c>
    </row>
    <row r="74" spans="3:14" x14ac:dyDescent="0.25">
      <c r="C74">
        <v>21</v>
      </c>
      <c r="D74" t="s">
        <v>22</v>
      </c>
      <c r="E74" s="5">
        <v>1.1020000000000001</v>
      </c>
      <c r="F74" t="s">
        <v>22</v>
      </c>
      <c r="G74" s="2">
        <v>2.1250000000000002E-2</v>
      </c>
      <c r="H74" t="s">
        <v>22</v>
      </c>
      <c r="I74" s="17">
        <f>G74-$E$4</f>
        <v>4.2500000000000003E-3</v>
      </c>
      <c r="J74" t="s">
        <v>22</v>
      </c>
      <c r="K74" s="19">
        <f>C74*9.81/$B$5</f>
        <v>2141225131.5174773</v>
      </c>
      <c r="L74" t="s">
        <v>22</v>
      </c>
      <c r="M74" s="17">
        <f>G74/($B$4+(E73-$E$4))</f>
        <v>1.5326361341507394E-2</v>
      </c>
      <c r="N74" s="6" t="s">
        <v>23</v>
      </c>
    </row>
    <row r="75" spans="3:14" x14ac:dyDescent="0.25">
      <c r="C75">
        <v>22</v>
      </c>
      <c r="D75" t="s">
        <v>22</v>
      </c>
      <c r="E75" s="5">
        <v>1.002</v>
      </c>
      <c r="F75" t="s">
        <v>22</v>
      </c>
      <c r="G75" s="2">
        <v>2.0950000000000003E-2</v>
      </c>
      <c r="H75" t="s">
        <v>22</v>
      </c>
      <c r="I75" s="17">
        <f>G75-$E$4</f>
        <v>3.9500000000000021E-3</v>
      </c>
      <c r="J75" t="s">
        <v>22</v>
      </c>
      <c r="K75" s="19">
        <f>C75*9.81/$B$5</f>
        <v>2243188233.0183096</v>
      </c>
      <c r="L75" t="s">
        <v>22</v>
      </c>
      <c r="M75" s="17">
        <f>G75/($B$4+(E74-$E$4))</f>
        <v>1.6284492809949477E-2</v>
      </c>
      <c r="N75" s="6" t="s">
        <v>23</v>
      </c>
    </row>
    <row r="76" spans="3:14" x14ac:dyDescent="0.25">
      <c r="C76">
        <v>23</v>
      </c>
      <c r="D76" t="s">
        <v>22</v>
      </c>
      <c r="E76" s="5">
        <v>0.90200000000000002</v>
      </c>
      <c r="F76" t="s">
        <v>22</v>
      </c>
      <c r="G76" s="2">
        <v>2.07E-2</v>
      </c>
      <c r="H76" t="s">
        <v>22</v>
      </c>
      <c r="I76" s="17">
        <f>G76-$E$4</f>
        <v>3.6999999999999984E-3</v>
      </c>
      <c r="J76" t="s">
        <v>22</v>
      </c>
      <c r="K76" s="19">
        <f>C76*9.81/$B$5</f>
        <v>2345151334.5191417</v>
      </c>
      <c r="L76" t="s">
        <v>22</v>
      </c>
      <c r="M76" s="17">
        <f>G76/($B$4+(E75-$E$4))</f>
        <v>1.7446270543615673E-2</v>
      </c>
      <c r="N76" s="6" t="s">
        <v>23</v>
      </c>
    </row>
    <row r="77" spans="3:14" x14ac:dyDescent="0.25">
      <c r="C77">
        <v>24</v>
      </c>
      <c r="D77" t="s">
        <v>22</v>
      </c>
      <c r="E77" s="5">
        <v>0.80200000000000005</v>
      </c>
      <c r="F77" t="s">
        <v>22</v>
      </c>
      <c r="G77" s="2">
        <v>2.0449999999999999E-2</v>
      </c>
      <c r="H77" t="s">
        <v>22</v>
      </c>
      <c r="I77" s="17">
        <f>G77-$E$4</f>
        <v>3.4499999999999982E-3</v>
      </c>
      <c r="J77" t="s">
        <v>22</v>
      </c>
      <c r="K77" s="19">
        <f>C77*9.81/$B$5</f>
        <v>2447114436.0199738</v>
      </c>
      <c r="L77" t="s">
        <v>22</v>
      </c>
      <c r="M77" s="17">
        <f>G77/($B$4+(E76-$E$4))</f>
        <v>1.8821905200184078E-2</v>
      </c>
      <c r="N77" s="6" t="s">
        <v>23</v>
      </c>
    </row>
    <row r="78" spans="3:14" x14ac:dyDescent="0.25">
      <c r="C78">
        <v>25</v>
      </c>
      <c r="D78" t="s">
        <v>22</v>
      </c>
      <c r="E78" s="5">
        <v>0.70199999999999996</v>
      </c>
      <c r="F78" t="s">
        <v>22</v>
      </c>
      <c r="G78" s="2">
        <v>2.0099999999999996E-2</v>
      </c>
      <c r="H78" t="s">
        <v>22</v>
      </c>
      <c r="I78" s="17">
        <f>G78-$E$4</f>
        <v>3.0999999999999951E-3</v>
      </c>
      <c r="J78" t="s">
        <v>22</v>
      </c>
      <c r="K78" s="19">
        <f>C78*9.81/$B$5</f>
        <v>2549077537.5208063</v>
      </c>
      <c r="L78" t="s">
        <v>22</v>
      </c>
      <c r="M78" s="17">
        <f>G78/($B$4+(E77-$E$4))</f>
        <v>2.0375063355296499E-2</v>
      </c>
      <c r="N78" s="6" t="s">
        <v>23</v>
      </c>
    </row>
    <row r="79" spans="3:14" x14ac:dyDescent="0.25">
      <c r="C79">
        <v>26</v>
      </c>
      <c r="D79" t="s">
        <v>22</v>
      </c>
      <c r="E79" s="5">
        <v>0.60199999999999998</v>
      </c>
      <c r="F79" t="s">
        <v>22</v>
      </c>
      <c r="G79" s="2">
        <v>1.9900000000000001E-2</v>
      </c>
      <c r="H79" t="s">
        <v>22</v>
      </c>
      <c r="I79" s="17">
        <f>G79-$E$4</f>
        <v>2.8999999999999998E-3</v>
      </c>
      <c r="J79" t="s">
        <v>22</v>
      </c>
      <c r="K79" s="19">
        <f>C79*9.81/$B$5</f>
        <v>2651040639.0216384</v>
      </c>
      <c r="L79" t="s">
        <v>22</v>
      </c>
      <c r="M79" s="17">
        <f>G79/($B$4+(E78-$E$4))</f>
        <v>2.2447828539199102E-2</v>
      </c>
      <c r="N79" s="6" t="s">
        <v>23</v>
      </c>
    </row>
    <row r="80" spans="3:14" x14ac:dyDescent="0.25">
      <c r="C80">
        <v>27</v>
      </c>
      <c r="D80" t="s">
        <v>22</v>
      </c>
      <c r="E80" s="5">
        <v>0.502</v>
      </c>
      <c r="F80" t="s">
        <v>22</v>
      </c>
      <c r="G80" s="2">
        <v>1.9599999999999999E-2</v>
      </c>
      <c r="H80" t="s">
        <v>22</v>
      </c>
      <c r="I80" s="17">
        <f>G80-$E$4</f>
        <v>2.5999999999999981E-3</v>
      </c>
      <c r="J80" t="s">
        <v>22</v>
      </c>
      <c r="K80" s="19">
        <f>C80*9.81/$B$5</f>
        <v>2753003740.5224705</v>
      </c>
      <c r="L80" t="s">
        <v>22</v>
      </c>
      <c r="M80" s="17">
        <f>G80/($B$4+(E79-$E$4))</f>
        <v>2.4920534011443101E-2</v>
      </c>
      <c r="N80" s="6" t="s">
        <v>23</v>
      </c>
    </row>
    <row r="81" spans="3:14" x14ac:dyDescent="0.25">
      <c r="C81">
        <v>28</v>
      </c>
      <c r="D81" t="s">
        <v>22</v>
      </c>
      <c r="E81" s="5">
        <v>0.40200000000000002</v>
      </c>
      <c r="F81" t="s">
        <v>22</v>
      </c>
      <c r="G81" s="2">
        <v>1.925E-2</v>
      </c>
      <c r="H81" t="s">
        <v>22</v>
      </c>
      <c r="I81" s="17">
        <f>G81-$E$4</f>
        <v>2.2499999999999985E-3</v>
      </c>
      <c r="J81" t="s">
        <v>22</v>
      </c>
      <c r="K81" s="19">
        <f>C81*9.81/$B$5</f>
        <v>2854966842.023303</v>
      </c>
      <c r="L81" t="s">
        <v>22</v>
      </c>
      <c r="M81" s="17">
        <f>G81/($B$4+(E80-$E$4))</f>
        <v>2.8040786598689003E-2</v>
      </c>
      <c r="N81" s="6" t="s">
        <v>23</v>
      </c>
    </row>
    <row r="82" spans="3:14" x14ac:dyDescent="0.25">
      <c r="C82">
        <v>29</v>
      </c>
      <c r="D82" t="s">
        <v>22</v>
      </c>
      <c r="E82" s="5">
        <v>0.30199999999999999</v>
      </c>
      <c r="F82" t="s">
        <v>22</v>
      </c>
      <c r="G82" s="2">
        <v>1.89E-2</v>
      </c>
      <c r="H82" t="s">
        <v>22</v>
      </c>
      <c r="I82" s="17">
        <f>G82-$E$4</f>
        <v>1.8999999999999989E-3</v>
      </c>
      <c r="J82" t="s">
        <v>22</v>
      </c>
      <c r="K82" s="19">
        <f>C82*9.81/$B$5</f>
        <v>2956929943.5241351</v>
      </c>
      <c r="L82" t="s">
        <v>22</v>
      </c>
      <c r="M82" s="17">
        <f>G82/($B$4+(E81-$E$4))</f>
        <v>3.2225063938618924E-2</v>
      </c>
      <c r="N82" s="6" t="s">
        <v>23</v>
      </c>
    </row>
    <row r="83" spans="3:14" x14ac:dyDescent="0.25">
      <c r="C83">
        <v>30</v>
      </c>
      <c r="D83" t="s">
        <v>22</v>
      </c>
      <c r="E83" s="5">
        <v>0.20200000000000001</v>
      </c>
      <c r="F83" t="s">
        <v>22</v>
      </c>
      <c r="G83" s="2">
        <v>1.8600000000000002E-2</v>
      </c>
      <c r="H83" t="s">
        <v>22</v>
      </c>
      <c r="I83" s="17">
        <f>G83-$E$4</f>
        <v>1.6000000000000007E-3</v>
      </c>
      <c r="J83" t="s">
        <v>22</v>
      </c>
      <c r="K83" s="19">
        <f>C83*9.81/$B$5</f>
        <v>3058893045.0249677</v>
      </c>
      <c r="L83" t="s">
        <v>22</v>
      </c>
      <c r="M83" s="17">
        <f>G83/($B$4+(E82-$E$4))</f>
        <v>3.8232271325796513E-2</v>
      </c>
      <c r="N83" s="6" t="s">
        <v>23</v>
      </c>
    </row>
    <row r="84" spans="3:14" x14ac:dyDescent="0.25">
      <c r="C84">
        <v>31</v>
      </c>
      <c r="D84" t="s">
        <v>22</v>
      </c>
      <c r="E84" s="5">
        <v>9.1999999999999998E-2</v>
      </c>
      <c r="F84" t="s">
        <v>22</v>
      </c>
      <c r="G84" s="2">
        <v>1.8200000000000001E-2</v>
      </c>
      <c r="H84" t="s">
        <v>22</v>
      </c>
      <c r="I84" s="17">
        <f>G84-$E$4</f>
        <v>1.1999999999999997E-3</v>
      </c>
      <c r="J84" t="s">
        <v>22</v>
      </c>
      <c r="K84" s="19">
        <f>C84*9.81/$B$5</f>
        <v>3160856146.5257998</v>
      </c>
      <c r="L84" t="s">
        <v>22</v>
      </c>
      <c r="M84" s="17">
        <f>G84/($B$4+(E83-$E$4))</f>
        <v>4.7089262613195342E-2</v>
      </c>
      <c r="N84" s="6" t="s">
        <v>23</v>
      </c>
    </row>
  </sheetData>
  <hyperlinks>
    <hyperlink ref="N54" r:id="rId1" xr:uid="{1A367234-DA09-4077-AF75-6BC88ECA1DEA}"/>
    <hyperlink ref="N55:N84" r:id="rId2" display="\\" xr:uid="{9643C687-D238-43A7-ACAB-3BE8D2F5FD96}"/>
  </hyperlinks>
  <pageMargins left="0.7" right="0.7" top="0.75" bottom="0.75" header="0.3" footer="0.3"/>
  <pageSetup paperSize="9" orientation="portrait" r:id="rId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7B3F4-FCF2-4767-9E6E-25F74ED4CA74}">
  <dimension ref="A3:O122"/>
  <sheetViews>
    <sheetView topLeftCell="A8" zoomScaleNormal="100" workbookViewId="0">
      <selection activeCell="D111" sqref="D111:O122"/>
    </sheetView>
  </sheetViews>
  <sheetFormatPr defaultRowHeight="15" x14ac:dyDescent="0.25"/>
  <cols>
    <col min="2" max="2" width="10" bestFit="1" customWidth="1"/>
    <col min="6" max="6" width="9.85546875" bestFit="1" customWidth="1"/>
    <col min="8" max="8" width="12" bestFit="1" customWidth="1"/>
    <col min="9" max="9" width="18.7109375" bestFit="1" customWidth="1"/>
  </cols>
  <sheetData>
    <row r="3" spans="1:9" x14ac:dyDescent="0.25">
      <c r="C3" t="s">
        <v>35</v>
      </c>
      <c r="D3" t="s">
        <v>16</v>
      </c>
      <c r="E3" t="s">
        <v>36</v>
      </c>
      <c r="F3" t="s">
        <v>37</v>
      </c>
      <c r="H3" t="s">
        <v>30</v>
      </c>
      <c r="I3" t="s">
        <v>27</v>
      </c>
    </row>
    <row r="4" spans="1:9" x14ac:dyDescent="0.25">
      <c r="A4" t="s">
        <v>34</v>
      </c>
      <c r="B4">
        <v>1.9610000000000001</v>
      </c>
      <c r="C4" s="13">
        <v>1</v>
      </c>
      <c r="D4" s="14">
        <v>0.20200000000000001</v>
      </c>
      <c r="E4" s="15">
        <v>0.13314999999999999</v>
      </c>
      <c r="F4" s="16">
        <f>E4-$E$4</f>
        <v>0</v>
      </c>
      <c r="G4" s="13"/>
      <c r="H4" s="16">
        <f>D4*9.81/$B$5</f>
        <v>28992553.250653196</v>
      </c>
    </row>
    <row r="5" spans="1:9" x14ac:dyDescent="0.25">
      <c r="A5" t="s">
        <v>38</v>
      </c>
      <c r="B5">
        <v>6.8349275169662913E-8</v>
      </c>
      <c r="C5">
        <v>2</v>
      </c>
      <c r="D5" s="5">
        <v>0.30199999999999999</v>
      </c>
      <c r="E5" s="12">
        <v>0.13350000000000001</v>
      </c>
      <c r="F5" s="17">
        <f t="shared" ref="F5:F54" si="0">E5-$E$4</f>
        <v>3.5000000000001696E-4</v>
      </c>
      <c r="H5" s="17">
        <f t="shared" ref="H5:H54" si="1">D5*9.81/$B$5</f>
        <v>43345302.384639926</v>
      </c>
    </row>
    <row r="6" spans="1:9" x14ac:dyDescent="0.25">
      <c r="B6">
        <f>0.295/2000</f>
        <v>1.4749999999999998E-4</v>
      </c>
      <c r="C6">
        <v>3</v>
      </c>
      <c r="D6" s="5">
        <v>0.40200000000000002</v>
      </c>
      <c r="E6" s="12">
        <v>0.13385</v>
      </c>
      <c r="F6" s="17">
        <f t="shared" si="0"/>
        <v>7.0000000000000617E-4</v>
      </c>
      <c r="H6" s="17">
        <f t="shared" si="1"/>
        <v>57698051.51862666</v>
      </c>
    </row>
    <row r="7" spans="1:9" x14ac:dyDescent="0.25">
      <c r="C7">
        <v>4</v>
      </c>
      <c r="D7" s="5">
        <v>0.502</v>
      </c>
      <c r="E7" s="12">
        <v>0.13414999999999999</v>
      </c>
      <c r="F7" s="17">
        <f t="shared" si="0"/>
        <v>1.0000000000000009E-3</v>
      </c>
      <c r="H7" s="17">
        <f t="shared" si="1"/>
        <v>72050800.652613372</v>
      </c>
    </row>
    <row r="8" spans="1:9" x14ac:dyDescent="0.25">
      <c r="C8">
        <v>5</v>
      </c>
      <c r="D8" s="5">
        <v>0.60199999999999998</v>
      </c>
      <c r="E8" s="12">
        <v>0.13435</v>
      </c>
      <c r="F8" s="17">
        <f t="shared" si="0"/>
        <v>1.2000000000000066E-3</v>
      </c>
      <c r="H8" s="17">
        <f t="shared" si="1"/>
        <v>86403549.786600098</v>
      </c>
    </row>
    <row r="9" spans="1:9" x14ac:dyDescent="0.25">
      <c r="C9">
        <v>6</v>
      </c>
      <c r="D9" s="5">
        <v>0.70199999999999996</v>
      </c>
      <c r="E9" s="12">
        <v>0.1346</v>
      </c>
      <c r="F9" s="17">
        <f t="shared" si="0"/>
        <v>1.4500000000000068E-3</v>
      </c>
      <c r="H9" s="17">
        <f t="shared" si="1"/>
        <v>100756298.92058684</v>
      </c>
    </row>
    <row r="10" spans="1:9" x14ac:dyDescent="0.25">
      <c r="C10">
        <v>7</v>
      </c>
      <c r="D10" s="5">
        <v>0.80200000000000005</v>
      </c>
      <c r="E10" s="12">
        <v>0.13485</v>
      </c>
      <c r="F10" s="17">
        <f t="shared" si="0"/>
        <v>1.7000000000000071E-3</v>
      </c>
      <c r="H10" s="17">
        <f t="shared" si="1"/>
        <v>115109048.05457357</v>
      </c>
    </row>
    <row r="11" spans="1:9" x14ac:dyDescent="0.25">
      <c r="C11">
        <v>8</v>
      </c>
      <c r="D11" s="5">
        <v>0.90200000000000002</v>
      </c>
      <c r="E11" s="12">
        <v>0.1351</v>
      </c>
      <c r="F11" s="17">
        <f t="shared" si="0"/>
        <v>1.9500000000000073E-3</v>
      </c>
      <c r="H11" s="17">
        <f t="shared" si="1"/>
        <v>129461797.18856029</v>
      </c>
    </row>
    <row r="12" spans="1:9" x14ac:dyDescent="0.25">
      <c r="C12">
        <v>9</v>
      </c>
      <c r="D12" s="5">
        <v>1.002</v>
      </c>
      <c r="E12" s="12">
        <v>0.1353</v>
      </c>
      <c r="F12" s="17">
        <f t="shared" si="0"/>
        <v>2.150000000000013E-3</v>
      </c>
      <c r="H12" s="17">
        <f t="shared" si="1"/>
        <v>143814546.32254702</v>
      </c>
    </row>
    <row r="13" spans="1:9" x14ac:dyDescent="0.25">
      <c r="C13">
        <v>10</v>
      </c>
      <c r="D13" s="5">
        <v>1.1020000000000001</v>
      </c>
      <c r="E13" s="12">
        <v>0.13555</v>
      </c>
      <c r="F13" s="17">
        <f t="shared" si="0"/>
        <v>2.4000000000000132E-3</v>
      </c>
      <c r="H13" s="17">
        <f t="shared" si="1"/>
        <v>158167295.45653379</v>
      </c>
    </row>
    <row r="14" spans="1:9" x14ac:dyDescent="0.25">
      <c r="C14">
        <v>11</v>
      </c>
      <c r="D14" s="5">
        <v>1.202</v>
      </c>
      <c r="E14" s="12">
        <v>0.1358</v>
      </c>
      <c r="F14" s="17">
        <f t="shared" si="0"/>
        <v>2.6500000000000135E-3</v>
      </c>
      <c r="H14" s="17">
        <f t="shared" si="1"/>
        <v>172520044.59052047</v>
      </c>
    </row>
    <row r="15" spans="1:9" x14ac:dyDescent="0.25">
      <c r="C15">
        <v>12</v>
      </c>
      <c r="D15" s="5">
        <v>1.302</v>
      </c>
      <c r="E15" s="12">
        <v>0.13600000000000001</v>
      </c>
      <c r="F15" s="17">
        <f t="shared" si="0"/>
        <v>2.8500000000000192E-3</v>
      </c>
      <c r="H15" s="17">
        <f t="shared" si="1"/>
        <v>186872793.72450724</v>
      </c>
    </row>
    <row r="16" spans="1:9" x14ac:dyDescent="0.25">
      <c r="C16">
        <v>13</v>
      </c>
      <c r="D16" s="5">
        <v>1.4019999999999999</v>
      </c>
      <c r="E16" s="12">
        <v>0.13619999999999999</v>
      </c>
      <c r="F16" s="17">
        <f t="shared" si="0"/>
        <v>3.0499999999999972E-3</v>
      </c>
      <c r="H16" s="17">
        <f t="shared" si="1"/>
        <v>201225542.85849392</v>
      </c>
    </row>
    <row r="17" spans="3:8" x14ac:dyDescent="0.25">
      <c r="C17">
        <v>14</v>
      </c>
      <c r="D17" s="5">
        <v>1.502</v>
      </c>
      <c r="E17" s="12">
        <v>0.13644999999999999</v>
      </c>
      <c r="F17" s="17">
        <f t="shared" si="0"/>
        <v>3.2999999999999974E-3</v>
      </c>
      <c r="H17" s="17">
        <f t="shared" si="1"/>
        <v>215578291.9924807</v>
      </c>
    </row>
    <row r="18" spans="3:8" x14ac:dyDescent="0.25">
      <c r="C18">
        <v>15</v>
      </c>
      <c r="D18" s="5">
        <v>1.6020000000000001</v>
      </c>
      <c r="E18" s="12">
        <v>0.1366</v>
      </c>
      <c r="F18" s="17">
        <f t="shared" si="0"/>
        <v>3.4500000000000086E-3</v>
      </c>
      <c r="H18" s="17">
        <f t="shared" si="1"/>
        <v>229931041.12646741</v>
      </c>
    </row>
    <row r="19" spans="3:8" x14ac:dyDescent="0.25">
      <c r="C19">
        <v>16</v>
      </c>
      <c r="D19" s="5">
        <v>1.702</v>
      </c>
      <c r="E19" s="12">
        <v>0.13685</v>
      </c>
      <c r="F19" s="17">
        <f t="shared" si="0"/>
        <v>3.7000000000000088E-3</v>
      </c>
      <c r="H19" s="17">
        <f t="shared" si="1"/>
        <v>244283790.26045412</v>
      </c>
    </row>
    <row r="20" spans="3:8" x14ac:dyDescent="0.25">
      <c r="C20">
        <v>17</v>
      </c>
      <c r="D20" s="5">
        <v>1.802</v>
      </c>
      <c r="E20" s="12">
        <v>0.13705000000000001</v>
      </c>
      <c r="F20" s="17">
        <f t="shared" si="0"/>
        <v>3.9000000000000146E-3</v>
      </c>
      <c r="H20" s="17">
        <f t="shared" si="1"/>
        <v>258636539.39444086</v>
      </c>
    </row>
    <row r="21" spans="3:8" x14ac:dyDescent="0.25">
      <c r="C21">
        <v>18</v>
      </c>
      <c r="D21" s="5">
        <v>1.9019999999999999</v>
      </c>
      <c r="E21" s="12">
        <v>0.13720000000000002</v>
      </c>
      <c r="F21" s="17">
        <f t="shared" si="0"/>
        <v>4.0500000000000258E-3</v>
      </c>
      <c r="H21" s="17">
        <f t="shared" si="1"/>
        <v>272989288.52842754</v>
      </c>
    </row>
    <row r="22" spans="3:8" x14ac:dyDescent="0.25">
      <c r="C22">
        <v>19</v>
      </c>
      <c r="D22" s="5">
        <v>2.0019999999999998</v>
      </c>
      <c r="E22" s="12">
        <v>0.13739999999999999</v>
      </c>
      <c r="F22" s="17">
        <f t="shared" si="0"/>
        <v>4.2500000000000038E-3</v>
      </c>
      <c r="H22" s="17">
        <f t="shared" si="1"/>
        <v>287342037.66241425</v>
      </c>
    </row>
    <row r="23" spans="3:8" x14ac:dyDescent="0.25">
      <c r="C23">
        <v>20</v>
      </c>
      <c r="D23" s="5">
        <v>2.1019999999999999</v>
      </c>
      <c r="E23" s="12">
        <v>0.1376</v>
      </c>
      <c r="F23" s="17">
        <f t="shared" si="0"/>
        <v>4.4500000000000095E-3</v>
      </c>
      <c r="H23" s="17">
        <f t="shared" si="1"/>
        <v>301694786.79640102</v>
      </c>
    </row>
    <row r="24" spans="3:8" x14ac:dyDescent="0.25">
      <c r="C24">
        <v>21</v>
      </c>
      <c r="D24" s="5">
        <v>2.1680000000000001</v>
      </c>
      <c r="E24" s="12">
        <v>0.13769999999999999</v>
      </c>
      <c r="F24" s="17">
        <f t="shared" si="0"/>
        <v>4.5499999999999985E-3</v>
      </c>
      <c r="H24" s="17">
        <f t="shared" si="1"/>
        <v>311167601.2248323</v>
      </c>
    </row>
    <row r="25" spans="3:8" x14ac:dyDescent="0.25">
      <c r="C25">
        <v>22</v>
      </c>
      <c r="D25" s="5">
        <v>2.2679999999999998</v>
      </c>
      <c r="E25" s="12">
        <v>0.13794999999999999</v>
      </c>
      <c r="F25" s="17">
        <f t="shared" si="0"/>
        <v>4.7999999999999987E-3</v>
      </c>
      <c r="H25" s="17">
        <f t="shared" si="1"/>
        <v>325520350.35881901</v>
      </c>
    </row>
    <row r="26" spans="3:8" x14ac:dyDescent="0.25">
      <c r="C26">
        <v>23</v>
      </c>
      <c r="D26" s="5">
        <v>2.3679999999999999</v>
      </c>
      <c r="E26" s="12">
        <v>0.13815</v>
      </c>
      <c r="F26" s="17">
        <f t="shared" si="0"/>
        <v>5.0000000000000044E-3</v>
      </c>
      <c r="H26" s="17">
        <f t="shared" si="1"/>
        <v>339873099.49280578</v>
      </c>
    </row>
    <row r="27" spans="3:8" x14ac:dyDescent="0.25">
      <c r="C27">
        <v>24</v>
      </c>
      <c r="D27" s="5">
        <v>2.468</v>
      </c>
      <c r="E27" s="12">
        <v>0.13830000000000001</v>
      </c>
      <c r="F27" s="17">
        <f t="shared" si="0"/>
        <v>5.1500000000000157E-3</v>
      </c>
      <c r="H27" s="17">
        <f t="shared" si="1"/>
        <v>354225848.62679249</v>
      </c>
    </row>
    <row r="28" spans="3:8" x14ac:dyDescent="0.25">
      <c r="C28">
        <v>25</v>
      </c>
      <c r="D28" s="5">
        <v>2.5680000000000001</v>
      </c>
      <c r="E28" s="12">
        <v>0.13855000000000001</v>
      </c>
      <c r="F28" s="17">
        <f t="shared" si="0"/>
        <v>5.4000000000000159E-3</v>
      </c>
      <c r="H28" s="17">
        <f t="shared" si="1"/>
        <v>368578597.7607792</v>
      </c>
    </row>
    <row r="29" spans="3:8" x14ac:dyDescent="0.25">
      <c r="C29">
        <v>26</v>
      </c>
      <c r="D29" s="5">
        <v>2.6680000000000001</v>
      </c>
      <c r="E29" s="12">
        <v>0.13869999999999999</v>
      </c>
      <c r="F29" s="17">
        <f t="shared" si="0"/>
        <v>5.5499999999999994E-3</v>
      </c>
      <c r="H29" s="17">
        <f t="shared" si="1"/>
        <v>382931346.89476597</v>
      </c>
    </row>
    <row r="30" spans="3:8" x14ac:dyDescent="0.25">
      <c r="C30">
        <v>27</v>
      </c>
      <c r="D30" s="5">
        <v>2.5680000000000001</v>
      </c>
      <c r="E30" s="12">
        <v>0.1386</v>
      </c>
      <c r="F30" s="17">
        <f t="shared" si="0"/>
        <v>5.4500000000000104E-3</v>
      </c>
      <c r="H30" s="17">
        <f t="shared" si="1"/>
        <v>368578597.7607792</v>
      </c>
    </row>
    <row r="31" spans="3:8" x14ac:dyDescent="0.25">
      <c r="C31">
        <v>28</v>
      </c>
      <c r="D31" s="5">
        <v>2.468</v>
      </c>
      <c r="E31" s="12">
        <v>0.1384</v>
      </c>
      <c r="F31" s="17">
        <f t="shared" si="0"/>
        <v>5.2500000000000047E-3</v>
      </c>
      <c r="H31" s="17">
        <f t="shared" si="1"/>
        <v>354225848.62679249</v>
      </c>
    </row>
    <row r="32" spans="3:8" x14ac:dyDescent="0.25">
      <c r="C32">
        <v>29</v>
      </c>
      <c r="D32" s="5">
        <v>2.3679999999999999</v>
      </c>
      <c r="E32" s="12">
        <v>0.13824999999999998</v>
      </c>
      <c r="F32" s="17">
        <f t="shared" si="0"/>
        <v>5.0999999999999934E-3</v>
      </c>
      <c r="H32" s="17">
        <f t="shared" si="1"/>
        <v>339873099.49280578</v>
      </c>
    </row>
    <row r="33" spans="3:8" x14ac:dyDescent="0.25">
      <c r="C33">
        <v>30</v>
      </c>
      <c r="D33" s="5">
        <v>2.2679999999999998</v>
      </c>
      <c r="E33" s="12">
        <v>0.1381</v>
      </c>
      <c r="F33" s="17">
        <f t="shared" si="0"/>
        <v>4.9500000000000099E-3</v>
      </c>
      <c r="H33" s="17">
        <f t="shared" si="1"/>
        <v>325520350.35881901</v>
      </c>
    </row>
    <row r="34" spans="3:8" x14ac:dyDescent="0.25">
      <c r="C34">
        <v>31</v>
      </c>
      <c r="D34" s="5">
        <v>2.1680000000000001</v>
      </c>
      <c r="E34" s="12">
        <v>0.13789999999999999</v>
      </c>
      <c r="F34" s="17">
        <f t="shared" si="0"/>
        <v>4.7500000000000042E-3</v>
      </c>
      <c r="H34" s="17">
        <f t="shared" si="1"/>
        <v>311167601.2248323</v>
      </c>
    </row>
    <row r="35" spans="3:8" x14ac:dyDescent="0.25">
      <c r="C35">
        <v>32</v>
      </c>
      <c r="D35" s="5">
        <v>2.1019999999999999</v>
      </c>
      <c r="E35" s="12">
        <v>0.13780000000000001</v>
      </c>
      <c r="F35" s="17">
        <f t="shared" si="0"/>
        <v>4.6500000000000152E-3</v>
      </c>
      <c r="H35" s="17">
        <f t="shared" si="1"/>
        <v>301694786.79640102</v>
      </c>
    </row>
    <row r="36" spans="3:8" x14ac:dyDescent="0.25">
      <c r="C36">
        <v>33</v>
      </c>
      <c r="D36" s="5">
        <v>2.0019999999999998</v>
      </c>
      <c r="E36" s="12">
        <v>0.13755000000000001</v>
      </c>
      <c r="F36" s="17">
        <f t="shared" si="0"/>
        <v>4.400000000000015E-3</v>
      </c>
      <c r="H36" s="17">
        <f t="shared" si="1"/>
        <v>287342037.66241425</v>
      </c>
    </row>
    <row r="37" spans="3:8" x14ac:dyDescent="0.25">
      <c r="C37">
        <v>34</v>
      </c>
      <c r="D37" s="5">
        <v>1.9019999999999999</v>
      </c>
      <c r="E37" s="12">
        <v>0.13735</v>
      </c>
      <c r="F37" s="17">
        <f t="shared" si="0"/>
        <v>4.2000000000000093E-3</v>
      </c>
      <c r="H37" s="17">
        <f t="shared" si="1"/>
        <v>272989288.52842754</v>
      </c>
    </row>
    <row r="38" spans="3:8" x14ac:dyDescent="0.25">
      <c r="C38">
        <v>35</v>
      </c>
      <c r="D38" s="5">
        <v>1.802</v>
      </c>
      <c r="E38" s="12">
        <v>0.13720000000000002</v>
      </c>
      <c r="F38" s="17">
        <f t="shared" si="0"/>
        <v>4.0500000000000258E-3</v>
      </c>
      <c r="H38" s="17">
        <f t="shared" si="1"/>
        <v>258636539.39444086</v>
      </c>
    </row>
    <row r="39" spans="3:8" x14ac:dyDescent="0.25">
      <c r="C39">
        <v>36</v>
      </c>
      <c r="D39" s="5">
        <v>1.702</v>
      </c>
      <c r="E39" s="12">
        <v>0.13705000000000001</v>
      </c>
      <c r="F39" s="17">
        <f t="shared" si="0"/>
        <v>3.9000000000000146E-3</v>
      </c>
      <c r="H39" s="17">
        <f t="shared" si="1"/>
        <v>244283790.26045412</v>
      </c>
    </row>
    <row r="40" spans="3:8" x14ac:dyDescent="0.25">
      <c r="C40">
        <v>37</v>
      </c>
      <c r="D40" s="5">
        <v>1.6020000000000001</v>
      </c>
      <c r="E40" s="12">
        <v>0.13685</v>
      </c>
      <c r="F40" s="17">
        <f t="shared" si="0"/>
        <v>3.7000000000000088E-3</v>
      </c>
      <c r="H40" s="17">
        <f t="shared" si="1"/>
        <v>229931041.12646741</v>
      </c>
    </row>
    <row r="41" spans="3:8" x14ac:dyDescent="0.25">
      <c r="C41">
        <v>38</v>
      </c>
      <c r="D41" s="5">
        <v>1.502</v>
      </c>
      <c r="E41" s="12">
        <v>0.13664999999999999</v>
      </c>
      <c r="F41" s="17">
        <f t="shared" si="0"/>
        <v>3.5000000000000031E-3</v>
      </c>
      <c r="H41" s="17">
        <f t="shared" si="1"/>
        <v>215578291.9924807</v>
      </c>
    </row>
    <row r="42" spans="3:8" x14ac:dyDescent="0.25">
      <c r="C42">
        <v>39</v>
      </c>
      <c r="D42" s="5">
        <v>1.4019999999999999</v>
      </c>
      <c r="E42" s="12">
        <v>0.13644999999999999</v>
      </c>
      <c r="F42" s="17">
        <f t="shared" si="0"/>
        <v>3.2999999999999974E-3</v>
      </c>
      <c r="H42" s="17">
        <f t="shared" si="1"/>
        <v>201225542.85849392</v>
      </c>
    </row>
    <row r="43" spans="3:8" x14ac:dyDescent="0.25">
      <c r="C43">
        <v>40</v>
      </c>
      <c r="D43" s="5">
        <v>1.302</v>
      </c>
      <c r="E43" s="12">
        <v>0.1363</v>
      </c>
      <c r="F43" s="17">
        <f t="shared" si="0"/>
        <v>3.1500000000000139E-3</v>
      </c>
      <c r="H43" s="17">
        <f t="shared" si="1"/>
        <v>186872793.72450724</v>
      </c>
    </row>
    <row r="44" spans="3:8" x14ac:dyDescent="0.25">
      <c r="C44">
        <v>41</v>
      </c>
      <c r="D44" s="5">
        <v>1.202</v>
      </c>
      <c r="E44" s="12">
        <v>0.13614999999999999</v>
      </c>
      <c r="F44" s="17">
        <f t="shared" si="0"/>
        <v>3.0000000000000027E-3</v>
      </c>
      <c r="H44" s="17">
        <f t="shared" si="1"/>
        <v>172520044.59052047</v>
      </c>
    </row>
    <row r="45" spans="3:8" x14ac:dyDescent="0.25">
      <c r="C45">
        <v>42</v>
      </c>
      <c r="D45" s="5">
        <v>1.1020000000000001</v>
      </c>
      <c r="E45" s="12">
        <v>0.13595000000000002</v>
      </c>
      <c r="F45" s="17">
        <f t="shared" si="0"/>
        <v>2.8000000000000247E-3</v>
      </c>
      <c r="H45" s="17">
        <f t="shared" si="1"/>
        <v>158167295.45653379</v>
      </c>
    </row>
    <row r="46" spans="3:8" x14ac:dyDescent="0.25">
      <c r="C46">
        <v>43</v>
      </c>
      <c r="D46" s="5">
        <v>1.002</v>
      </c>
      <c r="E46" s="12">
        <v>0.13574999999999998</v>
      </c>
      <c r="F46" s="17">
        <f t="shared" si="0"/>
        <v>2.5999999999999912E-3</v>
      </c>
      <c r="H46" s="17">
        <f t="shared" si="1"/>
        <v>143814546.32254702</v>
      </c>
    </row>
    <row r="47" spans="3:8" x14ac:dyDescent="0.25">
      <c r="C47">
        <v>44</v>
      </c>
      <c r="D47" s="5">
        <v>0.90200000000000002</v>
      </c>
      <c r="E47" s="12">
        <v>0.13550000000000001</v>
      </c>
      <c r="F47" s="17">
        <f t="shared" si="0"/>
        <v>2.3500000000000187E-3</v>
      </c>
      <c r="H47" s="17">
        <f t="shared" si="1"/>
        <v>129461797.18856029</v>
      </c>
    </row>
    <row r="48" spans="3:8" x14ac:dyDescent="0.25">
      <c r="C48">
        <v>45</v>
      </c>
      <c r="D48" s="5">
        <v>0.80200000000000005</v>
      </c>
      <c r="E48" s="12">
        <v>0.1353</v>
      </c>
      <c r="F48" s="17">
        <f t="shared" si="0"/>
        <v>2.150000000000013E-3</v>
      </c>
      <c r="H48" s="17">
        <f t="shared" si="1"/>
        <v>115109048.05457357</v>
      </c>
    </row>
    <row r="49" spans="3:8" x14ac:dyDescent="0.25">
      <c r="C49">
        <v>46</v>
      </c>
      <c r="D49" s="5">
        <v>0.70199999999999996</v>
      </c>
      <c r="E49" s="12">
        <v>0.13505</v>
      </c>
      <c r="F49" s="17">
        <f t="shared" si="0"/>
        <v>1.9000000000000128E-3</v>
      </c>
      <c r="H49" s="17">
        <f t="shared" si="1"/>
        <v>100756298.92058684</v>
      </c>
    </row>
    <row r="50" spans="3:8" x14ac:dyDescent="0.25">
      <c r="C50">
        <v>47</v>
      </c>
      <c r="D50" s="5">
        <v>0.60199999999999998</v>
      </c>
      <c r="E50" s="12">
        <v>0.13475000000000001</v>
      </c>
      <c r="F50" s="17">
        <f t="shared" si="0"/>
        <v>1.6000000000000181E-3</v>
      </c>
      <c r="H50" s="17">
        <f t="shared" si="1"/>
        <v>86403549.786600098</v>
      </c>
    </row>
    <row r="51" spans="3:8" x14ac:dyDescent="0.25">
      <c r="C51">
        <v>48</v>
      </c>
      <c r="D51" s="5">
        <v>0.502</v>
      </c>
      <c r="E51" s="12">
        <v>0.13439999999999999</v>
      </c>
      <c r="F51" s="17">
        <f t="shared" si="0"/>
        <v>1.2500000000000011E-3</v>
      </c>
      <c r="H51" s="17">
        <f t="shared" si="1"/>
        <v>72050800.652613372</v>
      </c>
    </row>
    <row r="52" spans="3:8" x14ac:dyDescent="0.25">
      <c r="C52">
        <v>49</v>
      </c>
      <c r="D52" s="5">
        <v>0.40200000000000002</v>
      </c>
      <c r="E52" s="12">
        <v>0.13414999999999999</v>
      </c>
      <c r="F52" s="17">
        <f t="shared" si="0"/>
        <v>1.0000000000000009E-3</v>
      </c>
      <c r="H52" s="17">
        <f t="shared" si="1"/>
        <v>57698051.51862666</v>
      </c>
    </row>
    <row r="53" spans="3:8" x14ac:dyDescent="0.25">
      <c r="C53">
        <v>50</v>
      </c>
      <c r="D53" s="5">
        <v>0.30199999999999999</v>
      </c>
      <c r="E53" s="12">
        <v>0.1338</v>
      </c>
      <c r="F53" s="17">
        <f t="shared" si="0"/>
        <v>6.5000000000001168E-4</v>
      </c>
      <c r="H53" s="17">
        <f t="shared" si="1"/>
        <v>43345302.384639926</v>
      </c>
    </row>
    <row r="54" spans="3:8" x14ac:dyDescent="0.25">
      <c r="C54">
        <v>51</v>
      </c>
      <c r="D54" s="5">
        <v>0.20200000000000001</v>
      </c>
      <c r="E54" s="12">
        <v>0.13324999999999998</v>
      </c>
      <c r="F54" s="17">
        <f t="shared" si="0"/>
        <v>9.9999999999988987E-5</v>
      </c>
      <c r="H54" s="17">
        <f t="shared" si="1"/>
        <v>28992553.250653196</v>
      </c>
    </row>
    <row r="72" spans="4:15" x14ac:dyDescent="0.25">
      <c r="D72" s="13">
        <v>1</v>
      </c>
      <c r="E72" t="s">
        <v>22</v>
      </c>
      <c r="F72" s="14">
        <v>0.20200000000000001</v>
      </c>
      <c r="G72" t="s">
        <v>22</v>
      </c>
      <c r="H72" s="15">
        <v>0.13314999999999999</v>
      </c>
      <c r="I72" t="s">
        <v>22</v>
      </c>
      <c r="J72" s="16">
        <f>H72-$E$4</f>
        <v>0</v>
      </c>
      <c r="K72" s="13" t="s">
        <v>22</v>
      </c>
      <c r="L72" s="18">
        <f>F72*9.81/$B$5</f>
        <v>28992553.250653196</v>
      </c>
      <c r="M72" t="s">
        <v>22</v>
      </c>
      <c r="N72" s="16">
        <v>0</v>
      </c>
      <c r="O72" s="6" t="s">
        <v>23</v>
      </c>
    </row>
    <row r="73" spans="4:15" x14ac:dyDescent="0.25">
      <c r="D73">
        <v>2</v>
      </c>
      <c r="E73" t="s">
        <v>22</v>
      </c>
      <c r="F73" s="5">
        <v>0.30199999999999999</v>
      </c>
      <c r="G73" t="s">
        <v>22</v>
      </c>
      <c r="H73" s="12">
        <v>0.13350000000000001</v>
      </c>
      <c r="I73" t="s">
        <v>22</v>
      </c>
      <c r="J73" s="17">
        <f>H73-$E$4</f>
        <v>3.5000000000001696E-4</v>
      </c>
      <c r="K73" s="13" t="s">
        <v>22</v>
      </c>
      <c r="L73" s="17">
        <f>F73*9.81/$B$5</f>
        <v>43345302.384639926</v>
      </c>
      <c r="M73" t="s">
        <v>22</v>
      </c>
      <c r="N73" s="17">
        <f>F5/($B$4+(E4-$E$4))</f>
        <v>1.7848036715962108E-4</v>
      </c>
      <c r="O73" s="6" t="s">
        <v>23</v>
      </c>
    </row>
    <row r="74" spans="4:15" x14ac:dyDescent="0.25">
      <c r="D74">
        <v>3</v>
      </c>
      <c r="E74" t="s">
        <v>22</v>
      </c>
      <c r="F74" s="5">
        <v>0.40200000000000002</v>
      </c>
      <c r="G74" t="s">
        <v>22</v>
      </c>
      <c r="H74" s="12">
        <v>0.13385</v>
      </c>
      <c r="I74" t="s">
        <v>22</v>
      </c>
      <c r="J74" s="17">
        <f>H74-$E$4</f>
        <v>7.0000000000000617E-4</v>
      </c>
      <c r="K74" s="13" t="s">
        <v>22</v>
      </c>
      <c r="L74" s="17">
        <f>F74*9.81/$B$5</f>
        <v>57698051.51862666</v>
      </c>
      <c r="M74" t="s">
        <v>22</v>
      </c>
      <c r="N74" s="17">
        <f>F6/($B$4+(E5-$E$4))</f>
        <v>3.568970352053464E-4</v>
      </c>
      <c r="O74" s="6" t="s">
        <v>23</v>
      </c>
    </row>
    <row r="75" spans="4:15" x14ac:dyDescent="0.25">
      <c r="D75">
        <v>4</v>
      </c>
      <c r="E75" t="s">
        <v>22</v>
      </c>
      <c r="F75" s="5">
        <v>0.502</v>
      </c>
      <c r="G75" t="s">
        <v>22</v>
      </c>
      <c r="H75" s="12">
        <v>0.13414999999999999</v>
      </c>
      <c r="I75" t="s">
        <v>22</v>
      </c>
      <c r="J75" s="17">
        <f>H75-$E$4</f>
        <v>1.0000000000000009E-3</v>
      </c>
      <c r="K75" s="13" t="s">
        <v>22</v>
      </c>
      <c r="L75" s="17">
        <f>F75*9.81/$B$5</f>
        <v>72050800.652613372</v>
      </c>
      <c r="M75" t="s">
        <v>22</v>
      </c>
      <c r="N75" s="17">
        <f>F7/($B$4+(E6-$E$4))</f>
        <v>5.0976194117347245E-4</v>
      </c>
      <c r="O75" s="6" t="s">
        <v>23</v>
      </c>
    </row>
    <row r="76" spans="4:15" x14ac:dyDescent="0.25">
      <c r="D76">
        <v>5</v>
      </c>
      <c r="E76" t="s">
        <v>22</v>
      </c>
      <c r="F76" s="5">
        <v>0.60199999999999998</v>
      </c>
      <c r="G76" t="s">
        <v>22</v>
      </c>
      <c r="H76" s="12">
        <v>0.13435</v>
      </c>
      <c r="I76" t="s">
        <v>22</v>
      </c>
      <c r="J76" s="17">
        <f>H76-$E$4</f>
        <v>1.2000000000000066E-3</v>
      </c>
      <c r="K76" s="13" t="s">
        <v>22</v>
      </c>
      <c r="L76" s="17">
        <f>F76*9.81/$B$5</f>
        <v>86403549.786600098</v>
      </c>
      <c r="M76" t="s">
        <v>22</v>
      </c>
      <c r="N76" s="17">
        <f>F8/($B$4+(E7-$E$4))</f>
        <v>6.1162079510703696E-4</v>
      </c>
      <c r="O76" s="6" t="s">
        <v>23</v>
      </c>
    </row>
    <row r="77" spans="4:15" x14ac:dyDescent="0.25">
      <c r="D77">
        <v>6</v>
      </c>
      <c r="E77" t="s">
        <v>22</v>
      </c>
      <c r="F77" s="5">
        <v>0.70199999999999996</v>
      </c>
      <c r="G77" t="s">
        <v>22</v>
      </c>
      <c r="H77" s="12">
        <v>0.1346</v>
      </c>
      <c r="I77" t="s">
        <v>22</v>
      </c>
      <c r="J77" s="17">
        <f>H77-$E$4</f>
        <v>1.4500000000000068E-3</v>
      </c>
      <c r="K77" s="13" t="s">
        <v>22</v>
      </c>
      <c r="L77" s="17">
        <f>F77*9.81/$B$5</f>
        <v>100756298.92058684</v>
      </c>
      <c r="M77" t="s">
        <v>22</v>
      </c>
      <c r="N77" s="17">
        <f>F9/($B$4+(E8-$E$4))</f>
        <v>7.3896646621139878E-4</v>
      </c>
      <c r="O77" s="6" t="s">
        <v>23</v>
      </c>
    </row>
    <row r="78" spans="4:15" x14ac:dyDescent="0.25">
      <c r="D78">
        <v>7</v>
      </c>
      <c r="E78" t="s">
        <v>22</v>
      </c>
      <c r="F78" s="5">
        <v>0.80200000000000005</v>
      </c>
      <c r="G78" t="s">
        <v>22</v>
      </c>
      <c r="H78" s="12">
        <v>0.13485</v>
      </c>
      <c r="I78" t="s">
        <v>22</v>
      </c>
      <c r="J78" s="17">
        <f>H78-$E$4</f>
        <v>1.7000000000000071E-3</v>
      </c>
      <c r="K78" s="13" t="s">
        <v>22</v>
      </c>
      <c r="L78" s="17">
        <f>F78*9.81/$B$5</f>
        <v>115109048.05457357</v>
      </c>
      <c r="M78" t="s">
        <v>22</v>
      </c>
      <c r="N78" s="17">
        <f>F10/($B$4+(E9-$E$4))</f>
        <v>8.6626410863971414E-4</v>
      </c>
      <c r="O78" s="6" t="s">
        <v>23</v>
      </c>
    </row>
    <row r="79" spans="4:15" x14ac:dyDescent="0.25">
      <c r="D79">
        <v>8</v>
      </c>
      <c r="E79" t="s">
        <v>22</v>
      </c>
      <c r="F79" s="5">
        <v>0.90200000000000002</v>
      </c>
      <c r="G79" t="s">
        <v>22</v>
      </c>
      <c r="H79" s="12">
        <v>0.1351</v>
      </c>
      <c r="I79" t="s">
        <v>22</v>
      </c>
      <c r="J79" s="17">
        <f>H79-$E$4</f>
        <v>1.9500000000000073E-3</v>
      </c>
      <c r="K79" s="13" t="s">
        <v>22</v>
      </c>
      <c r="L79" s="17">
        <f>F79*9.81/$B$5</f>
        <v>129461797.18856029</v>
      </c>
      <c r="M79" t="s">
        <v>22</v>
      </c>
      <c r="N79" s="17">
        <f>F11/($B$4+(E10-$E$4))</f>
        <v>9.9352932185255366E-4</v>
      </c>
      <c r="O79" s="6" t="s">
        <v>23</v>
      </c>
    </row>
    <row r="80" spans="4:15" x14ac:dyDescent="0.25">
      <c r="D80">
        <v>9</v>
      </c>
      <c r="E80" t="s">
        <v>22</v>
      </c>
      <c r="F80" s="5">
        <v>1.002</v>
      </c>
      <c r="G80" t="s">
        <v>22</v>
      </c>
      <c r="H80" s="12">
        <v>0.1353</v>
      </c>
      <c r="I80" t="s">
        <v>22</v>
      </c>
      <c r="J80" s="17">
        <f>H80-$E$4</f>
        <v>2.150000000000013E-3</v>
      </c>
      <c r="K80" s="13" t="s">
        <v>22</v>
      </c>
      <c r="L80" s="17">
        <f>F80*9.81/$B$5</f>
        <v>143814546.32254702</v>
      </c>
      <c r="M80" t="s">
        <v>22</v>
      </c>
      <c r="N80" s="17">
        <f>F12/($B$4+(E11-$E$4))</f>
        <v>1.0952902519167644E-3</v>
      </c>
      <c r="O80" s="6" t="s">
        <v>23</v>
      </c>
    </row>
    <row r="81" spans="4:15" x14ac:dyDescent="0.25">
      <c r="D81">
        <v>10</v>
      </c>
      <c r="E81" t="s">
        <v>22</v>
      </c>
      <c r="F81" s="5">
        <v>1.1020000000000001</v>
      </c>
      <c r="G81" t="s">
        <v>22</v>
      </c>
      <c r="H81" s="12">
        <v>0.13555</v>
      </c>
      <c r="I81" t="s">
        <v>22</v>
      </c>
      <c r="J81" s="17">
        <f>H81-$E$4</f>
        <v>2.4000000000000132E-3</v>
      </c>
      <c r="K81" s="13" t="s">
        <v>22</v>
      </c>
      <c r="L81" s="17">
        <f>F81*9.81/$B$5</f>
        <v>158167295.45653379</v>
      </c>
      <c r="M81" t="s">
        <v>22</v>
      </c>
      <c r="N81" s="17">
        <f>F13/($B$4+(E12-$E$4))</f>
        <v>1.2225250235590825E-3</v>
      </c>
      <c r="O81" s="6" t="s">
        <v>23</v>
      </c>
    </row>
    <row r="82" spans="4:15" x14ac:dyDescent="0.25">
      <c r="D82">
        <v>11</v>
      </c>
      <c r="E82" t="s">
        <v>22</v>
      </c>
      <c r="F82" s="5">
        <v>1.202</v>
      </c>
      <c r="G82" t="s">
        <v>22</v>
      </c>
      <c r="H82" s="12">
        <v>0.1358</v>
      </c>
      <c r="I82" t="s">
        <v>22</v>
      </c>
      <c r="J82" s="17">
        <f>H82-$E$4</f>
        <v>2.6500000000000135E-3</v>
      </c>
      <c r="K82" s="13" t="s">
        <v>22</v>
      </c>
      <c r="L82" s="17">
        <f>F82*9.81/$B$5</f>
        <v>172520044.59052047</v>
      </c>
      <c r="M82" t="s">
        <v>22</v>
      </c>
      <c r="N82" s="17">
        <f>F14/($B$4+(E13-$E$4))</f>
        <v>1.3496995008658518E-3</v>
      </c>
      <c r="O82" s="6" t="s">
        <v>23</v>
      </c>
    </row>
    <row r="83" spans="4:15" x14ac:dyDescent="0.25">
      <c r="D83">
        <v>12</v>
      </c>
      <c r="E83" t="s">
        <v>22</v>
      </c>
      <c r="F83" s="5">
        <v>1.302</v>
      </c>
      <c r="G83" t="s">
        <v>22</v>
      </c>
      <c r="H83" s="12">
        <v>0.13600000000000001</v>
      </c>
      <c r="I83" t="s">
        <v>22</v>
      </c>
      <c r="J83" s="17">
        <f>H83-$E$4</f>
        <v>2.8500000000000192E-3</v>
      </c>
      <c r="K83" s="13" t="s">
        <v>22</v>
      </c>
      <c r="L83" s="17">
        <f>F83*9.81/$B$5</f>
        <v>186872793.72450724</v>
      </c>
      <c r="M83" t="s">
        <v>22</v>
      </c>
      <c r="N83" s="17">
        <f>F15/($B$4+(E14-$E$4))</f>
        <v>1.4513788098693857E-3</v>
      </c>
      <c r="O83" s="6" t="s">
        <v>23</v>
      </c>
    </row>
    <row r="84" spans="4:15" x14ac:dyDescent="0.25">
      <c r="D84">
        <v>13</v>
      </c>
      <c r="E84" t="s">
        <v>22</v>
      </c>
      <c r="F84" s="5">
        <v>1.4019999999999999</v>
      </c>
      <c r="G84" t="s">
        <v>22</v>
      </c>
      <c r="H84" s="12">
        <v>0.13619999999999999</v>
      </c>
      <c r="I84" t="s">
        <v>22</v>
      </c>
      <c r="J84" s="17">
        <f>H84-$E$4</f>
        <v>3.0499999999999972E-3</v>
      </c>
      <c r="K84" s="13" t="s">
        <v>22</v>
      </c>
      <c r="L84" s="17">
        <f>F84*9.81/$B$5</f>
        <v>201225542.85849392</v>
      </c>
      <c r="M84" t="s">
        <v>22</v>
      </c>
      <c r="N84" s="17">
        <f>F16/($B$4+(E15-$E$4))</f>
        <v>1.5530717722840323E-3</v>
      </c>
      <c r="O84" s="6" t="s">
        <v>23</v>
      </c>
    </row>
    <row r="85" spans="4:15" x14ac:dyDescent="0.25">
      <c r="D85">
        <v>14</v>
      </c>
      <c r="E85" t="s">
        <v>22</v>
      </c>
      <c r="F85" s="5">
        <v>1.502</v>
      </c>
      <c r="G85" t="s">
        <v>22</v>
      </c>
      <c r="H85" s="12">
        <v>0.13644999999999999</v>
      </c>
      <c r="I85" t="s">
        <v>22</v>
      </c>
      <c r="J85" s="17">
        <f>H85-$E$4</f>
        <v>3.2999999999999974E-3</v>
      </c>
      <c r="K85" s="13" t="s">
        <v>22</v>
      </c>
      <c r="L85" s="17">
        <f>F85*9.81/$B$5</f>
        <v>215578291.9924807</v>
      </c>
      <c r="M85" t="s">
        <v>22</v>
      </c>
      <c r="N85" s="17">
        <f>F17/($B$4+(E16-$E$4))</f>
        <v>1.680201624194902E-3</v>
      </c>
      <c r="O85" s="6" t="s">
        <v>23</v>
      </c>
    </row>
    <row r="86" spans="4:15" x14ac:dyDescent="0.25">
      <c r="D86">
        <v>15</v>
      </c>
      <c r="E86" t="s">
        <v>22</v>
      </c>
      <c r="F86" s="5">
        <v>1.6020000000000001</v>
      </c>
      <c r="G86" t="s">
        <v>22</v>
      </c>
      <c r="H86" s="12">
        <v>0.1366</v>
      </c>
      <c r="I86" t="s">
        <v>22</v>
      </c>
      <c r="J86" s="17">
        <f>H86-$E$4</f>
        <v>3.4500000000000086E-3</v>
      </c>
      <c r="K86" s="13" t="s">
        <v>22</v>
      </c>
      <c r="L86" s="17">
        <f>F86*9.81/$B$5</f>
        <v>229931041.12646741</v>
      </c>
      <c r="M86" t="s">
        <v>22</v>
      </c>
      <c r="N86" s="17">
        <f>F18/($B$4+(E17-$E$4))</f>
        <v>1.7563508629028196E-3</v>
      </c>
      <c r="O86" s="6" t="s">
        <v>23</v>
      </c>
    </row>
    <row r="87" spans="4:15" x14ac:dyDescent="0.25">
      <c r="D87">
        <v>16</v>
      </c>
      <c r="E87" t="s">
        <v>22</v>
      </c>
      <c r="F87" s="5">
        <v>1.702</v>
      </c>
      <c r="G87" t="s">
        <v>22</v>
      </c>
      <c r="H87" s="12">
        <v>0.13685</v>
      </c>
      <c r="I87" t="s">
        <v>22</v>
      </c>
      <c r="J87" s="17">
        <f>H87-$E$4</f>
        <v>3.7000000000000088E-3</v>
      </c>
      <c r="K87" s="13" t="s">
        <v>22</v>
      </c>
      <c r="L87" s="17">
        <f>F87*9.81/$B$5</f>
        <v>244283790.26045412</v>
      </c>
      <c r="M87" t="s">
        <v>22</v>
      </c>
      <c r="N87" s="17">
        <f>F19/($B$4+(E18-$E$4))</f>
        <v>1.8834788363155126E-3</v>
      </c>
      <c r="O87" s="6" t="s">
        <v>23</v>
      </c>
    </row>
    <row r="88" spans="4:15" x14ac:dyDescent="0.25">
      <c r="D88">
        <v>17</v>
      </c>
      <c r="E88" t="s">
        <v>22</v>
      </c>
      <c r="F88" s="5">
        <v>1.802</v>
      </c>
      <c r="G88" t="s">
        <v>22</v>
      </c>
      <c r="H88" s="12">
        <v>0.13705000000000001</v>
      </c>
      <c r="I88" t="s">
        <v>22</v>
      </c>
      <c r="J88" s="17">
        <f>H88-$E$4</f>
        <v>3.9000000000000146E-3</v>
      </c>
      <c r="K88" s="13" t="s">
        <v>22</v>
      </c>
      <c r="L88" s="17">
        <f>F88*9.81/$B$5</f>
        <v>258636539.39444086</v>
      </c>
      <c r="M88" t="s">
        <v>22</v>
      </c>
      <c r="N88" s="17">
        <f>F20/($B$4+(E19-$E$4))</f>
        <v>1.9850358833409755E-3</v>
      </c>
      <c r="O88" s="6" t="s">
        <v>23</v>
      </c>
    </row>
    <row r="89" spans="4:15" x14ac:dyDescent="0.25">
      <c r="D89">
        <v>18</v>
      </c>
      <c r="E89" t="s">
        <v>22</v>
      </c>
      <c r="F89" s="5">
        <v>1.9019999999999999</v>
      </c>
      <c r="G89" t="s">
        <v>22</v>
      </c>
      <c r="H89" s="12">
        <v>0.13720000000000002</v>
      </c>
      <c r="I89" t="s">
        <v>22</v>
      </c>
      <c r="J89" s="17">
        <f>H89-$E$4</f>
        <v>4.0500000000000258E-3</v>
      </c>
      <c r="K89" s="13" t="s">
        <v>22</v>
      </c>
      <c r="L89" s="17">
        <f>F89*9.81/$B$5</f>
        <v>272989288.52842754</v>
      </c>
      <c r="M89" t="s">
        <v>22</v>
      </c>
      <c r="N89" s="17">
        <f>F21/($B$4+(E20-$E$4))</f>
        <v>2.0611735966207063E-3</v>
      </c>
      <c r="O89" s="6" t="s">
        <v>23</v>
      </c>
    </row>
    <row r="90" spans="4:15" x14ac:dyDescent="0.25">
      <c r="D90">
        <v>19</v>
      </c>
      <c r="E90" t="s">
        <v>22</v>
      </c>
      <c r="F90" s="5">
        <v>2.0019999999999998</v>
      </c>
      <c r="G90" t="s">
        <v>22</v>
      </c>
      <c r="H90" s="12">
        <v>0.13739999999999999</v>
      </c>
      <c r="I90" t="s">
        <v>22</v>
      </c>
      <c r="J90" s="17">
        <f>H90-$E$4</f>
        <v>4.2500000000000038E-3</v>
      </c>
      <c r="K90" s="13" t="s">
        <v>22</v>
      </c>
      <c r="L90" s="17">
        <f>F90*9.81/$B$5</f>
        <v>287342037.66241425</v>
      </c>
      <c r="M90" t="s">
        <v>22</v>
      </c>
      <c r="N90" s="17">
        <f>F22/($B$4+(E21-$E$4))</f>
        <v>2.1627948398259605E-3</v>
      </c>
      <c r="O90" s="6" t="s">
        <v>23</v>
      </c>
    </row>
    <row r="91" spans="4:15" x14ac:dyDescent="0.25">
      <c r="D91">
        <v>20</v>
      </c>
      <c r="E91" t="s">
        <v>22</v>
      </c>
      <c r="F91" s="5">
        <v>2.1019999999999999</v>
      </c>
      <c r="G91" t="s">
        <v>22</v>
      </c>
      <c r="H91" s="12">
        <v>0.1376</v>
      </c>
      <c r="I91" t="s">
        <v>22</v>
      </c>
      <c r="J91" s="17">
        <f>H91-$E$4</f>
        <v>4.4500000000000095E-3</v>
      </c>
      <c r="K91" s="13" t="s">
        <v>22</v>
      </c>
      <c r="L91" s="17">
        <f>F91*9.81/$B$5</f>
        <v>301694786.79640102</v>
      </c>
      <c r="M91" t="s">
        <v>22</v>
      </c>
      <c r="N91" s="17">
        <f>F23/($B$4+(E22-$E$4))</f>
        <v>2.2643429589110846E-3</v>
      </c>
      <c r="O91" s="6" t="s">
        <v>23</v>
      </c>
    </row>
    <row r="92" spans="4:15" x14ac:dyDescent="0.25">
      <c r="D92">
        <v>21</v>
      </c>
      <c r="E92" t="s">
        <v>22</v>
      </c>
      <c r="F92" s="5">
        <v>2.1680000000000001</v>
      </c>
      <c r="G92" t="s">
        <v>22</v>
      </c>
      <c r="H92" s="12">
        <v>0.13769999999999999</v>
      </c>
      <c r="I92" t="s">
        <v>22</v>
      </c>
      <c r="J92" s="17">
        <f>H92-$E$4</f>
        <v>4.5499999999999985E-3</v>
      </c>
      <c r="K92" s="13" t="s">
        <v>22</v>
      </c>
      <c r="L92" s="17">
        <f>F92*9.81/$B$5</f>
        <v>311167601.2248323</v>
      </c>
      <c r="M92" t="s">
        <v>22</v>
      </c>
      <c r="N92" s="17">
        <f>F24/($B$4+(E23-$E$4))</f>
        <v>2.314991477778625E-3</v>
      </c>
      <c r="O92" s="6" t="s">
        <v>23</v>
      </c>
    </row>
    <row r="93" spans="4:15" x14ac:dyDescent="0.25">
      <c r="D93">
        <v>22</v>
      </c>
      <c r="E93" t="s">
        <v>22</v>
      </c>
      <c r="F93" s="5">
        <v>2.2679999999999998</v>
      </c>
      <c r="G93" t="s">
        <v>22</v>
      </c>
      <c r="H93" s="12">
        <v>0.13794999999999999</v>
      </c>
      <c r="I93" t="s">
        <v>22</v>
      </c>
      <c r="J93" s="17">
        <f>H93-$E$4</f>
        <v>4.7999999999999987E-3</v>
      </c>
      <c r="K93" s="13" t="s">
        <v>22</v>
      </c>
      <c r="L93" s="17">
        <f>F93*9.81/$B$5</f>
        <v>325520350.35881901</v>
      </c>
      <c r="M93" t="s">
        <v>22</v>
      </c>
      <c r="N93" s="17">
        <f>F25/($B$4+(E24-$E$4))</f>
        <v>2.4420645620818592E-3</v>
      </c>
      <c r="O93" s="6" t="s">
        <v>23</v>
      </c>
    </row>
    <row r="94" spans="4:15" x14ac:dyDescent="0.25">
      <c r="D94">
        <v>23</v>
      </c>
      <c r="E94" t="s">
        <v>22</v>
      </c>
      <c r="F94" s="5">
        <v>2.3679999999999999</v>
      </c>
      <c r="G94" t="s">
        <v>22</v>
      </c>
      <c r="H94" s="12">
        <v>0.13815</v>
      </c>
      <c r="I94" t="s">
        <v>22</v>
      </c>
      <c r="J94" s="17">
        <f>H94-$E$4</f>
        <v>5.0000000000000044E-3</v>
      </c>
      <c r="K94" s="13" t="s">
        <v>22</v>
      </c>
      <c r="L94" s="17">
        <f>F94*9.81/$B$5</f>
        <v>339873099.49280578</v>
      </c>
      <c r="M94" t="s">
        <v>22</v>
      </c>
      <c r="N94" s="17">
        <f>F26/($B$4+(E25-$E$4))</f>
        <v>2.5434937430053946E-3</v>
      </c>
      <c r="O94" s="6" t="s">
        <v>23</v>
      </c>
    </row>
    <row r="95" spans="4:15" x14ac:dyDescent="0.25">
      <c r="D95">
        <v>24</v>
      </c>
      <c r="E95" t="s">
        <v>22</v>
      </c>
      <c r="F95" s="5">
        <v>2.468</v>
      </c>
      <c r="G95" t="s">
        <v>22</v>
      </c>
      <c r="H95" s="12">
        <v>0.13830000000000001</v>
      </c>
      <c r="I95" t="s">
        <v>22</v>
      </c>
      <c r="J95" s="17">
        <f>H95-$E$4</f>
        <v>5.1500000000000157E-3</v>
      </c>
      <c r="K95" s="13" t="s">
        <v>22</v>
      </c>
      <c r="L95" s="17">
        <f>F95*9.81/$B$5</f>
        <v>354225848.62679249</v>
      </c>
      <c r="M95" t="s">
        <v>22</v>
      </c>
      <c r="N95" s="17">
        <f>F27/($B$4+(E26-$E$4))</f>
        <v>2.6195320447609436E-3</v>
      </c>
      <c r="O95" s="6" t="s">
        <v>23</v>
      </c>
    </row>
    <row r="96" spans="4:15" x14ac:dyDescent="0.25">
      <c r="D96">
        <v>25</v>
      </c>
      <c r="E96" t="s">
        <v>22</v>
      </c>
      <c r="F96" s="5">
        <v>2.5680000000000001</v>
      </c>
      <c r="G96" t="s">
        <v>22</v>
      </c>
      <c r="H96" s="12">
        <v>0.13855000000000001</v>
      </c>
      <c r="I96" t="s">
        <v>22</v>
      </c>
      <c r="J96" s="17">
        <f>H96-$E$4</f>
        <v>5.4000000000000159E-3</v>
      </c>
      <c r="K96" s="13" t="s">
        <v>22</v>
      </c>
      <c r="L96" s="17">
        <f>F96*9.81/$B$5</f>
        <v>368578597.7607792</v>
      </c>
      <c r="M96" t="s">
        <v>22</v>
      </c>
      <c r="N96" s="17">
        <f>F28/($B$4+(E27-$E$4))</f>
        <v>2.746484245861209E-3</v>
      </c>
      <c r="O96" s="6" t="s">
        <v>23</v>
      </c>
    </row>
    <row r="97" spans="4:15" x14ac:dyDescent="0.25">
      <c r="D97">
        <v>26</v>
      </c>
      <c r="E97" t="s">
        <v>22</v>
      </c>
      <c r="F97" s="5">
        <v>2.6680000000000001</v>
      </c>
      <c r="G97" t="s">
        <v>22</v>
      </c>
      <c r="H97" s="12">
        <v>0.13869999999999999</v>
      </c>
      <c r="I97" t="s">
        <v>22</v>
      </c>
      <c r="J97" s="17">
        <f>H97-$E$4</f>
        <v>5.5499999999999994E-3</v>
      </c>
      <c r="K97" s="13" t="s">
        <v>22</v>
      </c>
      <c r="L97" s="17">
        <f>F97*9.81/$B$5</f>
        <v>382931346.89476597</v>
      </c>
      <c r="M97" t="s">
        <v>22</v>
      </c>
      <c r="N97" s="17">
        <f>F29/($B$4+(E28-$E$4))</f>
        <v>2.8224165988608618E-3</v>
      </c>
      <c r="O97" s="6" t="s">
        <v>23</v>
      </c>
    </row>
    <row r="98" spans="4:15" x14ac:dyDescent="0.25">
      <c r="D98">
        <v>27</v>
      </c>
      <c r="E98" t="s">
        <v>22</v>
      </c>
      <c r="F98" s="5">
        <v>2.5680000000000001</v>
      </c>
      <c r="G98" t="s">
        <v>22</v>
      </c>
      <c r="H98" s="12">
        <v>0.1386</v>
      </c>
      <c r="I98" t="s">
        <v>22</v>
      </c>
      <c r="J98" s="17">
        <f>H98-$E$4</f>
        <v>5.4500000000000104E-3</v>
      </c>
      <c r="K98" s="13" t="s">
        <v>22</v>
      </c>
      <c r="L98" s="17">
        <f>F98*9.81/$B$5</f>
        <v>368578597.7607792</v>
      </c>
      <c r="M98" t="s">
        <v>22</v>
      </c>
      <c r="N98" s="17">
        <f>F30/($B$4+(E29-$E$4))</f>
        <v>2.7713508428466147E-3</v>
      </c>
      <c r="O98" s="6" t="s">
        <v>23</v>
      </c>
    </row>
    <row r="99" spans="4:15" x14ac:dyDescent="0.25">
      <c r="D99">
        <v>28</v>
      </c>
      <c r="E99" t="s">
        <v>22</v>
      </c>
      <c r="F99" s="5">
        <v>2.468</v>
      </c>
      <c r="G99" t="s">
        <v>22</v>
      </c>
      <c r="H99" s="12">
        <v>0.1384</v>
      </c>
      <c r="I99" t="s">
        <v>22</v>
      </c>
      <c r="J99" s="17">
        <f>H99-$E$4</f>
        <v>5.2500000000000047E-3</v>
      </c>
      <c r="K99" s="13" t="s">
        <v>22</v>
      </c>
      <c r="L99" s="17">
        <f>F99*9.81/$B$5</f>
        <v>354225848.62679249</v>
      </c>
      <c r="M99" t="s">
        <v>22</v>
      </c>
      <c r="N99" s="17">
        <f>F31/($B$4+(E30-$E$4))</f>
        <v>2.6697856543517529E-3</v>
      </c>
      <c r="O99" s="6" t="s">
        <v>23</v>
      </c>
    </row>
    <row r="100" spans="4:15" x14ac:dyDescent="0.25">
      <c r="D100">
        <v>29</v>
      </c>
      <c r="E100" t="s">
        <v>22</v>
      </c>
      <c r="F100" s="5">
        <v>2.3679999999999999</v>
      </c>
      <c r="G100" t="s">
        <v>22</v>
      </c>
      <c r="H100" s="12">
        <v>0.13824999999999998</v>
      </c>
      <c r="I100" t="s">
        <v>22</v>
      </c>
      <c r="J100" s="17">
        <f>H100-$E$4</f>
        <v>5.0999999999999934E-3</v>
      </c>
      <c r="K100" s="13" t="s">
        <v>22</v>
      </c>
      <c r="L100" s="17">
        <f>F100*9.81/$B$5</f>
        <v>339873099.49280578</v>
      </c>
      <c r="M100" t="s">
        <v>22</v>
      </c>
      <c r="N100" s="17">
        <f>F32/($B$4+(E31-$E$4))</f>
        <v>2.5937698664971359E-3</v>
      </c>
      <c r="O100" s="6" t="s">
        <v>23</v>
      </c>
    </row>
    <row r="101" spans="4:15" x14ac:dyDescent="0.25">
      <c r="D101">
        <v>30</v>
      </c>
      <c r="E101" t="s">
        <v>22</v>
      </c>
      <c r="F101" s="5">
        <v>2.2679999999999998</v>
      </c>
      <c r="G101" t="s">
        <v>22</v>
      </c>
      <c r="H101" s="12">
        <v>0.1381</v>
      </c>
      <c r="I101" t="s">
        <v>22</v>
      </c>
      <c r="J101" s="17">
        <f>H101-$E$4</f>
        <v>4.9500000000000099E-3</v>
      </c>
      <c r="K101" s="13" t="s">
        <v>22</v>
      </c>
      <c r="L101" s="17">
        <f>F101*9.81/$B$5</f>
        <v>325520350.35881901</v>
      </c>
      <c r="M101" t="s">
        <v>22</v>
      </c>
      <c r="N101" s="17">
        <f>F33/($B$4+(E32-$E$4))</f>
        <v>2.5176745842022327E-3</v>
      </c>
      <c r="O101" s="6" t="s">
        <v>23</v>
      </c>
    </row>
    <row r="102" spans="4:15" x14ac:dyDescent="0.25">
      <c r="D102">
        <v>31</v>
      </c>
      <c r="E102" t="s">
        <v>22</v>
      </c>
      <c r="F102" s="5">
        <v>2.1680000000000001</v>
      </c>
      <c r="G102" t="s">
        <v>22</v>
      </c>
      <c r="H102" s="12">
        <v>0.13789999999999999</v>
      </c>
      <c r="I102" t="s">
        <v>22</v>
      </c>
      <c r="J102" s="17">
        <f>H102-$E$4</f>
        <v>4.7500000000000042E-3</v>
      </c>
      <c r="K102" s="13" t="s">
        <v>22</v>
      </c>
      <c r="L102" s="17">
        <f>F102*9.81/$B$5</f>
        <v>311167601.2248323</v>
      </c>
      <c r="M102" t="s">
        <v>22</v>
      </c>
      <c r="N102" s="17">
        <f>F34/($B$4+(E33-$E$4))</f>
        <v>2.416134693150896E-3</v>
      </c>
      <c r="O102" s="6" t="s">
        <v>23</v>
      </c>
    </row>
    <row r="103" spans="4:15" x14ac:dyDescent="0.25">
      <c r="D103">
        <v>32</v>
      </c>
      <c r="E103" t="s">
        <v>22</v>
      </c>
      <c r="F103" s="5">
        <v>2.1019999999999999</v>
      </c>
      <c r="G103" t="s">
        <v>22</v>
      </c>
      <c r="H103" s="12">
        <v>0.13780000000000001</v>
      </c>
      <c r="I103" t="s">
        <v>22</v>
      </c>
      <c r="J103" s="17">
        <f>H103-$E$4</f>
        <v>4.6500000000000152E-3</v>
      </c>
      <c r="K103" s="13" t="s">
        <v>22</v>
      </c>
      <c r="L103" s="17">
        <f>F103*9.81/$B$5</f>
        <v>301694786.79640102</v>
      </c>
      <c r="M103" t="s">
        <v>22</v>
      </c>
      <c r="N103" s="17">
        <f>F35/($B$4+(E34-$E$4))</f>
        <v>2.3655093475772682E-3</v>
      </c>
      <c r="O103" s="6" t="s">
        <v>23</v>
      </c>
    </row>
    <row r="104" spans="4:15" x14ac:dyDescent="0.25">
      <c r="D104">
        <v>33</v>
      </c>
      <c r="E104" t="s">
        <v>22</v>
      </c>
      <c r="F104" s="5">
        <v>2.0019999999999998</v>
      </c>
      <c r="G104" t="s">
        <v>22</v>
      </c>
      <c r="H104" s="12">
        <v>0.13755000000000001</v>
      </c>
      <c r="I104" t="s">
        <v>22</v>
      </c>
      <c r="J104" s="17">
        <f>H104-$E$4</f>
        <v>4.400000000000015E-3</v>
      </c>
      <c r="K104" s="13" t="s">
        <v>22</v>
      </c>
      <c r="L104" s="17">
        <f>F104*9.81/$B$5</f>
        <v>287342037.66241425</v>
      </c>
      <c r="M104" t="s">
        <v>22</v>
      </c>
      <c r="N104" s="17">
        <f>F36/($B$4+(E35-$E$4))</f>
        <v>2.2384452979930377E-3</v>
      </c>
      <c r="O104" s="6" t="s">
        <v>23</v>
      </c>
    </row>
    <row r="105" spans="4:15" x14ac:dyDescent="0.25">
      <c r="D105">
        <v>34</v>
      </c>
      <c r="E105" t="s">
        <v>22</v>
      </c>
      <c r="F105" s="5">
        <v>1.9019999999999999</v>
      </c>
      <c r="G105" t="s">
        <v>22</v>
      </c>
      <c r="H105" s="12">
        <v>0.13735</v>
      </c>
      <c r="I105" t="s">
        <v>22</v>
      </c>
      <c r="J105" s="17">
        <f>H105-$E$4</f>
        <v>4.2000000000000093E-3</v>
      </c>
      <c r="K105" s="13" t="s">
        <v>22</v>
      </c>
      <c r="L105" s="17">
        <f>F105*9.81/$B$5</f>
        <v>272989288.52842754</v>
      </c>
      <c r="M105" t="s">
        <v>22</v>
      </c>
      <c r="N105" s="17">
        <f>F37/($B$4+(E36-$E$4))</f>
        <v>2.1369695736236944E-3</v>
      </c>
      <c r="O105" s="6" t="s">
        <v>23</v>
      </c>
    </row>
    <row r="106" spans="4:15" x14ac:dyDescent="0.25">
      <c r="D106">
        <v>35</v>
      </c>
      <c r="E106" t="s">
        <v>22</v>
      </c>
      <c r="F106" s="5">
        <v>1.802</v>
      </c>
      <c r="G106" t="s">
        <v>22</v>
      </c>
      <c r="H106" s="12">
        <v>0.13720000000000002</v>
      </c>
      <c r="I106" t="s">
        <v>22</v>
      </c>
      <c r="J106" s="17">
        <f>H106-$E$4</f>
        <v>4.0500000000000258E-3</v>
      </c>
      <c r="K106" s="13" t="s">
        <v>22</v>
      </c>
      <c r="L106" s="17">
        <f>F106*9.81/$B$5</f>
        <v>258636539.39444086</v>
      </c>
      <c r="M106" t="s">
        <v>22</v>
      </c>
      <c r="N106" s="17">
        <f>F38/($B$4+(E37-$E$4))</f>
        <v>2.0608589456543995E-3</v>
      </c>
      <c r="O106" s="6" t="s">
        <v>23</v>
      </c>
    </row>
    <row r="107" spans="4:15" x14ac:dyDescent="0.25">
      <c r="D107">
        <v>36</v>
      </c>
      <c r="E107" t="s">
        <v>22</v>
      </c>
      <c r="F107" s="5">
        <v>1.702</v>
      </c>
      <c r="G107" t="s">
        <v>22</v>
      </c>
      <c r="H107" s="12">
        <v>0.13705000000000001</v>
      </c>
      <c r="I107" t="s">
        <v>22</v>
      </c>
      <c r="J107" s="17">
        <f>H107-$E$4</f>
        <v>3.9000000000000146E-3</v>
      </c>
      <c r="K107" s="13" t="s">
        <v>22</v>
      </c>
      <c r="L107" s="17">
        <f>F107*9.81/$B$5</f>
        <v>244283790.26045412</v>
      </c>
      <c r="M107" t="s">
        <v>22</v>
      </c>
      <c r="N107" s="17">
        <f>F39/($B$4+(E38-$E$4))</f>
        <v>1.9846823236050045E-3</v>
      </c>
      <c r="O107" s="6" t="s">
        <v>23</v>
      </c>
    </row>
    <row r="108" spans="4:15" x14ac:dyDescent="0.25">
      <c r="D108">
        <v>37</v>
      </c>
      <c r="E108" t="s">
        <v>22</v>
      </c>
      <c r="F108" s="5">
        <v>1.6020000000000001</v>
      </c>
      <c r="G108" t="s">
        <v>22</v>
      </c>
      <c r="H108" s="12">
        <v>0.13685</v>
      </c>
      <c r="I108" t="s">
        <v>22</v>
      </c>
      <c r="J108" s="17">
        <f>H108-$E$4</f>
        <v>3.7000000000000088E-3</v>
      </c>
      <c r="K108" s="13" t="s">
        <v>22</v>
      </c>
      <c r="L108" s="17">
        <f>F108*9.81/$B$5</f>
        <v>229931041.12646741</v>
      </c>
      <c r="M108" t="s">
        <v>22</v>
      </c>
      <c r="N108" s="17">
        <f>F40/($B$4+(E39-$E$4))</f>
        <v>1.8830474833324896E-3</v>
      </c>
      <c r="O108" s="6" t="s">
        <v>23</v>
      </c>
    </row>
    <row r="109" spans="4:15" x14ac:dyDescent="0.25">
      <c r="D109">
        <v>38</v>
      </c>
      <c r="E109" t="s">
        <v>22</v>
      </c>
      <c r="F109" s="5">
        <v>1.502</v>
      </c>
      <c r="G109" t="s">
        <v>22</v>
      </c>
      <c r="H109" s="12">
        <v>0.13664999999999999</v>
      </c>
      <c r="I109" t="s">
        <v>22</v>
      </c>
      <c r="J109" s="17">
        <f>H109-$E$4</f>
        <v>3.5000000000000031E-3</v>
      </c>
      <c r="K109" s="13" t="s">
        <v>22</v>
      </c>
      <c r="L109" s="17">
        <f>F109*9.81/$B$5</f>
        <v>215578291.9924807</v>
      </c>
      <c r="M109" t="s">
        <v>22</v>
      </c>
      <c r="N109" s="17">
        <f>F41/($B$4+(E40-$E$4))</f>
        <v>1.7814424594085627E-3</v>
      </c>
      <c r="O109" s="6" t="s">
        <v>23</v>
      </c>
    </row>
    <row r="110" spans="4:15" x14ac:dyDescent="0.25">
      <c r="D110">
        <v>39</v>
      </c>
      <c r="E110" t="s">
        <v>22</v>
      </c>
      <c r="F110" s="5">
        <v>1.4019999999999999</v>
      </c>
      <c r="G110" t="s">
        <v>22</v>
      </c>
      <c r="H110" s="12">
        <v>0.13644999999999999</v>
      </c>
      <c r="I110" t="s">
        <v>22</v>
      </c>
      <c r="J110" s="17">
        <f>H110-$E$4</f>
        <v>3.2999999999999974E-3</v>
      </c>
      <c r="K110" s="13" t="s">
        <v>22</v>
      </c>
      <c r="L110" s="17">
        <f>F110*9.81/$B$5</f>
        <v>201225542.85849392</v>
      </c>
      <c r="M110" t="s">
        <v>22</v>
      </c>
      <c r="N110" s="17">
        <f>F42/($B$4+(E41-$E$4))</f>
        <v>1.6798167472639334E-3</v>
      </c>
      <c r="O110" s="6" t="s">
        <v>23</v>
      </c>
    </row>
    <row r="111" spans="4:15" x14ac:dyDescent="0.25">
      <c r="D111">
        <v>40</v>
      </c>
      <c r="E111" t="s">
        <v>22</v>
      </c>
      <c r="F111" s="5">
        <v>1.302</v>
      </c>
      <c r="G111" t="s">
        <v>22</v>
      </c>
      <c r="H111" s="12">
        <v>0.1363</v>
      </c>
      <c r="I111" t="s">
        <v>22</v>
      </c>
      <c r="J111" s="17">
        <f>H111-$E$4</f>
        <v>3.1500000000000139E-3</v>
      </c>
      <c r="K111" s="13" t="s">
        <v>22</v>
      </c>
      <c r="L111" s="17">
        <f>F111*9.81/$B$5</f>
        <v>186872793.72450724</v>
      </c>
      <c r="M111" t="s">
        <v>22</v>
      </c>
      <c r="N111" s="17">
        <f>F43/($B$4+(E42-$E$4))</f>
        <v>1.6036247009112731E-3</v>
      </c>
      <c r="O111" s="6" t="s">
        <v>23</v>
      </c>
    </row>
    <row r="112" spans="4:15" x14ac:dyDescent="0.25">
      <c r="D112">
        <v>41</v>
      </c>
      <c r="E112" t="s">
        <v>22</v>
      </c>
      <c r="F112" s="5">
        <v>1.202</v>
      </c>
      <c r="G112" t="s">
        <v>22</v>
      </c>
      <c r="H112" s="12">
        <v>0.13614999999999999</v>
      </c>
      <c r="I112" t="s">
        <v>22</v>
      </c>
      <c r="J112" s="17">
        <f>H112-$E$4</f>
        <v>3.0000000000000027E-3</v>
      </c>
      <c r="K112" s="13" t="s">
        <v>22</v>
      </c>
      <c r="L112" s="17">
        <f>F112*9.81/$B$5</f>
        <v>172520044.59052047</v>
      </c>
      <c r="M112" t="s">
        <v>22</v>
      </c>
      <c r="N112" s="17">
        <f>F44/($B$4+(E43-$E$4))</f>
        <v>1.5273782552249079E-3</v>
      </c>
      <c r="O112" s="6" t="s">
        <v>23</v>
      </c>
    </row>
    <row r="113" spans="4:15" x14ac:dyDescent="0.25">
      <c r="D113">
        <v>42</v>
      </c>
      <c r="E113" t="s">
        <v>22</v>
      </c>
      <c r="F113" s="5">
        <v>1.1020000000000001</v>
      </c>
      <c r="G113" t="s">
        <v>22</v>
      </c>
      <c r="H113" s="12">
        <v>0.13595000000000002</v>
      </c>
      <c r="I113" t="s">
        <v>22</v>
      </c>
      <c r="J113" s="17">
        <f>H113-$E$4</f>
        <v>2.8000000000000247E-3</v>
      </c>
      <c r="K113" s="13" t="s">
        <v>22</v>
      </c>
      <c r="L113" s="17">
        <f>F113*9.81/$B$5</f>
        <v>158167295.45653379</v>
      </c>
      <c r="M113" t="s">
        <v>22</v>
      </c>
      <c r="N113" s="17">
        <f>F45/($B$4+(E44-$E$4))</f>
        <v>1.4256619144602978E-3</v>
      </c>
      <c r="O113" s="6" t="s">
        <v>23</v>
      </c>
    </row>
    <row r="114" spans="4:15" x14ac:dyDescent="0.25">
      <c r="D114">
        <v>43</v>
      </c>
      <c r="E114" t="s">
        <v>22</v>
      </c>
      <c r="F114" s="5">
        <v>1.002</v>
      </c>
      <c r="G114" t="s">
        <v>22</v>
      </c>
      <c r="H114" s="12">
        <v>0.13574999999999998</v>
      </c>
      <c r="I114" t="s">
        <v>22</v>
      </c>
      <c r="J114" s="17">
        <f>H114-$E$4</f>
        <v>2.5999999999999912E-3</v>
      </c>
      <c r="K114" s="13" t="s">
        <v>22</v>
      </c>
      <c r="L114" s="17">
        <f>F114*9.81/$B$5</f>
        <v>143814546.32254702</v>
      </c>
      <c r="M114" t="s">
        <v>22</v>
      </c>
      <c r="N114" s="17">
        <f>F46/($B$4+(E45-$E$4))</f>
        <v>1.3239637437620895E-3</v>
      </c>
      <c r="O114" s="6" t="s">
        <v>23</v>
      </c>
    </row>
    <row r="115" spans="4:15" x14ac:dyDescent="0.25">
      <c r="D115">
        <v>44</v>
      </c>
      <c r="E115" t="s">
        <v>22</v>
      </c>
      <c r="F115" s="5">
        <v>0.90200000000000002</v>
      </c>
      <c r="G115" t="s">
        <v>22</v>
      </c>
      <c r="H115" s="12">
        <v>0.13550000000000001</v>
      </c>
      <c r="I115" t="s">
        <v>22</v>
      </c>
      <c r="J115" s="17">
        <f>H115-$E$4</f>
        <v>2.3500000000000187E-3</v>
      </c>
      <c r="K115" s="13" t="s">
        <v>22</v>
      </c>
      <c r="L115" s="17">
        <f>F115*9.81/$B$5</f>
        <v>129461797.18856029</v>
      </c>
      <c r="M115" t="s">
        <v>22</v>
      </c>
      <c r="N115" s="17">
        <f>F47/($B$4+(E46-$E$4))</f>
        <v>1.1967814218781924E-3</v>
      </c>
      <c r="O115" s="6" t="s">
        <v>23</v>
      </c>
    </row>
    <row r="116" spans="4:15" x14ac:dyDescent="0.25">
      <c r="D116">
        <v>45</v>
      </c>
      <c r="E116" t="s">
        <v>22</v>
      </c>
      <c r="F116" s="5">
        <v>0.80200000000000005</v>
      </c>
      <c r="G116" t="s">
        <v>22</v>
      </c>
      <c r="H116" s="12">
        <v>0.1353</v>
      </c>
      <c r="I116" t="s">
        <v>22</v>
      </c>
      <c r="J116" s="17">
        <f>H116-$E$4</f>
        <v>2.150000000000013E-3</v>
      </c>
      <c r="K116" s="13" t="s">
        <v>22</v>
      </c>
      <c r="L116" s="17">
        <f>F116*9.81/$B$5</f>
        <v>115109048.05457357</v>
      </c>
      <c r="M116" t="s">
        <v>22</v>
      </c>
      <c r="N116" s="17">
        <f>F48/($B$4+(E47-$E$4))</f>
        <v>1.0950671046935151E-3</v>
      </c>
      <c r="O116" s="6" t="s">
        <v>23</v>
      </c>
    </row>
    <row r="117" spans="4:15" x14ac:dyDescent="0.25">
      <c r="D117">
        <v>46</v>
      </c>
      <c r="E117" t="s">
        <v>22</v>
      </c>
      <c r="F117" s="5">
        <v>0.70199999999999996</v>
      </c>
      <c r="G117" t="s">
        <v>22</v>
      </c>
      <c r="H117" s="12">
        <v>0.13505</v>
      </c>
      <c r="I117" t="s">
        <v>22</v>
      </c>
      <c r="J117" s="17">
        <f>H117-$E$4</f>
        <v>1.9000000000000128E-3</v>
      </c>
      <c r="K117" s="13" t="s">
        <v>22</v>
      </c>
      <c r="L117" s="17">
        <f>F117*9.81/$B$5</f>
        <v>100756298.92058684</v>
      </c>
      <c r="M117" t="s">
        <v>22</v>
      </c>
      <c r="N117" s="17">
        <f>F49/($B$4+(E48-$E$4))</f>
        <v>9.6783231031760827E-4</v>
      </c>
      <c r="O117" s="6" t="s">
        <v>23</v>
      </c>
    </row>
    <row r="118" spans="4:15" x14ac:dyDescent="0.25">
      <c r="D118">
        <v>47</v>
      </c>
      <c r="E118" t="s">
        <v>22</v>
      </c>
      <c r="F118" s="5">
        <v>0.60199999999999998</v>
      </c>
      <c r="G118" t="s">
        <v>22</v>
      </c>
      <c r="H118" s="12">
        <v>0.13475000000000001</v>
      </c>
      <c r="I118" t="s">
        <v>22</v>
      </c>
      <c r="J118" s="17">
        <f>H118-$E$4</f>
        <v>1.6000000000000181E-3</v>
      </c>
      <c r="K118" s="13" t="s">
        <v>22</v>
      </c>
      <c r="L118" s="17">
        <f>F118*9.81/$B$5</f>
        <v>86403549.786600098</v>
      </c>
      <c r="M118" t="s">
        <v>22</v>
      </c>
      <c r="N118" s="17">
        <f>F50/($B$4+(E49-$E$4))</f>
        <v>8.1512048499669777E-4</v>
      </c>
      <c r="O118" s="6" t="s">
        <v>23</v>
      </c>
    </row>
    <row r="119" spans="4:15" x14ac:dyDescent="0.25">
      <c r="D119">
        <v>48</v>
      </c>
      <c r="E119" t="s">
        <v>22</v>
      </c>
      <c r="F119" s="5">
        <v>0.502</v>
      </c>
      <c r="G119" t="s">
        <v>22</v>
      </c>
      <c r="H119" s="12">
        <v>0.13439999999999999</v>
      </c>
      <c r="I119" t="s">
        <v>22</v>
      </c>
      <c r="J119" s="17">
        <f>H119-$E$4</f>
        <v>1.2500000000000011E-3</v>
      </c>
      <c r="K119" s="13" t="s">
        <v>22</v>
      </c>
      <c r="L119" s="17">
        <f>F119*9.81/$B$5</f>
        <v>72050800.652613372</v>
      </c>
      <c r="M119" t="s">
        <v>22</v>
      </c>
      <c r="N119" s="17">
        <f>F51/($B$4+(E50-$E$4))</f>
        <v>6.3691022113522935E-4</v>
      </c>
      <c r="O119" s="6" t="s">
        <v>23</v>
      </c>
    </row>
    <row r="120" spans="4:15" x14ac:dyDescent="0.25">
      <c r="D120">
        <v>49</v>
      </c>
      <c r="E120" t="s">
        <v>22</v>
      </c>
      <c r="F120" s="5">
        <v>0.40200000000000002</v>
      </c>
      <c r="G120" t="s">
        <v>22</v>
      </c>
      <c r="H120" s="12">
        <v>0.13414999999999999</v>
      </c>
      <c r="I120" t="s">
        <v>22</v>
      </c>
      <c r="J120" s="17">
        <f>H120-$E$4</f>
        <v>1.0000000000000009E-3</v>
      </c>
      <c r="K120" s="13" t="s">
        <v>22</v>
      </c>
      <c r="L120" s="17">
        <f>F120*9.81/$B$5</f>
        <v>57698051.51862666</v>
      </c>
      <c r="M120" t="s">
        <v>22</v>
      </c>
      <c r="N120" s="17">
        <f>F52/($B$4+(E51-$E$4))</f>
        <v>5.0961905975283517E-4</v>
      </c>
      <c r="O120" s="6" t="s">
        <v>23</v>
      </c>
    </row>
    <row r="121" spans="4:15" x14ac:dyDescent="0.25">
      <c r="D121">
        <v>50</v>
      </c>
      <c r="E121" t="s">
        <v>22</v>
      </c>
      <c r="F121" s="5">
        <v>0.30199999999999999</v>
      </c>
      <c r="G121" t="s">
        <v>22</v>
      </c>
      <c r="H121" s="12">
        <v>0.1338</v>
      </c>
      <c r="I121" t="s">
        <v>22</v>
      </c>
      <c r="J121" s="17">
        <f>H121-$E$4</f>
        <v>6.5000000000001168E-4</v>
      </c>
      <c r="K121" s="13" t="s">
        <v>22</v>
      </c>
      <c r="L121" s="17">
        <f>F121*9.81/$B$5</f>
        <v>43345302.384639926</v>
      </c>
      <c r="M121" t="s">
        <v>22</v>
      </c>
      <c r="N121" s="17">
        <f>F53/($B$4+(E52-$E$4))</f>
        <v>3.3129459734964912E-4</v>
      </c>
      <c r="O121" s="6" t="s">
        <v>23</v>
      </c>
    </row>
    <row r="122" spans="4:15" x14ac:dyDescent="0.25">
      <c r="D122">
        <v>51</v>
      </c>
      <c r="E122" t="s">
        <v>22</v>
      </c>
      <c r="F122" s="5">
        <v>0.20200000000000001</v>
      </c>
      <c r="G122" t="s">
        <v>22</v>
      </c>
      <c r="H122" s="12">
        <v>0.13324999999999998</v>
      </c>
      <c r="I122" t="s">
        <v>22</v>
      </c>
      <c r="J122" s="17">
        <f>H122-$E$4</f>
        <v>9.9999999999988987E-5</v>
      </c>
      <c r="K122" s="13" t="s">
        <v>22</v>
      </c>
      <c r="L122" s="17">
        <f>F122*9.81/$B$5</f>
        <v>28992553.250653196</v>
      </c>
      <c r="M122" t="s">
        <v>22</v>
      </c>
      <c r="N122" s="17">
        <f>F54/($B$4+(E53-$E$4))</f>
        <v>5.0977493436642102E-5</v>
      </c>
      <c r="O122" s="6" t="s">
        <v>23</v>
      </c>
    </row>
  </sheetData>
  <hyperlinks>
    <hyperlink ref="O72" r:id="rId1" xr:uid="{D32542CE-DB10-4D23-B468-A5FE7C0FDF16}"/>
    <hyperlink ref="O73:O122" r:id="rId2" display="\\" xr:uid="{67402F67-0D2B-4543-98F3-DC63D5C3BF3A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 Orlić</dc:creator>
  <cp:lastModifiedBy>Luka Orlić</cp:lastModifiedBy>
  <dcterms:created xsi:type="dcterms:W3CDTF">2022-12-20T08:30:29Z</dcterms:created>
  <dcterms:modified xsi:type="dcterms:W3CDTF">2023-01-02T18:22:18Z</dcterms:modified>
</cp:coreProperties>
</file>