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FMF\FPR2\VAJA_47\"/>
    </mc:Choice>
  </mc:AlternateContent>
  <xr:revisionPtr revIDLastSave="0" documentId="13_ncr:1_{8237C274-6685-41FE-8BA3-4D4D748C0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L3" i="1"/>
  <c r="B17" i="1"/>
  <c r="K3" i="1" s="1" a="1"/>
  <c r="K3" i="1" s="1"/>
  <c r="H34" i="1"/>
  <c r="H33" i="1"/>
  <c r="H32" i="1"/>
  <c r="H31" i="1"/>
  <c r="H30" i="1"/>
  <c r="H29" i="1"/>
  <c r="I26" i="1"/>
  <c r="H26" i="1"/>
  <c r="H16" i="1"/>
  <c r="H19" i="1"/>
  <c r="H20" i="1"/>
  <c r="H21" i="1"/>
  <c r="H22" i="1"/>
  <c r="H23" i="1"/>
  <c r="G3" i="1"/>
  <c r="I15" i="1" s="1"/>
  <c r="G4" i="1"/>
  <c r="G5" i="1"/>
  <c r="G6" i="1"/>
  <c r="G7" i="1"/>
  <c r="G8" i="1"/>
  <c r="G9" i="1"/>
  <c r="G10" i="1"/>
  <c r="G11" i="1"/>
  <c r="H4" i="1"/>
  <c r="H7" i="1"/>
  <c r="H8" i="1"/>
  <c r="H9" i="1"/>
  <c r="H10" i="1"/>
  <c r="H11" i="1"/>
  <c r="I4" i="1"/>
  <c r="I5" i="1"/>
  <c r="H5" i="1" s="1"/>
  <c r="H17" i="1" s="1"/>
  <c r="H27" i="1" s="1"/>
  <c r="I6" i="1"/>
  <c r="H6" i="1" s="1"/>
  <c r="H18" i="1" s="1"/>
  <c r="H28" i="1" s="1"/>
  <c r="I7" i="1"/>
  <c r="I8" i="1"/>
  <c r="I9" i="1"/>
  <c r="I10" i="1"/>
  <c r="I11" i="1"/>
  <c r="I3" i="1"/>
  <c r="H3" i="1" s="1"/>
  <c r="H15" i="1" s="1"/>
  <c r="L6" i="1" l="1" a="1"/>
  <c r="L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<sst xmlns="http://schemas.openxmlformats.org/spreadsheetml/2006/main" count="20" uniqueCount="19">
  <si>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masa [g]</t>
  </si>
  <si>
    <t>Index</t>
  </si>
  <si>
    <t>napetost 3 [V]</t>
  </si>
  <si>
    <t>napetost 2 [V]</t>
  </si>
  <si>
    <t>napetost 1 [V]</t>
  </si>
  <si>
    <t>F [N]</t>
  </si>
  <si>
    <t>avg(U) [V]</t>
  </si>
  <si>
    <t>(avg(U))^2 [V^2]</t>
  </si>
  <si>
    <t>Hardcopy data</t>
  </si>
  <si>
    <t>linux.dat</t>
  </si>
  <si>
    <t>d [m]</t>
  </si>
  <si>
    <t>E_0 Izr.</t>
  </si>
  <si>
    <t>E_0 Izm.</t>
  </si>
  <si>
    <t>k Izr.</t>
  </si>
  <si>
    <t>k Izm.</t>
  </si>
  <si>
    <t>d Izr. [m]</t>
  </si>
  <si>
    <t>radij [m]</t>
  </si>
  <si>
    <t>U^2 [(MV)^2]</t>
  </si>
  <si>
    <t>S [m^2]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</si>
</sst>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"/>
    <numFmt numFmtId="167" formatCode="0.0000"/>
    <numFmt numFmtId="169" formatCode="0.0000000"/>
    <numFmt numFmtId="177" formatCode="0.000000000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  <xf numFmtId="165" fontId="1" fillId="2" borderId="0" xfId="1" applyNumberFormat="1" applyAlignment="1">
      <alignment horizontal="center" vertical="center"/>
    </xf>
    <xf numFmtId="1" fontId="1" fillId="2" borderId="0" xfId="1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69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7" fontId="3" fillId="3" borderId="0" xfId="3" applyNumberFormat="1" applyAlignment="1">
      <alignment horizontal="center" vertical="center"/>
    </xf>
    <xf numFmtId="11" fontId="3" fillId="3" borderId="0" xfId="3" applyNumberFormat="1" applyAlignment="1">
      <alignment horizontal="center" vertical="center"/>
    </xf>
    <xf numFmtId="11" fontId="1" fillId="2" borderId="0" xfId="1" applyNumberFormat="1" applyAlignment="1">
      <alignment horizontal="center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67" formatCode="0.00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67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5" formatCode="0.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56DD8-4648-4AAD-9E87-2F764818E570}" name="Table1" displayName="Table1" ref="A2:E11" totalsRowShown="0" headerRowDxfId="21" dataDxfId="20">
  <autoFilter ref="A2:E11" xr:uid="{28556DD8-4648-4AAD-9E87-2F764818E570}"/>
  <tableColumns count="5">
    <tableColumn id="1" xr3:uid="{1BE2E5DD-3C59-4E78-A713-559F6A9D3543}" name="Index" dataDxfId="26"/>
    <tableColumn id="2" xr3:uid="{AC11802E-08EB-4938-A758-E695255DCB04}" name="masa [g]" dataDxfId="25" dataCellStyle="Bad"/>
    <tableColumn id="3" xr3:uid="{EF06C19A-A54D-4D03-B34E-8FA05346EC5A}" name="napetost 1 [V]" dataDxfId="24" dataCellStyle="Bad"/>
    <tableColumn id="4" xr3:uid="{361AE694-EFC3-4126-839C-D83A6BF97164}" name="napetost 2 [V]" dataDxfId="23" dataCellStyle="Bad"/>
    <tableColumn id="5" xr3:uid="{462D1358-623A-4065-8A60-F255D9CB277B}" name="napetost 3 [V]" dataDxfId="22" dataCellStyle="Ba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61FC9-B6E7-42F4-ACF5-13A231704568}" name="Table2" displayName="Table2" ref="B13:C14" totalsRowShown="0" headerRowDxfId="1" dataDxfId="0" headerRowCellStyle="Normal" dataCellStyle="Bad">
  <autoFilter ref="B13:C14" xr:uid="{FD261FC9-B6E7-42F4-ACF5-13A231704568}"/>
  <tableColumns count="2">
    <tableColumn id="1" xr3:uid="{83CA6F93-12C2-43FF-A984-157C98C3E600}" name="radij [m]" dataDxfId="3" dataCellStyle="Bad"/>
    <tableColumn id="2" xr3:uid="{21F76848-83D4-4263-A7E3-E0F2EECD16F2}" name="d [m]" dataDxfId="2" dataCellStyle="Ba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603BF-0654-4A02-B877-7F6A33613050}" name="Table3" displayName="Table3" ref="G2:I11" totalsRowShown="0" headerRowDxfId="15" dataDxfId="16" dataCellStyle="Good">
  <autoFilter ref="G2:I11" xr:uid="{52F603BF-0654-4A02-B877-7F6A33613050}"/>
  <tableColumns count="3">
    <tableColumn id="1" xr3:uid="{EDCD07C3-BD64-44CF-875C-4D86730E33A6}" name="F [N]" dataDxfId="19" dataCellStyle="Good">
      <calculatedColumnFormula>B3*9.81/1000</calculatedColumnFormula>
    </tableColumn>
    <tableColumn id="2" xr3:uid="{C6F02712-957A-4246-94B8-276038A750A0}" name="(avg(U))^2 [V^2]" dataDxfId="18" dataCellStyle="Good">
      <calculatedColumnFormula>I3^2</calculatedColumnFormula>
    </tableColumn>
    <tableColumn id="3" xr3:uid="{30F17180-6D10-4C82-8A81-8CF56D5F3F08}" name="avg(U) [V]" dataDxfId="17" dataCellStyle="Good">
      <calculatedColumnFormula>AVERAGE(C3:E3)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E1289-3959-4F21-BA76-74B6D78F6F9F}" name="Table4" displayName="Table4" ref="K2:L3" totalsRowShown="0" headerRowDxfId="13" dataDxfId="14" dataCellStyle="Good">
  <autoFilter ref="K2:L3" xr:uid="{930E1289-3959-4F21-BA76-74B6D78F6F9F}"/>
  <tableColumns count="2">
    <tableColumn id="1" xr3:uid="{EA433C07-45ED-4E04-B70C-FCC2EE47D7DE}" name="k Izr." dataDxfId="4" dataCellStyle="Good">
      <calculatedColumnFormula array="1">L3*B17/(2*Table2[d '[m']]^2)</calculatedColumnFormula>
    </tableColumn>
    <tableColumn id="2" xr3:uid="{3AC9C002-5890-4982-81F8-E6896B78F1DA}" name="E_0 Izr." dataDxfId="5" dataCellStyle="Good">
      <calculatedColumnFormula>1/(4*PI()* 10^-7*(2.998*10^8)^2)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B1AC5C-ABA4-4A77-B6E8-ED456A896B17}" name="Table5" displayName="Table5" ref="K5:M6" totalsRowShown="0" headerRowDxfId="12" dataCellStyle="Bad">
  <autoFilter ref="K5:M6" xr:uid="{22B1AC5C-ABA4-4A77-B6E8-ED456A896B17}"/>
  <tableColumns count="3">
    <tableColumn id="1" xr3:uid="{44836B32-6319-4515-8F85-988F39EAF6E8}" name="k Izm." dataDxfId="6" dataCellStyle="Bad"/>
    <tableColumn id="2" xr3:uid="{00B2A3C1-0EAD-4BC9-9FF1-1429B65F9501}" name="E_0 Izm." dataDxfId="7" dataCellStyle="Bad">
      <calculatedColumnFormula array="1">K6*2*Table2[d '[m']]^2/B17/10000000</calculatedColumnFormula>
    </tableColumn>
    <tableColumn id="3" xr3:uid="{24565CBD-92C7-4792-A6FE-9B4CEFCA8840}" name="d Izr. [m]" dataDxfId="8" dataCellStyle="Bad">
      <calculatedColumnFormula>SQRT(L3*B17/(2*K6/1000000))*10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53B156-D4ED-4B1E-852F-2E3C68637607}" name="Table6" displayName="Table6" ref="B16:B17" totalsRowShown="0" headerRowDxfId="9" dataDxfId="10" dataCellStyle="Neutral">
  <autoFilter ref="B16:B17" xr:uid="{D253B156-D4ED-4B1E-852F-2E3C68637607}"/>
  <tableColumns count="1">
    <tableColumn id="1" xr3:uid="{862B1216-0D5D-43D0-9208-1190B736DF19}" name="S [m^2]" dataDxfId="11" dataCellStyle="Neutral">
      <calculatedColumnFormula>PI()*0.0051^2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5520-1C28-8842-860E-DA772129ABBB}">
  <dimension ref="A2:P34"/>
  <sheetViews>
    <sheetView tabSelected="1" zoomScaleNormal="80" zoomScaleSheetLayoutView="100" workbookViewId="0">
      <selection activeCell="B17" sqref="B17"/>
    </sheetView>
  </sheetViews>
  <sheetFormatPr defaultRowHeight="15" x14ac:dyDescent="0.25"/>
  <cols>
    <col min="1" max="1" width="8.28515625" style="1" bestFit="1" customWidth="1"/>
    <col min="2" max="2" width="13.140625" style="1" bestFit="1" customWidth="1"/>
    <col min="3" max="5" width="18.140625" style="1" bestFit="1" customWidth="1"/>
    <col min="6" max="6" width="9.140625" style="1"/>
    <col min="7" max="7" width="12" style="1" bestFit="1" customWidth="1"/>
    <col min="8" max="8" width="24" style="1" bestFit="1" customWidth="1"/>
    <col min="9" max="9" width="14.5703125" style="1" bestFit="1" customWidth="1"/>
    <col min="10" max="10" width="9.140625" style="1"/>
    <col min="11" max="11" width="12" style="1" bestFit="1" customWidth="1"/>
    <col min="12" max="12" width="12.7109375" style="1" bestFit="1" customWidth="1"/>
    <col min="13" max="13" width="13.42578125" style="1" bestFit="1" customWidth="1"/>
    <col min="14" max="14" width="12" style="1" bestFit="1" customWidth="1"/>
    <col min="15" max="16384" width="9.140625" style="1"/>
  </cols>
  <sheetData>
    <row r="2" spans="1:13" x14ac:dyDescent="0.25">
      <c r="A2" s="1" t="s">
        <v>1</v>
      </c>
      <c r="B2" s="1" t="s">
        <v>0</v>
      </c>
      <c r="C2" s="1" t="s">
        <v>4</v>
      </c>
      <c r="D2" s="1" t="s">
        <v>3</v>
      </c>
      <c r="E2" s="1" t="s">
        <v>2</v>
      </c>
      <c r="G2" s="1" t="s">
        <v>5</v>
      </c>
      <c r="H2" s="1" t="s">
        <v>7</v>
      </c>
      <c r="I2" s="1" t="s">
        <v>6</v>
      </c>
      <c r="K2" s="1" t="s">
        <v>13</v>
      </c>
      <c r="L2" s="1" t="s">
        <v>11</v>
      </c>
      <c r="M2"/>
    </row>
    <row r="3" spans="1:13" x14ac:dyDescent="0.25">
      <c r="A3" s="1">
        <v>1</v>
      </c>
      <c r="B3" s="3">
        <v>1</v>
      </c>
      <c r="C3" s="3">
        <v>639</v>
      </c>
      <c r="D3" s="3">
        <v>637</v>
      </c>
      <c r="E3" s="3">
        <v>656</v>
      </c>
      <c r="G3" s="5">
        <f>B3*9.81/1000</f>
        <v>9.810000000000001E-3</v>
      </c>
      <c r="H3" s="6">
        <f>I3^2</f>
        <v>414736</v>
      </c>
      <c r="I3" s="6">
        <f>AVERAGE(C3:E3)</f>
        <v>644</v>
      </c>
      <c r="K3" s="21" cm="1">
        <f t="array" ref="K3">L3*B17/(2*Table2[d '[m']]^2)</f>
        <v>1.3907425942400558E-11</v>
      </c>
      <c r="L3" s="21">
        <f>1/(4*PI()* 10^-7*(2.998*10^8)^2)</f>
        <v>8.8537423376700401E-12</v>
      </c>
      <c r="M3"/>
    </row>
    <row r="4" spans="1:13" x14ac:dyDescent="0.25">
      <c r="A4" s="1">
        <v>2</v>
      </c>
      <c r="B4" s="3">
        <v>1.2</v>
      </c>
      <c r="C4" s="3">
        <v>760</v>
      </c>
      <c r="D4" s="3">
        <v>773</v>
      </c>
      <c r="E4" s="3">
        <v>769</v>
      </c>
      <c r="G4" s="5">
        <f t="shared" ref="G4:G11" si="0">B4*9.81/1000</f>
        <v>1.1771999999999999E-2</v>
      </c>
      <c r="H4" s="6">
        <f t="shared" ref="H4:H11" si="1">I4^2</f>
        <v>588800.4444444445</v>
      </c>
      <c r="I4" s="6">
        <f t="shared" ref="I4:I11" si="2">AVERAGE(C4:E4)</f>
        <v>767.33333333333337</v>
      </c>
    </row>
    <row r="5" spans="1:13" x14ac:dyDescent="0.25">
      <c r="A5" s="1">
        <v>3</v>
      </c>
      <c r="B5" s="3">
        <v>1.3</v>
      </c>
      <c r="C5" s="3">
        <v>845</v>
      </c>
      <c r="D5" s="3">
        <v>850</v>
      </c>
      <c r="E5" s="3">
        <v>843</v>
      </c>
      <c r="G5" s="5">
        <f t="shared" si="0"/>
        <v>1.2753000000000002E-2</v>
      </c>
      <c r="H5" s="6">
        <f t="shared" si="1"/>
        <v>715716</v>
      </c>
      <c r="I5" s="6">
        <f t="shared" si="2"/>
        <v>846</v>
      </c>
      <c r="K5" s="1" t="s">
        <v>14</v>
      </c>
      <c r="L5" s="1" t="s">
        <v>12</v>
      </c>
      <c r="M5" s="1" t="s">
        <v>15</v>
      </c>
    </row>
    <row r="6" spans="1:13" x14ac:dyDescent="0.25">
      <c r="A6" s="1">
        <v>4</v>
      </c>
      <c r="B6" s="3">
        <v>1.5</v>
      </c>
      <c r="C6" s="3">
        <v>1083</v>
      </c>
      <c r="D6" s="3">
        <v>1076</v>
      </c>
      <c r="E6" s="3">
        <v>1079</v>
      </c>
      <c r="G6" s="5">
        <f t="shared" si="0"/>
        <v>1.4715000000000001E-2</v>
      </c>
      <c r="H6" s="6">
        <f t="shared" si="1"/>
        <v>1164960.4444444443</v>
      </c>
      <c r="I6" s="6">
        <f t="shared" si="2"/>
        <v>1079.3333333333333</v>
      </c>
      <c r="K6" s="19">
        <v>9.5007500000000005E-3</v>
      </c>
      <c r="L6" s="20" cm="1">
        <f t="array" ref="L6">K6*2*Table2[d '[m']]^2/B17/10000000</f>
        <v>6.0483653023212994E-10</v>
      </c>
      <c r="M6" s="19">
        <f>SQRT(L3*B17/(2*K6/1000000))*10</f>
        <v>1.9512576058451333E-3</v>
      </c>
    </row>
    <row r="7" spans="1:13" x14ac:dyDescent="0.25">
      <c r="A7" s="1">
        <v>5</v>
      </c>
      <c r="B7" s="3">
        <v>2</v>
      </c>
      <c r="C7" s="3">
        <v>1391</v>
      </c>
      <c r="D7" s="3">
        <v>1348</v>
      </c>
      <c r="E7" s="3">
        <v>1361</v>
      </c>
      <c r="G7" s="5">
        <f t="shared" si="0"/>
        <v>1.9620000000000002E-2</v>
      </c>
      <c r="H7" s="6">
        <f t="shared" si="1"/>
        <v>1867777.777777778</v>
      </c>
      <c r="I7" s="6">
        <f t="shared" si="2"/>
        <v>1366.6666666666667</v>
      </c>
    </row>
    <row r="8" spans="1:13" x14ac:dyDescent="0.25">
      <c r="A8" s="1">
        <v>6</v>
      </c>
      <c r="B8" s="3">
        <v>2.2000000000000002</v>
      </c>
      <c r="C8" s="3">
        <v>1469</v>
      </c>
      <c r="D8" s="3">
        <v>1442</v>
      </c>
      <c r="E8" s="3">
        <v>1449</v>
      </c>
      <c r="G8" s="5">
        <f t="shared" si="0"/>
        <v>2.1582000000000004E-2</v>
      </c>
      <c r="H8" s="6">
        <f t="shared" si="1"/>
        <v>2112177.7777777775</v>
      </c>
      <c r="I8" s="6">
        <f t="shared" si="2"/>
        <v>1453.3333333333333</v>
      </c>
    </row>
    <row r="9" spans="1:13" x14ac:dyDescent="0.25">
      <c r="A9" s="1">
        <v>7</v>
      </c>
      <c r="B9" s="3">
        <v>2.5</v>
      </c>
      <c r="C9" s="3">
        <v>1631</v>
      </c>
      <c r="D9" s="3">
        <v>1626</v>
      </c>
      <c r="E9" s="3">
        <v>1633</v>
      </c>
      <c r="G9" s="5">
        <f t="shared" si="0"/>
        <v>2.4525000000000002E-2</v>
      </c>
      <c r="H9" s="6">
        <f t="shared" si="1"/>
        <v>2656900</v>
      </c>
      <c r="I9" s="6">
        <f t="shared" si="2"/>
        <v>1630</v>
      </c>
    </row>
    <row r="10" spans="1:13" x14ac:dyDescent="0.25">
      <c r="A10" s="1">
        <v>8</v>
      </c>
      <c r="B10" s="3">
        <v>3</v>
      </c>
      <c r="C10" s="3">
        <v>1820</v>
      </c>
      <c r="D10" s="3">
        <v>1814</v>
      </c>
      <c r="E10" s="3">
        <v>1866</v>
      </c>
      <c r="G10" s="5">
        <f t="shared" si="0"/>
        <v>2.9430000000000001E-2</v>
      </c>
      <c r="H10" s="6">
        <f t="shared" si="1"/>
        <v>3361111.111111111</v>
      </c>
      <c r="I10" s="6">
        <f t="shared" si="2"/>
        <v>1833.3333333333333</v>
      </c>
    </row>
    <row r="11" spans="1:13" x14ac:dyDescent="0.25">
      <c r="A11" s="1">
        <v>9</v>
      </c>
      <c r="B11" s="3">
        <v>3.2</v>
      </c>
      <c r="C11" s="3">
        <v>1897</v>
      </c>
      <c r="D11" s="3">
        <v>1910</v>
      </c>
      <c r="E11" s="3">
        <v>1903</v>
      </c>
      <c r="G11" s="5">
        <f t="shared" si="0"/>
        <v>3.1392000000000003E-2</v>
      </c>
      <c r="H11" s="6">
        <f t="shared" si="1"/>
        <v>3622677.7777777775</v>
      </c>
      <c r="I11" s="6">
        <f t="shared" si="2"/>
        <v>1903.3333333333333</v>
      </c>
    </row>
    <row r="12" spans="1:13" ht="15.75" thickBot="1" x14ac:dyDescent="0.3"/>
    <row r="13" spans="1:13" x14ac:dyDescent="0.25">
      <c r="B13" s="1" t="s">
        <v>16</v>
      </c>
      <c r="C13" s="1" t="s">
        <v>10</v>
      </c>
      <c r="H13" s="7" t="s">
        <v>17</v>
      </c>
      <c r="I13" s="8" t="s">
        <v>5</v>
      </c>
    </row>
    <row r="14" spans="1:13" ht="15.75" thickBot="1" x14ac:dyDescent="0.3">
      <c r="B14" s="3">
        <v>9.5000000000000001E-2</v>
      </c>
      <c r="C14" s="3">
        <v>5.1000000000000004E-3</v>
      </c>
      <c r="H14" s="11" t="s">
        <v>8</v>
      </c>
      <c r="I14" s="12" t="s">
        <v>9</v>
      </c>
    </row>
    <row r="15" spans="1:13" x14ac:dyDescent="0.25">
      <c r="H15" s="15">
        <f>H3/1000000</f>
        <v>0.41473599999999999</v>
      </c>
      <c r="I15" s="16">
        <f>G3</f>
        <v>9.810000000000001E-3</v>
      </c>
    </row>
    <row r="16" spans="1:13" x14ac:dyDescent="0.25">
      <c r="B16" s="1" t="s">
        <v>18</v>
      </c>
      <c r="C16"/>
      <c r="H16" s="9">
        <f>H4/1000000</f>
        <v>0.58880044444444446</v>
      </c>
      <c r="I16" s="10">
        <v>1.1771999999999999E-2</v>
      </c>
    </row>
    <row r="17" spans="2:16" x14ac:dyDescent="0.25">
      <c r="B17" s="4">
        <f>PI()*0.0051^2</f>
        <v>8.1712824919870524E-5</v>
      </c>
      <c r="C17"/>
      <c r="H17" s="9">
        <f>H5/1000000</f>
        <v>0.71571600000000002</v>
      </c>
      <c r="I17" s="10">
        <v>1.2753000000000002E-2</v>
      </c>
    </row>
    <row r="18" spans="2:16" x14ac:dyDescent="0.25">
      <c r="H18" s="9">
        <f>H6/1000000</f>
        <v>1.1649604444444444</v>
      </c>
      <c r="I18" s="10">
        <v>1.4715000000000001E-2</v>
      </c>
    </row>
    <row r="19" spans="2:16" x14ac:dyDescent="0.25">
      <c r="H19" s="9">
        <f>H7/1000000</f>
        <v>1.867777777777778</v>
      </c>
      <c r="I19" s="10">
        <v>1.9620000000000002E-2</v>
      </c>
    </row>
    <row r="20" spans="2:16" x14ac:dyDescent="0.25">
      <c r="H20" s="9">
        <f>H8/1000000</f>
        <v>2.1121777777777777</v>
      </c>
      <c r="I20" s="10">
        <v>2.1582000000000004E-2</v>
      </c>
      <c r="P20" s="2"/>
    </row>
    <row r="21" spans="2:16" x14ac:dyDescent="0.25">
      <c r="H21" s="9">
        <f>H9/1000000</f>
        <v>2.6568999999999998</v>
      </c>
      <c r="I21" s="10">
        <v>2.4525000000000002E-2</v>
      </c>
      <c r="P21" s="2"/>
    </row>
    <row r="22" spans="2:16" x14ac:dyDescent="0.25">
      <c r="H22" s="9">
        <f>H10/1000000</f>
        <v>3.3611111111111112</v>
      </c>
      <c r="I22" s="10">
        <v>2.9430000000000001E-2</v>
      </c>
      <c r="P22" s="2"/>
    </row>
    <row r="23" spans="2:16" ht="15.75" thickBot="1" x14ac:dyDescent="0.3">
      <c r="H23" s="13">
        <f>H11/1000000</f>
        <v>3.6226777777777777</v>
      </c>
      <c r="I23" s="14">
        <v>3.1392000000000003E-2</v>
      </c>
      <c r="P23" s="2"/>
    </row>
    <row r="24" spans="2:16" x14ac:dyDescent="0.25">
      <c r="H24" s="17"/>
      <c r="I24" s="18"/>
      <c r="P24" s="2"/>
    </row>
    <row r="25" spans="2:16" ht="15.75" thickBot="1" x14ac:dyDescent="0.3">
      <c r="H25" s="17"/>
      <c r="I25" s="18"/>
      <c r="P25" s="2"/>
    </row>
    <row r="26" spans="2:16" x14ac:dyDescent="0.25">
      <c r="H26" s="15">
        <f>H16/1000000</f>
        <v>5.8880044444444444E-7</v>
      </c>
      <c r="I26" s="16">
        <f>G14</f>
        <v>0</v>
      </c>
      <c r="P26" s="2"/>
    </row>
    <row r="27" spans="2:16" x14ac:dyDescent="0.25">
      <c r="H27" s="9">
        <f t="shared" ref="H27:H34" si="3">H17/1000000</f>
        <v>7.15716E-7</v>
      </c>
      <c r="I27" s="10">
        <v>1.1771999999999999E-2</v>
      </c>
      <c r="P27" s="2"/>
    </row>
    <row r="28" spans="2:16" x14ac:dyDescent="0.25">
      <c r="H28" s="9">
        <f t="shared" si="3"/>
        <v>1.1649604444444443E-6</v>
      </c>
      <c r="I28" s="10">
        <v>1.2753000000000002E-2</v>
      </c>
      <c r="P28" s="2"/>
    </row>
    <row r="29" spans="2:16" x14ac:dyDescent="0.25">
      <c r="H29" s="9">
        <f t="shared" si="3"/>
        <v>1.8677777777777779E-6</v>
      </c>
      <c r="I29" s="10">
        <v>1.4715000000000001E-2</v>
      </c>
    </row>
    <row r="30" spans="2:16" x14ac:dyDescent="0.25">
      <c r="H30" s="9">
        <f t="shared" si="3"/>
        <v>2.1121777777777779E-6</v>
      </c>
      <c r="I30" s="10">
        <v>1.9620000000000002E-2</v>
      </c>
    </row>
    <row r="31" spans="2:16" x14ac:dyDescent="0.25">
      <c r="H31" s="9">
        <f t="shared" si="3"/>
        <v>2.6568999999999999E-6</v>
      </c>
      <c r="I31" s="10">
        <v>2.1582000000000004E-2</v>
      </c>
    </row>
    <row r="32" spans="2:16" x14ac:dyDescent="0.25">
      <c r="H32" s="9">
        <f t="shared" si="3"/>
        <v>3.3611111111111113E-6</v>
      </c>
      <c r="I32" s="10">
        <v>2.4525000000000002E-2</v>
      </c>
    </row>
    <row r="33" spans="8:9" x14ac:dyDescent="0.25">
      <c r="H33" s="9">
        <f t="shared" si="3"/>
        <v>3.6226777777777776E-6</v>
      </c>
      <c r="I33" s="10">
        <v>2.9430000000000001E-2</v>
      </c>
    </row>
    <row r="34" spans="8:9" ht="15.75" thickBot="1" x14ac:dyDescent="0.3">
      <c r="H34" s="13">
        <f t="shared" si="3"/>
        <v>0</v>
      </c>
      <c r="I34" s="14">
        <v>3.1392000000000003E-2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Orlić</dc:creator>
  <cp:lastModifiedBy>Luka Orlić</cp:lastModifiedBy>
  <dcterms:created xsi:type="dcterms:W3CDTF">2023-03-14T15:15:10Z</dcterms:created>
  <dcterms:modified xsi:type="dcterms:W3CDTF">2023-04-10T14:54:49Z</dcterms:modified>
</cp:coreProperties>
</file>