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69\"/>
    </mc:Choice>
  </mc:AlternateContent>
  <xr:revisionPtr revIDLastSave="0" documentId="13_ncr:1_{6211CCAA-9A74-4336-B06E-673A1448EF94}" xr6:coauthVersionLast="47" xr6:coauthVersionMax="47" xr10:uidLastSave="{00000000-0000-0000-0000-000000000000}"/>
  <bookViews>
    <workbookView xWindow="-120" yWindow="-120" windowWidth="29040" windowHeight="15840" xr2:uid="{B01AF121-EE86-4313-938E-13BABD1B6F7C}"/>
  </bookViews>
  <sheets>
    <sheet name="Prvi del" sheetId="7" r:id="rId1"/>
    <sheet name="BCKG" sheetId="2" r:id="rId2"/>
    <sheet name="2.3 mm" sheetId="3" r:id="rId3"/>
    <sheet name="3.7 mm" sheetId="4" r:id="rId4"/>
    <sheet name="5.7 mm" sheetId="5" r:id="rId5"/>
    <sheet name="7.7 mm" sheetId="6" r:id="rId6"/>
    <sheet name="Debelina - skupno" sheetId="8" r:id="rId7"/>
    <sheet name="3del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8" l="1"/>
  <c r="B19" i="1"/>
  <c r="B20" i="1"/>
  <c r="B21" i="1"/>
  <c r="B22" i="1"/>
  <c r="B23" i="1"/>
  <c r="B24" i="1"/>
  <c r="B25" i="1"/>
  <c r="B26" i="1"/>
  <c r="B27" i="1"/>
  <c r="B28" i="1"/>
  <c r="B29" i="1"/>
  <c r="B30" i="1"/>
  <c r="D19" i="1"/>
  <c r="D20" i="1"/>
  <c r="D21" i="1"/>
  <c r="D22" i="1"/>
  <c r="D23" i="1"/>
  <c r="D24" i="1"/>
  <c r="D25" i="1"/>
  <c r="D26" i="1"/>
  <c r="D27" i="1"/>
  <c r="D28" i="1"/>
  <c r="D29" i="1"/>
  <c r="D30" i="1"/>
  <c r="B18" i="1"/>
  <c r="D18" i="1"/>
  <c r="E4" i="8"/>
  <c r="E5" i="8"/>
  <c r="E6" i="8"/>
  <c r="E7" i="8"/>
  <c r="E3" i="8"/>
  <c r="D3" i="8"/>
  <c r="E20" i="6"/>
  <c r="D7" i="8" s="1"/>
  <c r="D6" i="8"/>
  <c r="D5" i="8"/>
  <c r="D4" i="8"/>
  <c r="E20" i="3"/>
  <c r="Q20" i="2"/>
  <c r="N20" i="2"/>
  <c r="K20" i="2"/>
  <c r="H20" i="2"/>
  <c r="E20" i="2"/>
  <c r="F15" i="3"/>
  <c r="C15" i="3"/>
  <c r="F15" i="4"/>
  <c r="C15" i="4"/>
  <c r="F15" i="5"/>
  <c r="C15" i="5"/>
  <c r="C15" i="6"/>
  <c r="F15" i="6"/>
  <c r="E20" i="5"/>
  <c r="E20" i="4"/>
  <c r="N129" i="7"/>
  <c r="J122" i="7"/>
  <c r="J110" i="7"/>
  <c r="J98" i="7"/>
  <c r="J86" i="7"/>
  <c r="J74" i="7"/>
  <c r="J62" i="7"/>
  <c r="J50" i="7"/>
  <c r="J38" i="7"/>
  <c r="J26" i="7"/>
  <c r="M123" i="7" s="1"/>
  <c r="J14" i="7"/>
  <c r="F16" i="7"/>
  <c r="C16" i="7"/>
  <c r="E17" i="7" s="1"/>
  <c r="E19" i="3"/>
  <c r="E19" i="4"/>
  <c r="E19" i="5"/>
  <c r="E19" i="6"/>
  <c r="C17" i="6"/>
  <c r="F17" i="6"/>
  <c r="F17" i="5"/>
  <c r="C17" i="5"/>
  <c r="F17" i="4"/>
  <c r="C17" i="4"/>
  <c r="F16" i="6"/>
  <c r="C16" i="6"/>
  <c r="F16" i="5"/>
  <c r="C16" i="5"/>
  <c r="F16" i="4"/>
  <c r="C16" i="4"/>
  <c r="F18" i="3"/>
  <c r="F17" i="3"/>
  <c r="C18" i="3"/>
  <c r="C17" i="3"/>
  <c r="F16" i="3"/>
  <c r="C16" i="3"/>
  <c r="H18" i="2"/>
  <c r="H17" i="2"/>
  <c r="Q18" i="2"/>
  <c r="Q17" i="2"/>
  <c r="N18" i="2"/>
  <c r="N17" i="2"/>
  <c r="K18" i="2"/>
  <c r="K17" i="2"/>
  <c r="E18" i="2"/>
  <c r="E17" i="2"/>
  <c r="L123" i="7" l="1"/>
  <c r="N123" i="7"/>
  <c r="C18" i="6"/>
  <c r="F18" i="6"/>
  <c r="F18" i="5"/>
  <c r="C18" i="5"/>
  <c r="F18" i="4"/>
  <c r="C18" i="4"/>
  <c r="M127" i="7" l="1"/>
  <c r="M124" i="7"/>
  <c r="N124" i="7"/>
  <c r="M129" i="7" l="1"/>
  <c r="N127" i="7"/>
  <c r="P124" i="7"/>
  <c r="M128" i="7" s="1"/>
  <c r="N128" i="7" s="1"/>
</calcChain>
</file>

<file path=xl/sharedStrings.xml><?xml version="1.0" encoding="utf-8"?>
<sst xmlns="http://schemas.openxmlformats.org/spreadsheetml/2006/main" count="128" uniqueCount="40">
  <si>
    <t>Bin</t>
  </si>
  <si>
    <t>Hist</t>
  </si>
  <si>
    <t>Time</t>
  </si>
  <si>
    <t>Rad</t>
  </si>
  <si>
    <t># PLATES</t>
  </si>
  <si>
    <t>5s avg</t>
  </si>
  <si>
    <t>avg</t>
  </si>
  <si>
    <t xml:space="preserve">time </t>
  </si>
  <si>
    <t>count</t>
  </si>
  <si>
    <t>time</t>
  </si>
  <si>
    <t>avg-bckg</t>
  </si>
  <si>
    <t>avg 5s</t>
  </si>
  <si>
    <t>avg fix 1s</t>
  </si>
  <si>
    <t>AVG</t>
  </si>
  <si>
    <t>mi</t>
  </si>
  <si>
    <t>ma</t>
  </si>
  <si>
    <t>delta</t>
  </si>
  <si>
    <t>N avg</t>
  </si>
  <si>
    <t>sigma</t>
  </si>
  <si>
    <t>formula sigma</t>
  </si>
  <si>
    <t>avg d</t>
  </si>
  <si>
    <t>minus bckg</t>
  </si>
  <si>
    <t>min. sum</t>
  </si>
  <si>
    <t>statistically insignificant data</t>
  </si>
  <si>
    <t>statistically significant data</t>
  </si>
  <si>
    <t>unused data (I was lazy)</t>
  </si>
  <si>
    <t>min</t>
  </si>
  <si>
    <t>sec</t>
  </si>
  <si>
    <t>&amp;</t>
  </si>
  <si>
    <t>\\</t>
  </si>
  <si>
    <t>avg min</t>
  </si>
  <si>
    <t>AVG MIN</t>
  </si>
  <si>
    <t>SUM</t>
  </si>
  <si>
    <t>d [mm]</t>
  </si>
  <si>
    <t>tok [/min]</t>
  </si>
  <si>
    <t>ln</t>
  </si>
  <si>
    <t>fit k</t>
  </si>
  <si>
    <t>fit data.dat</t>
  </si>
  <si>
    <t>T_1/2</t>
  </si>
  <si>
    <t>Hard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</si>
</sst>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1" xfId="0" applyFont="1" applyBorder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0" fontId="0" fillId="5" borderId="3" xfId="0" applyFill="1" applyBorder="1" applyAlignment="1">
      <alignment horizontal="center" vertical="center"/>
    </xf>
    <xf numFmtId="0" fontId="0" fillId="5" borderId="0" xfId="0" applyFill="1"/>
    <xf numFmtId="0" fontId="0" fillId="5" borderId="11" xfId="0" applyFill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3" borderId="5" xfId="2" applyBorder="1"/>
    <xf numFmtId="0" fontId="2" fillId="3" borderId="6" xfId="2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2" fontId="1" fillId="2" borderId="13" xfId="1" applyNumberFormat="1" applyBorder="1"/>
    <xf numFmtId="0" fontId="1" fillId="2" borderId="0" xfId="1"/>
    <xf numFmtId="0" fontId="2" fillId="3" borderId="0" xfId="2"/>
    <xf numFmtId="0" fontId="3" fillId="4" borderId="10" xfId="3" applyBorder="1"/>
    <xf numFmtId="0" fontId="3" fillId="4" borderId="0" xfId="3" applyBorder="1"/>
    <xf numFmtId="0" fontId="1" fillId="2" borderId="8" xfId="1" applyBorder="1"/>
    <xf numFmtId="0" fontId="1" fillId="2" borderId="9" xfId="1" applyBorder="1"/>
    <xf numFmtId="0" fontId="2" fillId="3" borderId="12" xfId="2" applyBorder="1"/>
    <xf numFmtId="0" fontId="3" fillId="4" borderId="14" xfId="3" applyBorder="1"/>
    <xf numFmtId="2" fontId="3" fillId="4" borderId="14" xfId="3" applyNumberFormat="1" applyBorder="1"/>
    <xf numFmtId="2" fontId="0" fillId="0" borderId="4" xfId="0" applyNumberFormat="1" applyBorder="1"/>
    <xf numFmtId="0" fontId="4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2" borderId="12" xfId="1" applyBorder="1"/>
    <xf numFmtId="2" fontId="1" fillId="2" borderId="7" xfId="1" applyNumberFormat="1" applyBorder="1" applyAlignment="1">
      <alignment horizontal="center" vertical="center"/>
    </xf>
    <xf numFmtId="2" fontId="1" fillId="2" borderId="11" xfId="1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5" fillId="0" borderId="0" xfId="4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6" borderId="7" xfId="4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6" borderId="11" xfId="4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6" borderId="15" xfId="4" applyFill="1" applyBorder="1" applyAlignment="1">
      <alignment horizontal="center" vertical="center"/>
    </xf>
    <xf numFmtId="0" fontId="3" fillId="4" borderId="0" xfId="3"/>
    <xf numFmtId="0" fontId="1" fillId="2" borderId="0" xfId="1" applyAlignment="1">
      <alignment horizontal="center" vertical="center"/>
    </xf>
    <xf numFmtId="2" fontId="1" fillId="2" borderId="12" xfId="1" applyNumberFormat="1" applyBorder="1"/>
    <xf numFmtId="0" fontId="2" fillId="3" borderId="11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2" fontId="1" fillId="2" borderId="1" xfId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164" fontId="1" fillId="2" borderId="4" xfId="1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9" xfId="3" applyBorder="1" applyAlignment="1">
      <alignment horizontal="center" vertical="center"/>
    </xf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2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24DEC-27C0-4195-B4C2-6DDC2C2D80C1}" name="Table4" displayName="Table4" ref="D3:E15" totalsRowShown="0" dataDxfId="22" tableBorderDxfId="21" dataCellStyle="Bad">
  <autoFilter ref="D3:E15" xr:uid="{65824DEC-27C0-4195-B4C2-6DDC2C2D80C1}"/>
  <tableColumns count="2">
    <tableColumn id="1" xr3:uid="{0A886C6C-93A1-4707-806C-7C51E4BD8AC5}" name="Time" dataDxfId="20" dataCellStyle="Bad"/>
    <tableColumn id="2" xr3:uid="{31AFBBC6-D12F-40B4-9F50-8D1FB187EBA8}" name="Rad" dataDxfId="19" dataCellStyle="Ba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428058-5C73-4DD0-AAB4-DDBE92CA8327}" name="Table6" displayName="Table6" ref="J3:K15" totalsRowShown="0" dataDxfId="18" tableBorderDxfId="17" dataCellStyle="Bad">
  <autoFilter ref="J3:K15" xr:uid="{68428058-5C73-4DD0-AAB4-DDBE92CA8327}"/>
  <tableColumns count="2">
    <tableColumn id="1" xr3:uid="{C7AD9B0B-BFF4-48A9-ADA3-1ED37D1E227E}" name="Time" dataDxfId="16" dataCellStyle="Bad"/>
    <tableColumn id="2" xr3:uid="{5B543852-3654-43B1-BD85-BFC53929B68C}" name="Rad" dataDxfId="15" dataCellStyle="Ba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0E82A-8302-4FC8-8E9E-ABD026BCB711}" name="Table7" displayName="Table7" ref="M3:N15" totalsRowShown="0" dataDxfId="14" tableBorderDxfId="13" dataCellStyle="Bad">
  <autoFilter ref="M3:N15" xr:uid="{F1A0E82A-8302-4FC8-8E9E-ABD026BCB711}"/>
  <tableColumns count="2">
    <tableColumn id="1" xr3:uid="{F824BAB9-3D78-4E0F-A1B9-E4D99B2674AE}" name="Time" dataDxfId="12" dataCellStyle="Bad"/>
    <tableColumn id="2" xr3:uid="{E581018C-6B4E-4BA5-B6EB-EC589D9BE112}" name="Rad" dataDxfId="11" dataCellStyle="Ba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72A387-9FE6-4340-8A41-3084B7B486A0}" name="Table8" displayName="Table8" ref="P3:Q15" totalsRowShown="0" headerRowDxfId="10" dataDxfId="9" tableBorderDxfId="8" dataCellStyle="Bad">
  <autoFilter ref="P3:Q15" xr:uid="{1F72A387-9FE6-4340-8A41-3084B7B486A0}"/>
  <tableColumns count="2">
    <tableColumn id="1" xr3:uid="{9552A826-E452-4367-A03A-D2AFBB6EC1CE}" name="Time" dataDxfId="7" dataCellStyle="Bad"/>
    <tableColumn id="2" xr3:uid="{6B60830B-89D6-4A52-9E46-9F0015FCDAE5}" name="Rad" dataDxfId="6" dataCellStyle="Ba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ED6207-DD82-480C-BA57-BB94772CAD80}" name="Table11" displayName="Table11" ref="G3:H15" totalsRowShown="0" dataDxfId="5" tableBorderDxfId="4" dataCellStyle="Bad">
  <autoFilter ref="G3:H15" xr:uid="{47ED6207-DD82-480C-BA57-BB94772CAD80}"/>
  <tableColumns count="2">
    <tableColumn id="1" xr3:uid="{E75D1049-5CDE-4653-80FA-C8FBF46ABA48}" name="Time" dataDxfId="3" dataCellStyle="Bad"/>
    <tableColumn id="2" xr3:uid="{12342F9A-2F8D-480D-91DA-46F21B1606FA}" name="Rad" dataDxfId="2" dataCellStyle="Ba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C8B82-1C9F-4876-8481-2956CEDA918A}" name="Table1" displayName="Table1" ref="C2:E7" totalsRowShown="0">
  <autoFilter ref="C2:E7" xr:uid="{208C8B82-1C9F-4876-8481-2956CEDA918A}"/>
  <tableColumns count="3">
    <tableColumn id="1" xr3:uid="{400209BA-17A6-4CFC-AA10-A01A20A65316}" name="d [mm]" dataDxfId="1" dataCellStyle="Bad"/>
    <tableColumn id="2" xr3:uid="{029D48F2-9770-4C25-95EF-5E6D99F55A6E}" name="tok [/min]" dataDxfId="0" dataCellStyle="Bad"/>
    <tableColumn id="3" xr3:uid="{9098FD5C-0473-497A-AE62-9488F680987F}" name="ln" dataCellStyle="Neutral">
      <calculatedColumnFormula>LN($D$3/D3)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2B2B-881C-41B2-9B43-D77697C671F7}">
  <dimension ref="A1:P166"/>
  <sheetViews>
    <sheetView tabSelected="1" topLeftCell="A100" workbookViewId="0">
      <selection activeCell="P124" sqref="P124"/>
    </sheetView>
  </sheetViews>
  <sheetFormatPr defaultRowHeight="15" x14ac:dyDescent="0.25"/>
  <cols>
    <col min="1" max="1" width="27.140625" style="14" bestFit="1" customWidth="1"/>
    <col min="2" max="6" width="9.140625" style="14"/>
    <col min="7" max="7" width="25.28515625" style="14" bestFit="1" customWidth="1"/>
    <col min="8" max="8" width="9.7109375" style="14" bestFit="1" customWidth="1"/>
    <col min="9" max="10" width="9.140625" style="14"/>
    <col min="11" max="11" width="10.85546875" style="14" bestFit="1" customWidth="1"/>
    <col min="12" max="12" width="13.7109375" style="14" bestFit="1" customWidth="1"/>
    <col min="13" max="16384" width="9.140625" style="14"/>
  </cols>
  <sheetData>
    <row r="1" spans="1:15" ht="15.75" thickBot="1" x14ac:dyDescent="0.3">
      <c r="A1" s="14" t="s">
        <v>23</v>
      </c>
      <c r="G1" s="14" t="s">
        <v>24</v>
      </c>
      <c r="L1" s="14" t="s">
        <v>39</v>
      </c>
    </row>
    <row r="2" spans="1:15" ht="15.75" thickBot="1" x14ac:dyDescent="0.3">
      <c r="B2" s="14" t="s">
        <v>7</v>
      </c>
      <c r="C2" s="14" t="s">
        <v>8</v>
      </c>
      <c r="E2" s="14" t="s">
        <v>7</v>
      </c>
      <c r="F2" s="14" t="s">
        <v>8</v>
      </c>
      <c r="H2" s="66" t="s">
        <v>9</v>
      </c>
      <c r="I2" s="67" t="s">
        <v>8</v>
      </c>
      <c r="J2" s="34" t="s">
        <v>22</v>
      </c>
      <c r="L2" s="14">
        <v>1</v>
      </c>
      <c r="M2" s="14" t="s">
        <v>28</v>
      </c>
      <c r="N2" s="14">
        <v>149</v>
      </c>
      <c r="O2" s="42" t="s">
        <v>29</v>
      </c>
    </row>
    <row r="3" spans="1:15" x14ac:dyDescent="0.25">
      <c r="B3" s="41">
        <v>5</v>
      </c>
      <c r="C3" s="41">
        <v>13</v>
      </c>
      <c r="E3" s="41">
        <v>5</v>
      </c>
      <c r="F3" s="41">
        <v>8</v>
      </c>
      <c r="H3" s="68">
        <v>5</v>
      </c>
      <c r="I3" s="69">
        <v>10</v>
      </c>
      <c r="J3" s="37"/>
      <c r="L3" s="14">
        <v>2</v>
      </c>
      <c r="M3" s="14" t="s">
        <v>28</v>
      </c>
      <c r="N3" s="14">
        <v>145</v>
      </c>
      <c r="O3" s="42" t="s">
        <v>29</v>
      </c>
    </row>
    <row r="4" spans="1:15" x14ac:dyDescent="0.25">
      <c r="B4" s="41">
        <v>10</v>
      </c>
      <c r="C4" s="41">
        <v>19</v>
      </c>
      <c r="E4" s="41">
        <v>10</v>
      </c>
      <c r="F4" s="41">
        <v>14</v>
      </c>
      <c r="H4" s="70">
        <v>10</v>
      </c>
      <c r="I4" s="71">
        <v>12</v>
      </c>
      <c r="J4" s="35"/>
      <c r="L4" s="14">
        <v>3</v>
      </c>
      <c r="M4" s="14" t="s">
        <v>28</v>
      </c>
      <c r="N4" s="14">
        <v>151</v>
      </c>
      <c r="O4" s="42" t="s">
        <v>29</v>
      </c>
    </row>
    <row r="5" spans="1:15" x14ac:dyDescent="0.25">
      <c r="B5" s="41">
        <v>15</v>
      </c>
      <c r="C5" s="41">
        <v>11</v>
      </c>
      <c r="E5" s="41">
        <v>15</v>
      </c>
      <c r="F5" s="41">
        <v>12</v>
      </c>
      <c r="H5" s="70">
        <v>15</v>
      </c>
      <c r="I5" s="71">
        <v>12</v>
      </c>
      <c r="J5" s="35"/>
      <c r="L5" s="14">
        <v>4</v>
      </c>
      <c r="M5" s="14" t="s">
        <v>28</v>
      </c>
      <c r="N5" s="14">
        <v>169</v>
      </c>
      <c r="O5" s="42" t="s">
        <v>29</v>
      </c>
    </row>
    <row r="6" spans="1:15" x14ac:dyDescent="0.25">
      <c r="B6" s="41">
        <v>20</v>
      </c>
      <c r="C6" s="41">
        <v>16</v>
      </c>
      <c r="E6" s="41">
        <v>20</v>
      </c>
      <c r="F6" s="41">
        <v>12</v>
      </c>
      <c r="H6" s="70">
        <v>20</v>
      </c>
      <c r="I6" s="71">
        <v>13</v>
      </c>
      <c r="J6" s="35"/>
      <c r="L6" s="14">
        <v>5</v>
      </c>
      <c r="M6" s="14" t="s">
        <v>28</v>
      </c>
      <c r="N6" s="14">
        <v>153</v>
      </c>
      <c r="O6" s="42" t="s">
        <v>29</v>
      </c>
    </row>
    <row r="7" spans="1:15" x14ac:dyDescent="0.25">
      <c r="B7" s="41">
        <v>25</v>
      </c>
      <c r="C7" s="41">
        <v>16</v>
      </c>
      <c r="E7" s="41">
        <v>25</v>
      </c>
      <c r="F7" s="41">
        <v>14</v>
      </c>
      <c r="H7" s="70">
        <v>25</v>
      </c>
      <c r="I7" s="71">
        <v>16</v>
      </c>
      <c r="J7" s="35"/>
      <c r="L7" s="14">
        <v>6</v>
      </c>
      <c r="M7" s="14" t="s">
        <v>28</v>
      </c>
      <c r="N7" s="14">
        <v>174</v>
      </c>
      <c r="O7" s="42" t="s">
        <v>29</v>
      </c>
    </row>
    <row r="8" spans="1:15" x14ac:dyDescent="0.25">
      <c r="B8" s="41">
        <v>30</v>
      </c>
      <c r="C8" s="41">
        <v>20</v>
      </c>
      <c r="E8" s="41">
        <v>30</v>
      </c>
      <c r="F8" s="41">
        <v>8</v>
      </c>
      <c r="H8" s="70">
        <v>30</v>
      </c>
      <c r="I8" s="71">
        <v>13</v>
      </c>
      <c r="J8" s="35"/>
      <c r="L8" s="14">
        <v>7</v>
      </c>
      <c r="M8" s="14" t="s">
        <v>28</v>
      </c>
      <c r="N8" s="14">
        <v>154</v>
      </c>
      <c r="O8" s="42" t="s">
        <v>29</v>
      </c>
    </row>
    <row r="9" spans="1:15" x14ac:dyDescent="0.25">
      <c r="B9" s="41">
        <v>35</v>
      </c>
      <c r="C9" s="41">
        <v>17</v>
      </c>
      <c r="E9" s="41">
        <v>35</v>
      </c>
      <c r="F9" s="41">
        <v>14</v>
      </c>
      <c r="H9" s="70">
        <v>35</v>
      </c>
      <c r="I9" s="71">
        <v>17</v>
      </c>
      <c r="J9" s="35"/>
      <c r="L9" s="14">
        <v>8</v>
      </c>
      <c r="M9" s="14" t="s">
        <v>28</v>
      </c>
      <c r="N9" s="14">
        <v>154</v>
      </c>
      <c r="O9" s="42" t="s">
        <v>29</v>
      </c>
    </row>
    <row r="10" spans="1:15" x14ac:dyDescent="0.25">
      <c r="B10" s="41">
        <v>40</v>
      </c>
      <c r="C10" s="41">
        <v>15</v>
      </c>
      <c r="E10" s="41">
        <v>40</v>
      </c>
      <c r="F10" s="41">
        <v>8</v>
      </c>
      <c r="H10" s="70">
        <v>40</v>
      </c>
      <c r="I10" s="71">
        <v>16</v>
      </c>
      <c r="J10" s="35"/>
      <c r="L10" s="14">
        <v>9</v>
      </c>
      <c r="M10" s="14" t="s">
        <v>28</v>
      </c>
      <c r="N10" s="14">
        <v>151</v>
      </c>
      <c r="O10" s="42" t="s">
        <v>29</v>
      </c>
    </row>
    <row r="11" spans="1:15" x14ac:dyDescent="0.25">
      <c r="B11" s="41">
        <v>45</v>
      </c>
      <c r="C11" s="41">
        <v>17</v>
      </c>
      <c r="E11" s="41">
        <v>45</v>
      </c>
      <c r="F11" s="41">
        <v>14</v>
      </c>
      <c r="H11" s="70">
        <v>45</v>
      </c>
      <c r="I11" s="71">
        <v>13</v>
      </c>
      <c r="J11" s="35"/>
      <c r="L11" s="14">
        <v>10</v>
      </c>
      <c r="M11" s="14" t="s">
        <v>28</v>
      </c>
      <c r="N11" s="14">
        <v>152</v>
      </c>
      <c r="O11" s="42" t="s">
        <v>29</v>
      </c>
    </row>
    <row r="12" spans="1:15" x14ac:dyDescent="0.25">
      <c r="B12" s="41">
        <v>50</v>
      </c>
      <c r="C12" s="41">
        <v>21</v>
      </c>
      <c r="E12" s="41">
        <v>50</v>
      </c>
      <c r="F12" s="41">
        <v>12</v>
      </c>
      <c r="H12" s="70">
        <v>50</v>
      </c>
      <c r="I12" s="71">
        <v>5</v>
      </c>
      <c r="J12" s="35"/>
    </row>
    <row r="13" spans="1:15" x14ac:dyDescent="0.25">
      <c r="B13" s="41">
        <v>55</v>
      </c>
      <c r="C13" s="41">
        <v>16</v>
      </c>
      <c r="E13" s="41">
        <v>55</v>
      </c>
      <c r="F13" s="41">
        <v>13</v>
      </c>
      <c r="H13" s="70">
        <v>55</v>
      </c>
      <c r="I13" s="71">
        <v>7</v>
      </c>
      <c r="J13" s="35"/>
    </row>
    <row r="14" spans="1:15" ht="15.75" thickBot="1" x14ac:dyDescent="0.3">
      <c r="B14" s="41">
        <v>60</v>
      </c>
      <c r="C14" s="41">
        <v>8</v>
      </c>
      <c r="E14" s="41">
        <v>60</v>
      </c>
      <c r="F14" s="41">
        <v>13</v>
      </c>
      <c r="H14" s="72">
        <v>60</v>
      </c>
      <c r="I14" s="73">
        <v>15</v>
      </c>
      <c r="J14" s="36">
        <f>SUM(I3:I14)</f>
        <v>149</v>
      </c>
    </row>
    <row r="15" spans="1:15" x14ac:dyDescent="0.25">
      <c r="H15" s="57">
        <v>65</v>
      </c>
      <c r="I15" s="74">
        <v>16</v>
      </c>
      <c r="J15" s="37"/>
    </row>
    <row r="16" spans="1:15" x14ac:dyDescent="0.25">
      <c r="B16" s="14" t="s">
        <v>6</v>
      </c>
      <c r="C16" s="54">
        <f>AVERAGE(C3:C14)</f>
        <v>15.75</v>
      </c>
      <c r="F16" s="54">
        <f>AVERAGE(F3:F14)</f>
        <v>11.833333333333334</v>
      </c>
      <c r="H16" s="59">
        <v>70</v>
      </c>
      <c r="I16" s="75">
        <v>15</v>
      </c>
      <c r="J16" s="35"/>
    </row>
    <row r="17" spans="4:10" x14ac:dyDescent="0.25">
      <c r="D17" s="14" t="s">
        <v>13</v>
      </c>
      <c r="E17" s="54">
        <f>AVERAGE(F16,C16)</f>
        <v>13.791666666666668</v>
      </c>
      <c r="H17" s="59">
        <v>75</v>
      </c>
      <c r="I17" s="75">
        <v>15</v>
      </c>
      <c r="J17" s="35"/>
    </row>
    <row r="18" spans="4:10" x14ac:dyDescent="0.25">
      <c r="H18" s="59">
        <v>80</v>
      </c>
      <c r="I18" s="75">
        <v>11</v>
      </c>
      <c r="J18" s="35"/>
    </row>
    <row r="19" spans="4:10" x14ac:dyDescent="0.25">
      <c r="H19" s="59">
        <v>85</v>
      </c>
      <c r="I19" s="75">
        <v>12</v>
      </c>
      <c r="J19" s="35"/>
    </row>
    <row r="20" spans="4:10" x14ac:dyDescent="0.25">
      <c r="H20" s="59">
        <v>90</v>
      </c>
      <c r="I20" s="75">
        <v>9</v>
      </c>
      <c r="J20" s="35"/>
    </row>
    <row r="21" spans="4:10" x14ac:dyDescent="0.25">
      <c r="H21" s="59">
        <v>95</v>
      </c>
      <c r="I21" s="75">
        <v>13</v>
      </c>
      <c r="J21" s="35"/>
    </row>
    <row r="22" spans="4:10" x14ac:dyDescent="0.25">
      <c r="H22" s="59">
        <v>100</v>
      </c>
      <c r="I22" s="75">
        <v>11</v>
      </c>
      <c r="J22" s="35"/>
    </row>
    <row r="23" spans="4:10" x14ac:dyDescent="0.25">
      <c r="H23" s="59">
        <v>105</v>
      </c>
      <c r="I23" s="75">
        <v>8</v>
      </c>
      <c r="J23" s="35"/>
    </row>
    <row r="24" spans="4:10" x14ac:dyDescent="0.25">
      <c r="H24" s="59">
        <v>110</v>
      </c>
      <c r="I24" s="75">
        <v>9</v>
      </c>
      <c r="J24" s="35"/>
    </row>
    <row r="25" spans="4:10" x14ac:dyDescent="0.25">
      <c r="H25" s="59">
        <v>115</v>
      </c>
      <c r="I25" s="75">
        <v>11</v>
      </c>
      <c r="J25" s="35"/>
    </row>
    <row r="26" spans="4:10" ht="15.75" thickBot="1" x14ac:dyDescent="0.3">
      <c r="H26" s="76">
        <v>120</v>
      </c>
      <c r="I26" s="77">
        <v>15</v>
      </c>
      <c r="J26" s="36">
        <f>SUM(I15:I26)</f>
        <v>145</v>
      </c>
    </row>
    <row r="27" spans="4:10" x14ac:dyDescent="0.25">
      <c r="H27" s="78">
        <v>125</v>
      </c>
      <c r="I27" s="79">
        <v>10</v>
      </c>
      <c r="J27" s="37"/>
    </row>
    <row r="28" spans="4:10" x14ac:dyDescent="0.25">
      <c r="H28" s="80">
        <v>130</v>
      </c>
      <c r="I28" s="81">
        <v>7</v>
      </c>
      <c r="J28" s="35"/>
    </row>
    <row r="29" spans="4:10" x14ac:dyDescent="0.25">
      <c r="H29" s="80">
        <v>135</v>
      </c>
      <c r="I29" s="81">
        <v>17</v>
      </c>
      <c r="J29" s="35"/>
    </row>
    <row r="30" spans="4:10" x14ac:dyDescent="0.25">
      <c r="H30" s="80">
        <v>140</v>
      </c>
      <c r="I30" s="81">
        <v>13</v>
      </c>
      <c r="J30" s="35"/>
    </row>
    <row r="31" spans="4:10" x14ac:dyDescent="0.25">
      <c r="H31" s="80">
        <v>145</v>
      </c>
      <c r="I31" s="81">
        <v>11</v>
      </c>
      <c r="J31" s="35"/>
    </row>
    <row r="32" spans="4:10" x14ac:dyDescent="0.25">
      <c r="H32" s="80">
        <v>150</v>
      </c>
      <c r="I32" s="81">
        <v>12</v>
      </c>
      <c r="J32" s="35"/>
    </row>
    <row r="33" spans="8:10" x14ac:dyDescent="0.25">
      <c r="H33" s="80">
        <v>155</v>
      </c>
      <c r="I33" s="81">
        <v>16</v>
      </c>
      <c r="J33" s="35"/>
    </row>
    <row r="34" spans="8:10" x14ac:dyDescent="0.25">
      <c r="H34" s="80">
        <v>160</v>
      </c>
      <c r="I34" s="81">
        <v>13</v>
      </c>
      <c r="J34" s="35"/>
    </row>
    <row r="35" spans="8:10" x14ac:dyDescent="0.25">
      <c r="H35" s="80">
        <v>165</v>
      </c>
      <c r="I35" s="81">
        <v>13</v>
      </c>
      <c r="J35" s="35"/>
    </row>
    <row r="36" spans="8:10" x14ac:dyDescent="0.25">
      <c r="H36" s="80">
        <v>170</v>
      </c>
      <c r="I36" s="81">
        <v>11</v>
      </c>
      <c r="J36" s="35"/>
    </row>
    <row r="37" spans="8:10" x14ac:dyDescent="0.25">
      <c r="H37" s="80">
        <v>175</v>
      </c>
      <c r="I37" s="81">
        <v>17</v>
      </c>
      <c r="J37" s="35"/>
    </row>
    <row r="38" spans="8:10" ht="15.75" thickBot="1" x14ac:dyDescent="0.3">
      <c r="H38" s="82">
        <v>180</v>
      </c>
      <c r="I38" s="83">
        <v>11</v>
      </c>
      <c r="J38" s="36">
        <f>SUM(I27:I38)</f>
        <v>151</v>
      </c>
    </row>
    <row r="39" spans="8:10" x14ac:dyDescent="0.25">
      <c r="H39" s="68">
        <v>185</v>
      </c>
      <c r="I39" s="69">
        <v>17</v>
      </c>
      <c r="J39" s="37"/>
    </row>
    <row r="40" spans="8:10" x14ac:dyDescent="0.25">
      <c r="H40" s="70">
        <v>190</v>
      </c>
      <c r="I40" s="71">
        <v>14</v>
      </c>
      <c r="J40" s="35"/>
    </row>
    <row r="41" spans="8:10" x14ac:dyDescent="0.25">
      <c r="H41" s="70">
        <v>195</v>
      </c>
      <c r="I41" s="71">
        <v>14</v>
      </c>
      <c r="J41" s="35"/>
    </row>
    <row r="42" spans="8:10" x14ac:dyDescent="0.25">
      <c r="H42" s="70">
        <v>200</v>
      </c>
      <c r="I42" s="71">
        <v>11</v>
      </c>
      <c r="J42" s="35"/>
    </row>
    <row r="43" spans="8:10" x14ac:dyDescent="0.25">
      <c r="H43" s="70">
        <v>205</v>
      </c>
      <c r="I43" s="71">
        <v>14</v>
      </c>
      <c r="J43" s="35"/>
    </row>
    <row r="44" spans="8:10" x14ac:dyDescent="0.25">
      <c r="H44" s="70">
        <v>210</v>
      </c>
      <c r="I44" s="71">
        <v>11</v>
      </c>
      <c r="J44" s="35"/>
    </row>
    <row r="45" spans="8:10" x14ac:dyDescent="0.25">
      <c r="H45" s="70">
        <v>215</v>
      </c>
      <c r="I45" s="71">
        <v>14</v>
      </c>
      <c r="J45" s="35"/>
    </row>
    <row r="46" spans="8:10" x14ac:dyDescent="0.25">
      <c r="H46" s="70">
        <v>220</v>
      </c>
      <c r="I46" s="71">
        <v>16</v>
      </c>
      <c r="J46" s="35"/>
    </row>
    <row r="47" spans="8:10" x14ac:dyDescent="0.25">
      <c r="H47" s="70">
        <v>225</v>
      </c>
      <c r="I47" s="71">
        <v>15</v>
      </c>
      <c r="J47" s="35"/>
    </row>
    <row r="48" spans="8:10" x14ac:dyDescent="0.25">
      <c r="H48" s="70">
        <v>230</v>
      </c>
      <c r="I48" s="71">
        <v>9</v>
      </c>
      <c r="J48" s="35"/>
    </row>
    <row r="49" spans="8:10" x14ac:dyDescent="0.25">
      <c r="H49" s="70">
        <v>235</v>
      </c>
      <c r="I49" s="71">
        <v>14</v>
      </c>
      <c r="J49" s="35"/>
    </row>
    <row r="50" spans="8:10" ht="15.75" thickBot="1" x14ac:dyDescent="0.3">
      <c r="H50" s="72">
        <v>240</v>
      </c>
      <c r="I50" s="73">
        <v>20</v>
      </c>
      <c r="J50" s="36">
        <f>SUM(I39:I50)</f>
        <v>169</v>
      </c>
    </row>
    <row r="51" spans="8:10" x14ac:dyDescent="0.25">
      <c r="H51" s="57">
        <v>245</v>
      </c>
      <c r="I51" s="74">
        <v>18</v>
      </c>
      <c r="J51" s="37"/>
    </row>
    <row r="52" spans="8:10" x14ac:dyDescent="0.25">
      <c r="H52" s="59">
        <v>250</v>
      </c>
      <c r="I52" s="75">
        <v>9</v>
      </c>
      <c r="J52" s="35"/>
    </row>
    <row r="53" spans="8:10" x14ac:dyDescent="0.25">
      <c r="H53" s="59">
        <v>255</v>
      </c>
      <c r="I53" s="75">
        <v>12</v>
      </c>
      <c r="J53" s="35"/>
    </row>
    <row r="54" spans="8:10" x14ac:dyDescent="0.25">
      <c r="H54" s="59">
        <v>260</v>
      </c>
      <c r="I54" s="75">
        <v>9</v>
      </c>
      <c r="J54" s="35"/>
    </row>
    <row r="55" spans="8:10" x14ac:dyDescent="0.25">
      <c r="H55" s="59">
        <v>265</v>
      </c>
      <c r="I55" s="75">
        <v>17</v>
      </c>
      <c r="J55" s="35"/>
    </row>
    <row r="56" spans="8:10" x14ac:dyDescent="0.25">
      <c r="H56" s="59">
        <v>270</v>
      </c>
      <c r="I56" s="75">
        <v>16</v>
      </c>
      <c r="J56" s="35"/>
    </row>
    <row r="57" spans="8:10" x14ac:dyDescent="0.25">
      <c r="H57" s="59">
        <v>275</v>
      </c>
      <c r="I57" s="75">
        <v>14</v>
      </c>
      <c r="J57" s="35"/>
    </row>
    <row r="58" spans="8:10" x14ac:dyDescent="0.25">
      <c r="H58" s="59">
        <v>280</v>
      </c>
      <c r="I58" s="75">
        <v>12</v>
      </c>
      <c r="J58" s="35"/>
    </row>
    <row r="59" spans="8:10" x14ac:dyDescent="0.25">
      <c r="H59" s="59">
        <v>285</v>
      </c>
      <c r="I59" s="75">
        <v>11</v>
      </c>
      <c r="J59" s="35"/>
    </row>
    <row r="60" spans="8:10" x14ac:dyDescent="0.25">
      <c r="H60" s="59">
        <v>290</v>
      </c>
      <c r="I60" s="75">
        <v>9</v>
      </c>
      <c r="J60" s="35"/>
    </row>
    <row r="61" spans="8:10" x14ac:dyDescent="0.25">
      <c r="H61" s="59">
        <v>295</v>
      </c>
      <c r="I61" s="75">
        <v>11</v>
      </c>
      <c r="J61" s="35"/>
    </row>
    <row r="62" spans="8:10" ht="15.75" thickBot="1" x14ac:dyDescent="0.3">
      <c r="H62" s="76">
        <v>300</v>
      </c>
      <c r="I62" s="77">
        <v>15</v>
      </c>
      <c r="J62" s="36">
        <f>SUM(I51:I62)</f>
        <v>153</v>
      </c>
    </row>
    <row r="63" spans="8:10" x14ac:dyDescent="0.25">
      <c r="H63" s="78">
        <v>305</v>
      </c>
      <c r="I63" s="79">
        <v>17</v>
      </c>
      <c r="J63" s="37"/>
    </row>
    <row r="64" spans="8:10" x14ac:dyDescent="0.25">
      <c r="H64" s="80">
        <v>310</v>
      </c>
      <c r="I64" s="81">
        <v>12</v>
      </c>
      <c r="J64" s="35"/>
    </row>
    <row r="65" spans="8:10" x14ac:dyDescent="0.25">
      <c r="H65" s="80">
        <v>315</v>
      </c>
      <c r="I65" s="81">
        <v>14</v>
      </c>
      <c r="J65" s="35"/>
    </row>
    <row r="66" spans="8:10" x14ac:dyDescent="0.25">
      <c r="H66" s="80">
        <v>320</v>
      </c>
      <c r="I66" s="81">
        <v>10</v>
      </c>
      <c r="J66" s="35"/>
    </row>
    <row r="67" spans="8:10" x14ac:dyDescent="0.25">
      <c r="H67" s="80">
        <v>325</v>
      </c>
      <c r="I67" s="81">
        <v>30</v>
      </c>
      <c r="J67" s="35"/>
    </row>
    <row r="68" spans="8:10" x14ac:dyDescent="0.25">
      <c r="H68" s="80">
        <v>330</v>
      </c>
      <c r="I68" s="81">
        <v>19</v>
      </c>
      <c r="J68" s="35"/>
    </row>
    <row r="69" spans="8:10" x14ac:dyDescent="0.25">
      <c r="H69" s="80">
        <v>335</v>
      </c>
      <c r="I69" s="81">
        <v>9</v>
      </c>
      <c r="J69" s="35"/>
    </row>
    <row r="70" spans="8:10" x14ac:dyDescent="0.25">
      <c r="H70" s="80">
        <v>340</v>
      </c>
      <c r="I70" s="81">
        <v>13</v>
      </c>
      <c r="J70" s="35"/>
    </row>
    <row r="71" spans="8:10" x14ac:dyDescent="0.25">
      <c r="H71" s="80">
        <v>345</v>
      </c>
      <c r="I71" s="81">
        <v>12</v>
      </c>
      <c r="J71" s="35"/>
    </row>
    <row r="72" spans="8:10" x14ac:dyDescent="0.25">
      <c r="H72" s="80">
        <v>350</v>
      </c>
      <c r="I72" s="81">
        <v>10</v>
      </c>
      <c r="J72" s="35"/>
    </row>
    <row r="73" spans="8:10" x14ac:dyDescent="0.25">
      <c r="H73" s="80">
        <v>355</v>
      </c>
      <c r="I73" s="81">
        <v>15</v>
      </c>
      <c r="J73" s="35"/>
    </row>
    <row r="74" spans="8:10" ht="15.75" thickBot="1" x14ac:dyDescent="0.3">
      <c r="H74" s="82">
        <v>360</v>
      </c>
      <c r="I74" s="83">
        <v>13</v>
      </c>
      <c r="J74" s="36">
        <f>SUM(I63:I74)</f>
        <v>174</v>
      </c>
    </row>
    <row r="75" spans="8:10" x14ac:dyDescent="0.25">
      <c r="H75" s="68">
        <v>365</v>
      </c>
      <c r="I75" s="69">
        <v>13</v>
      </c>
      <c r="J75" s="37"/>
    </row>
    <row r="76" spans="8:10" x14ac:dyDescent="0.25">
      <c r="H76" s="70">
        <v>370</v>
      </c>
      <c r="I76" s="71">
        <v>12</v>
      </c>
      <c r="J76" s="35"/>
    </row>
    <row r="77" spans="8:10" x14ac:dyDescent="0.25">
      <c r="H77" s="70">
        <v>375</v>
      </c>
      <c r="I77" s="71">
        <v>13</v>
      </c>
      <c r="J77" s="35"/>
    </row>
    <row r="78" spans="8:10" x14ac:dyDescent="0.25">
      <c r="H78" s="70">
        <v>380</v>
      </c>
      <c r="I78" s="71">
        <v>14</v>
      </c>
      <c r="J78" s="35"/>
    </row>
    <row r="79" spans="8:10" x14ac:dyDescent="0.25">
      <c r="H79" s="70">
        <v>385</v>
      </c>
      <c r="I79" s="71">
        <v>14</v>
      </c>
      <c r="J79" s="35"/>
    </row>
    <row r="80" spans="8:10" x14ac:dyDescent="0.25">
      <c r="H80" s="70">
        <v>390</v>
      </c>
      <c r="I80" s="71">
        <v>10</v>
      </c>
      <c r="J80" s="35"/>
    </row>
    <row r="81" spans="8:10" x14ac:dyDescent="0.25">
      <c r="H81" s="70">
        <v>395</v>
      </c>
      <c r="I81" s="71">
        <v>12</v>
      </c>
      <c r="J81" s="35"/>
    </row>
    <row r="82" spans="8:10" x14ac:dyDescent="0.25">
      <c r="H82" s="70">
        <v>400</v>
      </c>
      <c r="I82" s="71">
        <v>11</v>
      </c>
      <c r="J82" s="35"/>
    </row>
    <row r="83" spans="8:10" x14ac:dyDescent="0.25">
      <c r="H83" s="70">
        <v>405</v>
      </c>
      <c r="I83" s="71">
        <v>11</v>
      </c>
      <c r="J83" s="35"/>
    </row>
    <row r="84" spans="8:10" x14ac:dyDescent="0.25">
      <c r="H84" s="70">
        <v>410</v>
      </c>
      <c r="I84" s="71">
        <v>17</v>
      </c>
      <c r="J84" s="35"/>
    </row>
    <row r="85" spans="8:10" x14ac:dyDescent="0.25">
      <c r="H85" s="70">
        <v>415</v>
      </c>
      <c r="I85" s="71">
        <v>11</v>
      </c>
      <c r="J85" s="35"/>
    </row>
    <row r="86" spans="8:10" ht="15.75" thickBot="1" x14ac:dyDescent="0.3">
      <c r="H86" s="72">
        <v>420</v>
      </c>
      <c r="I86" s="73">
        <v>16</v>
      </c>
      <c r="J86" s="36">
        <f>SUM(I75:I86)</f>
        <v>154</v>
      </c>
    </row>
    <row r="87" spans="8:10" x14ac:dyDescent="0.25">
      <c r="H87" s="57">
        <v>425</v>
      </c>
      <c r="I87" s="74">
        <v>18</v>
      </c>
      <c r="J87" s="37"/>
    </row>
    <row r="88" spans="8:10" x14ac:dyDescent="0.25">
      <c r="H88" s="59">
        <v>430</v>
      </c>
      <c r="I88" s="75">
        <v>10</v>
      </c>
      <c r="J88" s="35"/>
    </row>
    <row r="89" spans="8:10" x14ac:dyDescent="0.25">
      <c r="H89" s="59">
        <v>435</v>
      </c>
      <c r="I89" s="75">
        <v>17</v>
      </c>
      <c r="J89" s="35"/>
    </row>
    <row r="90" spans="8:10" x14ac:dyDescent="0.25">
      <c r="H90" s="59">
        <v>440</v>
      </c>
      <c r="I90" s="75">
        <v>13</v>
      </c>
      <c r="J90" s="35"/>
    </row>
    <row r="91" spans="8:10" x14ac:dyDescent="0.25">
      <c r="H91" s="59">
        <v>445</v>
      </c>
      <c r="I91" s="75">
        <v>15</v>
      </c>
      <c r="J91" s="35"/>
    </row>
    <row r="92" spans="8:10" x14ac:dyDescent="0.25">
      <c r="H92" s="59">
        <v>450</v>
      </c>
      <c r="I92" s="75">
        <v>7</v>
      </c>
      <c r="J92" s="35"/>
    </row>
    <row r="93" spans="8:10" x14ac:dyDescent="0.25">
      <c r="H93" s="59">
        <v>455</v>
      </c>
      <c r="I93" s="75">
        <v>9</v>
      </c>
      <c r="J93" s="35"/>
    </row>
    <row r="94" spans="8:10" x14ac:dyDescent="0.25">
      <c r="H94" s="59">
        <v>460</v>
      </c>
      <c r="I94" s="75">
        <v>9</v>
      </c>
      <c r="J94" s="35"/>
    </row>
    <row r="95" spans="8:10" x14ac:dyDescent="0.25">
      <c r="H95" s="59">
        <v>465</v>
      </c>
      <c r="I95" s="75">
        <v>13</v>
      </c>
      <c r="J95" s="35"/>
    </row>
    <row r="96" spans="8:10" x14ac:dyDescent="0.25">
      <c r="H96" s="59">
        <v>470</v>
      </c>
      <c r="I96" s="75">
        <v>16</v>
      </c>
      <c r="J96" s="35"/>
    </row>
    <row r="97" spans="8:10" x14ac:dyDescent="0.25">
      <c r="H97" s="59">
        <v>475</v>
      </c>
      <c r="I97" s="75">
        <v>13</v>
      </c>
      <c r="J97" s="35"/>
    </row>
    <row r="98" spans="8:10" ht="15.75" thickBot="1" x14ac:dyDescent="0.3">
      <c r="H98" s="76">
        <v>480</v>
      </c>
      <c r="I98" s="77">
        <v>14</v>
      </c>
      <c r="J98" s="36">
        <f>SUM(I87:I98)</f>
        <v>154</v>
      </c>
    </row>
    <row r="99" spans="8:10" x14ac:dyDescent="0.25">
      <c r="H99" s="78">
        <v>485</v>
      </c>
      <c r="I99" s="79">
        <v>11</v>
      </c>
      <c r="J99" s="37"/>
    </row>
    <row r="100" spans="8:10" x14ac:dyDescent="0.25">
      <c r="H100" s="80">
        <v>490</v>
      </c>
      <c r="I100" s="81">
        <v>15</v>
      </c>
      <c r="J100" s="35"/>
    </row>
    <row r="101" spans="8:10" x14ac:dyDescent="0.25">
      <c r="H101" s="80">
        <v>495</v>
      </c>
      <c r="I101" s="81">
        <v>15</v>
      </c>
      <c r="J101" s="35"/>
    </row>
    <row r="102" spans="8:10" x14ac:dyDescent="0.25">
      <c r="H102" s="80">
        <v>500</v>
      </c>
      <c r="I102" s="81">
        <v>10</v>
      </c>
      <c r="J102" s="35"/>
    </row>
    <row r="103" spans="8:10" x14ac:dyDescent="0.25">
      <c r="H103" s="80">
        <v>505</v>
      </c>
      <c r="I103" s="81">
        <v>14</v>
      </c>
      <c r="J103" s="35"/>
    </row>
    <row r="104" spans="8:10" x14ac:dyDescent="0.25">
      <c r="H104" s="80">
        <v>510</v>
      </c>
      <c r="I104" s="81">
        <v>15</v>
      </c>
      <c r="J104" s="35"/>
    </row>
    <row r="105" spans="8:10" x14ac:dyDescent="0.25">
      <c r="H105" s="80">
        <v>515</v>
      </c>
      <c r="I105" s="81">
        <v>7</v>
      </c>
      <c r="J105" s="35"/>
    </row>
    <row r="106" spans="8:10" x14ac:dyDescent="0.25">
      <c r="H106" s="80">
        <v>520</v>
      </c>
      <c r="I106" s="81">
        <v>21</v>
      </c>
      <c r="J106" s="35"/>
    </row>
    <row r="107" spans="8:10" x14ac:dyDescent="0.25">
      <c r="H107" s="80">
        <v>525</v>
      </c>
      <c r="I107" s="81">
        <v>13</v>
      </c>
      <c r="J107" s="35"/>
    </row>
    <row r="108" spans="8:10" x14ac:dyDescent="0.25">
      <c r="H108" s="80">
        <v>530</v>
      </c>
      <c r="I108" s="81">
        <v>14</v>
      </c>
      <c r="J108" s="35"/>
    </row>
    <row r="109" spans="8:10" x14ac:dyDescent="0.25">
      <c r="H109" s="80">
        <v>535</v>
      </c>
      <c r="I109" s="81">
        <v>7</v>
      </c>
      <c r="J109" s="35"/>
    </row>
    <row r="110" spans="8:10" ht="15.75" thickBot="1" x14ac:dyDescent="0.3">
      <c r="H110" s="82">
        <v>540</v>
      </c>
      <c r="I110" s="83">
        <v>9</v>
      </c>
      <c r="J110" s="36">
        <f>SUM(I99:I110)</f>
        <v>151</v>
      </c>
    </row>
    <row r="111" spans="8:10" x14ac:dyDescent="0.25">
      <c r="H111" s="68">
        <v>545</v>
      </c>
      <c r="I111" s="69">
        <v>12</v>
      </c>
      <c r="J111" s="37"/>
    </row>
    <row r="112" spans="8:10" x14ac:dyDescent="0.25">
      <c r="H112" s="70">
        <v>550</v>
      </c>
      <c r="I112" s="71">
        <v>17</v>
      </c>
      <c r="J112" s="35"/>
    </row>
    <row r="113" spans="7:16" x14ac:dyDescent="0.25">
      <c r="H113" s="70">
        <v>555</v>
      </c>
      <c r="I113" s="71">
        <v>15</v>
      </c>
      <c r="J113" s="35"/>
    </row>
    <row r="114" spans="7:16" x14ac:dyDescent="0.25">
      <c r="H114" s="70">
        <v>560</v>
      </c>
      <c r="I114" s="71">
        <v>10</v>
      </c>
      <c r="J114" s="35"/>
    </row>
    <row r="115" spans="7:16" x14ac:dyDescent="0.25">
      <c r="H115" s="70">
        <v>565</v>
      </c>
      <c r="I115" s="71">
        <v>10</v>
      </c>
      <c r="J115" s="35"/>
    </row>
    <row r="116" spans="7:16" x14ac:dyDescent="0.25">
      <c r="H116" s="70">
        <v>570</v>
      </c>
      <c r="I116" s="71">
        <v>12</v>
      </c>
      <c r="J116" s="35"/>
    </row>
    <row r="117" spans="7:16" x14ac:dyDescent="0.25">
      <c r="H117" s="70">
        <v>575</v>
      </c>
      <c r="I117" s="71">
        <v>15</v>
      </c>
      <c r="J117" s="35"/>
    </row>
    <row r="118" spans="7:16" x14ac:dyDescent="0.25">
      <c r="H118" s="70">
        <v>580</v>
      </c>
      <c r="I118" s="71">
        <v>10</v>
      </c>
      <c r="J118" s="35"/>
    </row>
    <row r="119" spans="7:16" x14ac:dyDescent="0.25">
      <c r="H119" s="70">
        <v>585</v>
      </c>
      <c r="I119" s="71">
        <v>9</v>
      </c>
      <c r="J119" s="35"/>
    </row>
    <row r="120" spans="7:16" x14ac:dyDescent="0.25">
      <c r="H120" s="70">
        <v>590</v>
      </c>
      <c r="I120" s="71">
        <v>17</v>
      </c>
      <c r="J120" s="35"/>
    </row>
    <row r="121" spans="7:16" x14ac:dyDescent="0.25">
      <c r="H121" s="70">
        <v>595</v>
      </c>
      <c r="I121" s="71">
        <v>10</v>
      </c>
      <c r="J121" s="35"/>
    </row>
    <row r="122" spans="7:16" ht="15.75" thickBot="1" x14ac:dyDescent="0.3">
      <c r="H122" s="72">
        <v>600</v>
      </c>
      <c r="I122" s="73">
        <v>15</v>
      </c>
      <c r="J122" s="36">
        <f>SUM(I111:I122)</f>
        <v>152</v>
      </c>
      <c r="L122" s="14" t="s">
        <v>6</v>
      </c>
      <c r="M122" s="14" t="s">
        <v>14</v>
      </c>
      <c r="N122" s="14" t="s">
        <v>15</v>
      </c>
    </row>
    <row r="123" spans="7:16" x14ac:dyDescent="0.25">
      <c r="L123" s="41">
        <f>AVERAGE(J14:J122)</f>
        <v>155.19999999999999</v>
      </c>
      <c r="M123" s="14">
        <f>MIN(J14:J122)</f>
        <v>145</v>
      </c>
      <c r="N123" s="14">
        <f>MAX(J14:J122)</f>
        <v>174</v>
      </c>
    </row>
    <row r="124" spans="7:16" x14ac:dyDescent="0.25">
      <c r="L124" s="14" t="s">
        <v>16</v>
      </c>
      <c r="M124" s="14">
        <f>L123-M123</f>
        <v>10.199999999999989</v>
      </c>
      <c r="N124" s="14">
        <f>N123-L123</f>
        <v>18.800000000000011</v>
      </c>
      <c r="O124" s="14" t="s">
        <v>20</v>
      </c>
      <c r="P124" s="54">
        <f>AVERAGE(M124:N124)</f>
        <v>14.5</v>
      </c>
    </row>
    <row r="126" spans="7:16" ht="15.75" thickBot="1" x14ac:dyDescent="0.3">
      <c r="G126" s="14" t="s">
        <v>25</v>
      </c>
      <c r="M126" s="14" t="s">
        <v>26</v>
      </c>
      <c r="N126" s="14" t="s">
        <v>27</v>
      </c>
    </row>
    <row r="127" spans="7:16" x14ac:dyDescent="0.25">
      <c r="H127" s="14">
        <v>605</v>
      </c>
      <c r="I127" s="14">
        <v>27</v>
      </c>
      <c r="K127" s="14" t="s">
        <v>21</v>
      </c>
      <c r="L127" s="61" t="s">
        <v>17</v>
      </c>
      <c r="M127" s="62">
        <f>L123-12*(BCKG!E17)</f>
        <v>144.19999999999999</v>
      </c>
      <c r="N127" s="39">
        <f>M127/60</f>
        <v>2.4033333333333333</v>
      </c>
    </row>
    <row r="128" spans="7:16" ht="15.75" thickBot="1" x14ac:dyDescent="0.3">
      <c r="H128" s="14">
        <v>610</v>
      </c>
      <c r="I128" s="14">
        <v>12</v>
      </c>
      <c r="L128" s="63" t="s">
        <v>18</v>
      </c>
      <c r="M128" s="64">
        <f>P124</f>
        <v>14.5</v>
      </c>
      <c r="N128" s="40">
        <f>M128/60</f>
        <v>0.24166666666666667</v>
      </c>
    </row>
    <row r="129" spans="8:14" ht="15.75" thickBot="1" x14ac:dyDescent="0.3">
      <c r="H129" s="14">
        <v>615</v>
      </c>
      <c r="I129" s="14">
        <v>14</v>
      </c>
      <c r="L129" s="9" t="s">
        <v>19</v>
      </c>
      <c r="M129" s="65">
        <f>SQRT(M127)</f>
        <v>12.00833044182246</v>
      </c>
      <c r="N129" s="60">
        <f>M129/60</f>
        <v>0.20013884069704099</v>
      </c>
    </row>
    <row r="130" spans="8:14" x14ac:dyDescent="0.25">
      <c r="H130" s="14">
        <v>620</v>
      </c>
      <c r="I130" s="14">
        <v>14</v>
      </c>
    </row>
    <row r="131" spans="8:14" x14ac:dyDescent="0.25">
      <c r="H131" s="14">
        <v>625</v>
      </c>
      <c r="I131" s="14">
        <v>11</v>
      </c>
    </row>
    <row r="132" spans="8:14" x14ac:dyDescent="0.25">
      <c r="H132" s="14">
        <v>630</v>
      </c>
      <c r="I132" s="14">
        <v>13</v>
      </c>
    </row>
    <row r="133" spans="8:14" x14ac:dyDescent="0.25">
      <c r="H133" s="14">
        <v>635</v>
      </c>
      <c r="I133" s="14">
        <v>14</v>
      </c>
    </row>
    <row r="134" spans="8:14" x14ac:dyDescent="0.25">
      <c r="H134" s="14">
        <v>640</v>
      </c>
      <c r="I134" s="14">
        <v>20</v>
      </c>
    </row>
    <row r="135" spans="8:14" x14ac:dyDescent="0.25">
      <c r="H135" s="14">
        <v>645</v>
      </c>
      <c r="I135" s="14">
        <v>12</v>
      </c>
    </row>
    <row r="136" spans="8:14" x14ac:dyDescent="0.25">
      <c r="H136" s="14">
        <v>650</v>
      </c>
      <c r="I136" s="14">
        <v>15</v>
      </c>
    </row>
    <row r="137" spans="8:14" x14ac:dyDescent="0.25">
      <c r="H137" s="14">
        <v>655</v>
      </c>
      <c r="I137" s="14">
        <v>6</v>
      </c>
    </row>
    <row r="138" spans="8:14" x14ac:dyDescent="0.25">
      <c r="H138" s="14">
        <v>660</v>
      </c>
      <c r="I138" s="14">
        <v>16</v>
      </c>
    </row>
    <row r="139" spans="8:14" x14ac:dyDescent="0.25">
      <c r="H139" s="14">
        <v>665</v>
      </c>
      <c r="I139" s="14">
        <v>12</v>
      </c>
    </row>
    <row r="140" spans="8:14" x14ac:dyDescent="0.25">
      <c r="H140" s="14">
        <v>670</v>
      </c>
      <c r="I140" s="14">
        <v>10</v>
      </c>
    </row>
    <row r="141" spans="8:14" x14ac:dyDescent="0.25">
      <c r="H141" s="14">
        <v>675</v>
      </c>
      <c r="I141" s="14">
        <v>11</v>
      </c>
    </row>
    <row r="142" spans="8:14" x14ac:dyDescent="0.25">
      <c r="H142" s="14">
        <v>680</v>
      </c>
      <c r="I142" s="14">
        <v>12</v>
      </c>
    </row>
    <row r="143" spans="8:14" x14ac:dyDescent="0.25">
      <c r="H143" s="14">
        <v>685</v>
      </c>
      <c r="I143" s="14">
        <v>20</v>
      </c>
    </row>
    <row r="144" spans="8:14" x14ac:dyDescent="0.25">
      <c r="H144" s="14">
        <v>690</v>
      </c>
      <c r="I144" s="14">
        <v>11</v>
      </c>
    </row>
    <row r="145" spans="8:9" x14ac:dyDescent="0.25">
      <c r="H145" s="14">
        <v>695</v>
      </c>
      <c r="I145" s="14">
        <v>13</v>
      </c>
    </row>
    <row r="146" spans="8:9" x14ac:dyDescent="0.25">
      <c r="H146" s="14">
        <v>700</v>
      </c>
      <c r="I146" s="14">
        <v>15</v>
      </c>
    </row>
    <row r="147" spans="8:9" x14ac:dyDescent="0.25">
      <c r="H147" s="14">
        <v>705</v>
      </c>
      <c r="I147" s="14">
        <v>14</v>
      </c>
    </row>
    <row r="148" spans="8:9" x14ac:dyDescent="0.25">
      <c r="H148" s="14">
        <v>710</v>
      </c>
      <c r="I148" s="14">
        <v>14</v>
      </c>
    </row>
    <row r="149" spans="8:9" x14ac:dyDescent="0.25">
      <c r="H149" s="14">
        <v>715</v>
      </c>
      <c r="I149" s="14">
        <v>11</v>
      </c>
    </row>
    <row r="150" spans="8:9" x14ac:dyDescent="0.25">
      <c r="H150" s="14">
        <v>720</v>
      </c>
      <c r="I150" s="14">
        <v>11</v>
      </c>
    </row>
    <row r="151" spans="8:9" x14ac:dyDescent="0.25">
      <c r="H151" s="14">
        <v>725</v>
      </c>
      <c r="I151" s="14">
        <v>11</v>
      </c>
    </row>
    <row r="152" spans="8:9" x14ac:dyDescent="0.25">
      <c r="H152" s="14">
        <v>730</v>
      </c>
      <c r="I152" s="14">
        <v>7</v>
      </c>
    </row>
    <row r="153" spans="8:9" x14ac:dyDescent="0.25">
      <c r="H153" s="14">
        <v>735</v>
      </c>
      <c r="I153" s="14">
        <v>15</v>
      </c>
    </row>
    <row r="154" spans="8:9" x14ac:dyDescent="0.25">
      <c r="H154" s="14">
        <v>740</v>
      </c>
      <c r="I154" s="14">
        <v>14</v>
      </c>
    </row>
    <row r="155" spans="8:9" x14ac:dyDescent="0.25">
      <c r="H155" s="14">
        <v>745</v>
      </c>
      <c r="I155" s="14">
        <v>12</v>
      </c>
    </row>
    <row r="156" spans="8:9" x14ac:dyDescent="0.25">
      <c r="H156" s="14">
        <v>750</v>
      </c>
      <c r="I156" s="14">
        <v>11</v>
      </c>
    </row>
    <row r="157" spans="8:9" x14ac:dyDescent="0.25">
      <c r="H157" s="14">
        <v>755</v>
      </c>
      <c r="I157" s="14">
        <v>17</v>
      </c>
    </row>
    <row r="158" spans="8:9" x14ac:dyDescent="0.25">
      <c r="H158" s="14">
        <v>760</v>
      </c>
      <c r="I158" s="14">
        <v>15</v>
      </c>
    </row>
    <row r="159" spans="8:9" x14ac:dyDescent="0.25">
      <c r="H159" s="14">
        <v>765</v>
      </c>
      <c r="I159" s="14">
        <v>12</v>
      </c>
    </row>
    <row r="160" spans="8:9" x14ac:dyDescent="0.25">
      <c r="H160" s="14">
        <v>770</v>
      </c>
      <c r="I160" s="14">
        <v>9</v>
      </c>
    </row>
    <row r="161" spans="8:9" x14ac:dyDescent="0.25">
      <c r="H161" s="14">
        <v>775</v>
      </c>
      <c r="I161" s="14">
        <v>11</v>
      </c>
    </row>
    <row r="162" spans="8:9" x14ac:dyDescent="0.25">
      <c r="H162" s="14">
        <v>780</v>
      </c>
      <c r="I162" s="14">
        <v>8</v>
      </c>
    </row>
    <row r="163" spans="8:9" x14ac:dyDescent="0.25">
      <c r="H163" s="14">
        <v>785</v>
      </c>
      <c r="I163" s="14">
        <v>13</v>
      </c>
    </row>
    <row r="164" spans="8:9" x14ac:dyDescent="0.25">
      <c r="H164" s="14">
        <v>790</v>
      </c>
      <c r="I164" s="14">
        <v>13</v>
      </c>
    </row>
    <row r="165" spans="8:9" x14ac:dyDescent="0.25">
      <c r="H165" s="14">
        <v>795</v>
      </c>
      <c r="I165" s="14">
        <v>19</v>
      </c>
    </row>
    <row r="166" spans="8:9" x14ac:dyDescent="0.25">
      <c r="H166" s="14">
        <v>800</v>
      </c>
      <c r="I166" s="14">
        <v>18</v>
      </c>
    </row>
  </sheetData>
  <hyperlinks>
    <hyperlink ref="O2" r:id="rId1" xr:uid="{0A91C3DC-D681-46F7-BD0E-55C67F68A324}"/>
    <hyperlink ref="O3:O11" r:id="rId2" display="\\" xr:uid="{E3A0DE26-149E-4492-97FA-83780588EF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9EB3-11B5-4E57-9BE1-F7E59C18D777}">
  <dimension ref="B1:R20"/>
  <sheetViews>
    <sheetView workbookViewId="0">
      <selection activeCell="D4" activeCellId="5" sqref="J4 P4:Q15 M4:N15 J4:K15 G4:H15 D4:E15"/>
    </sheetView>
  </sheetViews>
  <sheetFormatPr defaultRowHeight="15" x14ac:dyDescent="0.25"/>
  <cols>
    <col min="7" max="8" width="11" customWidth="1"/>
  </cols>
  <sheetData>
    <row r="1" spans="2:18" ht="15.75" thickBot="1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2:18" ht="15.75" thickBot="1" x14ac:dyDescent="0.3">
      <c r="B2" s="12"/>
      <c r="C2" s="1" t="s">
        <v>4</v>
      </c>
      <c r="D2" s="9">
        <v>0</v>
      </c>
      <c r="F2" s="11"/>
      <c r="G2" s="9">
        <v>1</v>
      </c>
      <c r="I2" s="11"/>
      <c r="J2" s="9">
        <v>2</v>
      </c>
      <c r="L2" s="11"/>
      <c r="M2" s="9">
        <v>3</v>
      </c>
      <c r="O2" s="11"/>
      <c r="P2" s="9">
        <v>4</v>
      </c>
      <c r="R2" s="12"/>
    </row>
    <row r="3" spans="2:18" ht="15.75" thickBot="1" x14ac:dyDescent="0.3">
      <c r="B3" s="12"/>
      <c r="C3" s="10"/>
      <c r="D3" t="s">
        <v>2</v>
      </c>
      <c r="E3" t="s">
        <v>3</v>
      </c>
      <c r="F3" s="12"/>
      <c r="G3" s="5" t="s">
        <v>2</v>
      </c>
      <c r="H3" s="6" t="s">
        <v>3</v>
      </c>
      <c r="I3" s="12"/>
      <c r="J3" t="s">
        <v>2</v>
      </c>
      <c r="K3" t="s">
        <v>3</v>
      </c>
      <c r="L3" s="12"/>
      <c r="M3" t="s">
        <v>2</v>
      </c>
      <c r="N3" t="s">
        <v>3</v>
      </c>
      <c r="O3" s="12"/>
      <c r="P3" s="8" t="s">
        <v>2</v>
      </c>
      <c r="Q3" s="7" t="s">
        <v>3</v>
      </c>
      <c r="R3" s="12"/>
    </row>
    <row r="4" spans="2:18" x14ac:dyDescent="0.25">
      <c r="B4" s="12"/>
      <c r="C4" s="10"/>
      <c r="D4" s="41">
        <v>5</v>
      </c>
      <c r="E4" s="41">
        <v>1</v>
      </c>
      <c r="F4" s="15"/>
      <c r="G4" s="57"/>
      <c r="H4" s="58"/>
      <c r="I4" s="15"/>
      <c r="J4" s="41">
        <v>5</v>
      </c>
      <c r="K4" s="41">
        <v>0</v>
      </c>
      <c r="L4" s="15"/>
      <c r="M4" s="41">
        <v>5</v>
      </c>
      <c r="N4" s="41">
        <v>1</v>
      </c>
      <c r="O4" s="15"/>
      <c r="P4" s="41">
        <v>5</v>
      </c>
      <c r="Q4" s="56">
        <v>5</v>
      </c>
      <c r="R4" s="12"/>
    </row>
    <row r="5" spans="2:18" x14ac:dyDescent="0.25">
      <c r="B5" s="12"/>
      <c r="C5" s="10"/>
      <c r="D5" s="41">
        <v>10</v>
      </c>
      <c r="E5" s="41">
        <v>3</v>
      </c>
      <c r="F5" s="15"/>
      <c r="G5" s="59"/>
      <c r="H5" s="56"/>
      <c r="I5" s="15"/>
      <c r="J5" s="41">
        <v>10</v>
      </c>
      <c r="K5" s="41">
        <v>0</v>
      </c>
      <c r="L5" s="15"/>
      <c r="M5" s="41">
        <v>10</v>
      </c>
      <c r="N5" s="41">
        <v>2</v>
      </c>
      <c r="O5" s="15"/>
      <c r="P5" s="41">
        <v>10</v>
      </c>
      <c r="Q5" s="56">
        <v>1</v>
      </c>
      <c r="R5" s="12"/>
    </row>
    <row r="6" spans="2:18" x14ac:dyDescent="0.25">
      <c r="B6" s="12"/>
      <c r="C6" s="10"/>
      <c r="D6" s="41">
        <v>15</v>
      </c>
      <c r="E6" s="41">
        <v>0</v>
      </c>
      <c r="F6" s="15"/>
      <c r="G6" s="59"/>
      <c r="H6" s="56"/>
      <c r="I6" s="15"/>
      <c r="J6" s="41">
        <v>15</v>
      </c>
      <c r="K6" s="41">
        <v>1</v>
      </c>
      <c r="L6" s="15"/>
      <c r="M6" s="41">
        <v>15</v>
      </c>
      <c r="N6" s="41">
        <v>0</v>
      </c>
      <c r="O6" s="15"/>
      <c r="P6" s="41">
        <v>15</v>
      </c>
      <c r="Q6" s="56">
        <v>4</v>
      </c>
      <c r="R6" s="12"/>
    </row>
    <row r="7" spans="2:18" x14ac:dyDescent="0.25">
      <c r="B7" s="12"/>
      <c r="C7" s="10"/>
      <c r="D7" s="41">
        <v>20</v>
      </c>
      <c r="E7" s="41">
        <v>1</v>
      </c>
      <c r="F7" s="15"/>
      <c r="G7" s="59"/>
      <c r="H7" s="56"/>
      <c r="I7" s="15"/>
      <c r="J7" s="41">
        <v>20</v>
      </c>
      <c r="K7" s="41">
        <v>1</v>
      </c>
      <c r="L7" s="15"/>
      <c r="M7" s="41">
        <v>20</v>
      </c>
      <c r="N7" s="41">
        <v>4</v>
      </c>
      <c r="O7" s="15"/>
      <c r="P7" s="41">
        <v>20</v>
      </c>
      <c r="Q7" s="56">
        <v>1</v>
      </c>
      <c r="R7" s="12"/>
    </row>
    <row r="8" spans="2:18" x14ac:dyDescent="0.25">
      <c r="B8" s="12"/>
      <c r="C8" s="10"/>
      <c r="D8" s="41">
        <v>25</v>
      </c>
      <c r="E8" s="41">
        <v>1</v>
      </c>
      <c r="F8" s="15"/>
      <c r="G8" s="59"/>
      <c r="H8" s="56"/>
      <c r="I8" s="15"/>
      <c r="J8" s="41">
        <v>25</v>
      </c>
      <c r="K8" s="41">
        <v>0</v>
      </c>
      <c r="L8" s="15"/>
      <c r="M8" s="41">
        <v>25</v>
      </c>
      <c r="N8" s="41">
        <v>0</v>
      </c>
      <c r="O8" s="15"/>
      <c r="P8" s="41">
        <v>25</v>
      </c>
      <c r="Q8" s="56">
        <v>2</v>
      </c>
      <c r="R8" s="12"/>
    </row>
    <row r="9" spans="2:18" x14ac:dyDescent="0.25">
      <c r="B9" s="12"/>
      <c r="C9" s="10"/>
      <c r="D9" s="41">
        <v>30</v>
      </c>
      <c r="E9" s="41">
        <v>0</v>
      </c>
      <c r="F9" s="15"/>
      <c r="G9" s="59"/>
      <c r="H9" s="56"/>
      <c r="I9" s="15"/>
      <c r="J9" s="41">
        <v>30</v>
      </c>
      <c r="K9" s="41">
        <v>0</v>
      </c>
      <c r="L9" s="15"/>
      <c r="M9" s="41">
        <v>30</v>
      </c>
      <c r="N9" s="41">
        <v>0</v>
      </c>
      <c r="O9" s="15"/>
      <c r="P9" s="41">
        <v>30</v>
      </c>
      <c r="Q9" s="56">
        <v>3</v>
      </c>
      <c r="R9" s="12"/>
    </row>
    <row r="10" spans="2:18" x14ac:dyDescent="0.25">
      <c r="B10" s="12"/>
      <c r="C10" s="10"/>
      <c r="D10" s="41">
        <v>35</v>
      </c>
      <c r="E10" s="41">
        <v>2</v>
      </c>
      <c r="F10" s="15"/>
      <c r="G10" s="59"/>
      <c r="H10" s="56"/>
      <c r="I10" s="15"/>
      <c r="J10" s="41">
        <v>35</v>
      </c>
      <c r="K10" s="41">
        <v>1</v>
      </c>
      <c r="L10" s="15"/>
      <c r="M10" s="41">
        <v>35</v>
      </c>
      <c r="N10" s="41">
        <v>1</v>
      </c>
      <c r="O10" s="15"/>
      <c r="P10" s="41">
        <v>35</v>
      </c>
      <c r="Q10" s="56">
        <v>2</v>
      </c>
      <c r="R10" s="12"/>
    </row>
    <row r="11" spans="2:18" x14ac:dyDescent="0.25">
      <c r="B11" s="12"/>
      <c r="C11" s="10"/>
      <c r="D11" s="41">
        <v>40</v>
      </c>
      <c r="E11" s="41">
        <v>1</v>
      </c>
      <c r="F11" s="15"/>
      <c r="G11" s="59"/>
      <c r="H11" s="56"/>
      <c r="I11" s="15"/>
      <c r="J11" s="41">
        <v>40</v>
      </c>
      <c r="K11" s="41">
        <v>2</v>
      </c>
      <c r="L11" s="15"/>
      <c r="M11" s="41">
        <v>40</v>
      </c>
      <c r="N11" s="41">
        <v>0</v>
      </c>
      <c r="O11" s="15"/>
      <c r="P11" s="41">
        <v>40</v>
      </c>
      <c r="Q11" s="56">
        <v>0</v>
      </c>
      <c r="R11" s="12"/>
    </row>
    <row r="12" spans="2:18" x14ac:dyDescent="0.25">
      <c r="B12" s="12"/>
      <c r="C12" s="10"/>
      <c r="D12" s="41">
        <v>45</v>
      </c>
      <c r="E12" s="41">
        <v>1</v>
      </c>
      <c r="F12" s="15"/>
      <c r="G12" s="59"/>
      <c r="H12" s="56"/>
      <c r="I12" s="15"/>
      <c r="J12" s="41">
        <v>45</v>
      </c>
      <c r="K12" s="41">
        <v>0</v>
      </c>
      <c r="L12" s="15"/>
      <c r="M12" s="41">
        <v>45</v>
      </c>
      <c r="N12" s="41">
        <v>3</v>
      </c>
      <c r="O12" s="15"/>
      <c r="P12" s="41">
        <v>45</v>
      </c>
      <c r="Q12" s="56">
        <v>0</v>
      </c>
      <c r="R12" s="12"/>
    </row>
    <row r="13" spans="2:18" x14ac:dyDescent="0.25">
      <c r="B13" s="12"/>
      <c r="C13" s="10"/>
      <c r="D13" s="41">
        <v>50</v>
      </c>
      <c r="E13" s="41">
        <v>0</v>
      </c>
      <c r="F13" s="15"/>
      <c r="G13" s="59"/>
      <c r="H13" s="56"/>
      <c r="I13" s="15"/>
      <c r="J13" s="41">
        <v>50</v>
      </c>
      <c r="K13" s="41">
        <v>1</v>
      </c>
      <c r="L13" s="15"/>
      <c r="M13" s="41">
        <v>50</v>
      </c>
      <c r="N13" s="41">
        <v>3</v>
      </c>
      <c r="O13" s="15"/>
      <c r="P13" s="41">
        <v>50</v>
      </c>
      <c r="Q13" s="56">
        <v>1</v>
      </c>
      <c r="R13" s="12"/>
    </row>
    <row r="14" spans="2:18" x14ac:dyDescent="0.25">
      <c r="B14" s="12"/>
      <c r="C14" s="10"/>
      <c r="D14" s="41">
        <v>55</v>
      </c>
      <c r="E14" s="41">
        <v>1</v>
      </c>
      <c r="F14" s="15"/>
      <c r="G14" s="59"/>
      <c r="H14" s="56"/>
      <c r="I14" s="15"/>
      <c r="J14" s="41">
        <v>55</v>
      </c>
      <c r="K14" s="41">
        <v>1</v>
      </c>
      <c r="L14" s="15"/>
      <c r="M14" s="41">
        <v>55</v>
      </c>
      <c r="N14" s="41">
        <v>0</v>
      </c>
      <c r="O14" s="15"/>
      <c r="P14" s="41">
        <v>55</v>
      </c>
      <c r="Q14" s="56">
        <v>1</v>
      </c>
      <c r="R14" s="12"/>
    </row>
    <row r="15" spans="2:18" x14ac:dyDescent="0.25">
      <c r="B15" s="12"/>
      <c r="C15" s="10"/>
      <c r="D15" s="41">
        <v>60</v>
      </c>
      <c r="E15" s="41">
        <v>0</v>
      </c>
      <c r="F15" s="15"/>
      <c r="G15" s="59"/>
      <c r="H15" s="56"/>
      <c r="I15" s="15"/>
      <c r="J15" s="41">
        <v>60</v>
      </c>
      <c r="K15" s="41">
        <v>0</v>
      </c>
      <c r="L15" s="15"/>
      <c r="M15" s="41">
        <v>60</v>
      </c>
      <c r="N15" s="41">
        <v>1</v>
      </c>
      <c r="O15" s="15"/>
      <c r="P15" s="41">
        <v>60</v>
      </c>
      <c r="Q15" s="56">
        <v>1</v>
      </c>
      <c r="R15" s="12"/>
    </row>
    <row r="16" spans="2:18" ht="15.75" thickBot="1" x14ac:dyDescent="0.3">
      <c r="B16" s="12"/>
      <c r="C16" s="10"/>
      <c r="D16" s="10"/>
      <c r="E16" s="13"/>
      <c r="F16" s="12"/>
      <c r="G16" s="10"/>
      <c r="H16" s="13"/>
      <c r="I16" s="12"/>
      <c r="J16" s="10"/>
      <c r="K16" s="13"/>
      <c r="L16" s="12"/>
      <c r="M16" s="10"/>
      <c r="N16" s="13"/>
      <c r="O16" s="12"/>
      <c r="P16" s="10"/>
      <c r="Q16" s="13"/>
      <c r="R16" s="12"/>
    </row>
    <row r="17" spans="2:18" x14ac:dyDescent="0.25">
      <c r="B17" s="12"/>
      <c r="C17" s="21" t="s">
        <v>5</v>
      </c>
      <c r="D17" s="3"/>
      <c r="E17" s="55">
        <f>AVERAGE(Table4[Rad])</f>
        <v>0.91666666666666663</v>
      </c>
      <c r="F17" s="3"/>
      <c r="G17" s="3"/>
      <c r="H17" s="38">
        <f>AVERAGE(K17,E17)</f>
        <v>0.75</v>
      </c>
      <c r="I17" s="3"/>
      <c r="J17" s="3"/>
      <c r="K17" s="55">
        <f>AVERAGE(Table6[Rad])</f>
        <v>0.58333333333333337</v>
      </c>
      <c r="L17" s="3"/>
      <c r="M17" s="3"/>
      <c r="N17" s="38">
        <f>AVERAGE(Table7[Rad])</f>
        <v>1.25</v>
      </c>
      <c r="O17" s="3"/>
      <c r="P17" s="3"/>
      <c r="Q17" s="38">
        <f>AVERAGE(Table8[Rad])</f>
        <v>1.75</v>
      </c>
      <c r="R17" s="12"/>
    </row>
    <row r="18" spans="2:18" ht="15.75" thickBot="1" x14ac:dyDescent="0.3">
      <c r="B18" s="12"/>
      <c r="C18" s="22" t="s">
        <v>6</v>
      </c>
      <c r="D18" s="4"/>
      <c r="E18" s="23">
        <f>E17/5</f>
        <v>0.18333333333333332</v>
      </c>
      <c r="F18" s="4"/>
      <c r="G18" s="4"/>
      <c r="H18" s="20">
        <f>AVERAGE(H17/5,E18,K18)</f>
        <v>0.15</v>
      </c>
      <c r="I18" s="4"/>
      <c r="J18" s="4"/>
      <c r="K18" s="23">
        <f>K17/5</f>
        <v>0.11666666666666667</v>
      </c>
      <c r="L18" s="4"/>
      <c r="M18" s="4"/>
      <c r="N18" s="20">
        <f>N17/5</f>
        <v>0.25</v>
      </c>
      <c r="O18" s="4"/>
      <c r="P18" s="4"/>
      <c r="Q18" s="20">
        <f>Q17/5</f>
        <v>0.35</v>
      </c>
      <c r="R18" s="12"/>
    </row>
    <row r="19" spans="2:18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2:18" x14ac:dyDescent="0.25">
      <c r="C20" t="s">
        <v>32</v>
      </c>
      <c r="E20">
        <f>SUM(Table4[Rad])</f>
        <v>11</v>
      </c>
      <c r="H20">
        <f>H17*12</f>
        <v>9</v>
      </c>
      <c r="K20">
        <f>SUM(Table6[Rad])</f>
        <v>7</v>
      </c>
      <c r="N20">
        <f>SUM(Table7[Rad])</f>
        <v>15</v>
      </c>
      <c r="Q20">
        <f>SUM(Table8[Rad])</f>
        <v>21</v>
      </c>
    </row>
  </sheetData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FA0E-8F1F-4A94-B368-DED402ABD254}">
  <dimension ref="B2:F20"/>
  <sheetViews>
    <sheetView workbookViewId="0">
      <selection activeCell="B3" activeCellId="1" sqref="E3:F14 B3:C14"/>
    </sheetView>
  </sheetViews>
  <sheetFormatPr defaultRowHeight="15" x14ac:dyDescent="0.25"/>
  <sheetData>
    <row r="2" spans="2:6" x14ac:dyDescent="0.25">
      <c r="B2" t="s">
        <v>7</v>
      </c>
      <c r="C2" t="s">
        <v>8</v>
      </c>
      <c r="E2" t="s">
        <v>9</v>
      </c>
      <c r="F2" t="s">
        <v>8</v>
      </c>
    </row>
    <row r="3" spans="2:6" x14ac:dyDescent="0.25">
      <c r="B3" s="25">
        <v>5</v>
      </c>
      <c r="C3" s="25">
        <v>12</v>
      </c>
      <c r="E3" s="25">
        <v>5</v>
      </c>
      <c r="F3" s="25">
        <v>9</v>
      </c>
    </row>
    <row r="4" spans="2:6" x14ac:dyDescent="0.25">
      <c r="B4" s="25">
        <v>10</v>
      </c>
      <c r="C4" s="25">
        <v>7</v>
      </c>
      <c r="E4" s="25">
        <v>10</v>
      </c>
      <c r="F4" s="25">
        <v>11</v>
      </c>
    </row>
    <row r="5" spans="2:6" x14ac:dyDescent="0.25">
      <c r="B5" s="25">
        <v>15</v>
      </c>
      <c r="C5" s="25">
        <v>8</v>
      </c>
      <c r="E5" s="25">
        <v>15</v>
      </c>
      <c r="F5" s="25">
        <v>7</v>
      </c>
    </row>
    <row r="6" spans="2:6" x14ac:dyDescent="0.25">
      <c r="B6" s="25">
        <v>20</v>
      </c>
      <c r="C6" s="25">
        <v>11</v>
      </c>
      <c r="E6" s="25">
        <v>20</v>
      </c>
      <c r="F6" s="25">
        <v>14</v>
      </c>
    </row>
    <row r="7" spans="2:6" x14ac:dyDescent="0.25">
      <c r="B7" s="25">
        <v>25</v>
      </c>
      <c r="C7" s="25">
        <v>16</v>
      </c>
      <c r="E7" s="25">
        <v>25</v>
      </c>
      <c r="F7" s="25">
        <v>8</v>
      </c>
    </row>
    <row r="8" spans="2:6" x14ac:dyDescent="0.25">
      <c r="B8" s="25">
        <v>30</v>
      </c>
      <c r="C8" s="25">
        <v>11</v>
      </c>
      <c r="E8" s="25">
        <v>30</v>
      </c>
      <c r="F8" s="25">
        <v>9</v>
      </c>
    </row>
    <row r="9" spans="2:6" x14ac:dyDescent="0.25">
      <c r="B9" s="25">
        <v>35</v>
      </c>
      <c r="C9" s="25">
        <v>11</v>
      </c>
      <c r="E9" s="25">
        <v>35</v>
      </c>
      <c r="F9" s="25">
        <v>12</v>
      </c>
    </row>
    <row r="10" spans="2:6" x14ac:dyDescent="0.25">
      <c r="B10" s="25">
        <v>40</v>
      </c>
      <c r="C10" s="25">
        <v>7</v>
      </c>
      <c r="E10" s="25">
        <v>40</v>
      </c>
      <c r="F10" s="25">
        <v>14</v>
      </c>
    </row>
    <row r="11" spans="2:6" x14ac:dyDescent="0.25">
      <c r="B11" s="25">
        <v>45</v>
      </c>
      <c r="C11" s="25">
        <v>14</v>
      </c>
      <c r="E11" s="25">
        <v>45</v>
      </c>
      <c r="F11" s="25">
        <v>11</v>
      </c>
    </row>
    <row r="12" spans="2:6" x14ac:dyDescent="0.25">
      <c r="B12" s="25">
        <v>50</v>
      </c>
      <c r="C12" s="25">
        <v>7</v>
      </c>
      <c r="E12" s="25">
        <v>50</v>
      </c>
      <c r="F12" s="25">
        <v>7</v>
      </c>
    </row>
    <row r="13" spans="2:6" x14ac:dyDescent="0.25">
      <c r="B13" s="25">
        <v>55</v>
      </c>
      <c r="C13" s="25">
        <v>9</v>
      </c>
      <c r="E13" s="25">
        <v>55</v>
      </c>
      <c r="F13" s="25">
        <v>12</v>
      </c>
    </row>
    <row r="14" spans="2:6" x14ac:dyDescent="0.25">
      <c r="B14" s="25">
        <v>60</v>
      </c>
      <c r="C14" s="25">
        <v>16</v>
      </c>
      <c r="E14" s="25">
        <v>60</v>
      </c>
      <c r="F14" s="25">
        <v>15</v>
      </c>
    </row>
    <row r="15" spans="2:6" ht="15.75" thickBot="1" x14ac:dyDescent="0.3">
      <c r="C15" s="24">
        <f>SUM(C3:C14)</f>
        <v>129</v>
      </c>
      <c r="F15" s="24">
        <f>SUM(F3:F14)</f>
        <v>129</v>
      </c>
    </row>
    <row r="16" spans="2:6" x14ac:dyDescent="0.25">
      <c r="B16" s="18" t="s">
        <v>11</v>
      </c>
      <c r="C16" s="30">
        <f>AVERAGE(C3:C14)</f>
        <v>10.75</v>
      </c>
      <c r="D16" s="19"/>
      <c r="E16" s="19"/>
      <c r="F16" s="30">
        <f>AVERAGE(F3:F14)</f>
        <v>10.75</v>
      </c>
    </row>
    <row r="17" spans="2:6" x14ac:dyDescent="0.25">
      <c r="B17" s="26" t="s">
        <v>10</v>
      </c>
      <c r="C17" s="31">
        <f>C16-(BCKG!H17)</f>
        <v>10</v>
      </c>
      <c r="D17" s="27"/>
      <c r="E17" s="27"/>
      <c r="F17" s="31">
        <f>F16-(BCKG!H17)</f>
        <v>10</v>
      </c>
    </row>
    <row r="18" spans="2:6" ht="15.75" thickBot="1" x14ac:dyDescent="0.3">
      <c r="B18" s="28" t="s">
        <v>12</v>
      </c>
      <c r="C18" s="20">
        <f>C17/5</f>
        <v>2</v>
      </c>
      <c r="D18" s="29"/>
      <c r="E18" s="29"/>
      <c r="F18" s="20">
        <f>F17/5</f>
        <v>2</v>
      </c>
    </row>
    <row r="19" spans="2:6" ht="15.75" thickBot="1" x14ac:dyDescent="0.3">
      <c r="D19" s="1" t="s">
        <v>13</v>
      </c>
      <c r="E19" s="2">
        <f>AVERAGE(F18,C18)</f>
        <v>2</v>
      </c>
    </row>
    <row r="20" spans="2:6" x14ac:dyDescent="0.25">
      <c r="D20" t="s">
        <v>30</v>
      </c>
      <c r="E20">
        <f>E19*12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70B8-289C-4D7E-9AC3-A5BD11C2E19B}">
  <dimension ref="B2:F20"/>
  <sheetViews>
    <sheetView workbookViewId="0">
      <selection activeCell="F15" activeCellId="1" sqref="C15 F15"/>
    </sheetView>
  </sheetViews>
  <sheetFormatPr defaultRowHeight="15" x14ac:dyDescent="0.25"/>
  <sheetData>
    <row r="2" spans="2:6" x14ac:dyDescent="0.25">
      <c r="B2" t="s">
        <v>7</v>
      </c>
      <c r="C2" t="s">
        <v>8</v>
      </c>
      <c r="E2" t="s">
        <v>7</v>
      </c>
      <c r="F2" t="s">
        <v>8</v>
      </c>
    </row>
    <row r="3" spans="2:6" x14ac:dyDescent="0.25">
      <c r="B3" s="25">
        <v>5</v>
      </c>
      <c r="C3" s="25">
        <v>5</v>
      </c>
      <c r="E3" s="25">
        <v>5</v>
      </c>
      <c r="F3" s="25">
        <v>13</v>
      </c>
    </row>
    <row r="4" spans="2:6" x14ac:dyDescent="0.25">
      <c r="B4" s="25">
        <v>10</v>
      </c>
      <c r="C4" s="25">
        <v>16</v>
      </c>
      <c r="E4" s="25">
        <v>10</v>
      </c>
      <c r="F4" s="25">
        <v>10</v>
      </c>
    </row>
    <row r="5" spans="2:6" x14ac:dyDescent="0.25">
      <c r="B5" s="25">
        <v>15</v>
      </c>
      <c r="C5" s="25">
        <v>4</v>
      </c>
      <c r="E5" s="25">
        <v>15</v>
      </c>
      <c r="F5" s="25">
        <v>14</v>
      </c>
    </row>
    <row r="6" spans="2:6" x14ac:dyDescent="0.25">
      <c r="B6" s="25">
        <v>20</v>
      </c>
      <c r="C6" s="25">
        <v>8</v>
      </c>
      <c r="E6" s="25">
        <v>20</v>
      </c>
      <c r="F6" s="25">
        <v>8</v>
      </c>
    </row>
    <row r="7" spans="2:6" x14ac:dyDescent="0.25">
      <c r="B7" s="25">
        <v>25</v>
      </c>
      <c r="C7" s="25">
        <v>11</v>
      </c>
      <c r="E7" s="25">
        <v>25</v>
      </c>
      <c r="F7" s="25">
        <v>9</v>
      </c>
    </row>
    <row r="8" spans="2:6" x14ac:dyDescent="0.25">
      <c r="B8" s="25">
        <v>30</v>
      </c>
      <c r="C8" s="25">
        <v>8</v>
      </c>
      <c r="E8" s="25">
        <v>30</v>
      </c>
      <c r="F8" s="25">
        <v>12</v>
      </c>
    </row>
    <row r="9" spans="2:6" x14ac:dyDescent="0.25">
      <c r="B9" s="25">
        <v>35</v>
      </c>
      <c r="C9" s="25">
        <v>9</v>
      </c>
      <c r="E9" s="25">
        <v>35</v>
      </c>
      <c r="F9" s="25">
        <v>10</v>
      </c>
    </row>
    <row r="10" spans="2:6" x14ac:dyDescent="0.25">
      <c r="B10" s="25">
        <v>40</v>
      </c>
      <c r="C10" s="25">
        <v>6</v>
      </c>
      <c r="E10" s="25">
        <v>40</v>
      </c>
      <c r="F10" s="25">
        <v>8</v>
      </c>
    </row>
    <row r="11" spans="2:6" x14ac:dyDescent="0.25">
      <c r="B11" s="25">
        <v>45</v>
      </c>
      <c r="C11" s="25">
        <v>12</v>
      </c>
      <c r="E11" s="25">
        <v>45</v>
      </c>
      <c r="F11" s="25">
        <v>10</v>
      </c>
    </row>
    <row r="12" spans="2:6" x14ac:dyDescent="0.25">
      <c r="B12" s="25">
        <v>50</v>
      </c>
      <c r="C12" s="25">
        <v>5</v>
      </c>
      <c r="E12" s="25">
        <v>50</v>
      </c>
      <c r="F12" s="25">
        <v>13</v>
      </c>
    </row>
    <row r="13" spans="2:6" x14ac:dyDescent="0.25">
      <c r="B13" s="25">
        <v>55</v>
      </c>
      <c r="C13" s="25">
        <v>11</v>
      </c>
      <c r="E13" s="25">
        <v>55</v>
      </c>
      <c r="F13" s="25">
        <v>20</v>
      </c>
    </row>
    <row r="14" spans="2:6" x14ac:dyDescent="0.25">
      <c r="B14" s="25">
        <v>60</v>
      </c>
      <c r="C14" s="25">
        <v>12</v>
      </c>
      <c r="E14" s="25">
        <v>60</v>
      </c>
      <c r="F14" s="25">
        <v>4</v>
      </c>
    </row>
    <row r="15" spans="2:6" ht="15.75" thickBot="1" x14ac:dyDescent="0.3">
      <c r="C15" s="24">
        <f>SUM(C3:C14)</f>
        <v>107</v>
      </c>
      <c r="F15" s="24">
        <f>SUM(F3:F14)</f>
        <v>131</v>
      </c>
    </row>
    <row r="16" spans="2:6" x14ac:dyDescent="0.25">
      <c r="B16" s="18" t="s">
        <v>11</v>
      </c>
      <c r="C16" s="30">
        <f>AVERAGE(C3:C14)</f>
        <v>8.9166666666666661</v>
      </c>
      <c r="D16" s="19"/>
      <c r="E16" s="19"/>
      <c r="F16" s="30">
        <f>AVERAGE(F3:F14)</f>
        <v>10.916666666666666</v>
      </c>
    </row>
    <row r="17" spans="2:6" x14ac:dyDescent="0.25">
      <c r="B17" s="26" t="s">
        <v>10</v>
      </c>
      <c r="C17" s="32">
        <f>C16-(BCKG!K17)</f>
        <v>8.3333333333333321</v>
      </c>
      <c r="D17" s="27"/>
      <c r="E17" s="27"/>
      <c r="F17" s="32">
        <f>F16-(BCKG!K17)</f>
        <v>10.333333333333332</v>
      </c>
    </row>
    <row r="18" spans="2:6" ht="15.75" thickBot="1" x14ac:dyDescent="0.3">
      <c r="B18" s="28" t="s">
        <v>12</v>
      </c>
      <c r="C18" s="20">
        <f>C17/5</f>
        <v>1.6666666666666665</v>
      </c>
      <c r="D18" s="29"/>
      <c r="E18" s="29"/>
      <c r="F18" s="20">
        <f>F17/5</f>
        <v>2.0666666666666664</v>
      </c>
    </row>
    <row r="19" spans="2:6" ht="15.75" thickBot="1" x14ac:dyDescent="0.3">
      <c r="D19" s="1" t="s">
        <v>13</v>
      </c>
      <c r="E19" s="33">
        <f>AVERAGE(F18,C18)</f>
        <v>1.8666666666666665</v>
      </c>
    </row>
    <row r="20" spans="2:6" x14ac:dyDescent="0.25">
      <c r="D20" t="s">
        <v>30</v>
      </c>
      <c r="E20">
        <f>E19*12</f>
        <v>22.4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7326-5162-460B-8F54-A4CD4C781E22}">
  <dimension ref="B2:F20"/>
  <sheetViews>
    <sheetView workbookViewId="0">
      <selection activeCell="B3" activeCellId="1" sqref="E3:F14 B3:C14"/>
    </sheetView>
  </sheetViews>
  <sheetFormatPr defaultRowHeight="15" x14ac:dyDescent="0.25"/>
  <cols>
    <col min="5" max="5" width="9.5703125" bestFit="1" customWidth="1"/>
  </cols>
  <sheetData>
    <row r="2" spans="2:6" x14ac:dyDescent="0.25">
      <c r="B2" t="s">
        <v>7</v>
      </c>
      <c r="C2" t="s">
        <v>8</v>
      </c>
      <c r="E2" t="s">
        <v>9</v>
      </c>
      <c r="F2" t="s">
        <v>8</v>
      </c>
    </row>
    <row r="3" spans="2:6" x14ac:dyDescent="0.25">
      <c r="B3" s="25">
        <v>5</v>
      </c>
      <c r="C3" s="25">
        <v>6</v>
      </c>
      <c r="E3" s="25">
        <v>5</v>
      </c>
      <c r="F3" s="25">
        <v>12</v>
      </c>
    </row>
    <row r="4" spans="2:6" x14ac:dyDescent="0.25">
      <c r="B4" s="25">
        <v>10</v>
      </c>
      <c r="C4" s="25">
        <v>7</v>
      </c>
      <c r="E4" s="25">
        <v>10</v>
      </c>
      <c r="F4" s="25">
        <v>5</v>
      </c>
    </row>
    <row r="5" spans="2:6" x14ac:dyDescent="0.25">
      <c r="B5" s="25">
        <v>15</v>
      </c>
      <c r="C5" s="25">
        <v>10</v>
      </c>
      <c r="E5" s="25">
        <v>15</v>
      </c>
      <c r="F5" s="25">
        <v>7</v>
      </c>
    </row>
    <row r="6" spans="2:6" x14ac:dyDescent="0.25">
      <c r="B6" s="25">
        <v>20</v>
      </c>
      <c r="C6" s="25">
        <v>4</v>
      </c>
      <c r="E6" s="25">
        <v>20</v>
      </c>
      <c r="F6" s="25">
        <v>10</v>
      </c>
    </row>
    <row r="7" spans="2:6" x14ac:dyDescent="0.25">
      <c r="B7" s="25">
        <v>25</v>
      </c>
      <c r="C7" s="25">
        <v>6</v>
      </c>
      <c r="E7" s="25">
        <v>25</v>
      </c>
      <c r="F7" s="25">
        <v>3</v>
      </c>
    </row>
    <row r="8" spans="2:6" x14ac:dyDescent="0.25">
      <c r="B8" s="25">
        <v>30</v>
      </c>
      <c r="C8" s="25">
        <v>7</v>
      </c>
      <c r="E8" s="25">
        <v>30</v>
      </c>
      <c r="F8" s="25">
        <v>11</v>
      </c>
    </row>
    <row r="9" spans="2:6" x14ac:dyDescent="0.25">
      <c r="B9" s="25">
        <v>35</v>
      </c>
      <c r="C9" s="25">
        <v>9</v>
      </c>
      <c r="E9" s="25">
        <v>35</v>
      </c>
      <c r="F9" s="25">
        <v>4</v>
      </c>
    </row>
    <row r="10" spans="2:6" x14ac:dyDescent="0.25">
      <c r="B10" s="25">
        <v>40</v>
      </c>
      <c r="C10" s="25">
        <v>10</v>
      </c>
      <c r="E10" s="25">
        <v>40</v>
      </c>
      <c r="F10" s="25">
        <v>7</v>
      </c>
    </row>
    <row r="11" spans="2:6" x14ac:dyDescent="0.25">
      <c r="B11" s="25">
        <v>45</v>
      </c>
      <c r="C11" s="25">
        <v>6</v>
      </c>
      <c r="E11" s="25">
        <v>45</v>
      </c>
      <c r="F11" s="25">
        <v>12</v>
      </c>
    </row>
    <row r="12" spans="2:6" x14ac:dyDescent="0.25">
      <c r="B12" s="25">
        <v>50</v>
      </c>
      <c r="C12" s="25">
        <v>7</v>
      </c>
      <c r="E12" s="25">
        <v>50</v>
      </c>
      <c r="F12" s="25">
        <v>8</v>
      </c>
    </row>
    <row r="13" spans="2:6" x14ac:dyDescent="0.25">
      <c r="B13" s="25">
        <v>55</v>
      </c>
      <c r="C13" s="25">
        <v>12</v>
      </c>
      <c r="E13" s="25">
        <v>55</v>
      </c>
      <c r="F13" s="25">
        <v>8</v>
      </c>
    </row>
    <row r="14" spans="2:6" x14ac:dyDescent="0.25">
      <c r="B14" s="25">
        <v>60</v>
      </c>
      <c r="C14" s="25">
        <v>6</v>
      </c>
      <c r="E14" s="25">
        <v>60</v>
      </c>
      <c r="F14" s="25">
        <v>14</v>
      </c>
    </row>
    <row r="15" spans="2:6" ht="15.75" thickBot="1" x14ac:dyDescent="0.3">
      <c r="C15" s="24">
        <f>SUM(C3:C14)</f>
        <v>90</v>
      </c>
      <c r="F15" s="24">
        <f>SUM(F3:F14)</f>
        <v>101</v>
      </c>
    </row>
    <row r="16" spans="2:6" x14ac:dyDescent="0.25">
      <c r="B16" s="18" t="s">
        <v>11</v>
      </c>
      <c r="C16" s="30">
        <f>AVERAGE(C3:C14)</f>
        <v>7.5</v>
      </c>
      <c r="D16" s="19"/>
      <c r="E16" s="19"/>
      <c r="F16" s="30">
        <f>AVERAGE(F3:F14)</f>
        <v>8.4166666666666661</v>
      </c>
    </row>
    <row r="17" spans="2:6" x14ac:dyDescent="0.25">
      <c r="B17" s="26" t="s">
        <v>10</v>
      </c>
      <c r="C17" s="31">
        <f>C16-(BCKG!N17)</f>
        <v>6.25</v>
      </c>
      <c r="D17" s="27"/>
      <c r="E17" s="27"/>
      <c r="F17" s="31">
        <f>F16-(BCKG!N17)</f>
        <v>7.1666666666666661</v>
      </c>
    </row>
    <row r="18" spans="2:6" ht="15.75" thickBot="1" x14ac:dyDescent="0.3">
      <c r="B18" s="28" t="s">
        <v>12</v>
      </c>
      <c r="C18" s="20">
        <f>C17/5</f>
        <v>1.25</v>
      </c>
      <c r="D18" s="29"/>
      <c r="E18" s="29"/>
      <c r="F18" s="20">
        <f>F17/5</f>
        <v>1.4333333333333331</v>
      </c>
    </row>
    <row r="19" spans="2:6" ht="15.75" thickBot="1" x14ac:dyDescent="0.3">
      <c r="D19" s="1" t="s">
        <v>13</v>
      </c>
      <c r="E19" s="33">
        <f>AVERAGE(F18,C18)</f>
        <v>1.3416666666666666</v>
      </c>
    </row>
    <row r="20" spans="2:6" x14ac:dyDescent="0.25">
      <c r="D20" t="s">
        <v>31</v>
      </c>
      <c r="E20">
        <f>E19*12</f>
        <v>16.099999999999998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3DD6-3601-4222-B8BF-2FB8F35E615F}">
  <dimension ref="B2:F20"/>
  <sheetViews>
    <sheetView workbookViewId="0">
      <selection activeCell="F15" sqref="F15"/>
    </sheetView>
  </sheetViews>
  <sheetFormatPr defaultRowHeight="15" x14ac:dyDescent="0.25"/>
  <sheetData>
    <row r="2" spans="2:6" x14ac:dyDescent="0.25">
      <c r="B2" t="s">
        <v>7</v>
      </c>
      <c r="C2" t="s">
        <v>8</v>
      </c>
      <c r="E2" t="s">
        <v>9</v>
      </c>
      <c r="F2" t="s">
        <v>8</v>
      </c>
    </row>
    <row r="3" spans="2:6" x14ac:dyDescent="0.25">
      <c r="B3" s="25">
        <v>5</v>
      </c>
      <c r="C3" s="25">
        <v>4</v>
      </c>
      <c r="E3" s="25">
        <v>5</v>
      </c>
      <c r="F3" s="25">
        <v>9</v>
      </c>
    </row>
    <row r="4" spans="2:6" x14ac:dyDescent="0.25">
      <c r="B4" s="25">
        <v>10</v>
      </c>
      <c r="C4" s="25">
        <v>9</v>
      </c>
      <c r="E4" s="25">
        <v>10</v>
      </c>
      <c r="F4" s="25">
        <v>7</v>
      </c>
    </row>
    <row r="5" spans="2:6" x14ac:dyDescent="0.25">
      <c r="B5" s="25">
        <v>15</v>
      </c>
      <c r="C5" s="25">
        <v>4</v>
      </c>
      <c r="E5" s="25">
        <v>15</v>
      </c>
      <c r="F5" s="25">
        <v>10</v>
      </c>
    </row>
    <row r="6" spans="2:6" x14ac:dyDescent="0.25">
      <c r="B6" s="25">
        <v>20</v>
      </c>
      <c r="C6" s="25">
        <v>3</v>
      </c>
      <c r="E6" s="25">
        <v>20</v>
      </c>
      <c r="F6" s="25">
        <v>6</v>
      </c>
    </row>
    <row r="7" spans="2:6" x14ac:dyDescent="0.25">
      <c r="B7" s="25">
        <v>25</v>
      </c>
      <c r="C7" s="25">
        <v>8</v>
      </c>
      <c r="E7" s="25">
        <v>25</v>
      </c>
      <c r="F7" s="25">
        <v>13</v>
      </c>
    </row>
    <row r="8" spans="2:6" x14ac:dyDescent="0.25">
      <c r="B8" s="25">
        <v>30</v>
      </c>
      <c r="C8" s="25">
        <v>9</v>
      </c>
      <c r="E8" s="25">
        <v>30</v>
      </c>
      <c r="F8" s="25">
        <v>5</v>
      </c>
    </row>
    <row r="9" spans="2:6" x14ac:dyDescent="0.25">
      <c r="B9" s="25">
        <v>35</v>
      </c>
      <c r="C9" s="25">
        <v>8</v>
      </c>
      <c r="E9" s="25">
        <v>35</v>
      </c>
      <c r="F9" s="25">
        <v>7</v>
      </c>
    </row>
    <row r="10" spans="2:6" x14ac:dyDescent="0.25">
      <c r="B10" s="25">
        <v>40</v>
      </c>
      <c r="C10" s="25">
        <v>7</v>
      </c>
      <c r="E10" s="25">
        <v>40</v>
      </c>
      <c r="F10" s="25">
        <v>13</v>
      </c>
    </row>
    <row r="11" spans="2:6" x14ac:dyDescent="0.25">
      <c r="B11" s="25">
        <v>45</v>
      </c>
      <c r="C11" s="25">
        <v>8</v>
      </c>
      <c r="E11" s="25">
        <v>45</v>
      </c>
      <c r="F11" s="25">
        <v>6</v>
      </c>
    </row>
    <row r="12" spans="2:6" x14ac:dyDescent="0.25">
      <c r="B12" s="25">
        <v>50</v>
      </c>
      <c r="C12" s="25">
        <v>11</v>
      </c>
      <c r="E12" s="25">
        <v>50</v>
      </c>
      <c r="F12" s="25">
        <v>8</v>
      </c>
    </row>
    <row r="13" spans="2:6" x14ac:dyDescent="0.25">
      <c r="B13" s="25">
        <v>55</v>
      </c>
      <c r="C13" s="25">
        <v>9</v>
      </c>
      <c r="E13" s="25">
        <v>55</v>
      </c>
      <c r="F13" s="25">
        <v>7</v>
      </c>
    </row>
    <row r="14" spans="2:6" x14ac:dyDescent="0.25">
      <c r="B14" s="25">
        <v>60</v>
      </c>
      <c r="C14" s="25">
        <v>6</v>
      </c>
      <c r="E14" s="25">
        <v>60</v>
      </c>
      <c r="F14" s="25">
        <v>9</v>
      </c>
    </row>
    <row r="15" spans="2:6" ht="15.75" thickBot="1" x14ac:dyDescent="0.3">
      <c r="C15" s="24">
        <f>SUM(C3:C14)</f>
        <v>86</v>
      </c>
      <c r="F15" s="24">
        <f>SUM(F3:F14)</f>
        <v>100</v>
      </c>
    </row>
    <row r="16" spans="2:6" x14ac:dyDescent="0.25">
      <c r="B16" s="18" t="s">
        <v>11</v>
      </c>
      <c r="C16" s="30">
        <f>AVERAGE(C3:C14)</f>
        <v>7.166666666666667</v>
      </c>
      <c r="D16" s="19"/>
      <c r="E16" s="19"/>
      <c r="F16" s="30">
        <f>AVERAGE(F3:F14)</f>
        <v>8.3333333333333339</v>
      </c>
    </row>
    <row r="17" spans="2:6" x14ac:dyDescent="0.25">
      <c r="B17" s="26" t="s">
        <v>10</v>
      </c>
      <c r="C17" s="31">
        <f>C16-(BCKG!Q17)</f>
        <v>5.416666666666667</v>
      </c>
      <c r="D17" s="27"/>
      <c r="E17" s="27"/>
      <c r="F17" s="31">
        <f>F16-(BCKG!Q17)</f>
        <v>6.5833333333333339</v>
      </c>
    </row>
    <row r="18" spans="2:6" ht="15.75" thickBot="1" x14ac:dyDescent="0.3">
      <c r="B18" s="28" t="s">
        <v>12</v>
      </c>
      <c r="C18" s="20">
        <f>C17/5</f>
        <v>1.0833333333333335</v>
      </c>
      <c r="D18" s="29"/>
      <c r="E18" s="29"/>
      <c r="F18" s="20">
        <f>F17/5</f>
        <v>1.3166666666666669</v>
      </c>
    </row>
    <row r="19" spans="2:6" ht="15.75" thickBot="1" x14ac:dyDescent="0.3">
      <c r="D19" s="1" t="s">
        <v>13</v>
      </c>
      <c r="E19" s="33">
        <f>AVERAGE(F18,C18)</f>
        <v>1.2000000000000002</v>
      </c>
    </row>
    <row r="20" spans="2:6" x14ac:dyDescent="0.25">
      <c r="D20" t="s">
        <v>30</v>
      </c>
      <c r="E20">
        <f>E19*12</f>
        <v>14.400000000000002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40FF-F879-41EA-85C1-C21E3EE47CFA}">
  <dimension ref="B2:E18"/>
  <sheetViews>
    <sheetView workbookViewId="0">
      <selection activeCell="D19" sqref="D19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4.5703125" bestFit="1" customWidth="1"/>
    <col min="5" max="5" width="10" bestFit="1" customWidth="1"/>
  </cols>
  <sheetData>
    <row r="2" spans="2:5" x14ac:dyDescent="0.25">
      <c r="C2" s="14" t="s">
        <v>33</v>
      </c>
      <c r="D2" s="14" t="s">
        <v>34</v>
      </c>
      <c r="E2" t="s">
        <v>35</v>
      </c>
    </row>
    <row r="3" spans="2:5" x14ac:dyDescent="0.25">
      <c r="C3" s="41">
        <v>0</v>
      </c>
      <c r="D3" s="41">
        <f>2.4*12</f>
        <v>28.799999999999997</v>
      </c>
      <c r="E3" s="53">
        <f>LN($D$3/D3)</f>
        <v>0</v>
      </c>
    </row>
    <row r="4" spans="2:5" x14ac:dyDescent="0.25">
      <c r="C4" s="41">
        <v>2.2999999999999998</v>
      </c>
      <c r="D4" s="41">
        <f>'2.3 mm'!E20</f>
        <v>24</v>
      </c>
      <c r="E4" s="53">
        <f t="shared" ref="E4:E7" si="0">LN($D$3/D4)</f>
        <v>0.18232155679395459</v>
      </c>
    </row>
    <row r="5" spans="2:5" x14ac:dyDescent="0.25">
      <c r="C5" s="41">
        <v>3.7</v>
      </c>
      <c r="D5" s="41">
        <f>'3.7 mm'!E20</f>
        <v>22.4</v>
      </c>
      <c r="E5" s="53">
        <f t="shared" si="0"/>
        <v>0.251314428280906</v>
      </c>
    </row>
    <row r="6" spans="2:5" x14ac:dyDescent="0.25">
      <c r="C6" s="41">
        <v>5.7</v>
      </c>
      <c r="D6" s="41">
        <f>'5.7 mm'!E20</f>
        <v>16.099999999999998</v>
      </c>
      <c r="E6" s="53">
        <f t="shared" si="0"/>
        <v>0.58155611515148298</v>
      </c>
    </row>
    <row r="7" spans="2:5" x14ac:dyDescent="0.25">
      <c r="C7" s="41">
        <v>7.7</v>
      </c>
      <c r="D7" s="41">
        <f>'7.7 mm'!E20</f>
        <v>14.400000000000002</v>
      </c>
      <c r="E7" s="53">
        <f t="shared" si="0"/>
        <v>0.69314718055994506</v>
      </c>
    </row>
    <row r="9" spans="2:5" x14ac:dyDescent="0.25">
      <c r="B9" t="s">
        <v>37</v>
      </c>
    </row>
    <row r="10" spans="2:5" x14ac:dyDescent="0.25">
      <c r="C10" s="54">
        <v>0</v>
      </c>
      <c r="D10" s="24">
        <v>0</v>
      </c>
    </row>
    <row r="11" spans="2:5" x14ac:dyDescent="0.25">
      <c r="C11" s="54">
        <v>2.2999999999999998</v>
      </c>
      <c r="D11" s="24">
        <v>0.18232155679395459</v>
      </c>
    </row>
    <row r="12" spans="2:5" x14ac:dyDescent="0.25">
      <c r="C12" s="54">
        <v>3.7</v>
      </c>
      <c r="D12" s="24">
        <v>0.251314428280906</v>
      </c>
    </row>
    <row r="13" spans="2:5" x14ac:dyDescent="0.25">
      <c r="C13" s="54">
        <v>5.7</v>
      </c>
      <c r="D13" s="24">
        <v>0.58155611515148298</v>
      </c>
    </row>
    <row r="14" spans="2:5" x14ac:dyDescent="0.25">
      <c r="C14" s="54">
        <v>7.7</v>
      </c>
      <c r="D14" s="24">
        <v>0.69314718055994506</v>
      </c>
    </row>
    <row r="16" spans="2:5" x14ac:dyDescent="0.25">
      <c r="B16" s="14" t="s">
        <v>36</v>
      </c>
      <c r="C16" s="54">
        <v>9.0297100000000005E-2</v>
      </c>
      <c r="D16" s="54">
        <v>5.1980000000000004E-3</v>
      </c>
    </row>
    <row r="18" spans="2:3" x14ac:dyDescent="0.25">
      <c r="B18" t="s">
        <v>38</v>
      </c>
      <c r="C18">
        <f>-LN(1/2)/C16</f>
        <v>7.6762950367170735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7DA5-5899-41D9-884C-C1B43A94CDC0}">
  <dimension ref="B2:E30"/>
  <sheetViews>
    <sheetView workbookViewId="0">
      <selection activeCell="D25" sqref="D25"/>
    </sheetView>
  </sheetViews>
  <sheetFormatPr defaultRowHeight="15" x14ac:dyDescent="0.25"/>
  <cols>
    <col min="1" max="16384" width="9.140625" style="14"/>
  </cols>
  <sheetData>
    <row r="2" spans="2:3" x14ac:dyDescent="0.25">
      <c r="B2" s="14" t="s">
        <v>0</v>
      </c>
      <c r="C2" s="14" t="s">
        <v>1</v>
      </c>
    </row>
    <row r="3" spans="2:3" x14ac:dyDescent="0.25">
      <c r="B3" s="41">
        <v>0</v>
      </c>
      <c r="C3" s="41">
        <v>194</v>
      </c>
    </row>
    <row r="4" spans="2:3" x14ac:dyDescent="0.25">
      <c r="B4" s="41">
        <v>1</v>
      </c>
      <c r="C4" s="41">
        <v>270</v>
      </c>
    </row>
    <row r="5" spans="2:3" x14ac:dyDescent="0.25">
      <c r="B5" s="41">
        <v>2</v>
      </c>
      <c r="C5" s="41">
        <v>127</v>
      </c>
    </row>
    <row r="6" spans="2:3" x14ac:dyDescent="0.25">
      <c r="B6" s="41">
        <v>3</v>
      </c>
      <c r="C6" s="41">
        <v>70</v>
      </c>
    </row>
    <row r="7" spans="2:3" x14ac:dyDescent="0.25">
      <c r="B7" s="41">
        <v>4</v>
      </c>
      <c r="C7" s="41">
        <v>40</v>
      </c>
    </row>
    <row r="8" spans="2:3" x14ac:dyDescent="0.25">
      <c r="B8" s="41">
        <v>5</v>
      </c>
      <c r="C8" s="41">
        <v>30</v>
      </c>
    </row>
    <row r="9" spans="2:3" x14ac:dyDescent="0.25">
      <c r="B9" s="41">
        <v>6</v>
      </c>
      <c r="C9" s="41">
        <v>10</v>
      </c>
    </row>
    <row r="10" spans="2:3" x14ac:dyDescent="0.25">
      <c r="B10" s="41">
        <v>7</v>
      </c>
      <c r="C10" s="41">
        <v>4</v>
      </c>
    </row>
    <row r="11" spans="2:3" x14ac:dyDescent="0.25">
      <c r="B11" s="41">
        <v>8</v>
      </c>
      <c r="C11" s="41">
        <v>3</v>
      </c>
    </row>
    <row r="12" spans="2:3" x14ac:dyDescent="0.25">
      <c r="B12" s="41">
        <v>9</v>
      </c>
      <c r="C12" s="41">
        <v>1</v>
      </c>
    </row>
    <row r="13" spans="2:3" x14ac:dyDescent="0.25">
      <c r="B13" s="41">
        <v>10</v>
      </c>
      <c r="C13" s="41">
        <v>0</v>
      </c>
    </row>
    <row r="14" spans="2:3" x14ac:dyDescent="0.25">
      <c r="B14" s="41">
        <v>11</v>
      </c>
      <c r="C14" s="41">
        <v>1</v>
      </c>
    </row>
    <row r="15" spans="2:3" x14ac:dyDescent="0.25">
      <c r="B15" s="41">
        <v>12</v>
      </c>
      <c r="C15" s="41">
        <v>1</v>
      </c>
    </row>
    <row r="17" spans="2:5" ht="15.75" thickBot="1" x14ac:dyDescent="0.3"/>
    <row r="18" spans="2:5" x14ac:dyDescent="0.25">
      <c r="B18" s="16">
        <f>B3</f>
        <v>0</v>
      </c>
      <c r="C18" s="43" t="s">
        <v>28</v>
      </c>
      <c r="D18" s="44">
        <f>C3</f>
        <v>194</v>
      </c>
      <c r="E18" s="45" t="s">
        <v>29</v>
      </c>
    </row>
    <row r="19" spans="2:5" x14ac:dyDescent="0.25">
      <c r="B19" s="17">
        <f t="shared" ref="B19:B30" si="0">B4</f>
        <v>1</v>
      </c>
      <c r="C19" s="46" t="s">
        <v>28</v>
      </c>
      <c r="D19" s="47">
        <f t="shared" ref="D19:D30" si="1">C4</f>
        <v>270</v>
      </c>
      <c r="E19" s="48" t="s">
        <v>29</v>
      </c>
    </row>
    <row r="20" spans="2:5" x14ac:dyDescent="0.25">
      <c r="B20" s="17">
        <f t="shared" si="0"/>
        <v>2</v>
      </c>
      <c r="C20" s="46" t="s">
        <v>28</v>
      </c>
      <c r="D20" s="47">
        <f t="shared" si="1"/>
        <v>127</v>
      </c>
      <c r="E20" s="48" t="s">
        <v>29</v>
      </c>
    </row>
    <row r="21" spans="2:5" x14ac:dyDescent="0.25">
      <c r="B21" s="17">
        <f t="shared" si="0"/>
        <v>3</v>
      </c>
      <c r="C21" s="46" t="s">
        <v>28</v>
      </c>
      <c r="D21" s="47">
        <f t="shared" si="1"/>
        <v>70</v>
      </c>
      <c r="E21" s="48" t="s">
        <v>29</v>
      </c>
    </row>
    <row r="22" spans="2:5" x14ac:dyDescent="0.25">
      <c r="B22" s="17">
        <f t="shared" si="0"/>
        <v>4</v>
      </c>
      <c r="C22" s="46" t="s">
        <v>28</v>
      </c>
      <c r="D22" s="47">
        <f t="shared" si="1"/>
        <v>40</v>
      </c>
      <c r="E22" s="48" t="s">
        <v>29</v>
      </c>
    </row>
    <row r="23" spans="2:5" x14ac:dyDescent="0.25">
      <c r="B23" s="17">
        <f t="shared" si="0"/>
        <v>5</v>
      </c>
      <c r="C23" s="46" t="s">
        <v>28</v>
      </c>
      <c r="D23" s="47">
        <f t="shared" si="1"/>
        <v>30</v>
      </c>
      <c r="E23" s="48" t="s">
        <v>29</v>
      </c>
    </row>
    <row r="24" spans="2:5" x14ac:dyDescent="0.25">
      <c r="B24" s="17">
        <f t="shared" si="0"/>
        <v>6</v>
      </c>
      <c r="C24" s="46" t="s">
        <v>28</v>
      </c>
      <c r="D24" s="47">
        <f t="shared" si="1"/>
        <v>10</v>
      </c>
      <c r="E24" s="48" t="s">
        <v>29</v>
      </c>
    </row>
    <row r="25" spans="2:5" x14ac:dyDescent="0.25">
      <c r="B25" s="17">
        <f t="shared" si="0"/>
        <v>7</v>
      </c>
      <c r="C25" s="46" t="s">
        <v>28</v>
      </c>
      <c r="D25" s="47">
        <f t="shared" si="1"/>
        <v>4</v>
      </c>
      <c r="E25" s="48" t="s">
        <v>29</v>
      </c>
    </row>
    <row r="26" spans="2:5" x14ac:dyDescent="0.25">
      <c r="B26" s="17">
        <f t="shared" si="0"/>
        <v>8</v>
      </c>
      <c r="C26" s="46" t="s">
        <v>28</v>
      </c>
      <c r="D26" s="47">
        <f t="shared" si="1"/>
        <v>3</v>
      </c>
      <c r="E26" s="48" t="s">
        <v>29</v>
      </c>
    </row>
    <row r="27" spans="2:5" x14ac:dyDescent="0.25">
      <c r="B27" s="17">
        <f t="shared" si="0"/>
        <v>9</v>
      </c>
      <c r="C27" s="46" t="s">
        <v>28</v>
      </c>
      <c r="D27" s="47">
        <f t="shared" si="1"/>
        <v>1</v>
      </c>
      <c r="E27" s="48" t="s">
        <v>29</v>
      </c>
    </row>
    <row r="28" spans="2:5" x14ac:dyDescent="0.25">
      <c r="B28" s="17">
        <f t="shared" si="0"/>
        <v>10</v>
      </c>
      <c r="C28" s="46" t="s">
        <v>28</v>
      </c>
      <c r="D28" s="47">
        <f t="shared" si="1"/>
        <v>0</v>
      </c>
      <c r="E28" s="48" t="s">
        <v>29</v>
      </c>
    </row>
    <row r="29" spans="2:5" x14ac:dyDescent="0.25">
      <c r="B29" s="17">
        <f t="shared" si="0"/>
        <v>11</v>
      </c>
      <c r="C29" s="46" t="s">
        <v>28</v>
      </c>
      <c r="D29" s="47">
        <f t="shared" si="1"/>
        <v>1</v>
      </c>
      <c r="E29" s="48" t="s">
        <v>29</v>
      </c>
    </row>
    <row r="30" spans="2:5" ht="15.75" thickBot="1" x14ac:dyDescent="0.3">
      <c r="B30" s="49">
        <f t="shared" si="0"/>
        <v>12</v>
      </c>
      <c r="C30" s="50" t="s">
        <v>28</v>
      </c>
      <c r="D30" s="51">
        <f t="shared" si="1"/>
        <v>1</v>
      </c>
      <c r="E30" s="52" t="s">
        <v>29</v>
      </c>
    </row>
  </sheetData>
  <hyperlinks>
    <hyperlink ref="E18" r:id="rId1" xr:uid="{E3ACEA04-03DA-4C3C-8FC7-EF6E0B773DC7}"/>
    <hyperlink ref="E19:E30" r:id="rId2" display="\\" xr:uid="{4B27E2E2-EF4B-427F-9696-82140FD5EB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Prvi del</vt:lpstr>
      <vt:lpstr>BCKG</vt:lpstr>
      <vt:lpstr>2.3 mm</vt:lpstr>
      <vt:lpstr>3.7 mm</vt:lpstr>
      <vt:lpstr>5.7 mm</vt:lpstr>
      <vt:lpstr>7.7 mm</vt:lpstr>
      <vt:lpstr>Debelina - skupno</vt:lpstr>
      <vt:lpstr>3del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2023-04-09T20:43:04Z</dcterms:created>
  <dcterms:modified xsi:type="dcterms:W3CDTF">2023-04-10T17:56:28Z</dcterms:modified>
</cp:coreProperties>
</file>