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lberto\Documents\Doctorado\Posdoctorado\ITQ\2024-2\SistemasDeManufactura\Sem-11\"/>
    </mc:Choice>
  </mc:AlternateContent>
  <xr:revisionPtr revIDLastSave="0" documentId="13_ncr:1_{46042629-F0F2-41AE-8DBA-F0BDA9DC86C5}" xr6:coauthVersionLast="47" xr6:coauthVersionMax="47" xr10:uidLastSave="{00000000-0000-0000-0000-000000000000}"/>
  <bookViews>
    <workbookView xWindow="-120" yWindow="-120" windowWidth="20730" windowHeight="11160" xr2:uid="{6D145E91-7903-4665-A66E-A41A6251191F}"/>
  </bookViews>
  <sheets>
    <sheet name="Ejemplo" sheetId="1" r:id="rId1"/>
    <sheet name="Practica" sheetId="2" r:id="rId2"/>
    <sheet name="PE Mul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3" l="1"/>
  <c r="S17" i="3"/>
  <c r="S16" i="3"/>
  <c r="S15" i="3"/>
  <c r="P11" i="3"/>
  <c r="U7" i="3"/>
  <c r="T19" i="3"/>
  <c r="U19" i="3"/>
  <c r="AA3" i="3" s="1" a="1"/>
  <c r="AA6" i="3" s="1"/>
  <c r="V19" i="3"/>
  <c r="W19" i="3"/>
  <c r="S19" i="3"/>
  <c r="T13" i="3"/>
  <c r="T10" i="3"/>
  <c r="U10" i="3"/>
  <c r="V10" i="3"/>
  <c r="W10" i="3"/>
  <c r="S10" i="3"/>
  <c r="T9" i="3"/>
  <c r="T17" i="3" s="1"/>
  <c r="U9" i="3"/>
  <c r="V9" i="3"/>
  <c r="W9" i="3"/>
  <c r="S9" i="3"/>
  <c r="T8" i="3"/>
  <c r="U8" i="3"/>
  <c r="V8" i="3"/>
  <c r="W8" i="3"/>
  <c r="S8" i="3"/>
  <c r="T7" i="3"/>
  <c r="V7" i="3"/>
  <c r="W7" i="3"/>
  <c r="S7" i="3"/>
  <c r="M9" i="3"/>
  <c r="H12" i="3"/>
  <c r="C8" i="3"/>
  <c r="J5" i="3" s="1"/>
  <c r="E9" i="3"/>
  <c r="H5" i="3"/>
  <c r="I5" i="3" s="1"/>
  <c r="H6" i="3"/>
  <c r="I6" i="3" s="1"/>
  <c r="H7" i="3"/>
  <c r="I7" i="3" s="1"/>
  <c r="H4" i="3"/>
  <c r="I4" i="3" s="1"/>
  <c r="G12" i="2"/>
  <c r="G11" i="2"/>
  <c r="T10" i="2"/>
  <c r="T9" i="2"/>
  <c r="T8" i="2"/>
  <c r="P8" i="2"/>
  <c r="O8" i="2"/>
  <c r="N8" i="2"/>
  <c r="M8" i="2"/>
  <c r="L8" i="2"/>
  <c r="K8" i="2"/>
  <c r="U7" i="2"/>
  <c r="T7" i="2"/>
  <c r="S7" i="2"/>
  <c r="T6" i="2"/>
  <c r="U6" i="2" s="1"/>
  <c r="S6" i="2"/>
  <c r="P6" i="2"/>
  <c r="S10" i="2" s="1"/>
  <c r="U10" i="2" s="1"/>
  <c r="O6" i="2"/>
  <c r="S9" i="2" s="1"/>
  <c r="U9" i="2" s="1"/>
  <c r="N6" i="2"/>
  <c r="S8" i="2" s="1"/>
  <c r="M6" i="2"/>
  <c r="L6" i="2"/>
  <c r="K6" i="2"/>
  <c r="S5" i="2" s="1"/>
  <c r="U5" i="2" s="1"/>
  <c r="T5" i="2"/>
  <c r="P5" i="2"/>
  <c r="R10" i="2" s="1"/>
  <c r="O5" i="2"/>
  <c r="O7" i="2" s="1"/>
  <c r="N5" i="2"/>
  <c r="R8" i="2" s="1"/>
  <c r="M5" i="2"/>
  <c r="R7" i="2" s="1"/>
  <c r="L5" i="2"/>
  <c r="R6" i="2" s="1"/>
  <c r="K5" i="2"/>
  <c r="K7" i="2" s="1"/>
  <c r="U6" i="1"/>
  <c r="U7" i="1"/>
  <c r="U8" i="1"/>
  <c r="U9" i="1"/>
  <c r="U10" i="1"/>
  <c r="U5" i="1"/>
  <c r="T6" i="1"/>
  <c r="T7" i="1"/>
  <c r="T8" i="1"/>
  <c r="T9" i="1"/>
  <c r="T10" i="1"/>
  <c r="T5" i="1"/>
  <c r="S10" i="1"/>
  <c r="S9" i="1"/>
  <c r="S8" i="1"/>
  <c r="S7" i="1"/>
  <c r="S6" i="1"/>
  <c r="S5" i="1"/>
  <c r="R10" i="1"/>
  <c r="R9" i="1"/>
  <c r="R8" i="1"/>
  <c r="R7" i="1"/>
  <c r="R6" i="1"/>
  <c r="R5" i="1"/>
  <c r="L9" i="1"/>
  <c r="M9" i="1"/>
  <c r="N9" i="1"/>
  <c r="O9" i="1"/>
  <c r="P9" i="1"/>
  <c r="K9" i="1"/>
  <c r="L8" i="1"/>
  <c r="M8" i="1"/>
  <c r="N8" i="1"/>
  <c r="O8" i="1"/>
  <c r="P8" i="1"/>
  <c r="K8" i="1"/>
  <c r="L6" i="1"/>
  <c r="M6" i="1"/>
  <c r="N6" i="1"/>
  <c r="O6" i="1"/>
  <c r="P6" i="1"/>
  <c r="K6" i="1"/>
  <c r="L5" i="1"/>
  <c r="L7" i="1" s="1"/>
  <c r="M5" i="1"/>
  <c r="M7" i="1" s="1"/>
  <c r="N5" i="1"/>
  <c r="N7" i="1" s="1"/>
  <c r="O5" i="1"/>
  <c r="O7" i="1" s="1"/>
  <c r="P5" i="1"/>
  <c r="P7" i="1" s="1"/>
  <c r="K5" i="1"/>
  <c r="K7" i="1" s="1"/>
  <c r="G12" i="1"/>
  <c r="G11" i="1"/>
  <c r="T11" i="3" l="1"/>
  <c r="T15" i="3" s="1"/>
  <c r="Y21" i="3" a="1"/>
  <c r="Y24" i="3" s="1"/>
  <c r="W12" i="3"/>
  <c r="W16" i="3" s="1"/>
  <c r="S11" i="3"/>
  <c r="S13" i="3"/>
  <c r="Y9" i="3" a="1"/>
  <c r="Y9" i="3" s="1"/>
  <c r="V11" i="3"/>
  <c r="V15" i="3" s="1"/>
  <c r="V13" i="3"/>
  <c r="V17" i="3" s="1"/>
  <c r="U14" i="3"/>
  <c r="U18" i="3" s="1"/>
  <c r="Y3" i="3" a="1"/>
  <c r="Y6" i="3" s="1"/>
  <c r="U11" i="3"/>
  <c r="U15" i="3" s="1"/>
  <c r="V12" i="3"/>
  <c r="V16" i="3" s="1"/>
  <c r="W13" i="3"/>
  <c r="W17" i="3" s="1"/>
  <c r="S14" i="3"/>
  <c r="T14" i="3"/>
  <c r="T18" i="3" s="1"/>
  <c r="W14" i="3"/>
  <c r="W18" i="3" s="1"/>
  <c r="U12" i="3"/>
  <c r="U16" i="3" s="1"/>
  <c r="Y15" i="3" a="1"/>
  <c r="Y18" i="3" s="1"/>
  <c r="W11" i="3"/>
  <c r="W15" i="3" s="1"/>
  <c r="S12" i="3"/>
  <c r="T12" i="3"/>
  <c r="T16" i="3" s="1"/>
  <c r="U13" i="3"/>
  <c r="V14" i="3"/>
  <c r="V18" i="3" s="1"/>
  <c r="AA5" i="3"/>
  <c r="AA4" i="3"/>
  <c r="AA7" i="3"/>
  <c r="AA3" i="3"/>
  <c r="I9" i="3"/>
  <c r="H9" i="3"/>
  <c r="K5" i="3"/>
  <c r="J4" i="3"/>
  <c r="K4" i="3" s="1"/>
  <c r="J7" i="3"/>
  <c r="K7" i="3" s="1"/>
  <c r="J6" i="3"/>
  <c r="K6" i="3" s="1"/>
  <c r="K9" i="2"/>
  <c r="O9" i="2"/>
  <c r="R9" i="2"/>
  <c r="H11" i="2"/>
  <c r="R5" i="2"/>
  <c r="U8" i="2"/>
  <c r="L7" i="2"/>
  <c r="L9" i="2" s="1"/>
  <c r="P7" i="2"/>
  <c r="P9" i="2" s="1"/>
  <c r="M7" i="2"/>
  <c r="M9" i="2" s="1"/>
  <c r="N7" i="2"/>
  <c r="N9" i="2" s="1"/>
  <c r="H11" i="1"/>
  <c r="Y21" i="3" l="1"/>
  <c r="Y10" i="3"/>
  <c r="Y12" i="3"/>
  <c r="Y4" i="3"/>
  <c r="Y3" i="3"/>
  <c r="Y25" i="3"/>
  <c r="Z15" i="3" a="1"/>
  <c r="Z17" i="3" s="1"/>
  <c r="Y5" i="3"/>
  <c r="Y11" i="3"/>
  <c r="Y22" i="3"/>
  <c r="T20" i="3"/>
  <c r="Y13" i="3"/>
  <c r="Y17" i="3"/>
  <c r="Y23" i="3"/>
  <c r="V20" i="3"/>
  <c r="W20" i="3"/>
  <c r="Y15" i="3"/>
  <c r="AC3" i="3" s="1"/>
  <c r="Y7" i="3"/>
  <c r="Y19" i="3"/>
  <c r="S20" i="3"/>
  <c r="Z9" i="3" a="1"/>
  <c r="Y16" i="3"/>
  <c r="AC4" i="3" s="1"/>
  <c r="Z21" i="3" a="1"/>
  <c r="Z3" i="3" a="1"/>
  <c r="U17" i="3"/>
  <c r="U20" i="3" s="1"/>
  <c r="AC6" i="3"/>
  <c r="K9" i="3"/>
  <c r="J9" i="3"/>
  <c r="Z19" i="3" l="1"/>
  <c r="Z16" i="3"/>
  <c r="AC5" i="3"/>
  <c r="Z15" i="3"/>
  <c r="Z18" i="3"/>
  <c r="AC7" i="3"/>
  <c r="Z24" i="3"/>
  <c r="Z23" i="3"/>
  <c r="Z22" i="3"/>
  <c r="Z25" i="3"/>
  <c r="Z21" i="3"/>
  <c r="Z12" i="3"/>
  <c r="Z10" i="3"/>
  <c r="Z11" i="3"/>
  <c r="Z13" i="3"/>
  <c r="Z9" i="3"/>
  <c r="Z3" i="3"/>
  <c r="Z6" i="3"/>
  <c r="Z5" i="3"/>
  <c r="Z7" i="3"/>
  <c r="Z4" i="3"/>
  <c r="H13" i="3"/>
  <c r="I12" i="3" s="1"/>
  <c r="AD4" i="3" l="1"/>
  <c r="AF4" i="3" s="1"/>
  <c r="AD5" i="3"/>
  <c r="AF5" i="3" s="1"/>
  <c r="AD6" i="3"/>
  <c r="AF6" i="3" s="1"/>
  <c r="AD3" i="3"/>
  <c r="AF3" i="3" s="1"/>
  <c r="AD7" i="3"/>
  <c r="AF7" i="3" s="1"/>
  <c r="L6" i="3"/>
  <c r="L7" i="3"/>
  <c r="L4" i="3"/>
  <c r="L5" i="3"/>
  <c r="P7" i="3" l="1"/>
  <c r="Q7" i="3"/>
  <c r="P6" i="3"/>
  <c r="Q6" i="3"/>
  <c r="P5" i="3"/>
  <c r="Q5" i="3"/>
  <c r="P4" i="3"/>
  <c r="Q4" i="3"/>
  <c r="Q9" i="3" s="1"/>
  <c r="P10" i="3" s="1"/>
  <c r="L9" i="3"/>
  <c r="P9" i="3" l="1"/>
  <c r="P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Alberto Angeles Hurtado</author>
  </authors>
  <commentList>
    <comment ref="F3" authorId="0" shapeId="0" xr:uid="{E4C57385-F2F4-4614-AE75-0ABC6B37A18B}">
      <text>
        <r>
          <rPr>
            <b/>
            <sz val="9"/>
            <color indexed="81"/>
            <rFont val="Tahoma"/>
            <charset val="1"/>
          </rPr>
          <t>Esta información se obtiene por el estudio de mercado y el tecnico.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 xr:uid="{87D52206-0401-4CBD-BB9B-5AE984336A25}">
      <text>
        <r>
          <rPr>
            <b/>
            <sz val="9"/>
            <color indexed="81"/>
            <rFont val="Tahoma"/>
            <charset val="1"/>
          </rPr>
          <t>Precio por rollo*Costo Variable por rollo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" authorId="0" shapeId="0" xr:uid="{D132CEAB-8CFD-46C1-B0F9-8BA737F708CF}">
      <text>
        <r>
          <rPr>
            <b/>
            <sz val="9"/>
            <color indexed="81"/>
            <rFont val="Tahoma"/>
            <family val="2"/>
          </rPr>
          <t>Margen de contribución = Precio por Unidad - Costo Variable por Unidad</t>
        </r>
      </text>
    </comment>
    <comment ref="J3" authorId="0" shapeId="0" xr:uid="{F2638D86-9F91-45A4-8CF6-3E0AE385414C}">
      <text>
        <r>
          <rPr>
            <b/>
            <sz val="9"/>
            <color indexed="81"/>
            <rFont val="Tahoma"/>
            <charset val="1"/>
          </rPr>
          <t>Unidades de rollos / Total de unidades por rollos</t>
        </r>
      </text>
    </comment>
    <comment ref="K3" authorId="0" shapeId="0" xr:uid="{492B7874-ABB0-4A5F-AF4D-50170C77351C}">
      <text>
        <r>
          <rPr>
            <b/>
            <sz val="9"/>
            <color indexed="81"/>
            <rFont val="Tahoma"/>
            <family val="2"/>
          </rPr>
          <t>Margen de Contribución Ponderada = Margen de contribución*(%Participación)</t>
        </r>
      </text>
    </comment>
    <comment ref="L3" authorId="0" shapeId="0" xr:uid="{98BCA175-3B27-4ACA-87E1-11CE2DD81185}">
      <text>
        <r>
          <rPr>
            <b/>
            <sz val="9"/>
            <color indexed="81"/>
            <rFont val="Tahoma"/>
            <family val="2"/>
          </rPr>
          <t>Punto de Equilibrio * % Participación</t>
        </r>
      </text>
    </comment>
    <comment ref="P3" authorId="0" shapeId="0" xr:uid="{3234C0B6-B96B-477B-816C-D498C362084A}">
      <text>
        <r>
          <rPr>
            <b/>
            <sz val="9"/>
            <color indexed="81"/>
            <rFont val="Tahoma"/>
            <family val="2"/>
          </rPr>
          <t>Resultados Unidades por vender = Precio por unidad * Unidades a vender</t>
        </r>
      </text>
    </comment>
    <comment ref="Q3" authorId="0" shapeId="0" xr:uid="{E0CC419A-D0E6-4EA1-9B2D-0100F7757D12}">
      <text>
        <r>
          <rPr>
            <b/>
            <sz val="9"/>
            <color indexed="81"/>
            <rFont val="Tahoma"/>
            <family val="2"/>
          </rPr>
          <t>Resultados Costo Variable = Unidades por Vender * Costo Variable</t>
        </r>
      </text>
    </comment>
    <comment ref="R3" authorId="0" shapeId="0" xr:uid="{49206D15-55B4-4D2D-86FE-3F0219555435}">
      <text>
        <r>
          <rPr>
            <b/>
            <sz val="9"/>
            <color indexed="81"/>
            <rFont val="Tahoma"/>
            <family val="2"/>
          </rPr>
          <t>Pronostico de unidades por vender para obtener el punto de equilibrio</t>
        </r>
      </text>
    </comment>
    <comment ref="R7" authorId="0" shapeId="0" xr:uid="{6A2BF2D4-7561-4141-89A4-C002C3065657}">
      <text>
        <r>
          <rPr>
            <b/>
            <sz val="9"/>
            <color indexed="81"/>
            <rFont val="Tahoma"/>
            <family val="2"/>
          </rPr>
          <t>Precio Unitario * Unidades por vender del pronostico</t>
        </r>
      </text>
    </comment>
    <comment ref="R11" authorId="0" shapeId="0" xr:uid="{2CA18A03-EE53-42F0-A0D5-D17B6734D05D}">
      <text>
        <r>
          <rPr>
            <b/>
            <sz val="9"/>
            <color indexed="81"/>
            <rFont val="Tahoma"/>
            <family val="2"/>
          </rPr>
          <t>Costo Variable por Unidad * Unidades por vender del pronostico</t>
        </r>
      </text>
    </comment>
  </commentList>
</comments>
</file>

<file path=xl/sharedStrings.xml><?xml version="1.0" encoding="utf-8"?>
<sst xmlns="http://schemas.openxmlformats.org/spreadsheetml/2006/main" count="149" uniqueCount="75">
  <si>
    <t>Pronostico punto de equilibrio</t>
  </si>
  <si>
    <t>por unidad</t>
  </si>
  <si>
    <t>Ventas</t>
  </si>
  <si>
    <t>Menos:</t>
  </si>
  <si>
    <t>Igual:</t>
  </si>
  <si>
    <t>Margen de Contribución</t>
  </si>
  <si>
    <t>Utilidad</t>
  </si>
  <si>
    <t>Punto de equilibrio en unidades:</t>
  </si>
  <si>
    <t>Punto de equilibrio en pesos:</t>
  </si>
  <si>
    <t>CFT</t>
  </si>
  <si>
    <t xml:space="preserve">PE (Punto de equilibrio), CFT (Costos Fijos Totales), PU (Precio por Unidad), y CVU (Costo Variable por Unidad). </t>
  </si>
  <si>
    <t>Donde:</t>
  </si>
  <si>
    <t>Costo Variable Unitario</t>
  </si>
  <si>
    <t>Precio por Unidad</t>
  </si>
  <si>
    <t>PU-CVU</t>
  </si>
  <si>
    <t>=</t>
  </si>
  <si>
    <t xml:space="preserve">Margen de contribución </t>
  </si>
  <si>
    <t>Unidades *</t>
  </si>
  <si>
    <t>*A partir de las $2,000 unidades tendremos utilidades.</t>
  </si>
  <si>
    <t>Costos Fijos (CF)</t>
  </si>
  <si>
    <t>Costo Fijo</t>
  </si>
  <si>
    <t>Punto de equilibrio</t>
  </si>
  <si>
    <t>Unidades por vender</t>
  </si>
  <si>
    <t>Costos variables</t>
  </si>
  <si>
    <t>Costo total</t>
  </si>
  <si>
    <t>La empresa Textil tiene la siguiente información para determinar su punto de equilibrio en varias líneas de producción</t>
  </si>
  <si>
    <t>Tela Algodón</t>
  </si>
  <si>
    <t>Tela Poliester-Algodón</t>
  </si>
  <si>
    <t>Nylon</t>
  </si>
  <si>
    <t>Tul bordado</t>
  </si>
  <si>
    <t>rollos</t>
  </si>
  <si>
    <t>Precio por rollo</t>
  </si>
  <si>
    <t>Margen de Contribución por línea de producción</t>
  </si>
  <si>
    <t>Punto de Equilibrio global</t>
  </si>
  <si>
    <t>Punto de Equilibrio individual</t>
  </si>
  <si>
    <t>Determinar la siguiente información:</t>
  </si>
  <si>
    <t>% Participación</t>
  </si>
  <si>
    <t>Costo variable</t>
  </si>
  <si>
    <t>Margen de contribución</t>
  </si>
  <si>
    <t>Margen de contr pond</t>
  </si>
  <si>
    <t>Unidades a vender</t>
  </si>
  <si>
    <t xml:space="preserve">Notas: </t>
  </si>
  <si>
    <t>Paso 1</t>
  </si>
  <si>
    <t>Paso 2</t>
  </si>
  <si>
    <t>% Costo Variable por rollo</t>
  </si>
  <si>
    <t>Obtener el costo variable por línea de producción, en este ejemplo fue multiplicar el Precio por rollo x % Costo variable por rollo.</t>
  </si>
  <si>
    <t>Paso 3</t>
  </si>
  <si>
    <t>Obtener el margen de contribución por línea = Precio por unidad por línea menos Costo Variable por Unidad de línea</t>
  </si>
  <si>
    <t>Unidades totales</t>
  </si>
  <si>
    <t>Obtener la proporción o la participación de cada línea diviendo el número de unidades / Total de unidades de todas las líneas.</t>
  </si>
  <si>
    <t>Paso 4</t>
  </si>
  <si>
    <t>Obtener el Margen de Contribución Ponderado = Margen de Contribución * (% Participación)</t>
  </si>
  <si>
    <t>Punto de Equilibrio =</t>
  </si>
  <si>
    <t>Paso 5</t>
  </si>
  <si>
    <t>Obtener el punto de equilibrio = Costos Fijos Totales / Total Margen de Contribución Ponderada.</t>
  </si>
  <si>
    <t>Paso 6</t>
  </si>
  <si>
    <t>Obtener las unidades a Vender = Punto de Equilibrio * (% Participación).</t>
  </si>
  <si>
    <t>Redondeando</t>
  </si>
  <si>
    <t>Conclusiones:</t>
  </si>
  <si>
    <t>Unidades fisicas</t>
  </si>
  <si>
    <t>Inventario</t>
  </si>
  <si>
    <t>PU-CVU =</t>
  </si>
  <si>
    <t>Margen de contribución:</t>
  </si>
  <si>
    <t>CFT =</t>
  </si>
  <si>
    <t>Unidades</t>
  </si>
  <si>
    <t>Paso 7</t>
  </si>
  <si>
    <t>Precio*U por vender</t>
  </si>
  <si>
    <t>CostoV*U por vender</t>
  </si>
  <si>
    <t>Resultados</t>
  </si>
  <si>
    <t>Res CV</t>
  </si>
  <si>
    <t>Este ejemplo ayuda cuando ya se tiene un inventario inicial y ya se tiene los costos fijos totales y el costo variable, por lo tanto se puede determinar el punto de equilibrio de cuantas unidades se necesitan vender para por lo menos no tener perdidas.</t>
  </si>
  <si>
    <t>Costo Variable</t>
  </si>
  <si>
    <t>Costo Variable individual</t>
  </si>
  <si>
    <t>Costos fijos totales de fabricación (CFT):</t>
  </si>
  <si>
    <t>Ventas por 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</si>
</sst>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630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44" fontId="0" fillId="0" borderId="0" xfId="1" applyFont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/>
    <xf numFmtId="0" fontId="0" fillId="3" borderId="0" xfId="0" applyFill="1"/>
    <xf numFmtId="44" fontId="0" fillId="3" borderId="0" xfId="1" applyFont="1" applyFill="1"/>
    <xf numFmtId="0" fontId="0" fillId="4" borderId="0" xfId="0" applyFill="1"/>
    <xf numFmtId="44" fontId="0" fillId="4" borderId="0" xfId="0" applyNumberFormat="1" applyFill="1"/>
    <xf numFmtId="0" fontId="0" fillId="5" borderId="0" xfId="0" applyFill="1"/>
    <xf numFmtId="44" fontId="0" fillId="5" borderId="0" xfId="0" applyNumberFormat="1" applyFill="1"/>
    <xf numFmtId="0" fontId="0" fillId="6" borderId="0" xfId="0" applyFill="1"/>
    <xf numFmtId="44" fontId="0" fillId="6" borderId="0" xfId="0" applyNumberFormat="1" applyFill="1"/>
    <xf numFmtId="9" fontId="0" fillId="0" borderId="0" xfId="2" applyFont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4" fontId="0" fillId="0" borderId="0" xfId="1" applyFont="1" applyBorder="1"/>
    <xf numFmtId="0" fontId="3" fillId="7" borderId="0" xfId="0" applyFont="1" applyFill="1"/>
    <xf numFmtId="0" fontId="4" fillId="7" borderId="0" xfId="0" applyFont="1" applyFill="1"/>
    <xf numFmtId="0" fontId="0" fillId="0" borderId="0" xfId="0" applyAlignment="1">
      <alignment horizontal="right"/>
    </xf>
    <xf numFmtId="44" fontId="0" fillId="0" borderId="0" xfId="0" applyNumberFormat="1"/>
    <xf numFmtId="2" fontId="0" fillId="0" borderId="0" xfId="1" applyNumberFormat="1" applyFont="1"/>
    <xf numFmtId="2" fontId="0" fillId="0" borderId="0" xfId="1" applyNumberFormat="1" applyFont="1" applyBorder="1"/>
    <xf numFmtId="44" fontId="2" fillId="0" borderId="0" xfId="0" applyNumberFormat="1" applyFont="1"/>
    <xf numFmtId="44" fontId="5" fillId="12" borderId="0" xfId="1" applyFont="1" applyFill="1"/>
    <xf numFmtId="44" fontId="5" fillId="12" borderId="0" xfId="0" applyNumberFormat="1" applyFont="1" applyFill="1"/>
    <xf numFmtId="44" fontId="5" fillId="12" borderId="0" xfId="1" applyFont="1" applyFill="1" applyBorder="1"/>
    <xf numFmtId="44" fontId="5" fillId="13" borderId="0" xfId="0" applyNumberFormat="1" applyFont="1" applyFill="1"/>
    <xf numFmtId="44" fontId="5" fillId="13" borderId="0" xfId="1" applyFont="1" applyFill="1"/>
    <xf numFmtId="44" fontId="0" fillId="14" borderId="0" xfId="1" applyFont="1" applyFill="1"/>
    <xf numFmtId="44" fontId="0" fillId="14" borderId="1" xfId="1" applyFont="1" applyFill="1" applyBorder="1"/>
    <xf numFmtId="44" fontId="0" fillId="11" borderId="0" xfId="0" applyNumberFormat="1" applyFill="1"/>
    <xf numFmtId="44" fontId="0" fillId="2" borderId="0" xfId="0" applyNumberFormat="1" applyFill="1"/>
    <xf numFmtId="0" fontId="0" fillId="15" borderId="0" xfId="0" applyFill="1"/>
    <xf numFmtId="0" fontId="5" fillId="12" borderId="0" xfId="0" applyFont="1" applyFill="1"/>
    <xf numFmtId="0" fontId="5" fillId="13" borderId="0" xfId="0" applyFont="1" applyFill="1"/>
    <xf numFmtId="0" fontId="0" fillId="14" borderId="0" xfId="0" applyFill="1"/>
    <xf numFmtId="0" fontId="0" fillId="11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 applyAlignment="1">
      <alignment horizontal="right"/>
    </xf>
    <xf numFmtId="44" fontId="0" fillId="14" borderId="0" xfId="0" applyNumberFormat="1" applyFill="1"/>
    <xf numFmtId="44" fontId="0" fillId="5" borderId="0" xfId="1" applyFont="1" applyFill="1"/>
    <xf numFmtId="44" fontId="0" fillId="2" borderId="0" xfId="1" applyFont="1" applyFill="1"/>
    <xf numFmtId="0" fontId="0" fillId="16" borderId="0" xfId="0" applyFill="1"/>
    <xf numFmtId="0" fontId="0" fillId="16" borderId="1" xfId="0" applyFill="1" applyBorder="1"/>
    <xf numFmtId="44" fontId="0" fillId="16" borderId="0" xfId="1" applyFont="1" applyFill="1"/>
    <xf numFmtId="10" fontId="0" fillId="16" borderId="0" xfId="2" applyNumberFormat="1" applyFont="1" applyFill="1"/>
    <xf numFmtId="2" fontId="0" fillId="16" borderId="0" xfId="0" applyNumberFormat="1" applyFill="1"/>
    <xf numFmtId="44" fontId="0" fillId="16" borderId="0" xfId="0" applyNumberForma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17" borderId="0" xfId="0" applyFill="1"/>
    <xf numFmtId="44" fontId="0" fillId="17" borderId="0" xfId="1" applyFont="1" applyFill="1"/>
    <xf numFmtId="44" fontId="0" fillId="17" borderId="0" xfId="1" applyFont="1" applyFill="1" applyBorder="1"/>
    <xf numFmtId="0" fontId="5" fillId="3" borderId="0" xfId="0" applyFont="1" applyFill="1" applyAlignment="1">
      <alignment horizontal="left"/>
    </xf>
    <xf numFmtId="44" fontId="0" fillId="18" borderId="0" xfId="1" applyFont="1" applyFill="1"/>
    <xf numFmtId="0" fontId="0" fillId="14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0" fillId="15" borderId="0" xfId="0" applyFill="1" applyAlignment="1">
      <alignment horizontal="left" vertical="center" wrapText="1"/>
    </xf>
    <xf numFmtId="9" fontId="0" fillId="16" borderId="0" xfId="2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A63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Punto</a:t>
            </a:r>
            <a:r>
              <a:rPr lang="es-MX" baseline="0"/>
              <a:t> de Equilibrio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Ejemplo!$R$4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Ejemplo!$R$5:$R$10</c:f>
              <c:numCache>
                <c:formatCode>_("$"* #,##0.00_);_("$"* \(#,##0.00\);_("$"* "-"??_);_(@_)</c:formatCode>
                <c:ptCount val="6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9-4FE6-B920-2C57F8B3B91F}"/>
            </c:ext>
          </c:extLst>
        </c:ser>
        <c:ser>
          <c:idx val="1"/>
          <c:order val="1"/>
          <c:tx>
            <c:strRef>
              <c:f>Ejemplo!$S$4</c:f>
              <c:strCache>
                <c:ptCount val="1"/>
                <c:pt idx="0">
                  <c:v>Costos variables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Ejemplo!$S$5:$S$10</c:f>
              <c:numCache>
                <c:formatCode>_("$"* #,##0.00_);_("$"* \(#,##0.00\);_("$"* "-"??_);_(@_)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9-4FE6-B920-2C57F8B3B91F}"/>
            </c:ext>
          </c:extLst>
        </c:ser>
        <c:ser>
          <c:idx val="2"/>
          <c:order val="2"/>
          <c:tx>
            <c:strRef>
              <c:f>Ejemplo!$T$4</c:f>
              <c:strCache>
                <c:ptCount val="1"/>
                <c:pt idx="0">
                  <c:v>Costo Fijo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Ejemplo!$T$5:$T$10</c:f>
              <c:numCache>
                <c:formatCode>_("$"* #,##0.00_);_("$"* \(#,##0.00\);_("$"* "-"??_);_(@_)</c:formatCode>
                <c:ptCount val="6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9-4FE6-B920-2C57F8B3B91F}"/>
            </c:ext>
          </c:extLst>
        </c:ser>
        <c:ser>
          <c:idx val="3"/>
          <c:order val="3"/>
          <c:tx>
            <c:strRef>
              <c:f>Ejemplo!$U$4</c:f>
              <c:strCache>
                <c:ptCount val="1"/>
                <c:pt idx="0">
                  <c:v>Costo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Ejemplo!$U$5:$U$10</c:f>
              <c:numCache>
                <c:formatCode>_("$"* #,##0.00_);_("$"* \(#,##0.00\);_("$"* "-"??_);_(@_)</c:formatCod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39-4FE6-B920-2C57F8B3B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088720"/>
        <c:axId val="527090360"/>
      </c:lineChart>
      <c:catAx>
        <c:axId val="52708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090360"/>
        <c:crosses val="autoZero"/>
        <c:auto val="1"/>
        <c:lblAlgn val="ctr"/>
        <c:lblOffset val="100"/>
        <c:noMultiLvlLbl val="0"/>
      </c:catAx>
      <c:valAx>
        <c:axId val="52709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08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Punto</a:t>
            </a:r>
            <a:r>
              <a:rPr lang="es-MX" baseline="0"/>
              <a:t> de Equilibrio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Practica!$R$4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Practica!$R$5:$R$10</c:f>
              <c:numCache>
                <c:formatCode>_("$"* #,##0.00_);_("$"* \(#,##0.00\);_("$"* "-"??_);_(@_)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6-49C2-B2A4-1D9EAAFF2A7E}"/>
            </c:ext>
          </c:extLst>
        </c:ser>
        <c:ser>
          <c:idx val="1"/>
          <c:order val="1"/>
          <c:tx>
            <c:strRef>
              <c:f>Practica!$S$4</c:f>
              <c:strCache>
                <c:ptCount val="1"/>
                <c:pt idx="0">
                  <c:v>Costos variables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Practica!$S$5:$S$10</c:f>
              <c:numCache>
                <c:formatCode>_("$"* #,##0.00_);_("$"* \(#,##0.00\);_("$"* "-"??_);_(@_)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6-49C2-B2A4-1D9EAAFF2A7E}"/>
            </c:ext>
          </c:extLst>
        </c:ser>
        <c:ser>
          <c:idx val="2"/>
          <c:order val="2"/>
          <c:tx>
            <c:strRef>
              <c:f>Practica!$T$4</c:f>
              <c:strCache>
                <c:ptCount val="1"/>
                <c:pt idx="0">
                  <c:v>Costo Fijo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Practica!$T$5:$T$10</c:f>
              <c:numCache>
                <c:formatCode>_("$"* #,##0.00_);_("$"* \(#,##0.00\);_("$"* "-"??_);_(@_)</c:formatCode>
                <c:ptCount val="6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16-49C2-B2A4-1D9EAAFF2A7E}"/>
            </c:ext>
          </c:extLst>
        </c:ser>
        <c:ser>
          <c:idx val="3"/>
          <c:order val="3"/>
          <c:tx>
            <c:strRef>
              <c:f>Practica!$U$4</c:f>
              <c:strCache>
                <c:ptCount val="1"/>
                <c:pt idx="0">
                  <c:v>Costo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Practica!$U$5:$U$10</c:f>
              <c:numCache>
                <c:formatCode>_("$"* #,##0.00_);_("$"* \(#,##0.00\);_("$"* "-"??_);_(@_)</c:formatCod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16-49C2-B2A4-1D9EAAFF2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088720"/>
        <c:axId val="527090360"/>
      </c:lineChart>
      <c:catAx>
        <c:axId val="52708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090360"/>
        <c:crosses val="autoZero"/>
        <c:auto val="1"/>
        <c:lblAlgn val="ctr"/>
        <c:lblOffset val="100"/>
        <c:noMultiLvlLbl val="0"/>
      </c:catAx>
      <c:valAx>
        <c:axId val="52709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08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Punto</a:t>
            </a:r>
            <a:r>
              <a:rPr lang="es-MX" baseline="0"/>
              <a:t> de Equilibrio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 Mult'!$AC$2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 Mult'!$AC$3:$AC$7</c:f>
              <c:numCache>
                <c:formatCode>_("$"* #,##0.00_);_("$"* \(#,##0.00\);_("$"* "-"??_);_(@_)</c:formatCode>
                <c:ptCount val="5"/>
                <c:pt idx="0">
                  <c:v>477200</c:v>
                </c:pt>
                <c:pt idx="1">
                  <c:v>854400</c:v>
                </c:pt>
                <c:pt idx="2">
                  <c:v>1031596</c:v>
                </c:pt>
                <c:pt idx="3">
                  <c:v>1233600</c:v>
                </c:pt>
                <c:pt idx="4">
                  <c:v>1441800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1-4C54-9A17-F5969A7A4647}"/>
            </c:ext>
          </c:extLst>
        </c:ser>
        <c:ser>
          <c:idx val="1"/>
          <c:order val="1"/>
          <c:tx>
            <c:strRef>
              <c:f>'PE Mult'!$AD$2</c:f>
              <c:strCache>
                <c:ptCount val="1"/>
                <c:pt idx="0">
                  <c:v>Costo Variable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 Mult'!$AD$3:$AD$7</c:f>
              <c:numCache>
                <c:formatCode>_("$"* #,##0.00_);_("$"* \(#,##0.00\);_("$"* "-"??_);_(@_)</c:formatCode>
                <c:ptCount val="5"/>
                <c:pt idx="0">
                  <c:v>218880</c:v>
                </c:pt>
                <c:pt idx="1">
                  <c:v>402760</c:v>
                </c:pt>
                <c:pt idx="2">
                  <c:v>481597.4</c:v>
                </c:pt>
                <c:pt idx="3">
                  <c:v>583040</c:v>
                </c:pt>
                <c:pt idx="4">
                  <c:v>697270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1-4C54-9A17-F5969A7A4647}"/>
            </c:ext>
          </c:extLst>
        </c:ser>
        <c:ser>
          <c:idx val="2"/>
          <c:order val="2"/>
          <c:tx>
            <c:strRef>
              <c:f>'PE Mult'!$AE$2</c:f>
              <c:strCache>
                <c:ptCount val="1"/>
                <c:pt idx="0">
                  <c:v>Costo Fijo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 Mult'!$AE$3:$AE$7</c:f>
              <c:numCache>
                <c:formatCode>_("$"* #,##0.00_);_("$"* \(#,##0.00\);_("$"* "-"??_);_(@_)</c:formatCode>
                <c:ptCount val="5"/>
                <c:pt idx="0">
                  <c:v>550000</c:v>
                </c:pt>
                <c:pt idx="1">
                  <c:v>550000</c:v>
                </c:pt>
                <c:pt idx="2">
                  <c:v>550000</c:v>
                </c:pt>
                <c:pt idx="3">
                  <c:v>550000</c:v>
                </c:pt>
                <c:pt idx="4">
                  <c:v>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D1-4C54-9A17-F5969A7A4647}"/>
            </c:ext>
          </c:extLst>
        </c:ser>
        <c:ser>
          <c:idx val="3"/>
          <c:order val="3"/>
          <c:tx>
            <c:strRef>
              <c:f>'PE Mult'!$AF$2</c:f>
              <c:strCache>
                <c:ptCount val="1"/>
                <c:pt idx="0">
                  <c:v>Costo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'PE Mult'!$AF$3:$AF$7</c:f>
              <c:numCache>
                <c:formatCode>_("$"* #,##0.00_);_("$"* \(#,##0.00\);_("$"* "-"??_);_(@_)</c:formatCode>
                <c:ptCount val="5"/>
                <c:pt idx="0">
                  <c:v>768880</c:v>
                </c:pt>
                <c:pt idx="1">
                  <c:v>952760</c:v>
                </c:pt>
                <c:pt idx="2">
                  <c:v>1031597.4</c:v>
                </c:pt>
                <c:pt idx="3">
                  <c:v>1133040</c:v>
                </c:pt>
                <c:pt idx="4">
                  <c:v>1247270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D1-4C54-9A17-F5969A7A4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748792"/>
        <c:axId val="399755680"/>
      </c:lineChart>
      <c:catAx>
        <c:axId val="399748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9755680"/>
        <c:crosses val="autoZero"/>
        <c:auto val="1"/>
        <c:lblAlgn val="ctr"/>
        <c:lblOffset val="100"/>
        <c:noMultiLvlLbl val="0"/>
      </c:catAx>
      <c:valAx>
        <c:axId val="3997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974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9</xdr:row>
      <xdr:rowOff>85725</xdr:rowOff>
    </xdr:from>
    <xdr:to>
      <xdr:col>13</xdr:col>
      <xdr:colOff>590550</xdr:colOff>
      <xdr:row>11</xdr:row>
      <xdr:rowOff>123825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4CDDC44F-C434-4FDA-9176-433B5C368DF0}"/>
            </a:ext>
          </a:extLst>
        </xdr:cNvPr>
        <xdr:cNvSpPr/>
      </xdr:nvSpPr>
      <xdr:spPr>
        <a:xfrm rot="10800000">
          <a:off x="10772775" y="1800225"/>
          <a:ext cx="419100" cy="4191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14286</xdr:colOff>
      <xdr:row>0</xdr:row>
      <xdr:rowOff>33336</xdr:rowOff>
    </xdr:from>
    <xdr:to>
      <xdr:col>29</xdr:col>
      <xdr:colOff>742950</xdr:colOff>
      <xdr:row>21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6F6E325-9767-4BB6-9701-025FA47F6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14286</xdr:colOff>
      <xdr:row>0</xdr:row>
      <xdr:rowOff>33336</xdr:rowOff>
    </xdr:from>
    <xdr:to>
      <xdr:col>29</xdr:col>
      <xdr:colOff>742950</xdr:colOff>
      <xdr:row>21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6EB81E-52D3-45EB-8D0A-76B88E00E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9527</xdr:colOff>
      <xdr:row>7</xdr:row>
      <xdr:rowOff>4762</xdr:rowOff>
    </xdr:from>
    <xdr:to>
      <xdr:col>31</xdr:col>
      <xdr:colOff>1495426</xdr:colOff>
      <xdr:row>24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3E8892-B8C9-4BC5-B285-F7D415FAF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A7B-FFA0-41E3-AE48-501894A9D5CB}">
  <dimension ref="A1:U18"/>
  <sheetViews>
    <sheetView tabSelected="1" zoomScaleNormal="100" workbookViewId="0">
      <selection activeCell="K4" sqref="K4"/>
    </sheetView>
  </sheetViews>
  <sheetFormatPr baseColWidth="10" defaultRowHeight="15" x14ac:dyDescent="0.25"/>
  <cols>
    <col min="1" max="1" width="7.7109375" customWidth="1"/>
    <col min="2" max="2" width="21.7109375" customWidth="1"/>
    <col min="3" max="3" width="16.5703125" customWidth="1"/>
    <col min="4" max="4" width="13.140625" customWidth="1"/>
    <col min="6" max="6" width="3" customWidth="1"/>
    <col min="7" max="7" width="11.42578125" style="4"/>
    <col min="8" max="8" width="13.28515625" customWidth="1"/>
    <col min="9" max="9" width="22.5703125" bestFit="1" customWidth="1"/>
    <col min="10" max="10" width="3.85546875" customWidth="1"/>
    <col min="17" max="17" width="5.140625" customWidth="1"/>
    <col min="18" max="18" width="11.85546875" bestFit="1" customWidth="1"/>
    <col min="19" max="19" width="15.28515625" bestFit="1" customWidth="1"/>
    <col min="22" max="22" width="4.140625" customWidth="1"/>
  </cols>
  <sheetData>
    <row r="1" spans="1:2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3" spans="1:21" x14ac:dyDescent="0.25">
      <c r="C3" t="s">
        <v>13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</row>
    <row r="4" spans="1:21" x14ac:dyDescent="0.25">
      <c r="C4" s="1">
        <v>30</v>
      </c>
      <c r="D4" t="s">
        <v>1</v>
      </c>
      <c r="I4" t="s">
        <v>22</v>
      </c>
      <c r="K4">
        <v>500</v>
      </c>
      <c r="L4">
        <v>1000</v>
      </c>
      <c r="M4">
        <v>1500</v>
      </c>
      <c r="N4">
        <v>2000</v>
      </c>
      <c r="O4">
        <v>2500</v>
      </c>
      <c r="P4">
        <v>3000</v>
      </c>
      <c r="R4" s="8" t="s">
        <v>2</v>
      </c>
      <c r="S4" s="10" t="s">
        <v>23</v>
      </c>
      <c r="T4" s="12" t="s">
        <v>20</v>
      </c>
      <c r="U4" s="14" t="s">
        <v>24</v>
      </c>
    </row>
    <row r="5" spans="1:21" x14ac:dyDescent="0.25">
      <c r="B5" t="s">
        <v>2</v>
      </c>
      <c r="I5" t="s">
        <v>66</v>
      </c>
      <c r="K5" s="1">
        <f>K4*$C$4</f>
        <v>15000</v>
      </c>
      <c r="L5" s="1">
        <f t="shared" ref="L5:P5" si="0">L4*$C$4</f>
        <v>30000</v>
      </c>
      <c r="M5" s="1">
        <f t="shared" si="0"/>
        <v>45000</v>
      </c>
      <c r="N5" s="1">
        <f t="shared" si="0"/>
        <v>60000</v>
      </c>
      <c r="O5" s="1">
        <f t="shared" si="0"/>
        <v>75000</v>
      </c>
      <c r="P5" s="1">
        <f t="shared" si="0"/>
        <v>90000</v>
      </c>
      <c r="R5" s="9">
        <f>+K5</f>
        <v>15000</v>
      </c>
      <c r="S5" s="11">
        <f>+K6</f>
        <v>10000</v>
      </c>
      <c r="T5" s="13">
        <f>$C$8</f>
        <v>20000</v>
      </c>
      <c r="U5" s="15">
        <f>T5+S5</f>
        <v>30000</v>
      </c>
    </row>
    <row r="6" spans="1:21" x14ac:dyDescent="0.25">
      <c r="A6" t="s">
        <v>3</v>
      </c>
      <c r="B6" t="s">
        <v>12</v>
      </c>
      <c r="C6" s="1">
        <v>20</v>
      </c>
      <c r="D6" t="s">
        <v>1</v>
      </c>
      <c r="I6" t="s">
        <v>67</v>
      </c>
      <c r="K6" s="2">
        <f>K4*$C$6</f>
        <v>10000</v>
      </c>
      <c r="L6" s="2">
        <f t="shared" ref="L6:P6" si="1">L4*$C$6</f>
        <v>20000</v>
      </c>
      <c r="M6" s="2">
        <f t="shared" si="1"/>
        <v>30000</v>
      </c>
      <c r="N6" s="2">
        <f t="shared" si="1"/>
        <v>40000</v>
      </c>
      <c r="O6" s="2">
        <f t="shared" si="1"/>
        <v>50000</v>
      </c>
      <c r="P6" s="2">
        <f t="shared" si="1"/>
        <v>60000</v>
      </c>
      <c r="R6" s="9">
        <f>+L5</f>
        <v>30000</v>
      </c>
      <c r="S6" s="11">
        <f>+L6</f>
        <v>20000</v>
      </c>
      <c r="T6" s="13">
        <f t="shared" ref="T6:T10" si="2">$C$8</f>
        <v>20000</v>
      </c>
      <c r="U6" s="15">
        <f t="shared" ref="U6:U10" si="3">T6+S6</f>
        <v>40000</v>
      </c>
    </row>
    <row r="7" spans="1:21" x14ac:dyDescent="0.25">
      <c r="A7" t="s">
        <v>4</v>
      </c>
      <c r="B7" t="s">
        <v>5</v>
      </c>
      <c r="I7" t="s">
        <v>5</v>
      </c>
      <c r="J7" t="s">
        <v>15</v>
      </c>
      <c r="K7" s="1">
        <f>K5-K6</f>
        <v>5000</v>
      </c>
      <c r="L7" s="1">
        <f t="shared" ref="L7:P7" si="4">L5-L6</f>
        <v>10000</v>
      </c>
      <c r="M7" s="1">
        <f t="shared" si="4"/>
        <v>15000</v>
      </c>
      <c r="N7" s="1">
        <f t="shared" si="4"/>
        <v>20000</v>
      </c>
      <c r="O7" s="1">
        <f t="shared" si="4"/>
        <v>25000</v>
      </c>
      <c r="P7" s="1">
        <f t="shared" si="4"/>
        <v>30000</v>
      </c>
      <c r="R7" s="9">
        <f>+M5</f>
        <v>45000</v>
      </c>
      <c r="S7" s="11">
        <f>+M6</f>
        <v>30000</v>
      </c>
      <c r="T7" s="13">
        <f t="shared" si="2"/>
        <v>20000</v>
      </c>
      <c r="U7" s="15">
        <f t="shared" si="3"/>
        <v>50000</v>
      </c>
    </row>
    <row r="8" spans="1:21" x14ac:dyDescent="0.25">
      <c r="A8" t="s">
        <v>3</v>
      </c>
      <c r="B8" t="s">
        <v>19</v>
      </c>
      <c r="C8" s="1">
        <v>20000</v>
      </c>
      <c r="I8" t="s">
        <v>20</v>
      </c>
      <c r="J8" t="s">
        <v>15</v>
      </c>
      <c r="K8" s="1">
        <f>$C$8</f>
        <v>20000</v>
      </c>
      <c r="L8" s="1">
        <f t="shared" ref="L8:P8" si="5">$C$8</f>
        <v>20000</v>
      </c>
      <c r="M8" s="1">
        <f t="shared" si="5"/>
        <v>20000</v>
      </c>
      <c r="N8" s="1">
        <f t="shared" si="5"/>
        <v>20000</v>
      </c>
      <c r="O8" s="1">
        <f t="shared" si="5"/>
        <v>20000</v>
      </c>
      <c r="P8" s="1">
        <f t="shared" si="5"/>
        <v>20000</v>
      </c>
      <c r="R8" s="9">
        <f>+N5</f>
        <v>60000</v>
      </c>
      <c r="S8" s="11">
        <f>+N6</f>
        <v>40000</v>
      </c>
      <c r="T8" s="13">
        <f t="shared" si="2"/>
        <v>20000</v>
      </c>
      <c r="U8" s="15">
        <f t="shared" si="3"/>
        <v>60000</v>
      </c>
    </row>
    <row r="9" spans="1:21" x14ac:dyDescent="0.25">
      <c r="A9" t="s">
        <v>4</v>
      </c>
      <c r="B9" t="s">
        <v>6</v>
      </c>
      <c r="I9" t="s">
        <v>6</v>
      </c>
      <c r="J9" t="s">
        <v>15</v>
      </c>
      <c r="K9" s="7">
        <f>K8-K7</f>
        <v>15000</v>
      </c>
      <c r="L9" s="7">
        <f t="shared" ref="L9:P9" si="6">L8-L7</f>
        <v>10000</v>
      </c>
      <c r="M9" s="7">
        <f t="shared" si="6"/>
        <v>5000</v>
      </c>
      <c r="N9" s="7">
        <f t="shared" si="6"/>
        <v>0</v>
      </c>
      <c r="O9" s="7">
        <f t="shared" si="6"/>
        <v>-5000</v>
      </c>
      <c r="P9" s="7">
        <f t="shared" si="6"/>
        <v>-10000</v>
      </c>
      <c r="R9" s="9">
        <f>+O5</f>
        <v>75000</v>
      </c>
      <c r="S9" s="11">
        <f>+O6</f>
        <v>50000</v>
      </c>
      <c r="T9" s="13">
        <f t="shared" si="2"/>
        <v>20000</v>
      </c>
      <c r="U9" s="15">
        <f t="shared" si="3"/>
        <v>70000</v>
      </c>
    </row>
    <row r="10" spans="1:21" x14ac:dyDescent="0.25">
      <c r="R10" s="9">
        <f>+P5</f>
        <v>90000</v>
      </c>
      <c r="S10" s="11">
        <f>+P6</f>
        <v>60000</v>
      </c>
      <c r="T10" s="13">
        <f t="shared" si="2"/>
        <v>20000</v>
      </c>
      <c r="U10" s="15">
        <f t="shared" si="3"/>
        <v>80000</v>
      </c>
    </row>
    <row r="11" spans="1:21" x14ac:dyDescent="0.25">
      <c r="C11" t="s">
        <v>7</v>
      </c>
      <c r="E11" s="3" t="s">
        <v>9</v>
      </c>
      <c r="F11" s="65" t="s">
        <v>15</v>
      </c>
      <c r="G11" s="5">
        <f>C8</f>
        <v>20000</v>
      </c>
      <c r="H11" s="1">
        <f>G11/G12</f>
        <v>2000</v>
      </c>
      <c r="I11" t="s">
        <v>17</v>
      </c>
    </row>
    <row r="12" spans="1:21" x14ac:dyDescent="0.25">
      <c r="E12" s="4" t="s">
        <v>14</v>
      </c>
      <c r="F12" s="65"/>
      <c r="G12" s="6">
        <f>C4-C6</f>
        <v>10</v>
      </c>
    </row>
    <row r="13" spans="1:21" x14ac:dyDescent="0.25">
      <c r="M13" s="66" t="s">
        <v>21</v>
      </c>
      <c r="N13" s="66"/>
      <c r="O13" s="66"/>
    </row>
    <row r="14" spans="1:21" x14ac:dyDescent="0.25">
      <c r="C14" t="s">
        <v>8</v>
      </c>
    </row>
    <row r="15" spans="1:21" x14ac:dyDescent="0.25">
      <c r="A15" t="s">
        <v>11</v>
      </c>
    </row>
    <row r="16" spans="1:21" x14ac:dyDescent="0.25">
      <c r="A16" t="s">
        <v>10</v>
      </c>
      <c r="I16" t="s">
        <v>18</v>
      </c>
    </row>
    <row r="18" spans="4:7" x14ac:dyDescent="0.25">
      <c r="D18" t="s">
        <v>16</v>
      </c>
      <c r="F18" t="s">
        <v>15</v>
      </c>
      <c r="G18" s="4" t="s">
        <v>14</v>
      </c>
    </row>
  </sheetData>
  <mergeCells count="3">
    <mergeCell ref="F11:F12"/>
    <mergeCell ref="M13:O13"/>
    <mergeCell ref="A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03D4-1386-4D85-9CA8-DC54D03DC9C3}">
  <dimension ref="A1:U18"/>
  <sheetViews>
    <sheetView topLeftCell="J1" zoomScaleNormal="100" workbookViewId="0">
      <selection activeCell="C4" sqref="C4"/>
    </sheetView>
  </sheetViews>
  <sheetFormatPr baseColWidth="10" defaultRowHeight="15" x14ac:dyDescent="0.25"/>
  <cols>
    <col min="1" max="1" width="7.7109375" customWidth="1"/>
    <col min="2" max="2" width="21.7109375" customWidth="1"/>
    <col min="3" max="3" width="16.5703125" customWidth="1"/>
    <col min="4" max="4" width="13.140625" customWidth="1"/>
    <col min="6" max="6" width="3" customWidth="1"/>
    <col min="7" max="7" width="11.42578125" style="4"/>
    <col min="8" max="8" width="13.28515625" customWidth="1"/>
    <col min="9" max="9" width="22.5703125" bestFit="1" customWidth="1"/>
    <col min="10" max="10" width="3.85546875" customWidth="1"/>
    <col min="14" max="16" width="12.5703125" bestFit="1" customWidth="1"/>
    <col min="17" max="17" width="5.140625" customWidth="1"/>
    <col min="18" max="18" width="12.5703125" bestFit="1" customWidth="1"/>
    <col min="19" max="19" width="15.28515625" bestFit="1" customWidth="1"/>
    <col min="22" max="22" width="4.140625" customWidth="1"/>
  </cols>
  <sheetData>
    <row r="1" spans="1:21" x14ac:dyDescent="0.25">
      <c r="A1" t="s">
        <v>0</v>
      </c>
    </row>
    <row r="3" spans="1:21" x14ac:dyDescent="0.25">
      <c r="C3" t="s">
        <v>13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</row>
    <row r="4" spans="1:21" x14ac:dyDescent="0.25">
      <c r="C4" s="1">
        <v>60</v>
      </c>
      <c r="D4" t="s">
        <v>1</v>
      </c>
      <c r="I4" t="s">
        <v>22</v>
      </c>
      <c r="K4">
        <v>500</v>
      </c>
      <c r="L4">
        <v>1000</v>
      </c>
      <c r="M4">
        <v>1500</v>
      </c>
      <c r="N4">
        <v>2000</v>
      </c>
      <c r="O4">
        <v>2500</v>
      </c>
      <c r="P4">
        <v>3000</v>
      </c>
      <c r="R4" s="8" t="s">
        <v>2</v>
      </c>
      <c r="S4" s="10" t="s">
        <v>23</v>
      </c>
      <c r="T4" s="12" t="s">
        <v>20</v>
      </c>
      <c r="U4" s="14" t="s">
        <v>24</v>
      </c>
    </row>
    <row r="5" spans="1:21" x14ac:dyDescent="0.25">
      <c r="B5" t="s">
        <v>2</v>
      </c>
      <c r="K5" s="1">
        <f>K4*$C$4</f>
        <v>30000</v>
      </c>
      <c r="L5" s="1">
        <f t="shared" ref="L5:P5" si="0">L4*$C$4</f>
        <v>60000</v>
      </c>
      <c r="M5" s="1">
        <f t="shared" si="0"/>
        <v>90000</v>
      </c>
      <c r="N5" s="1">
        <f t="shared" si="0"/>
        <v>120000</v>
      </c>
      <c r="O5" s="1">
        <f t="shared" si="0"/>
        <v>150000</v>
      </c>
      <c r="P5" s="1">
        <f t="shared" si="0"/>
        <v>180000</v>
      </c>
      <c r="R5" s="9">
        <f>+K5</f>
        <v>30000</v>
      </c>
      <c r="S5" s="11">
        <f>+K6</f>
        <v>10000</v>
      </c>
      <c r="T5" s="13">
        <f>$C$8</f>
        <v>20000</v>
      </c>
      <c r="U5" s="15">
        <f>T5+S5</f>
        <v>30000</v>
      </c>
    </row>
    <row r="6" spans="1:21" x14ac:dyDescent="0.25">
      <c r="A6" t="s">
        <v>3</v>
      </c>
      <c r="B6" t="s">
        <v>12</v>
      </c>
      <c r="C6" s="1">
        <v>20</v>
      </c>
      <c r="D6" t="s">
        <v>1</v>
      </c>
      <c r="K6" s="2">
        <f>K4*$C$6</f>
        <v>10000</v>
      </c>
      <c r="L6" s="2">
        <f t="shared" ref="L6:P6" si="1">L4*$C$6</f>
        <v>20000</v>
      </c>
      <c r="M6" s="2">
        <f t="shared" si="1"/>
        <v>30000</v>
      </c>
      <c r="N6" s="2">
        <f t="shared" si="1"/>
        <v>40000</v>
      </c>
      <c r="O6" s="2">
        <f t="shared" si="1"/>
        <v>50000</v>
      </c>
      <c r="P6" s="2">
        <f t="shared" si="1"/>
        <v>60000</v>
      </c>
      <c r="R6" s="9">
        <f>+L5</f>
        <v>60000</v>
      </c>
      <c r="S6" s="11">
        <f>+L6</f>
        <v>20000</v>
      </c>
      <c r="T6" s="13">
        <f t="shared" ref="T6:T10" si="2">$C$8</f>
        <v>20000</v>
      </c>
      <c r="U6" s="15">
        <f t="shared" ref="U6:U10" si="3">T6+S6</f>
        <v>40000</v>
      </c>
    </row>
    <row r="7" spans="1:21" x14ac:dyDescent="0.25">
      <c r="A7" t="s">
        <v>4</v>
      </c>
      <c r="B7" t="s">
        <v>5</v>
      </c>
      <c r="I7" t="s">
        <v>5</v>
      </c>
      <c r="J7" t="s">
        <v>15</v>
      </c>
      <c r="K7" s="1">
        <f>K5-K6</f>
        <v>20000</v>
      </c>
      <c r="L7" s="1">
        <f t="shared" ref="L7:P7" si="4">L5-L6</f>
        <v>40000</v>
      </c>
      <c r="M7" s="1">
        <f t="shared" si="4"/>
        <v>60000</v>
      </c>
      <c r="N7" s="1">
        <f t="shared" si="4"/>
        <v>80000</v>
      </c>
      <c r="O7" s="1">
        <f t="shared" si="4"/>
        <v>100000</v>
      </c>
      <c r="P7" s="1">
        <f t="shared" si="4"/>
        <v>120000</v>
      </c>
      <c r="R7" s="9">
        <f>+M5</f>
        <v>90000</v>
      </c>
      <c r="S7" s="11">
        <f>+M6</f>
        <v>30000</v>
      </c>
      <c r="T7" s="13">
        <f t="shared" si="2"/>
        <v>20000</v>
      </c>
      <c r="U7" s="15">
        <f t="shared" si="3"/>
        <v>50000</v>
      </c>
    </row>
    <row r="8" spans="1:21" x14ac:dyDescent="0.25">
      <c r="A8" t="s">
        <v>3</v>
      </c>
      <c r="B8" t="s">
        <v>19</v>
      </c>
      <c r="C8" s="1">
        <v>20000</v>
      </c>
      <c r="I8" t="s">
        <v>20</v>
      </c>
      <c r="J8" t="s">
        <v>15</v>
      </c>
      <c r="K8" s="1">
        <f>$C$8</f>
        <v>20000</v>
      </c>
      <c r="L8" s="1">
        <f t="shared" ref="L8:P8" si="5">$C$8</f>
        <v>20000</v>
      </c>
      <c r="M8" s="1">
        <f t="shared" si="5"/>
        <v>20000</v>
      </c>
      <c r="N8" s="1">
        <f t="shared" si="5"/>
        <v>20000</v>
      </c>
      <c r="O8" s="1">
        <f t="shared" si="5"/>
        <v>20000</v>
      </c>
      <c r="P8" s="1">
        <f t="shared" si="5"/>
        <v>20000</v>
      </c>
      <c r="R8" s="9">
        <f>+N5</f>
        <v>120000</v>
      </c>
      <c r="S8" s="11">
        <f>+N6</f>
        <v>40000</v>
      </c>
      <c r="T8" s="13">
        <f t="shared" si="2"/>
        <v>20000</v>
      </c>
      <c r="U8" s="15">
        <f t="shared" si="3"/>
        <v>60000</v>
      </c>
    </row>
    <row r="9" spans="1:21" x14ac:dyDescent="0.25">
      <c r="A9" t="s">
        <v>4</v>
      </c>
      <c r="B9" t="s">
        <v>6</v>
      </c>
      <c r="I9" t="s">
        <v>6</v>
      </c>
      <c r="J9" t="s">
        <v>15</v>
      </c>
      <c r="K9" s="7">
        <f>K8-K7</f>
        <v>0</v>
      </c>
      <c r="L9" s="7">
        <f t="shared" ref="L9:P9" si="6">L8-L7</f>
        <v>-20000</v>
      </c>
      <c r="M9" s="7">
        <f t="shared" si="6"/>
        <v>-40000</v>
      </c>
      <c r="N9" s="7">
        <f t="shared" si="6"/>
        <v>-60000</v>
      </c>
      <c r="O9" s="7">
        <f t="shared" si="6"/>
        <v>-80000</v>
      </c>
      <c r="P9" s="7">
        <f t="shared" si="6"/>
        <v>-100000</v>
      </c>
      <c r="R9" s="9">
        <f>+O5</f>
        <v>150000</v>
      </c>
      <c r="S9" s="11">
        <f>+O6</f>
        <v>50000</v>
      </c>
      <c r="T9" s="13">
        <f t="shared" si="2"/>
        <v>20000</v>
      </c>
      <c r="U9" s="15">
        <f t="shared" si="3"/>
        <v>70000</v>
      </c>
    </row>
    <row r="10" spans="1:21" x14ac:dyDescent="0.25">
      <c r="R10" s="9">
        <f>+P5</f>
        <v>180000</v>
      </c>
      <c r="S10" s="11">
        <f>+P6</f>
        <v>60000</v>
      </c>
      <c r="T10" s="13">
        <f t="shared" si="2"/>
        <v>20000</v>
      </c>
      <c r="U10" s="15">
        <f t="shared" si="3"/>
        <v>80000</v>
      </c>
    </row>
    <row r="11" spans="1:21" x14ac:dyDescent="0.25">
      <c r="C11" t="s">
        <v>7</v>
      </c>
      <c r="E11" s="3" t="s">
        <v>9</v>
      </c>
      <c r="F11" s="65" t="s">
        <v>15</v>
      </c>
      <c r="G11" s="5">
        <f>C8</f>
        <v>20000</v>
      </c>
      <c r="H11" s="1">
        <f>G11/G12</f>
        <v>500</v>
      </c>
      <c r="I11" t="s">
        <v>17</v>
      </c>
    </row>
    <row r="12" spans="1:21" x14ac:dyDescent="0.25">
      <c r="E12" s="4" t="s">
        <v>14</v>
      </c>
      <c r="F12" s="65"/>
      <c r="G12" s="6">
        <f>C4-C6</f>
        <v>40</v>
      </c>
    </row>
    <row r="14" spans="1:21" x14ac:dyDescent="0.25">
      <c r="C14" t="s">
        <v>8</v>
      </c>
    </row>
    <row r="15" spans="1:21" x14ac:dyDescent="0.25">
      <c r="A15" t="s">
        <v>11</v>
      </c>
    </row>
    <row r="16" spans="1:21" x14ac:dyDescent="0.25">
      <c r="A16" t="s">
        <v>10</v>
      </c>
      <c r="I16" t="s">
        <v>18</v>
      </c>
    </row>
    <row r="18" spans="4:7" x14ac:dyDescent="0.25">
      <c r="D18" t="s">
        <v>16</v>
      </c>
      <c r="F18" t="s">
        <v>15</v>
      </c>
      <c r="G18" s="4" t="s">
        <v>14</v>
      </c>
    </row>
  </sheetData>
  <mergeCells count="1">
    <mergeCell ref="F11:F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EF4F-A8FD-4AE6-86BD-B00B0FBE1714}">
  <dimension ref="A1:AF25"/>
  <sheetViews>
    <sheetView workbookViewId="0">
      <selection activeCell="H7" sqref="H7"/>
    </sheetView>
  </sheetViews>
  <sheetFormatPr baseColWidth="10" defaultRowHeight="15" x14ac:dyDescent="0.25"/>
  <cols>
    <col min="1" max="1" width="15.7109375" customWidth="1"/>
    <col min="2" max="2" width="7" customWidth="1"/>
    <col min="3" max="3" width="20.7109375" customWidth="1"/>
    <col min="4" max="4" width="12.5703125" bestFit="1" customWidth="1"/>
    <col min="5" max="5" width="14.5703125" bestFit="1" customWidth="1"/>
    <col min="7" max="7" width="13" customWidth="1"/>
    <col min="8" max="8" width="15.28515625" customWidth="1"/>
    <col min="9" max="9" width="22.28515625" bestFit="1" customWidth="1"/>
    <col min="10" max="10" width="14.42578125" bestFit="1" customWidth="1"/>
    <col min="11" max="11" width="20.5703125" bestFit="1" customWidth="1"/>
    <col min="12" max="12" width="17.5703125" bestFit="1" customWidth="1"/>
    <col min="13" max="13" width="17.5703125" customWidth="1"/>
    <col min="16" max="16" width="14.140625" bestFit="1" customWidth="1"/>
    <col min="17" max="17" width="14.140625" customWidth="1"/>
    <col min="18" max="18" width="21.7109375" customWidth="1"/>
    <col min="19" max="23" width="17.85546875" bestFit="1" customWidth="1"/>
    <col min="24" max="24" width="3.28515625" customWidth="1"/>
    <col min="25" max="25" width="17.85546875" bestFit="1" customWidth="1"/>
    <col min="26" max="26" width="13.85546875" bestFit="1" customWidth="1"/>
    <col min="28" max="28" width="3" customWidth="1"/>
    <col min="29" max="29" width="27" customWidth="1"/>
    <col min="30" max="30" width="23.7109375" customWidth="1"/>
    <col min="31" max="31" width="22.85546875" customWidth="1"/>
    <col min="32" max="32" width="22.7109375" customWidth="1"/>
  </cols>
  <sheetData>
    <row r="1" spans="1:32" x14ac:dyDescent="0.25">
      <c r="A1" t="s">
        <v>25</v>
      </c>
    </row>
    <row r="2" spans="1:32" x14ac:dyDescent="0.25">
      <c r="S2">
        <v>1</v>
      </c>
      <c r="T2">
        <v>2</v>
      </c>
      <c r="U2">
        <v>3</v>
      </c>
      <c r="V2">
        <v>4</v>
      </c>
      <c r="W2">
        <v>5</v>
      </c>
      <c r="Y2" s="56" t="s">
        <v>74</v>
      </c>
      <c r="Z2" s="56" t="s">
        <v>72</v>
      </c>
      <c r="AA2" s="56" t="s">
        <v>20</v>
      </c>
      <c r="AC2" s="61" t="s">
        <v>2</v>
      </c>
      <c r="AD2" s="62" t="s">
        <v>71</v>
      </c>
      <c r="AE2" s="63" t="s">
        <v>20</v>
      </c>
      <c r="AF2" s="64" t="s">
        <v>24</v>
      </c>
    </row>
    <row r="3" spans="1:32" x14ac:dyDescent="0.25">
      <c r="C3" s="68" t="s">
        <v>60</v>
      </c>
      <c r="D3" s="68"/>
      <c r="E3" s="59" t="s">
        <v>31</v>
      </c>
      <c r="F3" s="71" t="s">
        <v>44</v>
      </c>
      <c r="G3" s="71"/>
      <c r="H3" s="54" t="s">
        <v>37</v>
      </c>
      <c r="I3" s="54" t="s">
        <v>38</v>
      </c>
      <c r="J3" s="54" t="s">
        <v>36</v>
      </c>
      <c r="K3" s="54" t="s">
        <v>39</v>
      </c>
      <c r="L3" s="54" t="s">
        <v>40</v>
      </c>
      <c r="M3" s="54" t="s">
        <v>57</v>
      </c>
      <c r="N3" s="72" t="s">
        <v>59</v>
      </c>
      <c r="O3" s="72"/>
      <c r="P3" s="55" t="s">
        <v>68</v>
      </c>
      <c r="Q3" s="55" t="s">
        <v>69</v>
      </c>
      <c r="R3" s="39" t="s">
        <v>22</v>
      </c>
      <c r="S3" s="29">
        <v>31</v>
      </c>
      <c r="T3" s="29">
        <v>62</v>
      </c>
      <c r="U3" s="29">
        <v>125.56</v>
      </c>
      <c r="V3" s="29">
        <v>188</v>
      </c>
      <c r="W3" s="29">
        <v>219</v>
      </c>
      <c r="Y3" s="57">
        <f t="array" ref="Y3:Y7">TRANSPOSE(S7:W7)</f>
        <v>37200</v>
      </c>
      <c r="Z3" s="56">
        <f t="array" ref="Z3:Z7">TRANSPOSE(S11:W11)</f>
        <v>14880</v>
      </c>
      <c r="AA3" s="56">
        <f t="array" ref="AA3:AA7">TRANSPOSE(S19:W19)</f>
        <v>550000</v>
      </c>
      <c r="AC3" s="45">
        <f t="shared" ref="AC3:AD7" si="0">Y3+Y9+Y15+Y21</f>
        <v>477200</v>
      </c>
      <c r="AD3" s="60">
        <f t="shared" si="0"/>
        <v>218880</v>
      </c>
      <c r="AE3" s="46">
        <v>550000</v>
      </c>
      <c r="AF3" s="47">
        <f>AE3+AD3</f>
        <v>768880</v>
      </c>
    </row>
    <row r="4" spans="1:32" x14ac:dyDescent="0.25">
      <c r="A4" s="67" t="s">
        <v>26</v>
      </c>
      <c r="B4" s="67"/>
      <c r="C4" s="48">
        <v>250</v>
      </c>
      <c r="D4" s="48" t="s">
        <v>30</v>
      </c>
      <c r="E4" s="50">
        <v>1200</v>
      </c>
      <c r="F4" s="70">
        <v>0.4</v>
      </c>
      <c r="G4" s="70"/>
      <c r="H4" s="50">
        <f>E4*F4</f>
        <v>480</v>
      </c>
      <c r="I4" s="50">
        <f>E4-H4</f>
        <v>720</v>
      </c>
      <c r="J4" s="51">
        <f>C4/$C$8</f>
        <v>0.1072961373390558</v>
      </c>
      <c r="K4" s="50">
        <f>I4*J4</f>
        <v>77.253218884120173</v>
      </c>
      <c r="L4" s="52">
        <f>$I$12*J4</f>
        <v>125.55930965208655</v>
      </c>
      <c r="M4" s="52">
        <v>126</v>
      </c>
      <c r="N4" s="48" t="s">
        <v>26</v>
      </c>
      <c r="O4" s="48"/>
      <c r="P4" s="53">
        <f>L4*E4</f>
        <v>150671.17158250386</v>
      </c>
      <c r="Q4" s="53">
        <f>H4*L4</f>
        <v>60268.468633001547</v>
      </c>
      <c r="S4" s="30">
        <v>50</v>
      </c>
      <c r="T4" s="30">
        <v>150</v>
      </c>
      <c r="U4" s="30">
        <v>190.84</v>
      </c>
      <c r="V4" s="30">
        <v>210</v>
      </c>
      <c r="W4" s="30">
        <v>230</v>
      </c>
      <c r="X4" s="25"/>
      <c r="Y4" s="57">
        <v>74400</v>
      </c>
      <c r="Z4" s="56">
        <v>29760</v>
      </c>
      <c r="AA4" s="56">
        <v>550000</v>
      </c>
      <c r="AC4" s="45">
        <f t="shared" si="0"/>
        <v>854400</v>
      </c>
      <c r="AD4" s="60">
        <f t="shared" si="0"/>
        <v>402760</v>
      </c>
      <c r="AE4" s="46">
        <v>550000</v>
      </c>
      <c r="AF4" s="47">
        <f t="shared" ref="AF4:AF7" si="1">AE4+AD4</f>
        <v>952760</v>
      </c>
    </row>
    <row r="5" spans="1:32" x14ac:dyDescent="0.25">
      <c r="A5" s="67" t="s">
        <v>27</v>
      </c>
      <c r="B5" s="67"/>
      <c r="C5" s="48">
        <v>380</v>
      </c>
      <c r="D5" s="48" t="s">
        <v>30</v>
      </c>
      <c r="E5" s="50">
        <v>800</v>
      </c>
      <c r="F5" s="70">
        <v>0.35</v>
      </c>
      <c r="G5" s="70"/>
      <c r="H5" s="50">
        <f>E5*F5</f>
        <v>280</v>
      </c>
      <c r="I5" s="50">
        <f>E5-H5</f>
        <v>520</v>
      </c>
      <c r="J5" s="51">
        <f t="shared" ref="J5:J7" si="2">C5/$C$8</f>
        <v>0.1630901287553648</v>
      </c>
      <c r="K5" s="50">
        <f t="shared" ref="K5:K7" si="3">I5*J5</f>
        <v>84.80686695278969</v>
      </c>
      <c r="L5" s="52">
        <f t="shared" ref="L5:L7" si="4">$I$12*J5</f>
        <v>190.85015067117155</v>
      </c>
      <c r="M5" s="52">
        <v>191</v>
      </c>
      <c r="N5" s="48" t="s">
        <v>27</v>
      </c>
      <c r="O5" s="48"/>
      <c r="P5" s="53">
        <f t="shared" ref="P5:P7" si="5">L5*E5</f>
        <v>152680.12053693723</v>
      </c>
      <c r="Q5" s="53">
        <f t="shared" ref="Q5:Q7" si="6">H5*L5</f>
        <v>53438.042187928033</v>
      </c>
      <c r="S5" s="31">
        <v>500</v>
      </c>
      <c r="T5" s="31">
        <v>700</v>
      </c>
      <c r="U5" s="30">
        <v>753.36</v>
      </c>
      <c r="V5" s="31">
        <v>800</v>
      </c>
      <c r="W5" s="31">
        <v>850</v>
      </c>
      <c r="X5" s="25"/>
      <c r="Y5" s="58">
        <v>150672</v>
      </c>
      <c r="Z5" s="56">
        <v>60268.800000000003</v>
      </c>
      <c r="AA5" s="56">
        <v>550000</v>
      </c>
      <c r="AC5" s="45">
        <f t="shared" si="0"/>
        <v>1031596</v>
      </c>
      <c r="AD5" s="60">
        <f t="shared" si="0"/>
        <v>481597.4</v>
      </c>
      <c r="AE5" s="46">
        <v>550000</v>
      </c>
      <c r="AF5" s="47">
        <f t="shared" si="1"/>
        <v>1031597.4</v>
      </c>
    </row>
    <row r="6" spans="1:32" x14ac:dyDescent="0.25">
      <c r="A6" s="67" t="s">
        <v>28</v>
      </c>
      <c r="B6" s="67"/>
      <c r="C6" s="48">
        <v>1500</v>
      </c>
      <c r="D6" s="48" t="s">
        <v>30</v>
      </c>
      <c r="E6" s="50">
        <v>700</v>
      </c>
      <c r="F6" s="70">
        <v>0.45</v>
      </c>
      <c r="G6" s="70"/>
      <c r="H6" s="50">
        <f>E6*F6</f>
        <v>315</v>
      </c>
      <c r="I6" s="50">
        <f>E6-H6</f>
        <v>385</v>
      </c>
      <c r="J6" s="51">
        <f t="shared" si="2"/>
        <v>0.64377682403433478</v>
      </c>
      <c r="K6" s="50">
        <f t="shared" si="3"/>
        <v>247.85407725321889</v>
      </c>
      <c r="L6" s="52">
        <f t="shared" si="4"/>
        <v>753.35585791251935</v>
      </c>
      <c r="M6" s="52">
        <v>754</v>
      </c>
      <c r="N6" s="48" t="s">
        <v>28</v>
      </c>
      <c r="O6" s="48"/>
      <c r="P6" s="53">
        <f t="shared" si="5"/>
        <v>527349.10053876357</v>
      </c>
      <c r="Q6" s="53">
        <f t="shared" si="6"/>
        <v>237307.09524244361</v>
      </c>
      <c r="S6" s="29">
        <v>25</v>
      </c>
      <c r="T6" s="29">
        <v>85</v>
      </c>
      <c r="U6" s="30">
        <v>100.45</v>
      </c>
      <c r="V6" s="29">
        <v>140</v>
      </c>
      <c r="W6" s="29">
        <v>200</v>
      </c>
      <c r="X6" s="25"/>
      <c r="Y6" s="57">
        <v>225600</v>
      </c>
      <c r="Z6" s="56">
        <v>90240</v>
      </c>
      <c r="AA6" s="56">
        <v>550000</v>
      </c>
      <c r="AC6" s="45">
        <f t="shared" si="0"/>
        <v>1233600</v>
      </c>
      <c r="AD6" s="60">
        <f t="shared" si="0"/>
        <v>583040</v>
      </c>
      <c r="AE6" s="46">
        <v>550000</v>
      </c>
      <c r="AF6" s="47">
        <f t="shared" si="1"/>
        <v>1133040</v>
      </c>
    </row>
    <row r="7" spans="1:32" x14ac:dyDescent="0.25">
      <c r="A7" s="67" t="s">
        <v>29</v>
      </c>
      <c r="B7" s="67"/>
      <c r="C7" s="49">
        <v>200</v>
      </c>
      <c r="D7" s="48" t="s">
        <v>30</v>
      </c>
      <c r="E7" s="50">
        <v>2000</v>
      </c>
      <c r="F7" s="70">
        <v>0.65</v>
      </c>
      <c r="G7" s="70"/>
      <c r="H7" s="50">
        <f>E7*F7</f>
        <v>1300</v>
      </c>
      <c r="I7" s="50">
        <f>E7-H7</f>
        <v>700</v>
      </c>
      <c r="J7" s="51">
        <f t="shared" si="2"/>
        <v>8.5836909871244635E-2</v>
      </c>
      <c r="K7" s="50">
        <f t="shared" si="3"/>
        <v>60.085836909871247</v>
      </c>
      <c r="L7" s="52">
        <f t="shared" si="4"/>
        <v>100.44744772166923</v>
      </c>
      <c r="M7" s="52">
        <v>101</v>
      </c>
      <c r="N7" s="48" t="s">
        <v>29</v>
      </c>
      <c r="O7" s="48"/>
      <c r="P7" s="53">
        <f t="shared" si="5"/>
        <v>200894.89544333846</v>
      </c>
      <c r="Q7" s="53">
        <f t="shared" si="6"/>
        <v>130581.68203817001</v>
      </c>
      <c r="R7" s="40" t="s">
        <v>66</v>
      </c>
      <c r="S7" s="32">
        <f>$E$4*S3</f>
        <v>37200</v>
      </c>
      <c r="T7" s="32">
        <f t="shared" ref="T7:W7" si="7">$E$4*T3</f>
        <v>74400</v>
      </c>
      <c r="U7" s="32">
        <f>$E$4*U3</f>
        <v>150672</v>
      </c>
      <c r="V7" s="32">
        <f t="shared" si="7"/>
        <v>225600</v>
      </c>
      <c r="W7" s="32">
        <f t="shared" si="7"/>
        <v>262800</v>
      </c>
      <c r="X7" s="25"/>
      <c r="Y7" s="57">
        <v>262800</v>
      </c>
      <c r="Z7" s="56">
        <v>105120</v>
      </c>
      <c r="AA7" s="56">
        <v>550000</v>
      </c>
      <c r="AC7" s="45">
        <f t="shared" si="0"/>
        <v>1441800</v>
      </c>
      <c r="AD7" s="60">
        <f t="shared" si="0"/>
        <v>697270</v>
      </c>
      <c r="AE7" s="46">
        <v>550000</v>
      </c>
      <c r="AF7" s="47">
        <f t="shared" si="1"/>
        <v>1247270</v>
      </c>
    </row>
    <row r="8" spans="1:32" x14ac:dyDescent="0.25">
      <c r="A8" s="67" t="s">
        <v>48</v>
      </c>
      <c r="B8" s="67"/>
      <c r="C8">
        <f>SUM(C4:C7)</f>
        <v>2330</v>
      </c>
      <c r="F8" s="16"/>
      <c r="S8" s="32">
        <f>$E$5*S4</f>
        <v>40000</v>
      </c>
      <c r="T8" s="32">
        <f t="shared" ref="T8:W8" si="8">$E$5*T4</f>
        <v>120000</v>
      </c>
      <c r="U8" s="32">
        <f t="shared" si="8"/>
        <v>152672</v>
      </c>
      <c r="V8" s="32">
        <f t="shared" si="8"/>
        <v>168000</v>
      </c>
      <c r="W8" s="32">
        <f t="shared" si="8"/>
        <v>184000</v>
      </c>
      <c r="X8" s="28"/>
      <c r="Y8" s="56" t="s">
        <v>74</v>
      </c>
      <c r="Z8" s="56" t="s">
        <v>71</v>
      </c>
      <c r="AA8" s="56" t="s">
        <v>20</v>
      </c>
    </row>
    <row r="9" spans="1:32" x14ac:dyDescent="0.25">
      <c r="A9" s="17" t="s">
        <v>73</v>
      </c>
      <c r="B9" s="17"/>
      <c r="C9" s="17"/>
      <c r="D9" s="47">
        <v>550000</v>
      </c>
      <c r="E9" s="1">
        <f>SUM(E4:E7)</f>
        <v>4700</v>
      </c>
      <c r="H9" s="25">
        <f t="shared" ref="H9:M9" si="9">SUM(H4:H7)</f>
        <v>2375</v>
      </c>
      <c r="I9" s="25">
        <f t="shared" si="9"/>
        <v>2325</v>
      </c>
      <c r="J9" s="16">
        <f t="shared" si="9"/>
        <v>1</v>
      </c>
      <c r="K9" s="1">
        <f t="shared" si="9"/>
        <v>470.00000000000006</v>
      </c>
      <c r="L9" s="26">
        <f t="shared" si="9"/>
        <v>1170.2127659574467</v>
      </c>
      <c r="M9" s="1">
        <f t="shared" si="9"/>
        <v>1172</v>
      </c>
      <c r="P9" s="25">
        <f>SUM(P4:P7)</f>
        <v>1031595.2881015431</v>
      </c>
      <c r="Q9" s="25">
        <f>SUM(Q4:Q7)</f>
        <v>481595.28810154315</v>
      </c>
      <c r="S9" s="33">
        <f>$E$6*S5</f>
        <v>350000</v>
      </c>
      <c r="T9" s="33">
        <f t="shared" ref="T9:W9" si="10">$E$6*T5</f>
        <v>490000</v>
      </c>
      <c r="U9" s="33">
        <f t="shared" si="10"/>
        <v>527352</v>
      </c>
      <c r="V9" s="33">
        <f t="shared" si="10"/>
        <v>560000</v>
      </c>
      <c r="W9" s="33">
        <f t="shared" si="10"/>
        <v>595000</v>
      </c>
      <c r="Y9" s="57">
        <f t="array" ref="Y9:Y13">TRANSPOSE(S8:W8)</f>
        <v>40000</v>
      </c>
      <c r="Z9" s="56">
        <f t="array" ref="Z9:Z13">TRANSPOSE(S12:W12)</f>
        <v>14000</v>
      </c>
      <c r="AA9" s="56">
        <v>550000</v>
      </c>
    </row>
    <row r="10" spans="1:32" x14ac:dyDescent="0.25">
      <c r="E10" s="25"/>
      <c r="H10" s="25"/>
      <c r="P10" s="25">
        <f>Q9</f>
        <v>481595.28810154315</v>
      </c>
      <c r="Q10" s="25"/>
      <c r="S10" s="33">
        <f>$E$7*S6</f>
        <v>50000</v>
      </c>
      <c r="T10" s="33">
        <f t="shared" ref="T10:W10" si="11">$E$7*T6</f>
        <v>170000</v>
      </c>
      <c r="U10" s="33">
        <f t="shared" si="11"/>
        <v>200900</v>
      </c>
      <c r="V10" s="33">
        <f t="shared" si="11"/>
        <v>280000</v>
      </c>
      <c r="W10" s="33">
        <f t="shared" si="11"/>
        <v>400000</v>
      </c>
      <c r="Y10" s="57">
        <v>120000</v>
      </c>
      <c r="Z10" s="56">
        <v>42000</v>
      </c>
      <c r="AA10" s="56">
        <v>550000</v>
      </c>
    </row>
    <row r="11" spans="1:32" x14ac:dyDescent="0.25">
      <c r="A11" s="22" t="s">
        <v>35</v>
      </c>
      <c r="B11" s="23"/>
      <c r="C11" s="23"/>
      <c r="P11" s="25">
        <f>D9</f>
        <v>550000</v>
      </c>
      <c r="Q11" s="25"/>
      <c r="R11" s="41" t="s">
        <v>67</v>
      </c>
      <c r="S11" s="34">
        <f>$H$4*S3</f>
        <v>14880</v>
      </c>
      <c r="T11" s="34">
        <f t="shared" ref="T11:W11" si="12">$H$4*T3</f>
        <v>29760</v>
      </c>
      <c r="U11" s="34">
        <f t="shared" si="12"/>
        <v>60268.800000000003</v>
      </c>
      <c r="V11" s="34">
        <f t="shared" si="12"/>
        <v>90240</v>
      </c>
      <c r="W11" s="34">
        <f t="shared" si="12"/>
        <v>105120</v>
      </c>
      <c r="Y11" s="57">
        <v>152672</v>
      </c>
      <c r="Z11" s="56">
        <v>53435.200000000004</v>
      </c>
      <c r="AA11" s="56">
        <v>550000</v>
      </c>
    </row>
    <row r="12" spans="1:32" x14ac:dyDescent="0.25">
      <c r="A12" s="18" t="s">
        <v>32</v>
      </c>
      <c r="B12" s="18"/>
      <c r="C12" s="18"/>
      <c r="F12" s="24" t="s">
        <v>52</v>
      </c>
      <c r="G12" s="3" t="s">
        <v>63</v>
      </c>
      <c r="H12" s="2">
        <f>D9</f>
        <v>550000</v>
      </c>
      <c r="I12" s="27">
        <f>H12/H13</f>
        <v>1170.2127659574467</v>
      </c>
      <c r="J12" s="21" t="s">
        <v>64</v>
      </c>
      <c r="P12" s="25">
        <f>P9-P10-P11</f>
        <v>0</v>
      </c>
      <c r="S12" s="34">
        <f>$H$5*S4</f>
        <v>14000</v>
      </c>
      <c r="T12" s="34">
        <f t="shared" ref="T12:W12" si="13">$H$5*T4</f>
        <v>42000</v>
      </c>
      <c r="U12" s="34">
        <f t="shared" si="13"/>
        <v>53435.200000000004</v>
      </c>
      <c r="V12" s="34">
        <f t="shared" si="13"/>
        <v>58800</v>
      </c>
      <c r="W12" s="34">
        <f t="shared" si="13"/>
        <v>64400</v>
      </c>
      <c r="Y12" s="57">
        <v>168000</v>
      </c>
      <c r="Z12" s="56">
        <v>58800</v>
      </c>
      <c r="AA12" s="56">
        <v>550000</v>
      </c>
    </row>
    <row r="13" spans="1:32" x14ac:dyDescent="0.25">
      <c r="A13" s="19" t="s">
        <v>33</v>
      </c>
      <c r="B13" s="19"/>
      <c r="C13" s="19"/>
      <c r="F13" s="24" t="s">
        <v>62</v>
      </c>
      <c r="G13" s="4" t="s">
        <v>61</v>
      </c>
      <c r="H13" s="1">
        <f>K9</f>
        <v>470.00000000000006</v>
      </c>
      <c r="I13" s="1"/>
      <c r="J13" s="1"/>
      <c r="S13" s="34">
        <f>$H$6*S5</f>
        <v>157500</v>
      </c>
      <c r="T13" s="34">
        <f t="shared" ref="T13:W13" si="14">$H$6*T5</f>
        <v>220500</v>
      </c>
      <c r="U13" s="34">
        <f t="shared" si="14"/>
        <v>237308.4</v>
      </c>
      <c r="V13" s="34">
        <f t="shared" si="14"/>
        <v>252000</v>
      </c>
      <c r="W13" s="34">
        <f t="shared" si="14"/>
        <v>267750</v>
      </c>
      <c r="Y13" s="57">
        <v>184000</v>
      </c>
      <c r="Z13" s="56">
        <v>64400</v>
      </c>
      <c r="AA13" s="56">
        <v>550000</v>
      </c>
    </row>
    <row r="14" spans="1:32" x14ac:dyDescent="0.25">
      <c r="A14" s="20" t="s">
        <v>34</v>
      </c>
      <c r="B14" s="20"/>
      <c r="C14" s="20"/>
      <c r="S14" s="35">
        <f>$H$7*S6</f>
        <v>32500</v>
      </c>
      <c r="T14" s="35">
        <f t="shared" ref="T14:W14" si="15">$H$7*T6</f>
        <v>110500</v>
      </c>
      <c r="U14" s="35">
        <f t="shared" si="15"/>
        <v>130585</v>
      </c>
      <c r="V14" s="35">
        <f t="shared" si="15"/>
        <v>182000</v>
      </c>
      <c r="W14" s="35">
        <f t="shared" si="15"/>
        <v>260000</v>
      </c>
      <c r="Y14" s="56" t="s">
        <v>74</v>
      </c>
      <c r="Z14" s="56" t="s">
        <v>71</v>
      </c>
      <c r="AA14" s="56" t="s">
        <v>20</v>
      </c>
    </row>
    <row r="15" spans="1:32" x14ac:dyDescent="0.25">
      <c r="R15" s="42" t="s">
        <v>5</v>
      </c>
      <c r="S15" s="36">
        <f>S7-S11</f>
        <v>22320</v>
      </c>
      <c r="T15" s="36">
        <f t="shared" ref="T15:W15" si="16">T7-T11</f>
        <v>44640</v>
      </c>
      <c r="U15" s="36">
        <f t="shared" si="16"/>
        <v>90403.199999999997</v>
      </c>
      <c r="V15" s="36">
        <f t="shared" si="16"/>
        <v>135360</v>
      </c>
      <c r="W15" s="36">
        <f t="shared" si="16"/>
        <v>157680</v>
      </c>
      <c r="Y15" s="57">
        <f t="array" ref="Y15:Y19">TRANSPOSE(S9:W9)</f>
        <v>350000</v>
      </c>
      <c r="Z15" s="56">
        <f t="array" ref="Z15:Z19">TRANSPOSE(S13:W13)</f>
        <v>157500</v>
      </c>
      <c r="AA15" s="56">
        <v>550000</v>
      </c>
    </row>
    <row r="16" spans="1:32" x14ac:dyDescent="0.25">
      <c r="A16" t="s">
        <v>41</v>
      </c>
      <c r="K16" s="38" t="s">
        <v>58</v>
      </c>
      <c r="S16" s="36">
        <f>S8-S12</f>
        <v>26000</v>
      </c>
      <c r="T16" s="36">
        <f t="shared" ref="T16:W16" si="17">T8-T12</f>
        <v>78000</v>
      </c>
      <c r="U16" s="36">
        <f t="shared" si="17"/>
        <v>99236.799999999988</v>
      </c>
      <c r="V16" s="36">
        <f t="shared" si="17"/>
        <v>109200</v>
      </c>
      <c r="W16" s="36">
        <f t="shared" si="17"/>
        <v>119600</v>
      </c>
      <c r="Y16" s="57">
        <v>490000</v>
      </c>
      <c r="Z16" s="56">
        <v>220500</v>
      </c>
      <c r="AA16" s="56">
        <v>550000</v>
      </c>
    </row>
    <row r="17" spans="1:27" x14ac:dyDescent="0.25">
      <c r="A17" t="s">
        <v>42</v>
      </c>
      <c r="B17" t="s">
        <v>45</v>
      </c>
      <c r="K17" s="69" t="s">
        <v>70</v>
      </c>
      <c r="L17" s="69"/>
      <c r="M17" s="69"/>
      <c r="N17" s="69"/>
      <c r="S17" s="36">
        <f>S9-S13</f>
        <v>192500</v>
      </c>
      <c r="T17" s="36">
        <f t="shared" ref="T17:W17" si="18">T9-T13</f>
        <v>269500</v>
      </c>
      <c r="U17" s="36">
        <f t="shared" si="18"/>
        <v>290043.59999999998</v>
      </c>
      <c r="V17" s="36">
        <f t="shared" si="18"/>
        <v>308000</v>
      </c>
      <c r="W17" s="36">
        <f t="shared" si="18"/>
        <v>327250</v>
      </c>
      <c r="Y17" s="57">
        <v>527352</v>
      </c>
      <c r="Z17" s="56">
        <v>237308.4</v>
      </c>
      <c r="AA17" s="56">
        <v>550000</v>
      </c>
    </row>
    <row r="18" spans="1:27" x14ac:dyDescent="0.25">
      <c r="A18" t="s">
        <v>43</v>
      </c>
      <c r="B18" t="s">
        <v>47</v>
      </c>
      <c r="K18" s="69"/>
      <c r="L18" s="69"/>
      <c r="M18" s="69"/>
      <c r="N18" s="69"/>
      <c r="S18" s="36">
        <f>S10-S14</f>
        <v>17500</v>
      </c>
      <c r="T18" s="36">
        <f t="shared" ref="T18:W18" si="19">T10-T14</f>
        <v>59500</v>
      </c>
      <c r="U18" s="36">
        <f t="shared" si="19"/>
        <v>70315</v>
      </c>
      <c r="V18" s="36">
        <f t="shared" si="19"/>
        <v>98000</v>
      </c>
      <c r="W18" s="36">
        <f t="shared" si="19"/>
        <v>140000</v>
      </c>
      <c r="Y18" s="57">
        <v>560000</v>
      </c>
      <c r="Z18" s="56">
        <v>252000</v>
      </c>
      <c r="AA18" s="56">
        <v>550000</v>
      </c>
    </row>
    <row r="19" spans="1:27" x14ac:dyDescent="0.25">
      <c r="A19" t="s">
        <v>46</v>
      </c>
      <c r="B19" t="s">
        <v>49</v>
      </c>
      <c r="K19" s="69"/>
      <c r="L19" s="69"/>
      <c r="M19" s="69"/>
      <c r="N19" s="69"/>
      <c r="R19" s="43" t="s">
        <v>20</v>
      </c>
      <c r="S19" s="37">
        <f>$D$9</f>
        <v>550000</v>
      </c>
      <c r="T19" s="37">
        <f t="shared" ref="T19:W19" si="20">$D$9</f>
        <v>550000</v>
      </c>
      <c r="U19" s="37">
        <f t="shared" si="20"/>
        <v>550000</v>
      </c>
      <c r="V19" s="37">
        <f t="shared" si="20"/>
        <v>550000</v>
      </c>
      <c r="W19" s="37">
        <f t="shared" si="20"/>
        <v>550000</v>
      </c>
      <c r="Y19" s="57">
        <v>595000</v>
      </c>
      <c r="Z19" s="56">
        <v>267750</v>
      </c>
      <c r="AA19" s="56">
        <v>550000</v>
      </c>
    </row>
    <row r="20" spans="1:27" x14ac:dyDescent="0.25">
      <c r="A20" t="s">
        <v>50</v>
      </c>
      <c r="B20" t="s">
        <v>51</v>
      </c>
      <c r="K20" s="69"/>
      <c r="L20" s="69"/>
      <c r="M20" s="69"/>
      <c r="N20" s="69"/>
      <c r="R20" s="44" t="s">
        <v>6</v>
      </c>
      <c r="S20" s="28">
        <f>SUM(S15:S18)-S19</f>
        <v>-291680</v>
      </c>
      <c r="T20" s="28">
        <f t="shared" ref="T20:W20" si="21">SUM(T15:T18)-T19</f>
        <v>-98360</v>
      </c>
      <c r="U20" s="28">
        <f t="shared" si="21"/>
        <v>-1.4000000000232831</v>
      </c>
      <c r="V20" s="28">
        <f t="shared" si="21"/>
        <v>100560</v>
      </c>
      <c r="W20" s="28">
        <f t="shared" si="21"/>
        <v>194530</v>
      </c>
      <c r="Y20" s="56" t="s">
        <v>74</v>
      </c>
      <c r="Z20" s="56" t="s">
        <v>71</v>
      </c>
      <c r="AA20" s="56" t="s">
        <v>20</v>
      </c>
    </row>
    <row r="21" spans="1:27" x14ac:dyDescent="0.25">
      <c r="A21" t="s">
        <v>53</v>
      </c>
      <c r="B21" t="s">
        <v>54</v>
      </c>
      <c r="K21" s="69"/>
      <c r="L21" s="69"/>
      <c r="M21" s="69"/>
      <c r="N21" s="69"/>
      <c r="Y21" s="57">
        <f t="array" ref="Y21:Y25">TRANSPOSE(S10:W10)</f>
        <v>50000</v>
      </c>
      <c r="Z21" s="56">
        <f t="array" ref="Z21:Z25">TRANSPOSE(S14:W14)</f>
        <v>32500</v>
      </c>
      <c r="AA21" s="56">
        <v>550000</v>
      </c>
    </row>
    <row r="22" spans="1:27" x14ac:dyDescent="0.25">
      <c r="A22" t="s">
        <v>55</v>
      </c>
      <c r="B22" t="s">
        <v>56</v>
      </c>
      <c r="K22" s="69"/>
      <c r="L22" s="69"/>
      <c r="M22" s="69"/>
      <c r="N22" s="69"/>
      <c r="Y22" s="57">
        <v>170000</v>
      </c>
      <c r="Z22" s="56">
        <v>110500</v>
      </c>
      <c r="AA22" s="56">
        <v>550000</v>
      </c>
    </row>
    <row r="23" spans="1:27" x14ac:dyDescent="0.25">
      <c r="A23" t="s">
        <v>65</v>
      </c>
      <c r="Y23" s="57">
        <v>200900</v>
      </c>
      <c r="Z23" s="56">
        <v>130585</v>
      </c>
      <c r="AA23" s="56">
        <v>550000</v>
      </c>
    </row>
    <row r="24" spans="1:27" x14ac:dyDescent="0.25">
      <c r="Y24" s="57">
        <v>280000</v>
      </c>
      <c r="Z24" s="56">
        <v>182000</v>
      </c>
      <c r="AA24" s="56">
        <v>550000</v>
      </c>
    </row>
    <row r="25" spans="1:27" x14ac:dyDescent="0.25">
      <c r="Y25" s="57">
        <v>400000</v>
      </c>
      <c r="Z25" s="56">
        <v>260000</v>
      </c>
      <c r="AA25" s="56">
        <v>550000</v>
      </c>
    </row>
  </sheetData>
  <mergeCells count="13">
    <mergeCell ref="C3:D3"/>
    <mergeCell ref="K17:N22"/>
    <mergeCell ref="F4:G4"/>
    <mergeCell ref="F5:G5"/>
    <mergeCell ref="F6:G6"/>
    <mergeCell ref="F7:G7"/>
    <mergeCell ref="F3:G3"/>
    <mergeCell ref="N3:O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</vt:lpstr>
      <vt:lpstr>Practica</vt:lpstr>
      <vt:lpstr>PE 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Angeles Hurtado</dc:creator>
  <cp:lastModifiedBy>Alberto Ángeles</cp:lastModifiedBy>
  <dcterms:created xsi:type="dcterms:W3CDTF">2021-05-19T03:24:10Z</dcterms:created>
  <dcterms:modified xsi:type="dcterms:W3CDTF">2024-10-30T17:13:21Z</dcterms:modified>
</cp:coreProperties>
</file>