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Arduino\EyeBolt\Mk5\OV5640\"/>
    </mc:Choice>
  </mc:AlternateContent>
  <xr:revisionPtr revIDLastSave="0" documentId="13_ncr:1_{C9F94C05-8D28-416E-8D6B-B1600D99D255}" xr6:coauthVersionLast="47" xr6:coauthVersionMax="47" xr10:uidLastSave="{00000000-0000-0000-0000-000000000000}"/>
  <bookViews>
    <workbookView xWindow="12510" yWindow="4830" windowWidth="21675" windowHeight="23535" xr2:uid="{63198A25-5996-46E9-907C-AF803957DB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1" l="1"/>
  <c r="K79" i="1"/>
  <c r="J81" i="1"/>
  <c r="K81" i="1"/>
  <c r="J80" i="1"/>
  <c r="K80" i="1"/>
  <c r="G62" i="1"/>
  <c r="G61" i="1"/>
  <c r="G65" i="1"/>
  <c r="G64" i="1"/>
  <c r="H60" i="1"/>
  <c r="H59" i="1"/>
  <c r="J58" i="1"/>
  <c r="J56" i="1"/>
  <c r="I50" i="1"/>
  <c r="I52" i="1"/>
  <c r="H52" i="1"/>
  <c r="H49" i="1"/>
  <c r="G48" i="1"/>
  <c r="G47" i="1"/>
  <c r="G46" i="1"/>
  <c r="N20" i="1"/>
  <c r="O20" i="1"/>
  <c r="N9" i="1"/>
  <c r="O9" i="1"/>
  <c r="J36" i="1"/>
  <c r="L30" i="1"/>
  <c r="L29" i="1"/>
  <c r="L32" i="1"/>
  <c r="L31" i="1"/>
  <c r="K12" i="1"/>
  <c r="K13" i="1"/>
  <c r="K14" i="1"/>
  <c r="C12" i="1"/>
  <c r="F6" i="1"/>
  <c r="F5" i="1"/>
  <c r="F4" i="1"/>
  <c r="B5" i="1"/>
  <c r="B6" i="1"/>
  <c r="B4" i="1"/>
  <c r="H61" i="1" l="1"/>
  <c r="I61" i="1" s="1"/>
</calcChain>
</file>

<file path=xl/sharedStrings.xml><?xml version="1.0" encoding="utf-8"?>
<sst xmlns="http://schemas.openxmlformats.org/spreadsheetml/2006/main" count="212" uniqueCount="128">
  <si>
    <t>physical</t>
  </si>
  <si>
    <t>start</t>
  </si>
  <si>
    <t>X</t>
  </si>
  <si>
    <t>Y</t>
  </si>
  <si>
    <t>end</t>
  </si>
  <si>
    <t>isp input size</t>
  </si>
  <si>
    <t xml:space="preserve"> mw</t>
  </si>
  <si>
    <t xml:space="preserve">   mh</t>
  </si>
  <si>
    <t xml:space="preserve">  sx</t>
  </si>
  <si>
    <t xml:space="preserve">  sy</t>
  </si>
  <si>
    <t xml:space="preserve">   ex</t>
  </si>
  <si>
    <t xml:space="preserve">   ey</t>
  </si>
  <si>
    <t xml:space="preserve"> ox</t>
  </si>
  <si>
    <t xml:space="preserve"> oy</t>
  </si>
  <si>
    <t xml:space="preserve">   tx</t>
  </si>
  <si>
    <t xml:space="preserve">   ty</t>
  </si>
  <si>
    <t>p = m - o</t>
  </si>
  <si>
    <t>_X_ADDR_ST_H</t>
  </si>
  <si>
    <t>_X_ADDR_END_H</t>
  </si>
  <si>
    <t>_X_TOTAL_SIZE_H</t>
  </si>
  <si>
    <t>_X_OFFSET_H</t>
  </si>
  <si>
    <t>If not binning</t>
  </si>
  <si>
    <t>scale</t>
  </si>
  <si>
    <t>_ISP_CONTROL_01</t>
  </si>
  <si>
    <t>0x20</t>
  </si>
  <si>
    <t>_X_ADDR_ST_H = const(0x3800)</t>
  </si>
  <si>
    <t>_X_ADDR_END_H = const(0x3804)</t>
  </si>
  <si>
    <t>_X_OFFSET_H = const(0x3810)</t>
  </si>
  <si>
    <t>_X_TOTAL_SIZE_H = const(0x380C)</t>
  </si>
  <si>
    <t>_ISP_CONTROL_01 = const(0x5001)</t>
  </si>
  <si>
    <t>TIMING HTS</t>
  </si>
  <si>
    <t>0x380C</t>
  </si>
  <si>
    <t>0x380D</t>
  </si>
  <si>
    <t>0x0B</t>
  </si>
  <si>
    <t>0x1C</t>
  </si>
  <si>
    <t>0B1C</t>
  </si>
  <si>
    <t>[2560, 1920, _ASPECT_RATIO_4X3], # QSXGA</t>
  </si>
  <si>
    <t>_ASPECT_RATIO_4X3 = const(0)</t>
  </si>
  <si>
    <t>mw</t>
  </si>
  <si>
    <t xml:space="preserve">  # 4x3</t>
  </si>
  <si>
    <t>4x3</t>
  </si>
  <si>
    <t>3x2</t>
  </si>
  <si>
    <t>16x10</t>
  </si>
  <si>
    <t>5x3</t>
  </si>
  <si>
    <t>16x9</t>
  </si>
  <si>
    <t>21x9</t>
  </si>
  <si>
    <t>5x4</t>
  </si>
  <si>
    <t>1x1</t>
  </si>
  <si>
    <t>9x16</t>
  </si>
  <si>
    <t>self._binning</t>
  </si>
  <si>
    <t>self._flip_x</t>
  </si>
  <si>
    <t>self._flip_y</t>
  </si>
  <si>
    <t>self._h</t>
  </si>
  <si>
    <t>self._imagecapture</t>
  </si>
  <si>
    <t>self._imagecapture.capture()</t>
  </si>
  <si>
    <t>self._imagecapture.deinit()</t>
  </si>
  <si>
    <t>self._mclk_pwm.deinit()</t>
  </si>
  <si>
    <t>self._mclk_pwm.frequency self._mclk_pwm else None</t>
  </si>
  <si>
    <t>self._reset</t>
  </si>
  <si>
    <t>self._reset.deinit()</t>
  </si>
  <si>
    <t>self._reset.switch_to_output</t>
  </si>
  <si>
    <t>self._set_colorspace()</t>
  </si>
  <si>
    <t>self._set_image_options()</t>
  </si>
  <si>
    <t>self._set_size_and_colorspace()</t>
  </si>
  <si>
    <t>self._shutdown.deinit()</t>
  </si>
  <si>
    <t>self._shutdown.switch_to_output(False)</t>
  </si>
  <si>
    <t>self._shutdown:</t>
  </si>
  <si>
    <t>self._size</t>
  </si>
  <si>
    <t>self._test_pattern</t>
  </si>
  <si>
    <t>self._w</t>
  </si>
  <si>
    <t>self._white_balance</t>
  </si>
  <si>
    <t>Seems to only be set to None</t>
  </si>
  <si>
    <t>Default</t>
  </si>
  <si>
    <t>Comment</t>
  </si>
  <si>
    <t>Changed within _set_size_and_colorspace()</t>
  </si>
  <si>
    <t>self._colorspace</t>
  </si>
  <si>
    <t>OV5640_COLOR_RGB</t>
  </si>
  <si>
    <t>Enum - defaults to RGB</t>
  </si>
  <si>
    <t>self._effect</t>
  </si>
  <si>
    <t>OV5640_SPECIAL_EFFECT_</t>
  </si>
  <si>
    <t>Enum for special effects</t>
  </si>
  <si>
    <t>self._bank</t>
  </si>
  <si>
    <t>self._ev</t>
  </si>
  <si>
    <t>self._i2c_device</t>
  </si>
  <si>
    <t>self._mclk_pwm</t>
  </si>
  <si>
    <t>self._mclk_pwm.duty_cycle</t>
  </si>
  <si>
    <t>self._saturation</t>
  </si>
  <si>
    <t>self._scale</t>
  </si>
  <si>
    <t>self._shutdown</t>
  </si>
  <si>
    <t>Sensor exposure (-4 to 4)</t>
  </si>
  <si>
    <t>NONE</t>
  </si>
  <si>
    <t>In _set_size_and_colorspace() this is set from values within _resolution_info[] table</t>
  </si>
  <si>
    <t>N/A</t>
  </si>
  <si>
    <t># Initialize the master clock</t>
  </si>
  <si>
    <t>self._write_register(0x5381 + offset, reg_value)</t>
  </si>
  <si>
    <t>Set and used within _set_size_and_colorspace()</t>
  </si>
  <si>
    <t>Method</t>
  </si>
  <si>
    <t>Use ._colorspace to lookup into _ov5640_color_settings[] table</t>
  </si>
  <si>
    <t>Uses loads of flip/binning/colourspace values to set registers - doesn't call other methods</t>
  </si>
  <si>
    <t>self._set_pll</t>
  </si>
  <si>
    <t>This sets a lot of hardcode registers</t>
  </si>
  <si>
    <t>This is the business. I think some of the setters here trigger other methods</t>
  </si>
  <si>
    <r>
      <t>OV5640_SIZE_QQVGA</t>
    </r>
    <r>
      <rPr>
        <sz val="9"/>
        <color rgb="FFE6EDF3"/>
        <rFont val="Consolas"/>
        <family val="3"/>
      </rPr>
      <t>,</t>
    </r>
  </si>
  <si>
    <t>Setter calls self._set_size_and_colorspace()</t>
  </si>
  <si>
    <t>Defaults to Auto</t>
  </si>
  <si>
    <t>-</t>
  </si>
  <si>
    <t>Name</t>
  </si>
  <si>
    <t>Property?</t>
  </si>
  <si>
    <t>colorspace</t>
  </si>
  <si>
    <t>effect</t>
  </si>
  <si>
    <t>exposure_value</t>
  </si>
  <si>
    <t>flip_x</t>
  </si>
  <si>
    <t>flip_y</t>
  </si>
  <si>
    <t>saturation</t>
  </si>
  <si>
    <t>size</t>
  </si>
  <si>
    <t>test_pattern</t>
  </si>
  <si>
    <t>white_balance</t>
  </si>
  <si>
    <t>height</t>
  </si>
  <si>
    <t>width</t>
  </si>
  <si>
    <t>mclk_frequency</t>
  </si>
  <si>
    <t>The frequency of the master clock to generate</t>
  </si>
  <si>
    <t>Pixels</t>
  </si>
  <si>
    <t>bytes</t>
  </si>
  <si>
    <t>kb</t>
  </si>
  <si>
    <t>I want the middle third of the screen</t>
  </si>
  <si>
    <t>available pixels</t>
  </si>
  <si>
    <t>18x19</t>
  </si>
  <si>
    <t>19x18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</si>
</sst>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CCCCC"/>
      <name val="Consolas"/>
      <family val="3"/>
    </font>
    <font>
      <sz val="9"/>
      <color rgb="FFE6EDF3"/>
      <name val="Consolas"/>
      <family val="3"/>
    </font>
    <font>
      <sz val="9"/>
      <color theme="1"/>
      <name val="Consolas"/>
      <family val="3"/>
    </font>
    <font>
      <sz val="11"/>
      <color theme="2" tint="-0.249977111117893"/>
      <name val="Calibri"/>
      <family val="2"/>
      <scheme val="minor"/>
    </font>
    <font>
      <sz val="9"/>
      <color theme="2" tint="-0.249977111117893"/>
      <name val="Consolas"/>
      <family val="3"/>
    </font>
    <font>
      <sz val="1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6A9955"/>
      <name val="Consolas"/>
      <family val="3"/>
    </font>
    <font>
      <sz val="11"/>
      <color rgb="FFB5CEA8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43" fontId="11" fillId="0" borderId="0" xfId="1" applyFont="1" applyAlignment="1">
      <alignment vertical="center"/>
    </xf>
    <xf numFmtId="43" fontId="0" fillId="0" borderId="0" xfId="0" applyNumberFormat="1"/>
    <xf numFmtId="9" fontId="0" fillId="0" borderId="0" xfId="2" applyFont="1"/>
    <xf numFmtId="169" fontId="0" fillId="0" borderId="0" xfId="0" applyNumberFormat="1"/>
    <xf numFmtId="0" fontId="1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C2E4-06D1-481A-8E90-4AC83D3E53DA}">
  <dimension ref="A3:U82"/>
  <sheetViews>
    <sheetView tabSelected="1" topLeftCell="A50" zoomScale="115" zoomScaleNormal="115" workbookViewId="0">
      <selection activeCell="I82" sqref="I82"/>
    </sheetView>
  </sheetViews>
  <sheetFormatPr defaultRowHeight="15" x14ac:dyDescent="0.25"/>
  <cols>
    <col min="7" max="7" width="17.42578125" bestFit="1" customWidth="1"/>
    <col min="8" max="8" width="32" bestFit="1" customWidth="1"/>
    <col min="9" max="9" width="12.28515625" bestFit="1" customWidth="1"/>
    <col min="18" max="18" width="9.140625" customWidth="1"/>
  </cols>
  <sheetData>
    <row r="3" spans="1:19" x14ac:dyDescent="0.25">
      <c r="A3">
        <v>0</v>
      </c>
      <c r="E3">
        <v>0</v>
      </c>
    </row>
    <row r="4" spans="1:19" x14ac:dyDescent="0.25">
      <c r="A4">
        <v>850</v>
      </c>
      <c r="B4">
        <f>A4-A3</f>
        <v>850</v>
      </c>
      <c r="E4">
        <v>500</v>
      </c>
      <c r="F4">
        <f>E4-E3</f>
        <v>500</v>
      </c>
    </row>
    <row r="5" spans="1:19" x14ac:dyDescent="0.25">
      <c r="A5">
        <v>1800</v>
      </c>
      <c r="B5">
        <f t="shared" ref="B5:B6" si="0">A5-A4</f>
        <v>950</v>
      </c>
      <c r="E5">
        <v>1400</v>
      </c>
      <c r="F5">
        <f t="shared" ref="F5:F6" si="1">E5-E4</f>
        <v>900</v>
      </c>
    </row>
    <row r="6" spans="1:19" x14ac:dyDescent="0.25">
      <c r="A6">
        <v>2560</v>
      </c>
      <c r="B6">
        <f t="shared" si="0"/>
        <v>760</v>
      </c>
      <c r="E6">
        <v>1440</v>
      </c>
      <c r="F6">
        <f t="shared" si="1"/>
        <v>40</v>
      </c>
    </row>
    <row r="7" spans="1:19" x14ac:dyDescent="0.25"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  <c r="R7" t="s">
        <v>14</v>
      </c>
      <c r="S7" t="s">
        <v>15</v>
      </c>
    </row>
    <row r="8" spans="1:19" x14ac:dyDescent="0.25">
      <c r="C8" t="s">
        <v>2</v>
      </c>
      <c r="D8" t="s">
        <v>3</v>
      </c>
      <c r="I8" s="1">
        <v>2592</v>
      </c>
      <c r="J8" s="2">
        <v>2560</v>
      </c>
      <c r="K8">
        <v>1440</v>
      </c>
      <c r="L8">
        <v>0</v>
      </c>
      <c r="M8">
        <v>240</v>
      </c>
      <c r="N8">
        <v>2623</v>
      </c>
      <c r="O8">
        <v>1711</v>
      </c>
      <c r="P8" s="2">
        <v>32</v>
      </c>
      <c r="Q8">
        <v>16</v>
      </c>
      <c r="R8">
        <v>2844</v>
      </c>
      <c r="S8">
        <v>1488</v>
      </c>
    </row>
    <row r="9" spans="1:19" x14ac:dyDescent="0.25">
      <c r="B9" t="s">
        <v>0</v>
      </c>
      <c r="C9">
        <v>2592</v>
      </c>
      <c r="D9">
        <v>1944</v>
      </c>
      <c r="I9">
        <v>1944</v>
      </c>
      <c r="N9">
        <f>N8-(2*P8)+1-L8</f>
        <v>2560</v>
      </c>
      <c r="O9">
        <f>O8-(2*Q8)+1-M8</f>
        <v>1440</v>
      </c>
    </row>
    <row r="10" spans="1:19" x14ac:dyDescent="0.25">
      <c r="B10" t="s">
        <v>1</v>
      </c>
      <c r="C10">
        <v>0</v>
      </c>
      <c r="D10">
        <v>240</v>
      </c>
      <c r="L10" t="s">
        <v>16</v>
      </c>
    </row>
    <row r="11" spans="1:19" x14ac:dyDescent="0.25">
      <c r="B11" t="s">
        <v>4</v>
      </c>
      <c r="C11">
        <v>2623</v>
      </c>
      <c r="D11">
        <v>1711</v>
      </c>
      <c r="J11">
        <v>2560</v>
      </c>
    </row>
    <row r="12" spans="1:19" x14ac:dyDescent="0.25">
      <c r="B12" t="s">
        <v>5</v>
      </c>
      <c r="C12">
        <f>C9-C11</f>
        <v>-31</v>
      </c>
      <c r="J12">
        <v>2592</v>
      </c>
      <c r="K12">
        <f>J12-J11</f>
        <v>32</v>
      </c>
    </row>
    <row r="13" spans="1:19" x14ac:dyDescent="0.25">
      <c r="J13">
        <v>2623</v>
      </c>
      <c r="K13">
        <f>J13-J11</f>
        <v>63</v>
      </c>
    </row>
    <row r="14" spans="1:19" x14ac:dyDescent="0.25">
      <c r="J14">
        <v>2844</v>
      </c>
      <c r="K14">
        <f>J14-J13</f>
        <v>221</v>
      </c>
    </row>
    <row r="16" spans="1:19" x14ac:dyDescent="0.25">
      <c r="J16" t="s">
        <v>36</v>
      </c>
    </row>
    <row r="17" spans="5:21" x14ac:dyDescent="0.25">
      <c r="J17" t="s">
        <v>37</v>
      </c>
    </row>
    <row r="18" spans="5:21" x14ac:dyDescent="0.25">
      <c r="J18" t="s">
        <v>38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</row>
    <row r="19" spans="5:21" x14ac:dyDescent="0.25">
      <c r="J19">
        <v>2560</v>
      </c>
      <c r="K19">
        <v>1920</v>
      </c>
      <c r="L19">
        <v>0</v>
      </c>
      <c r="M19">
        <v>0</v>
      </c>
      <c r="N19">
        <v>2623</v>
      </c>
      <c r="O19">
        <v>1951</v>
      </c>
      <c r="P19">
        <v>32</v>
      </c>
      <c r="Q19">
        <v>16</v>
      </c>
      <c r="R19">
        <v>2844</v>
      </c>
      <c r="S19">
        <v>1968</v>
      </c>
      <c r="T19" t="s">
        <v>39</v>
      </c>
    </row>
    <row r="20" spans="5:21" x14ac:dyDescent="0.25">
      <c r="N20">
        <f>N19-(2*P19)+1-L19</f>
        <v>2560</v>
      </c>
      <c r="O20">
        <f>O19-(2*Q19)+1-M19</f>
        <v>1920</v>
      </c>
    </row>
    <row r="23" spans="5:21" x14ac:dyDescent="0.25">
      <c r="E23" t="s">
        <v>6</v>
      </c>
      <c r="F23">
        <v>2560</v>
      </c>
      <c r="Q23">
        <v>2844</v>
      </c>
      <c r="R23">
        <v>1968</v>
      </c>
      <c r="S23">
        <v>4</v>
      </c>
      <c r="T23">
        <v>3</v>
      </c>
      <c r="U23" t="s">
        <v>40</v>
      </c>
    </row>
    <row r="24" spans="5:21" x14ac:dyDescent="0.25">
      <c r="E24" t="s">
        <v>7</v>
      </c>
      <c r="F24">
        <v>1440</v>
      </c>
      <c r="Q24">
        <v>2844</v>
      </c>
      <c r="R24">
        <v>1752</v>
      </c>
      <c r="S24">
        <v>3</v>
      </c>
      <c r="T24">
        <v>2</v>
      </c>
      <c r="U24" t="s">
        <v>41</v>
      </c>
    </row>
    <row r="25" spans="5:21" x14ac:dyDescent="0.25">
      <c r="E25" t="s">
        <v>8</v>
      </c>
      <c r="F25">
        <v>0</v>
      </c>
      <c r="G25" t="s">
        <v>17</v>
      </c>
      <c r="H25" t="s">
        <v>25</v>
      </c>
      <c r="Q25">
        <v>2844</v>
      </c>
      <c r="R25">
        <v>1648</v>
      </c>
      <c r="S25">
        <v>16</v>
      </c>
      <c r="T25">
        <v>10</v>
      </c>
      <c r="U25" t="s">
        <v>42</v>
      </c>
    </row>
    <row r="26" spans="5:21" x14ac:dyDescent="0.25">
      <c r="E26" t="s">
        <v>9</v>
      </c>
      <c r="F26">
        <v>240</v>
      </c>
      <c r="G26" t="s">
        <v>17</v>
      </c>
      <c r="Q26">
        <v>2844</v>
      </c>
      <c r="R26">
        <v>1584</v>
      </c>
      <c r="S26">
        <v>5</v>
      </c>
      <c r="T26">
        <v>3</v>
      </c>
      <c r="U26" t="s">
        <v>43</v>
      </c>
    </row>
    <row r="27" spans="5:21" x14ac:dyDescent="0.25">
      <c r="E27" t="s">
        <v>10</v>
      </c>
      <c r="F27">
        <v>2623</v>
      </c>
      <c r="G27" t="s">
        <v>18</v>
      </c>
      <c r="H27" t="s">
        <v>26</v>
      </c>
      <c r="Q27">
        <v>2844</v>
      </c>
      <c r="R27">
        <v>1488</v>
      </c>
      <c r="S27">
        <v>16</v>
      </c>
      <c r="T27">
        <v>9</v>
      </c>
      <c r="U27" t="s">
        <v>44</v>
      </c>
    </row>
    <row r="28" spans="5:21" x14ac:dyDescent="0.25">
      <c r="E28" t="s">
        <v>11</v>
      </c>
      <c r="F28">
        <v>1711</v>
      </c>
      <c r="G28" t="s">
        <v>18</v>
      </c>
      <c r="Q28">
        <v>2844</v>
      </c>
      <c r="R28">
        <v>1128</v>
      </c>
      <c r="S28">
        <v>21</v>
      </c>
      <c r="T28">
        <v>9</v>
      </c>
      <c r="U28" t="s">
        <v>45</v>
      </c>
    </row>
    <row r="29" spans="5:21" x14ac:dyDescent="0.25">
      <c r="E29" t="s">
        <v>12</v>
      </c>
      <c r="F29">
        <v>16</v>
      </c>
      <c r="G29" t="s">
        <v>20</v>
      </c>
      <c r="H29" t="s">
        <v>27</v>
      </c>
      <c r="K29" t="s">
        <v>21</v>
      </c>
      <c r="L29">
        <f>F29/2</f>
        <v>8</v>
      </c>
      <c r="M29" t="s">
        <v>20</v>
      </c>
      <c r="Q29">
        <v>2684</v>
      </c>
      <c r="R29">
        <v>1968</v>
      </c>
      <c r="S29">
        <v>5</v>
      </c>
      <c r="T29">
        <v>4</v>
      </c>
      <c r="U29" t="s">
        <v>46</v>
      </c>
    </row>
    <row r="30" spans="5:21" x14ac:dyDescent="0.25">
      <c r="E30" t="s">
        <v>13</v>
      </c>
      <c r="F30">
        <v>8</v>
      </c>
      <c r="G30" t="s">
        <v>20</v>
      </c>
      <c r="K30" t="s">
        <v>21</v>
      </c>
      <c r="L30">
        <f>F30/2</f>
        <v>4</v>
      </c>
      <c r="M30" t="s">
        <v>20</v>
      </c>
      <c r="Q30">
        <v>2684</v>
      </c>
      <c r="R30">
        <v>1968</v>
      </c>
      <c r="S30">
        <v>1</v>
      </c>
      <c r="T30">
        <v>1</v>
      </c>
      <c r="U30" t="s">
        <v>47</v>
      </c>
    </row>
    <row r="31" spans="5:21" x14ac:dyDescent="0.25">
      <c r="E31" t="s">
        <v>14</v>
      </c>
      <c r="F31">
        <v>2644</v>
      </c>
      <c r="G31" t="s">
        <v>19</v>
      </c>
      <c r="H31" t="s">
        <v>28</v>
      </c>
      <c r="K31" t="s">
        <v>21</v>
      </c>
      <c r="L31">
        <f>F31-200</f>
        <v>2444</v>
      </c>
      <c r="M31" t="s">
        <v>19</v>
      </c>
      <c r="Q31">
        <v>1884</v>
      </c>
      <c r="R31">
        <v>1968</v>
      </c>
      <c r="S31">
        <v>9</v>
      </c>
      <c r="T31">
        <v>16</v>
      </c>
      <c r="U31" t="s">
        <v>48</v>
      </c>
    </row>
    <row r="32" spans="5:21" x14ac:dyDescent="0.25">
      <c r="E32" t="s">
        <v>15</v>
      </c>
      <c r="F32">
        <v>744</v>
      </c>
      <c r="G32" t="s">
        <v>19</v>
      </c>
      <c r="K32" t="s">
        <v>21</v>
      </c>
      <c r="L32">
        <f>F32/2</f>
        <v>372</v>
      </c>
      <c r="M32" t="s">
        <v>19</v>
      </c>
    </row>
    <row r="33" spans="5:11" x14ac:dyDescent="0.25">
      <c r="E33" t="s">
        <v>22</v>
      </c>
      <c r="F33">
        <v>0</v>
      </c>
      <c r="G33" t="s">
        <v>23</v>
      </c>
      <c r="H33" t="s">
        <v>29</v>
      </c>
      <c r="K33" t="s">
        <v>24</v>
      </c>
    </row>
    <row r="36" spans="5:11" x14ac:dyDescent="0.25">
      <c r="F36" t="s">
        <v>31</v>
      </c>
      <c r="G36" t="s">
        <v>30</v>
      </c>
      <c r="H36" t="s">
        <v>33</v>
      </c>
      <c r="I36" t="s">
        <v>35</v>
      </c>
      <c r="J36">
        <f>HEX2DEC(I36)</f>
        <v>2844</v>
      </c>
    </row>
    <row r="37" spans="5:11" x14ac:dyDescent="0.25">
      <c r="F37" t="s">
        <v>32</v>
      </c>
      <c r="G37" t="s">
        <v>30</v>
      </c>
      <c r="H37" t="s">
        <v>34</v>
      </c>
    </row>
    <row r="41" spans="5:11" x14ac:dyDescent="0.25">
      <c r="G41" s="12"/>
    </row>
    <row r="44" spans="5:11" x14ac:dyDescent="0.25">
      <c r="F44">
        <v>2560</v>
      </c>
    </row>
    <row r="45" spans="5:11" x14ac:dyDescent="0.25">
      <c r="F45">
        <v>1440</v>
      </c>
    </row>
    <row r="46" spans="5:11" x14ac:dyDescent="0.25">
      <c r="F46" s="13">
        <v>24</v>
      </c>
      <c r="G46">
        <f>F44*F45</f>
        <v>3686400</v>
      </c>
      <c r="H46" t="s">
        <v>121</v>
      </c>
    </row>
    <row r="47" spans="5:11" x14ac:dyDescent="0.25">
      <c r="G47" s="14">
        <f>G46/F46</f>
        <v>153600</v>
      </c>
      <c r="H47" t="s">
        <v>122</v>
      </c>
    </row>
    <row r="48" spans="5:11" x14ac:dyDescent="0.25">
      <c r="G48" s="14">
        <f>G47/1024</f>
        <v>150</v>
      </c>
      <c r="H48" t="s">
        <v>123</v>
      </c>
    </row>
    <row r="49" spans="6:10" x14ac:dyDescent="0.25">
      <c r="G49" s="14"/>
      <c r="H49" s="16">
        <f>G47/2</f>
        <v>76800</v>
      </c>
      <c r="I49" t="s">
        <v>125</v>
      </c>
    </row>
    <row r="50" spans="6:10" x14ac:dyDescent="0.25">
      <c r="I50" s="14">
        <f>J54-H49</f>
        <v>-76800</v>
      </c>
    </row>
    <row r="51" spans="6:10" x14ac:dyDescent="0.25">
      <c r="I51" t="s">
        <v>124</v>
      </c>
    </row>
    <row r="52" spans="6:10" x14ac:dyDescent="0.25">
      <c r="H52" s="15">
        <f>950/2560</f>
        <v>0.37109375</v>
      </c>
      <c r="I52" s="15">
        <f>950/1440</f>
        <v>0.65972222222222221</v>
      </c>
    </row>
    <row r="54" spans="6:10" x14ac:dyDescent="0.25">
      <c r="H54">
        <v>900</v>
      </c>
      <c r="I54">
        <v>900</v>
      </c>
    </row>
    <row r="56" spans="6:10" x14ac:dyDescent="0.25">
      <c r="H56">
        <v>270</v>
      </c>
      <c r="I56">
        <v>270</v>
      </c>
      <c r="J56">
        <f>I56*H56</f>
        <v>72900</v>
      </c>
    </row>
    <row r="58" spans="6:10" x14ac:dyDescent="0.25">
      <c r="H58">
        <v>850</v>
      </c>
      <c r="I58">
        <v>950</v>
      </c>
      <c r="J58">
        <f>SUM(H58:I58)</f>
        <v>1800</v>
      </c>
    </row>
    <row r="59" spans="6:10" x14ac:dyDescent="0.25">
      <c r="F59" t="s">
        <v>118</v>
      </c>
      <c r="G59">
        <v>950</v>
      </c>
      <c r="H59">
        <f>(G59/950)*I59</f>
        <v>285</v>
      </c>
      <c r="I59">
        <v>285</v>
      </c>
    </row>
    <row r="60" spans="6:10" x14ac:dyDescent="0.25">
      <c r="F60" t="s">
        <v>117</v>
      </c>
      <c r="G60">
        <v>900</v>
      </c>
      <c r="H60">
        <f>(G60/950)*I59</f>
        <v>270</v>
      </c>
    </row>
    <row r="61" spans="6:10" x14ac:dyDescent="0.25">
      <c r="G61">
        <f>G59/50</f>
        <v>19</v>
      </c>
      <c r="H61">
        <f>H60*H59</f>
        <v>76950</v>
      </c>
      <c r="I61" s="16">
        <f>H49-H61</f>
        <v>-150</v>
      </c>
    </row>
    <row r="62" spans="6:10" x14ac:dyDescent="0.25">
      <c r="G62" s="14">
        <f>G60/50</f>
        <v>18</v>
      </c>
    </row>
    <row r="64" spans="6:10" x14ac:dyDescent="0.25">
      <c r="G64">
        <f>H64/4*3</f>
        <v>1920</v>
      </c>
      <c r="H64">
        <v>2560</v>
      </c>
      <c r="I64">
        <v>1920</v>
      </c>
      <c r="J64" t="s">
        <v>40</v>
      </c>
    </row>
    <row r="65" spans="5:11" x14ac:dyDescent="0.25">
      <c r="G65">
        <f>H65/3*2</f>
        <v>1706.6666666666667</v>
      </c>
      <c r="H65">
        <v>2560</v>
      </c>
      <c r="I65">
        <v>1704</v>
      </c>
      <c r="J65" t="s">
        <v>41</v>
      </c>
    </row>
    <row r="66" spans="5:11" x14ac:dyDescent="0.25">
      <c r="H66">
        <v>2560</v>
      </c>
      <c r="I66">
        <v>1600</v>
      </c>
      <c r="J66" t="s">
        <v>42</v>
      </c>
    </row>
    <row r="67" spans="5:11" x14ac:dyDescent="0.25">
      <c r="H67">
        <v>2560</v>
      </c>
      <c r="I67">
        <v>1536</v>
      </c>
      <c r="J67" t="s">
        <v>43</v>
      </c>
    </row>
    <row r="68" spans="5:11" x14ac:dyDescent="0.25">
      <c r="H68">
        <v>2560</v>
      </c>
      <c r="I68">
        <v>1440</v>
      </c>
      <c r="J68" t="s">
        <v>44</v>
      </c>
    </row>
    <row r="69" spans="5:11" x14ac:dyDescent="0.25">
      <c r="H69">
        <v>2560</v>
      </c>
      <c r="I69">
        <v>1080</v>
      </c>
      <c r="J69" t="s">
        <v>45</v>
      </c>
    </row>
    <row r="70" spans="5:11" x14ac:dyDescent="0.25">
      <c r="H70">
        <v>2400</v>
      </c>
      <c r="I70">
        <v>1920</v>
      </c>
      <c r="J70" t="s">
        <v>46</v>
      </c>
    </row>
    <row r="71" spans="5:11" x14ac:dyDescent="0.25">
      <c r="H71">
        <v>1920</v>
      </c>
      <c r="I71">
        <v>1920</v>
      </c>
      <c r="J71" t="s">
        <v>47</v>
      </c>
    </row>
    <row r="72" spans="5:11" x14ac:dyDescent="0.25">
      <c r="H72">
        <v>1088</v>
      </c>
      <c r="I72">
        <v>1920</v>
      </c>
      <c r="J72" t="s">
        <v>48</v>
      </c>
    </row>
    <row r="73" spans="5:11" x14ac:dyDescent="0.25">
      <c r="H73" s="17">
        <v>1820</v>
      </c>
      <c r="I73" s="17">
        <v>1920</v>
      </c>
      <c r="J73" s="17" t="s">
        <v>126</v>
      </c>
    </row>
    <row r="74" spans="5:11" x14ac:dyDescent="0.25">
      <c r="H74">
        <v>950</v>
      </c>
      <c r="I74">
        <v>900</v>
      </c>
      <c r="J74" t="s">
        <v>127</v>
      </c>
    </row>
    <row r="75" spans="5:11" x14ac:dyDescent="0.25">
      <c r="H75" s="2">
        <v>2650</v>
      </c>
      <c r="I75" s="2">
        <v>1820</v>
      </c>
      <c r="J75" s="2" t="s">
        <v>127</v>
      </c>
    </row>
    <row r="79" spans="5:11" x14ac:dyDescent="0.25">
      <c r="F79">
        <v>1536</v>
      </c>
      <c r="I79">
        <v>1584</v>
      </c>
      <c r="K79">
        <f>I79-F79</f>
        <v>48</v>
      </c>
    </row>
    <row r="80" spans="5:11" x14ac:dyDescent="0.25">
      <c r="E80">
        <v>2560</v>
      </c>
      <c r="F80">
        <v>1440</v>
      </c>
      <c r="H80">
        <v>2844</v>
      </c>
      <c r="I80">
        <v>1488</v>
      </c>
      <c r="J80">
        <f>H80-E80</f>
        <v>284</v>
      </c>
      <c r="K80">
        <f>I80-F80</f>
        <v>48</v>
      </c>
    </row>
    <row r="81" spans="5:11" x14ac:dyDescent="0.25">
      <c r="E81">
        <v>2560</v>
      </c>
      <c r="F81">
        <v>1080</v>
      </c>
      <c r="H81">
        <v>2844</v>
      </c>
      <c r="I81">
        <v>1128</v>
      </c>
      <c r="J81">
        <f>H81-E81</f>
        <v>284</v>
      </c>
      <c r="K81">
        <f>I81-F81</f>
        <v>48</v>
      </c>
    </row>
    <row r="82" spans="5:11" x14ac:dyDescent="0.25">
      <c r="F82">
        <v>1820</v>
      </c>
      <c r="I82">
        <f>F82+48</f>
        <v>1868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0EBC-9BDF-4691-A203-E98EA342C2A4}">
  <dimension ref="A1:D34"/>
  <sheetViews>
    <sheetView workbookViewId="0">
      <selection activeCell="A64" sqref="A64"/>
    </sheetView>
  </sheetViews>
  <sheetFormatPr defaultRowHeight="15" x14ac:dyDescent="0.25"/>
  <cols>
    <col min="1" max="1" width="50.7109375" bestFit="1" customWidth="1"/>
    <col min="2" max="2" width="24.28515625" bestFit="1" customWidth="1"/>
    <col min="3" max="3" width="82.28515625" bestFit="1" customWidth="1"/>
    <col min="4" max="4" width="9.7109375" bestFit="1" customWidth="1"/>
  </cols>
  <sheetData>
    <row r="1" spans="1:4" x14ac:dyDescent="0.25">
      <c r="A1" s="6" t="s">
        <v>106</v>
      </c>
      <c r="B1" s="6" t="s">
        <v>72</v>
      </c>
      <c r="C1" s="6" t="s">
        <v>73</v>
      </c>
      <c r="D1" s="6" t="s">
        <v>107</v>
      </c>
    </row>
    <row r="2" spans="1:4" x14ac:dyDescent="0.25">
      <c r="A2" s="3" t="s">
        <v>81</v>
      </c>
      <c r="B2" s="3" t="s">
        <v>71</v>
      </c>
      <c r="C2" s="3" t="s">
        <v>71</v>
      </c>
      <c r="D2" s="2" t="s">
        <v>92</v>
      </c>
    </row>
    <row r="3" spans="1:4" x14ac:dyDescent="0.25">
      <c r="A3" s="3" t="s">
        <v>49</v>
      </c>
      <c r="B3" s="3" t="b">
        <v>0</v>
      </c>
      <c r="C3" s="3" t="s">
        <v>74</v>
      </c>
      <c r="D3" s="2" t="s">
        <v>92</v>
      </c>
    </row>
    <row r="4" spans="1:4" x14ac:dyDescent="0.25">
      <c r="A4" s="3" t="s">
        <v>75</v>
      </c>
      <c r="B4" s="3" t="s">
        <v>76</v>
      </c>
      <c r="C4" s="3" t="s">
        <v>77</v>
      </c>
      <c r="D4" t="s">
        <v>108</v>
      </c>
    </row>
    <row r="5" spans="1:4" x14ac:dyDescent="0.25">
      <c r="A5" s="3" t="s">
        <v>78</v>
      </c>
      <c r="B5" s="3" t="s">
        <v>79</v>
      </c>
      <c r="C5" s="3" t="s">
        <v>80</v>
      </c>
      <c r="D5" t="s">
        <v>109</v>
      </c>
    </row>
    <row r="6" spans="1:4" x14ac:dyDescent="0.25">
      <c r="A6" s="3" t="s">
        <v>82</v>
      </c>
      <c r="B6" s="3">
        <v>0</v>
      </c>
      <c r="C6" s="3" t="s">
        <v>89</v>
      </c>
      <c r="D6" t="s">
        <v>110</v>
      </c>
    </row>
    <row r="7" spans="1:4" x14ac:dyDescent="0.25">
      <c r="A7" s="3" t="s">
        <v>50</v>
      </c>
      <c r="B7" s="3" t="b">
        <v>0</v>
      </c>
      <c r="C7" s="3" t="s">
        <v>105</v>
      </c>
      <c r="D7" t="s">
        <v>111</v>
      </c>
    </row>
    <row r="8" spans="1:4" x14ac:dyDescent="0.25">
      <c r="A8" s="3" t="s">
        <v>51</v>
      </c>
      <c r="B8" s="3" t="b">
        <v>0</v>
      </c>
      <c r="C8" s="3" t="s">
        <v>105</v>
      </c>
      <c r="D8" t="s">
        <v>112</v>
      </c>
    </row>
    <row r="9" spans="1:4" x14ac:dyDescent="0.25">
      <c r="A9" s="3" t="s">
        <v>52</v>
      </c>
      <c r="B9" s="3" t="s">
        <v>90</v>
      </c>
      <c r="C9" s="3" t="s">
        <v>91</v>
      </c>
      <c r="D9" t="s">
        <v>117</v>
      </c>
    </row>
    <row r="10" spans="1:4" x14ac:dyDescent="0.25">
      <c r="A10" s="3" t="s">
        <v>86</v>
      </c>
      <c r="B10" s="3">
        <v>0</v>
      </c>
      <c r="C10" s="3" t="s">
        <v>94</v>
      </c>
      <c r="D10" t="s">
        <v>113</v>
      </c>
    </row>
    <row r="11" spans="1:4" x14ac:dyDescent="0.25">
      <c r="A11" s="3" t="s">
        <v>87</v>
      </c>
      <c r="B11" s="3" t="b">
        <v>0</v>
      </c>
      <c r="C11" s="3" t="s">
        <v>95</v>
      </c>
      <c r="D11" s="2" t="s">
        <v>92</v>
      </c>
    </row>
    <row r="12" spans="1:4" x14ac:dyDescent="0.25">
      <c r="A12" s="4" t="s">
        <v>61</v>
      </c>
      <c r="B12" s="4" t="s">
        <v>96</v>
      </c>
      <c r="C12" s="4" t="s">
        <v>97</v>
      </c>
      <c r="D12" s="10" t="s">
        <v>92</v>
      </c>
    </row>
    <row r="13" spans="1:4" x14ac:dyDescent="0.25">
      <c r="A13" s="4" t="s">
        <v>62</v>
      </c>
      <c r="B13" s="4" t="s">
        <v>96</v>
      </c>
      <c r="C13" s="4" t="s">
        <v>98</v>
      </c>
      <c r="D13" s="10" t="s">
        <v>92</v>
      </c>
    </row>
    <row r="14" spans="1:4" x14ac:dyDescent="0.25">
      <c r="A14" s="4" t="s">
        <v>99</v>
      </c>
      <c r="B14" s="4" t="s">
        <v>96</v>
      </c>
      <c r="C14" s="4" t="s">
        <v>100</v>
      </c>
      <c r="D14" s="10" t="s">
        <v>92</v>
      </c>
    </row>
    <row r="15" spans="1:4" x14ac:dyDescent="0.25">
      <c r="A15" s="11" t="s">
        <v>63</v>
      </c>
      <c r="B15" s="4" t="s">
        <v>96</v>
      </c>
      <c r="C15" s="4" t="s">
        <v>101</v>
      </c>
      <c r="D15" s="10" t="s">
        <v>92</v>
      </c>
    </row>
    <row r="16" spans="1:4" x14ac:dyDescent="0.25">
      <c r="A16" s="3" t="s">
        <v>67</v>
      </c>
      <c r="B16" s="7" t="s">
        <v>102</v>
      </c>
      <c r="C16" s="3" t="s">
        <v>103</v>
      </c>
      <c r="D16" t="s">
        <v>114</v>
      </c>
    </row>
    <row r="17" spans="1:4" x14ac:dyDescent="0.25">
      <c r="A17" s="3" t="s">
        <v>68</v>
      </c>
      <c r="B17" s="3" t="b">
        <v>0</v>
      </c>
      <c r="C17" s="3" t="s">
        <v>105</v>
      </c>
      <c r="D17" t="s">
        <v>115</v>
      </c>
    </row>
    <row r="18" spans="1:4" x14ac:dyDescent="0.25">
      <c r="A18" s="3" t="s">
        <v>69</v>
      </c>
      <c r="B18" s="3" t="s">
        <v>90</v>
      </c>
      <c r="C18" s="3" t="s">
        <v>91</v>
      </c>
      <c r="D18" t="s">
        <v>118</v>
      </c>
    </row>
    <row r="19" spans="1:4" x14ac:dyDescent="0.25">
      <c r="A19" s="3" t="s">
        <v>70</v>
      </c>
      <c r="B19" s="3">
        <v>0</v>
      </c>
      <c r="C19" s="3" t="s">
        <v>104</v>
      </c>
      <c r="D19" t="s">
        <v>116</v>
      </c>
    </row>
    <row r="20" spans="1:4" x14ac:dyDescent="0.25">
      <c r="A20" s="4" t="s">
        <v>83</v>
      </c>
      <c r="B20" s="4" t="s">
        <v>92</v>
      </c>
      <c r="C20" s="4" t="s">
        <v>92</v>
      </c>
    </row>
    <row r="21" spans="1:4" x14ac:dyDescent="0.25">
      <c r="A21" s="4" t="s">
        <v>53</v>
      </c>
      <c r="B21" s="4" t="s">
        <v>92</v>
      </c>
      <c r="C21" s="4" t="s">
        <v>92</v>
      </c>
    </row>
    <row r="22" spans="1:4" x14ac:dyDescent="0.25">
      <c r="A22" s="4" t="s">
        <v>54</v>
      </c>
      <c r="B22" s="4" t="s">
        <v>92</v>
      </c>
      <c r="C22" s="4" t="s">
        <v>92</v>
      </c>
    </row>
    <row r="23" spans="1:4" x14ac:dyDescent="0.25">
      <c r="A23" s="4" t="s">
        <v>55</v>
      </c>
      <c r="B23" s="4" t="s">
        <v>92</v>
      </c>
      <c r="C23" s="4" t="s">
        <v>92</v>
      </c>
    </row>
    <row r="24" spans="1:4" x14ac:dyDescent="0.25">
      <c r="A24" s="4" t="s">
        <v>84</v>
      </c>
      <c r="B24" s="4" t="s">
        <v>92</v>
      </c>
      <c r="C24" s="5" t="s">
        <v>93</v>
      </c>
    </row>
    <row r="25" spans="1:4" x14ac:dyDescent="0.25">
      <c r="A25" s="4" t="s">
        <v>56</v>
      </c>
      <c r="B25" s="4" t="s">
        <v>92</v>
      </c>
      <c r="C25" s="4" t="s">
        <v>92</v>
      </c>
    </row>
    <row r="26" spans="1:4" x14ac:dyDescent="0.25">
      <c r="A26" s="4" t="s">
        <v>85</v>
      </c>
      <c r="B26" s="4" t="s">
        <v>92</v>
      </c>
      <c r="C26" s="4" t="s">
        <v>92</v>
      </c>
    </row>
    <row r="27" spans="1:4" x14ac:dyDescent="0.25">
      <c r="A27" s="8" t="s">
        <v>57</v>
      </c>
      <c r="B27" s="8"/>
      <c r="C27" s="8" t="s">
        <v>120</v>
      </c>
      <c r="D27" s="9" t="s">
        <v>119</v>
      </c>
    </row>
    <row r="28" spans="1:4" x14ac:dyDescent="0.25">
      <c r="A28" s="4" t="s">
        <v>58</v>
      </c>
      <c r="B28" s="4" t="s">
        <v>92</v>
      </c>
      <c r="C28" s="4" t="s">
        <v>92</v>
      </c>
    </row>
    <row r="29" spans="1:4" x14ac:dyDescent="0.25">
      <c r="A29" s="4" t="s">
        <v>59</v>
      </c>
      <c r="B29" s="4" t="s">
        <v>92</v>
      </c>
      <c r="C29" s="4" t="s">
        <v>92</v>
      </c>
    </row>
    <row r="30" spans="1:4" x14ac:dyDescent="0.25">
      <c r="A30" s="4" t="s">
        <v>60</v>
      </c>
      <c r="B30" s="4" t="s">
        <v>92</v>
      </c>
      <c r="C30" s="4" t="s">
        <v>92</v>
      </c>
    </row>
    <row r="31" spans="1:4" x14ac:dyDescent="0.25">
      <c r="A31" s="4" t="s">
        <v>88</v>
      </c>
      <c r="B31" s="4" t="s">
        <v>92</v>
      </c>
      <c r="C31" s="4" t="s">
        <v>92</v>
      </c>
    </row>
    <row r="32" spans="1:4" x14ac:dyDescent="0.25">
      <c r="A32" s="4" t="s">
        <v>64</v>
      </c>
      <c r="B32" s="4" t="s">
        <v>92</v>
      </c>
      <c r="C32" s="4" t="s">
        <v>92</v>
      </c>
    </row>
    <row r="33" spans="1:3" x14ac:dyDescent="0.25">
      <c r="A33" s="4" t="s">
        <v>65</v>
      </c>
      <c r="B33" s="4" t="s">
        <v>92</v>
      </c>
      <c r="C33" s="4" t="s">
        <v>92</v>
      </c>
    </row>
    <row r="34" spans="1:3" x14ac:dyDescent="0.25">
      <c r="A34" s="4" t="s">
        <v>66</v>
      </c>
      <c r="B34" s="4" t="s">
        <v>92</v>
      </c>
      <c r="C34" s="4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dcterms:created xsi:type="dcterms:W3CDTF">2023-07-01T11:53:20Z</dcterms:created>
  <dcterms:modified xsi:type="dcterms:W3CDTF">2023-07-02T13:42:08Z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2023-07-01T11:53:20Z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1305fdcd-18bc-40ea-9c41-6ee58205e3a0</vt:lpwstr>
  </property>
  <property fmtid="{D5CDD505-2E9C-101B-9397-08002B2CF9AE}" pid="8" name="MSIP_Label_9d258917-277f-42cd-a3cd-14c4e9ee58bc_ContentBits">
    <vt:lpwstr>0</vt:lpwstr>
  </property>
</Properties>
</file>