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ventana" sheetId="1" state="visible" r:id="rId1"/>
    <sheet name="RMR" sheetId="2" state="visible" r:id="rId2"/>
    <sheet name="Leyenda" sheetId="3" state="visible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____________R">#REF!</definedName>
    <definedName name="____________R">#REF!</definedName>
    <definedName name="___________R">#REF!</definedName>
    <definedName name="__________R">#REF!</definedName>
    <definedName name="_________R">#REF!</definedName>
    <definedName name="________R">#REF!</definedName>
    <definedName name="_______R">#REF!</definedName>
    <definedName name="______R">#REF!</definedName>
    <definedName name="_____R">#REF!</definedName>
    <definedName name="____R">#REF!</definedName>
    <definedName name="___R">#REF!</definedName>
    <definedName name="__R">#REF!</definedName>
    <definedName name="_R">#REF!</definedName>
    <definedName name="a">#REF!</definedName>
    <definedName name="Bedrock">#REF!</definedName>
    <definedName name="CHECK">#REF!</definedName>
    <definedName name="Cohesive">#REF!</definedName>
    <definedName name="Colour">[1]XCodes!$L$2:$L$11</definedName>
    <definedName name="coords">'[2]Field Drill Site Check'!$E$2:$G$31</definedName>
    <definedName name="CSCD">'[3]DATOS LG'!$B$4:$B$11</definedName>
    <definedName name="Cw">#REF!</definedName>
    <definedName name="D">#REF!</definedName>
    <definedName name="Density_Cohesive">'[4]Hole ID'!$I$47:$I$52</definedName>
    <definedName name="Density_Granular">'[4]Hole ID'!$H$47:$H$51</definedName>
    <definedName name="DFGDF">#REF!</definedName>
    <definedName name="Dilatancy">'[4]Hole ID'!$P$47:$P$49</definedName>
    <definedName name="EF">'[5]DATOS LG'!$E$4:$E$10</definedName>
    <definedName name="FE">#REF!</definedName>
    <definedName name="FTRT">#REF!</definedName>
    <definedName name="Geologist_Name">[6]XCodes!$O$2:$O$58</definedName>
    <definedName name="GGGG">#REF!</definedName>
    <definedName name="Grain_Size">[1]XCodes!$R$2:$R$4</definedName>
    <definedName name="Granular">#REF!</definedName>
    <definedName name="henry">#REF!</definedName>
    <definedName name="INTEMPERISMO">'[7]DATOS LG'!$E$4:$E$10</definedName>
    <definedName name="L">#REF!</definedName>
    <definedName name="Lithology">[1]XCodes!$C$2:$C$29</definedName>
    <definedName name="Lithologys">[1]XCodes!$A$2:$A$28</definedName>
    <definedName name="LITO_RMR">#REF!</definedName>
    <definedName name="LITOLOGIA">'[7]DATOS LG'!$I$4:$I$33</definedName>
    <definedName name="Litology_Lookup">[8]Litología_Lookup!#REF!</definedName>
    <definedName name="LMT_M">'[7]LG EST.'!#REF!</definedName>
    <definedName name="longitude">#REF!</definedName>
    <definedName name="Magnetite_Style">[1]XCodes!$U$2:$U$5</definedName>
    <definedName name="n">#REF!</definedName>
    <definedName name="Non_Plastic">'[4]Hole ID'!$O$46</definedName>
    <definedName name="Plasticity">'[4]Hole ID'!$N$47:$N$50</definedName>
    <definedName name="q">#REF!</definedName>
    <definedName name="RESISTENCIA">'[7]DATOS LG'!$B$4:$B$11</definedName>
    <definedName name="S">#REF!</definedName>
    <definedName name="Structure">[1]XCodes!$AV$2:$AV$10</definedName>
    <definedName name="SW">'[9]DATOS LG'!$B$4:$B$11</definedName>
    <definedName name="Texture">[1]XCodes!$AY$2:$AY$9</definedName>
    <definedName name="th">'[2]Field Drill Site Check'!$G$2:$H$31</definedName>
    <definedName name="w">#REF!</definedName>
    <definedName name="_xlnm.Print_Area" localSheetId="0">'ventana'!$A$2:$BT$31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00"/>
    <numFmt numFmtId="166" formatCode="0.000"/>
    <numFmt numFmtId="167" formatCode="0.000000"/>
  </numFmts>
  <fonts count="63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sz val="7"/>
    </font>
    <font>
      <name val="Arial"/>
      <family val="2"/>
      <sz val="7"/>
    </font>
    <font>
      <name val="Arial"/>
      <family val="2"/>
      <sz val="12"/>
    </font>
    <font>
      <name val="Arial"/>
      <family val="2"/>
      <color indexed="8"/>
      <sz val="10"/>
    </font>
    <font>
      <name val="Arial"/>
      <family val="2"/>
      <color indexed="8"/>
      <sz val="7"/>
    </font>
    <font>
      <name val="Frutiger 45 Light"/>
      <b val="1"/>
      <sz val="9"/>
    </font>
    <font>
      <name val="Arial"/>
      <family val="2"/>
      <b val="1"/>
      <sz val="8"/>
      <u val="single"/>
    </font>
    <font>
      <name val="Arial"/>
      <family val="2"/>
      <b val="1"/>
      <sz val="7"/>
      <u val="single"/>
    </font>
    <font>
      <name val="Tahoma"/>
      <family val="2"/>
      <color indexed="81"/>
      <sz val="9"/>
    </font>
    <font>
      <name val="Arial"/>
      <family val="2"/>
      <sz val="10"/>
    </font>
    <font>
      <name val="Arial"/>
      <family val="2"/>
      <b val="1"/>
      <sz val="8"/>
    </font>
    <font>
      <name val="Calibri"/>
      <family val="2"/>
      <sz val="11"/>
      <scheme val="minor"/>
    </font>
    <font>
      <name val="Arial"/>
      <family val="2"/>
      <sz val="7"/>
    </font>
    <font>
      <name val="Arial"/>
      <family val="2"/>
      <b val="1"/>
      <sz val="10"/>
    </font>
    <font>
      <name val="Arial"/>
      <family val="2"/>
      <sz val="12"/>
    </font>
    <font>
      <name val="Arial"/>
      <family val="2"/>
      <b val="1"/>
      <sz val="7"/>
    </font>
    <font>
      <name val="Arial"/>
      <family val="2"/>
      <sz val="8"/>
    </font>
    <font>
      <name val="Arial"/>
      <family val="2"/>
      <sz val="6"/>
    </font>
    <font>
      <name val="Arial"/>
      <family val="2"/>
      <b val="1"/>
      <color theme="0"/>
      <sz val="8"/>
    </font>
    <font>
      <name val="Arial"/>
      <family val="2"/>
      <color theme="6" tint="0.7999816888943144"/>
      <sz val="8"/>
    </font>
    <font>
      <name val="Arial"/>
      <family val="2"/>
      <color rgb="FFFF0000"/>
      <sz val="10"/>
    </font>
    <font>
      <name val="Arial"/>
      <family val="2"/>
      <color theme="1"/>
      <sz val="7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Arial"/>
      <family val="2"/>
      <color indexed="8"/>
      <sz val="6"/>
    </font>
    <font>
      <name val="Arial"/>
      <family val="2"/>
      <sz val="7.5"/>
    </font>
    <font>
      <name val="Arial"/>
      <family val="2"/>
      <color theme="0"/>
      <sz val="10"/>
    </font>
    <font>
      <name val="Arial"/>
      <family val="2"/>
      <color rgb="FF00B050"/>
      <sz val="10"/>
    </font>
    <font>
      <name val="Arial"/>
      <family val="2"/>
      <color rgb="FF0070C0"/>
      <sz val="10"/>
    </font>
    <font>
      <name val="Arial"/>
      <family val="2"/>
      <color theme="8"/>
      <sz val="10"/>
    </font>
    <font>
      <name val="Arial"/>
      <family val="2"/>
      <color rgb="FFFFFF00"/>
      <sz val="10"/>
    </font>
    <font>
      <name val="Arial"/>
      <family val="2"/>
      <b val="1"/>
      <color theme="1"/>
      <sz val="8"/>
    </font>
    <font>
      <name val="Arial"/>
      <family val="2"/>
      <b val="1"/>
      <sz val="6"/>
    </font>
    <font>
      <name val="Arial"/>
      <family val="2"/>
      <color theme="1"/>
      <sz val="8"/>
    </font>
    <font>
      <name val="Arial"/>
      <family val="2"/>
      <b val="1"/>
      <color theme="0"/>
      <sz val="10"/>
    </font>
    <font>
      <name val="Calibri"/>
      <family val="2"/>
      <b val="1"/>
      <color theme="1"/>
      <sz val="2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8"/>
      <scheme val="minor"/>
    </font>
    <font>
      <name val="Arial"/>
      <family val="2"/>
      <b val="1"/>
      <color rgb="FFFFFFFF"/>
      <sz val="7"/>
    </font>
    <font>
      <name val="Arial"/>
      <family val="2"/>
      <b val="1"/>
      <color rgb="FFFF0000"/>
      <sz val="7.5"/>
    </font>
    <font>
      <name val="Arial"/>
      <family val="2"/>
      <b val="1"/>
      <color rgb="FFFF0000"/>
      <sz val="7"/>
    </font>
    <font>
      <name val="Arial"/>
      <family val="2"/>
      <b val="1"/>
      <color rgb="FFFF0000"/>
      <sz val="8"/>
    </font>
    <font>
      <name val="Arial"/>
      <family val="2"/>
      <color rgb="FFFF0000"/>
      <sz val="7"/>
    </font>
    <font>
      <name val="Arial"/>
      <family val="2"/>
      <color rgb="FFFF0000"/>
      <sz val="6"/>
    </font>
    <font>
      <name val="Arial"/>
      <family val="2"/>
      <color rgb="FFFF0000"/>
      <sz val="7.5"/>
    </font>
    <font>
      <name val="Arial"/>
      <family val="2"/>
      <color theme="1"/>
      <sz val="9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  <font>
      <name val="Arial"/>
      <family val="2"/>
      <sz val="10"/>
      <vertAlign val="superscript"/>
    </font>
    <font>
      <name val="Arial"/>
      <family val="2"/>
      <color rgb="FFFFFFFF"/>
      <sz val="10"/>
    </font>
    <font>
      <name val="Arial"/>
      <family val="2"/>
      <color theme="0"/>
      <sz val="7"/>
    </font>
  </fonts>
  <fills count="4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C6D9F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3760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AE6CE"/>
        <bgColor indexed="64"/>
      </patternFill>
    </fill>
    <fill>
      <patternFill patternType="solid">
        <fgColor rgb="FFFFDD99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rgb="FF99CC00"/>
        <bgColor indexed="64"/>
      </patternFill>
    </fill>
    <fill>
      <patternFill patternType="solid">
        <fgColor rgb="FFFFFFD8"/>
        <bgColor indexed="64"/>
      </patternFill>
    </fill>
    <fill>
      <patternFill patternType="solid">
        <fgColor rgb="FFBBFFFF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0080FF"/>
        <bgColor indexed="64"/>
      </patternFill>
    </fill>
    <fill>
      <patternFill patternType="solid">
        <fgColor rgb="FFBBDD55"/>
        <bgColor indexed="64"/>
      </patternFill>
    </fill>
    <fill>
      <patternFill patternType="solid">
        <fgColor rgb="FF0070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757171"/>
        <bgColor indexed="64"/>
      </patternFill>
    </fill>
    <fill>
      <patternFill patternType="solid">
        <fgColor rgb="FF6600FF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5">
    <xf numFmtId="0" fontId="0" fillId="0" borderId="0" applyAlignment="1">
      <alignment vertical="center"/>
    </xf>
    <xf numFmtId="0" fontId="18" fillId="0" borderId="0" applyProtection="1">
      <protection locked="0" hidden="0"/>
    </xf>
    <xf numFmtId="0" fontId="12" fillId="0" borderId="0" applyProtection="1">
      <protection locked="0" hidden="0"/>
    </xf>
    <xf numFmtId="0" fontId="18" fillId="0" borderId="0" applyProtection="1">
      <protection locked="0" hidden="0"/>
    </xf>
    <xf numFmtId="0" fontId="18" fillId="0" borderId="0" applyAlignment="1">
      <alignment vertical="center"/>
    </xf>
    <xf numFmtId="0" fontId="18" fillId="0" borderId="0" applyProtection="1">
      <protection locked="0" hidden="0"/>
    </xf>
    <xf numFmtId="0" fontId="18" fillId="0" borderId="0" applyAlignment="1">
      <alignment vertical="center"/>
    </xf>
    <xf numFmtId="0" fontId="18" fillId="0" borderId="0" applyAlignment="1">
      <alignment vertical="center"/>
    </xf>
    <xf numFmtId="0" fontId="12" fillId="0" borderId="0" applyProtection="1">
      <protection locked="0" hidden="0"/>
    </xf>
    <xf numFmtId="0" fontId="18" fillId="0" borderId="0" applyProtection="1">
      <protection locked="0" hidden="0"/>
    </xf>
    <xf numFmtId="0" fontId="18" fillId="0" borderId="0" applyAlignment="1">
      <alignment vertical="center"/>
    </xf>
    <xf numFmtId="0" fontId="7" fillId="0" borderId="0"/>
    <xf numFmtId="0" fontId="7" fillId="0" borderId="0"/>
    <xf numFmtId="0" fontId="7" fillId="0" borderId="0"/>
    <xf numFmtId="0" fontId="18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</cellStyleXfs>
  <cellXfs count="483">
    <xf numFmtId="0" fontId="0" fillId="0" borderId="0" applyAlignment="1" pivotButton="0" quotePrefix="0" xfId="0">
      <alignment vertical="center"/>
    </xf>
    <xf numFmtId="0" fontId="10" fillId="0" borderId="23" applyAlignment="1" pivotButton="0" quotePrefix="0" xfId="3">
      <alignment horizontal="center"/>
    </xf>
    <xf numFmtId="0" fontId="10" fillId="0" borderId="25" applyAlignment="1" pivotButton="0" quotePrefix="0" xfId="3">
      <alignment horizontal="center"/>
    </xf>
    <xf numFmtId="0" fontId="10" fillId="0" borderId="5" applyAlignment="1" pivotButton="0" quotePrefix="0" xfId="3">
      <alignment horizontal="center"/>
    </xf>
    <xf numFmtId="0" fontId="8" fillId="0" borderId="0" pivotButton="0" quotePrefix="0" xfId="3"/>
    <xf numFmtId="0" fontId="10" fillId="0" borderId="14" applyAlignment="1" pivotButton="0" quotePrefix="0" xfId="3">
      <alignment vertical="center" wrapText="1"/>
    </xf>
    <xf numFmtId="0" fontId="10" fillId="0" borderId="14" applyAlignment="1" pivotButton="0" quotePrefix="0" xfId="3">
      <alignment horizontal="center"/>
    </xf>
    <xf numFmtId="0" fontId="13" fillId="0" borderId="5" applyAlignment="1" pivotButton="0" quotePrefix="1" xfId="3">
      <alignment horizontal="center" vertical="center"/>
    </xf>
    <xf numFmtId="0" fontId="10" fillId="0" borderId="0" pivotButton="0" quotePrefix="0" xfId="3"/>
    <xf numFmtId="0" fontId="14" fillId="0" borderId="5" pivotButton="0" quotePrefix="0" xfId="3"/>
    <xf numFmtId="0" fontId="14" fillId="5" borderId="5" applyAlignment="1" pivotButton="0" quotePrefix="0" xfId="3">
      <alignment horizontal="center"/>
    </xf>
    <xf numFmtId="0" fontId="9" fillId="0" borderId="26" pivotButton="0" quotePrefix="0" xfId="3"/>
    <xf numFmtId="0" fontId="10" fillId="0" borderId="5" pivotButton="0" quotePrefix="0" xfId="3"/>
    <xf numFmtId="49" fontId="10" fillId="0" borderId="23" applyAlignment="1" pivotButton="0" quotePrefix="0" xfId="3">
      <alignment horizontal="center"/>
    </xf>
    <xf numFmtId="49" fontId="10" fillId="0" borderId="5" applyAlignment="1" pivotButton="0" quotePrefix="0" xfId="3">
      <alignment horizontal="center"/>
    </xf>
    <xf numFmtId="0" fontId="10" fillId="0" borderId="27" pivotButton="0" quotePrefix="0" xfId="3"/>
    <xf numFmtId="0" fontId="10" fillId="0" borderId="27" applyAlignment="1" pivotButton="0" quotePrefix="0" xfId="3">
      <alignment horizontal="center"/>
    </xf>
    <xf numFmtId="0" fontId="8" fillId="6" borderId="0" pivotButton="0" quotePrefix="0" xfId="3"/>
    <xf numFmtId="0" fontId="8" fillId="9" borderId="0" pivotButton="0" quotePrefix="0" xfId="3"/>
    <xf numFmtId="0" fontId="8" fillId="5" borderId="0" pivotButton="0" quotePrefix="0" xfId="3"/>
    <xf numFmtId="0" fontId="18" fillId="12" borderId="0" pivotButton="0" quotePrefix="0" xfId="1"/>
    <xf numFmtId="0" fontId="18" fillId="0" borderId="0" pivotButton="0" quotePrefix="0" xfId="1"/>
    <xf numFmtId="0" fontId="24" fillId="0" borderId="0" applyAlignment="1" pivotButton="0" quotePrefix="0" xfId="1">
      <alignment vertical="center"/>
    </xf>
    <xf numFmtId="0" fontId="21" fillId="0" borderId="0" applyAlignment="1" pivotButton="0" quotePrefix="0" xfId="1">
      <alignment vertical="center"/>
    </xf>
    <xf numFmtId="0" fontId="23" fillId="0" borderId="0" applyAlignment="1" pivotButton="0" quotePrefix="0" xfId="1">
      <alignment vertical="center"/>
    </xf>
    <xf numFmtId="0" fontId="19" fillId="0" borderId="0" applyAlignment="1" pivotButton="0" quotePrefix="0" xfId="1">
      <alignment horizontal="left" vertical="top"/>
    </xf>
    <xf numFmtId="0" fontId="27" fillId="2" borderId="6" applyAlignment="1" pivotButton="0" quotePrefix="0" xfId="1">
      <alignment vertical="center"/>
    </xf>
    <xf numFmtId="0" fontId="27" fillId="8" borderId="2" applyAlignment="1" pivotButton="0" quotePrefix="0" xfId="1">
      <alignment vertical="center"/>
    </xf>
    <xf numFmtId="0" fontId="28" fillId="0" borderId="0" pivotButton="0" quotePrefix="0" xfId="3"/>
    <xf numFmtId="0" fontId="8" fillId="0" borderId="0" pivotButton="0" quotePrefix="0" xfId="1"/>
    <xf numFmtId="0" fontId="8" fillId="12" borderId="0" pivotButton="0" quotePrefix="0" xfId="1"/>
    <xf numFmtId="0" fontId="29" fillId="0" borderId="0" pivotButton="0" quotePrefix="0" xfId="1"/>
    <xf numFmtId="0" fontId="31" fillId="0" borderId="0" pivotButton="0" quotePrefix="0" xfId="1"/>
    <xf numFmtId="0" fontId="32" fillId="0" borderId="0" pivotButton="0" quotePrefix="0" xfId="1"/>
    <xf numFmtId="0" fontId="31" fillId="0" borderId="1" pivotButton="0" quotePrefix="0" xfId="1"/>
    <xf numFmtId="164" fontId="19" fillId="14" borderId="5" applyAlignment="1" pivotButton="0" quotePrefix="0" xfId="1">
      <alignment horizontal="left" vertical="center"/>
    </xf>
    <xf numFmtId="0" fontId="33" fillId="0" borderId="8" pivotButton="0" quotePrefix="0" xfId="1"/>
    <xf numFmtId="0" fontId="8" fillId="0" borderId="9" pivotButton="0" quotePrefix="0" xfId="1"/>
    <xf numFmtId="0" fontId="8" fillId="0" borderId="10" pivotButton="0" quotePrefix="0" xfId="1"/>
    <xf numFmtId="0" fontId="19" fillId="20" borderId="5" applyAlignment="1" pivotButton="0" quotePrefix="0" xfId="1">
      <alignment vertical="center"/>
    </xf>
    <xf numFmtId="0" fontId="8" fillId="0" borderId="12" pivotButton="0" quotePrefix="0" xfId="1"/>
    <xf numFmtId="0" fontId="8" fillId="0" borderId="13" pivotButton="0" quotePrefix="0" xfId="1"/>
    <xf numFmtId="0" fontId="8" fillId="0" borderId="15" pivotButton="0" quotePrefix="0" xfId="1"/>
    <xf numFmtId="0" fontId="8" fillId="0" borderId="16" pivotButton="0" quotePrefix="0" xfId="1"/>
    <xf numFmtId="0" fontId="8" fillId="0" borderId="17" pivotButton="0" quotePrefix="0" xfId="1"/>
    <xf numFmtId="0" fontId="22" fillId="0" borderId="0" pivotButton="0" quotePrefix="0" xfId="1"/>
    <xf numFmtId="0" fontId="22" fillId="12" borderId="0" pivotButton="0" quotePrefix="0" xfId="1"/>
    <xf numFmtId="0" fontId="10" fillId="0" borderId="5" applyAlignment="1" pivotButton="0" quotePrefix="0" xfId="1">
      <alignment horizontal="center" vertical="center"/>
    </xf>
    <xf numFmtId="0" fontId="19" fillId="0" borderId="0" pivotButton="0" quotePrefix="0" xfId="1"/>
    <xf numFmtId="0" fontId="19" fillId="4" borderId="5" pivotButton="0" quotePrefix="0" xfId="1"/>
    <xf numFmtId="0" fontId="25" fillId="0" borderId="0" applyAlignment="1" pivotButton="0" quotePrefix="0" xfId="1">
      <alignment vertical="center"/>
    </xf>
    <xf numFmtId="0" fontId="10" fillId="7" borderId="9" applyAlignment="1" pivotButton="0" quotePrefix="0" xfId="1">
      <alignment textRotation="90"/>
    </xf>
    <xf numFmtId="0" fontId="10" fillId="7" borderId="0" applyAlignment="1" pivotButton="0" quotePrefix="0" xfId="1">
      <alignment textRotation="90"/>
    </xf>
    <xf numFmtId="0" fontId="10" fillId="0" borderId="0" applyAlignment="1" pivotButton="0" quotePrefix="0" xfId="1">
      <alignment horizontal="center" vertical="center"/>
    </xf>
    <xf numFmtId="2" fontId="10" fillId="0" borderId="5" applyAlignment="1" pivotButton="0" quotePrefix="0" xfId="1">
      <alignment horizontal="center" vertical="center"/>
    </xf>
    <xf numFmtId="0" fontId="10" fillId="5" borderId="5" applyAlignment="1" pivotButton="0" quotePrefix="0" xfId="1">
      <alignment horizontal="center" vertical="center"/>
    </xf>
    <xf numFmtId="0" fontId="10" fillId="5" borderId="0" applyAlignment="1" pivotButton="0" quotePrefix="0" xfId="1">
      <alignment horizontal="center" vertical="center"/>
    </xf>
    <xf numFmtId="1" fontId="10" fillId="5" borderId="0" applyAlignment="1" pivotButton="0" quotePrefix="0" xfId="1">
      <alignment horizontal="center" vertical="center"/>
    </xf>
    <xf numFmtId="0" fontId="26" fillId="0" borderId="0" pivotButton="0" quotePrefix="0" xfId="1"/>
    <xf numFmtId="2" fontId="8" fillId="0" borderId="0" pivotButton="0" quotePrefix="0" xfId="1"/>
    <xf numFmtId="0" fontId="9" fillId="0" borderId="0" applyAlignment="1" pivotButton="0" quotePrefix="0" xfId="1">
      <alignment vertical="center"/>
    </xf>
    <xf numFmtId="0" fontId="19" fillId="16" borderId="5" pivotButton="0" quotePrefix="0" xfId="1"/>
    <xf numFmtId="164" fontId="9" fillId="10" borderId="5" pivotButton="0" quotePrefix="0" xfId="1"/>
    <xf numFmtId="0" fontId="30" fillId="0" borderId="0" applyAlignment="1" pivotButton="0" quotePrefix="0" xfId="1">
      <alignment horizontal="center" vertical="center"/>
    </xf>
    <xf numFmtId="165" fontId="30" fillId="12" borderId="0" applyAlignment="1" pivotButton="0" quotePrefix="0" xfId="1">
      <alignment horizontal="center" vertical="center"/>
    </xf>
    <xf numFmtId="1" fontId="30" fillId="0" borderId="0" applyAlignment="1" pivotButton="0" quotePrefix="0" xfId="1">
      <alignment horizontal="center" vertical="center"/>
    </xf>
    <xf numFmtId="0" fontId="12" fillId="0" borderId="12" pivotButton="0" quotePrefix="0" xfId="1"/>
    <xf numFmtId="15" fontId="10" fillId="0" borderId="0" applyAlignment="1" pivotButton="0" quotePrefix="0" xfId="1">
      <alignment vertical="center"/>
    </xf>
    <xf numFmtId="2" fontId="8" fillId="12" borderId="0" pivotButton="0" quotePrefix="0" xfId="1"/>
    <xf numFmtId="0" fontId="10" fillId="7" borderId="5" applyAlignment="1" pivotButton="0" quotePrefix="0" xfId="1">
      <alignment horizontal="center" vertical="center"/>
    </xf>
    <xf numFmtId="165" fontId="10" fillId="7" borderId="5" applyAlignment="1" pivotButton="0" quotePrefix="0" xfId="1">
      <alignment horizontal="center" vertical="center"/>
    </xf>
    <xf numFmtId="1" fontId="10" fillId="7" borderId="5" applyAlignment="1" pivotButton="0" quotePrefix="0" xfId="1">
      <alignment horizontal="center" vertical="center"/>
    </xf>
    <xf numFmtId="15" fontId="9" fillId="0" borderId="0" applyAlignment="1" pivotButton="0" quotePrefix="0" xfId="1">
      <alignment vertical="center"/>
    </xf>
    <xf numFmtId="0" fontId="19" fillId="0" borderId="5" applyAlignment="1" pivotButton="0" quotePrefix="0" xfId="1">
      <alignment horizontal="center"/>
    </xf>
    <xf numFmtId="166" fontId="36" fillId="0" borderId="0" applyAlignment="1" applyProtection="1" pivotButton="0" quotePrefix="0" xfId="4">
      <alignment horizontal="left" vertical="center"/>
      <protection locked="1" hidden="1"/>
    </xf>
    <xf numFmtId="166" fontId="37" fillId="0" borderId="0" applyAlignment="1" applyProtection="1" pivotButton="0" quotePrefix="0" xfId="4">
      <alignment horizontal="left" vertical="center"/>
      <protection locked="1" hidden="1"/>
    </xf>
    <xf numFmtId="166" fontId="38" fillId="0" borderId="0" applyAlignment="1" applyProtection="1" pivotButton="0" quotePrefix="0" xfId="0">
      <alignment vertical="center"/>
      <protection locked="1" hidden="1"/>
    </xf>
    <xf numFmtId="0" fontId="8" fillId="0" borderId="1" pivotButton="0" quotePrefix="0" xfId="1"/>
    <xf numFmtId="0" fontId="33" fillId="0" borderId="0" pivotButton="0" quotePrefix="0" xfId="1"/>
    <xf numFmtId="164" fontId="9" fillId="3" borderId="5" pivotButton="0" quotePrefix="0" xfId="1"/>
    <xf numFmtId="0" fontId="12" fillId="0" borderId="0" pivotButton="0" quotePrefix="0" xfId="1"/>
    <xf numFmtId="0" fontId="25" fillId="0" borderId="12" applyAlignment="1" pivotButton="0" quotePrefix="0" xfId="1">
      <alignment horizontal="center" vertical="top"/>
    </xf>
    <xf numFmtId="0" fontId="25" fillId="0" borderId="0" applyAlignment="1" pivotButton="0" quotePrefix="0" xfId="1">
      <alignment horizontal="center" vertical="top"/>
    </xf>
    <xf numFmtId="0" fontId="19" fillId="0" borderId="10" applyAlignment="1" pivotButton="0" quotePrefix="0" xfId="1">
      <alignment horizontal="left" vertical="top"/>
    </xf>
    <xf numFmtId="0" fontId="19" fillId="0" borderId="13" applyAlignment="1" pivotButton="0" quotePrefix="0" xfId="1">
      <alignment horizontal="left" vertical="top"/>
    </xf>
    <xf numFmtId="0" fontId="29" fillId="0" borderId="15" pivotButton="0" quotePrefix="0" xfId="1"/>
    <xf numFmtId="0" fontId="10" fillId="0" borderId="16" applyAlignment="1" pivotButton="0" quotePrefix="0" xfId="1">
      <alignment vertical="center"/>
    </xf>
    <xf numFmtId="0" fontId="29" fillId="0" borderId="16" pivotButton="0" quotePrefix="0" xfId="1"/>
    <xf numFmtId="0" fontId="31" fillId="0" borderId="16" pivotButton="0" quotePrefix="0" xfId="1"/>
    <xf numFmtId="0" fontId="25" fillId="0" borderId="8" applyAlignment="1" pivotButton="0" quotePrefix="0" xfId="1">
      <alignment vertical="top"/>
    </xf>
    <xf numFmtId="0" fontId="25" fillId="0" borderId="9" applyAlignment="1" pivotButton="0" quotePrefix="0" xfId="1">
      <alignment vertical="top"/>
    </xf>
    <xf numFmtId="0" fontId="25" fillId="0" borderId="12" applyAlignment="1" pivotButton="0" quotePrefix="0" xfId="1">
      <alignment vertical="top"/>
    </xf>
    <xf numFmtId="0" fontId="10" fillId="0" borderId="0" applyAlignment="1" pivotButton="0" quotePrefix="0" xfId="1">
      <alignment vertical="center" textRotation="90"/>
    </xf>
    <xf numFmtId="0" fontId="10" fillId="23" borderId="0" applyAlignment="1" pivotButton="0" quotePrefix="0" xfId="1">
      <alignment horizontal="center" vertical="center"/>
    </xf>
    <xf numFmtId="1" fontId="10" fillId="23" borderId="0" applyAlignment="1" pivotButton="0" quotePrefix="0" xfId="1">
      <alignment horizontal="center" vertical="center"/>
    </xf>
    <xf numFmtId="0" fontId="25" fillId="0" borderId="0" applyAlignment="1" pivotButton="0" quotePrefix="0" xfId="1">
      <alignment vertical="top"/>
    </xf>
    <xf numFmtId="0" fontId="19" fillId="22" borderId="5" applyAlignment="1" pivotButton="0" quotePrefix="0" xfId="1">
      <alignment horizontal="center" vertical="center"/>
    </xf>
    <xf numFmtId="0" fontId="41" fillId="0" borderId="2" pivotButton="0" quotePrefix="0" xfId="1"/>
    <xf numFmtId="0" fontId="41" fillId="0" borderId="4" pivotButton="0" quotePrefix="0" xfId="1"/>
    <xf numFmtId="1" fontId="8" fillId="0" borderId="5" applyAlignment="1" pivotButton="0" quotePrefix="0" xfId="10">
      <alignment horizontal="center" vertical="center"/>
    </xf>
    <xf numFmtId="0" fontId="19" fillId="22" borderId="4" applyAlignment="1" pivotButton="0" quotePrefix="0" xfId="1">
      <alignment horizontal="center" vertical="center"/>
    </xf>
    <xf numFmtId="2" fontId="31" fillId="6" borderId="5" applyAlignment="1" applyProtection="1" pivotButton="0" quotePrefix="0" xfId="10">
      <alignment horizontal="center" vertical="center"/>
      <protection locked="1" hidden="1"/>
    </xf>
    <xf numFmtId="0" fontId="19" fillId="0" borderId="0" applyAlignment="1" pivotButton="0" quotePrefix="0" xfId="1">
      <alignment horizontal="left" vertical="center"/>
    </xf>
    <xf numFmtId="0" fontId="42" fillId="0" borderId="5" applyAlignment="1" pivotButton="0" quotePrefix="0" xfId="2">
      <alignment horizontal="center" vertical="center"/>
    </xf>
    <xf numFmtId="0" fontId="42" fillId="12" borderId="5" applyAlignment="1" pivotButton="0" quotePrefix="0" xfId="1">
      <alignment horizontal="center" vertical="center"/>
    </xf>
    <xf numFmtId="1" fontId="42" fillId="12" borderId="5" applyAlignment="1" pivotButton="0" quotePrefix="0" xfId="2">
      <alignment horizontal="center" vertical="center"/>
    </xf>
    <xf numFmtId="1" fontId="42" fillId="6" borderId="5" applyAlignment="1" pivotButton="0" quotePrefix="0" xfId="2">
      <alignment horizontal="center" vertical="center"/>
    </xf>
    <xf numFmtId="1" fontId="42" fillId="6" borderId="5" applyAlignment="1" pivotButton="0" quotePrefix="0" xfId="1">
      <alignment vertical="center"/>
    </xf>
    <xf numFmtId="1" fontId="42" fillId="12" borderId="5" applyAlignment="1" pivotButton="0" quotePrefix="0" xfId="1">
      <alignment horizontal="center" vertical="center"/>
    </xf>
    <xf numFmtId="0" fontId="42" fillId="0" borderId="7" applyAlignment="1" pivotButton="0" quotePrefix="0" xfId="2">
      <alignment horizontal="center" vertical="center"/>
    </xf>
    <xf numFmtId="1" fontId="42" fillId="6" borderId="7" applyAlignment="1" pivotButton="0" quotePrefix="0" xfId="2">
      <alignment horizontal="center" vertical="center"/>
    </xf>
    <xf numFmtId="1" fontId="42" fillId="6" borderId="0" applyAlignment="1" applyProtection="1" pivotButton="0" quotePrefix="0" xfId="10">
      <alignment horizontal="center" vertical="center"/>
      <protection locked="1" hidden="1"/>
    </xf>
    <xf numFmtId="1" fontId="42" fillId="6" borderId="7" applyAlignment="1" pivotButton="0" quotePrefix="0" xfId="1">
      <alignment vertical="center"/>
    </xf>
    <xf numFmtId="2" fontId="42" fillId="6" borderId="5" applyAlignment="1" pivotButton="0" quotePrefix="0" xfId="1">
      <alignment horizontal="center" vertical="center"/>
    </xf>
    <xf numFmtId="2" fontId="42" fillId="6" borderId="5" applyAlignment="1" pivotButton="0" quotePrefix="0" xfId="1">
      <alignment vertical="center"/>
    </xf>
    <xf numFmtId="0" fontId="43" fillId="12" borderId="0" pivotButton="0" quotePrefix="0" xfId="1"/>
    <xf numFmtId="0" fontId="35" fillId="12" borderId="0" pivotButton="0" quotePrefix="0" xfId="1"/>
    <xf numFmtId="0" fontId="34" fillId="12" borderId="7" applyAlignment="1" pivotButton="0" quotePrefix="0" xfId="1">
      <alignment horizontal="center" textRotation="90"/>
    </xf>
    <xf numFmtId="0" fontId="34" fillId="12" borderId="11" applyAlignment="1" pivotButton="0" quotePrefix="0" xfId="1">
      <alignment horizontal="center" textRotation="90"/>
    </xf>
    <xf numFmtId="0" fontId="5" fillId="0" borderId="0" pivotButton="0" quotePrefix="0" xfId="13"/>
    <xf numFmtId="0" fontId="44" fillId="0" borderId="0" pivotButton="0" quotePrefix="0" xfId="10"/>
    <xf numFmtId="0" fontId="8" fillId="0" borderId="0" pivotButton="0" quotePrefix="0" xfId="10"/>
    <xf numFmtId="0" fontId="8" fillId="0" borderId="0" applyAlignment="1" pivotButton="0" quotePrefix="0" xfId="10">
      <alignment horizontal="center"/>
    </xf>
    <xf numFmtId="0" fontId="45" fillId="6" borderId="5" applyAlignment="1" pivotButton="0" quotePrefix="0" xfId="10">
      <alignment horizontal="center"/>
    </xf>
    <xf numFmtId="0" fontId="45" fillId="22" borderId="5" applyAlignment="1" pivotButton="0" quotePrefix="0" xfId="10">
      <alignment horizontal="center"/>
    </xf>
    <xf numFmtId="0" fontId="46" fillId="4" borderId="5" applyAlignment="1" pivotButton="0" quotePrefix="0" xfId="10">
      <alignment horizontal="center" vertical="center"/>
    </xf>
    <xf numFmtId="0" fontId="32" fillId="0" borderId="0" applyAlignment="1" pivotButton="0" quotePrefix="0" xfId="13">
      <alignment horizontal="center" vertical="center"/>
    </xf>
    <xf numFmtId="0" fontId="31" fillId="0" borderId="0" applyAlignment="1" pivotButton="0" quotePrefix="0" xfId="13">
      <alignment horizontal="center" vertical="center"/>
    </xf>
    <xf numFmtId="0" fontId="47" fillId="0" borderId="5" applyAlignment="1" pivotButton="0" quotePrefix="0" xfId="10">
      <alignment horizontal="center"/>
    </xf>
    <xf numFmtId="49" fontId="47" fillId="0" borderId="5" applyAlignment="1" pivotButton="0" quotePrefix="0" xfId="10">
      <alignment horizontal="center"/>
    </xf>
    <xf numFmtId="0" fontId="48" fillId="0" borderId="5" applyAlignment="1" pivotButton="0" quotePrefix="0" xfId="10">
      <alignment horizontal="center" vertical="center" wrapText="1"/>
    </xf>
    <xf numFmtId="0" fontId="32" fillId="0" borderId="5" applyAlignment="1" pivotButton="0" quotePrefix="0" xfId="13">
      <alignment horizontal="center" vertical="center"/>
    </xf>
    <xf numFmtId="0" fontId="31" fillId="0" borderId="5" applyAlignment="1" pivotButton="0" quotePrefix="0" xfId="13">
      <alignment horizontal="center" vertical="center"/>
    </xf>
    <xf numFmtId="0" fontId="49" fillId="0" borderId="11" applyAlignment="1" pivotButton="0" quotePrefix="0" xfId="10">
      <alignment horizontal="left"/>
    </xf>
    <xf numFmtId="0" fontId="47" fillId="0" borderId="0" applyAlignment="1" pivotButton="0" quotePrefix="0" xfId="10">
      <alignment horizontal="center"/>
    </xf>
    <xf numFmtId="0" fontId="48" fillId="0" borderId="0" applyAlignment="1" pivotButton="0" quotePrefix="0" xfId="10">
      <alignment horizontal="center" vertical="center" wrapText="1"/>
    </xf>
    <xf numFmtId="0" fontId="45" fillId="22" borderId="7" applyAlignment="1" pivotButton="0" quotePrefix="0" xfId="10">
      <alignment horizontal="center"/>
    </xf>
    <xf numFmtId="0" fontId="8" fillId="0" borderId="5" applyAlignment="1" pivotButton="0" quotePrefix="0" xfId="14">
      <alignment horizontal="center"/>
    </xf>
    <xf numFmtId="0" fontId="31" fillId="0" borderId="5" applyAlignment="1" pivotButton="0" quotePrefix="0" xfId="10">
      <alignment horizontal="center"/>
    </xf>
    <xf numFmtId="0" fontId="8" fillId="0" borderId="5" applyAlignment="1" pivotButton="0" quotePrefix="0" xfId="10">
      <alignment horizontal="center"/>
    </xf>
    <xf numFmtId="0" fontId="8" fillId="0" borderId="0" applyAlignment="1" pivotButton="0" quotePrefix="0" xfId="14">
      <alignment horizontal="center"/>
    </xf>
    <xf numFmtId="0" fontId="8" fillId="0" borderId="5" applyAlignment="1" pivotButton="0" quotePrefix="0" xfId="10">
      <alignment horizontal="center" vertical="center"/>
    </xf>
    <xf numFmtId="0" fontId="5" fillId="0" borderId="5" applyAlignment="1" pivotButton="0" quotePrefix="0" xfId="10">
      <alignment horizontal="center" vertical="center"/>
    </xf>
    <xf numFmtId="0" fontId="0" fillId="0" borderId="0" pivotButton="0" quotePrefix="0" xfId="10"/>
    <xf numFmtId="0" fontId="46" fillId="6" borderId="5" applyAlignment="1" pivotButton="0" quotePrefix="0" xfId="10">
      <alignment horizontal="center" vertical="center"/>
    </xf>
    <xf numFmtId="0" fontId="5" fillId="0" borderId="0" applyAlignment="1" pivotButton="0" quotePrefix="0" xfId="13">
      <alignment horizontal="left" vertical="top"/>
    </xf>
    <xf numFmtId="16" fontId="47" fillId="0" borderId="5" applyAlignment="1" pivotButton="0" quotePrefix="0" xfId="10">
      <alignment horizontal="center"/>
    </xf>
    <xf numFmtId="0" fontId="46" fillId="22" borderId="5" applyAlignment="1" pivotButton="0" quotePrefix="0" xfId="10">
      <alignment vertical="center"/>
    </xf>
    <xf numFmtId="0" fontId="46" fillId="22" borderId="5" applyAlignment="1" pivotButton="0" quotePrefix="0" xfId="10">
      <alignment horizontal="center" vertical="center"/>
    </xf>
    <xf numFmtId="0" fontId="46" fillId="22" borderId="5" applyAlignment="1" pivotButton="0" quotePrefix="0" xfId="10">
      <alignment horizontal="center" vertical="center" wrapText="1"/>
    </xf>
    <xf numFmtId="0" fontId="48" fillId="0" borderId="5" applyAlignment="1" pivotButton="0" quotePrefix="0" xfId="10">
      <alignment vertical="center" wrapText="1"/>
    </xf>
    <xf numFmtId="0" fontId="8" fillId="0" borderId="5" pivotButton="0" quotePrefix="0" xfId="10"/>
    <xf numFmtId="167" fontId="8" fillId="0" borderId="5" pivotButton="0" quotePrefix="0" xfId="10"/>
    <xf numFmtId="49" fontId="48" fillId="0" borderId="5" applyAlignment="1" pivotButton="0" quotePrefix="0" xfId="10">
      <alignment horizontal="center" vertical="center" wrapText="1"/>
    </xf>
    <xf numFmtId="0" fontId="46" fillId="22" borderId="7" applyAlignment="1" pivotButton="0" quotePrefix="0" xfId="10">
      <alignment vertical="center"/>
    </xf>
    <xf numFmtId="0" fontId="46" fillId="22" borderId="7" applyAlignment="1" pivotButton="0" quotePrefix="0" xfId="10">
      <alignment horizontal="center" vertical="center" wrapText="1"/>
    </xf>
    <xf numFmtId="0" fontId="46" fillId="6" borderId="7" applyAlignment="1" pivotButton="0" quotePrefix="0" xfId="10">
      <alignment horizontal="center" vertical="center"/>
    </xf>
    <xf numFmtId="0" fontId="20" fillId="0" borderId="5" applyAlignment="1" pivotButton="0" quotePrefix="0" xfId="10">
      <alignment horizontal="center"/>
    </xf>
    <xf numFmtId="0" fontId="48" fillId="0" borderId="0" applyAlignment="1" pivotButton="0" quotePrefix="0" xfId="10">
      <alignment vertical="center" wrapText="1"/>
    </xf>
    <xf numFmtId="0" fontId="50" fillId="26" borderId="38" applyAlignment="1" pivotButton="0" quotePrefix="0" xfId="13">
      <alignment horizontal="center" vertical="center" wrapText="1" readingOrder="1"/>
    </xf>
    <xf numFmtId="0" fontId="50" fillId="26" borderId="5" applyAlignment="1" pivotButton="0" quotePrefix="0" xfId="13">
      <alignment horizontal="center" vertical="center" wrapText="1" readingOrder="1"/>
    </xf>
    <xf numFmtId="0" fontId="5" fillId="0" borderId="5" applyAlignment="1" pivotButton="0" quotePrefix="0" xfId="13">
      <alignment horizontal="center" vertical="center"/>
    </xf>
    <xf numFmtId="0" fontId="42" fillId="6" borderId="5" applyAlignment="1" pivotButton="0" quotePrefix="0" xfId="0">
      <alignment horizontal="center"/>
    </xf>
    <xf numFmtId="0" fontId="42" fillId="6" borderId="0" applyAlignment="1" pivotButton="0" quotePrefix="0" xfId="0">
      <alignment horizontal="center"/>
    </xf>
    <xf numFmtId="1" fontId="42" fillId="6" borderId="5" applyAlignment="1" applyProtection="1" pivotButton="0" quotePrefix="0" xfId="10">
      <alignment horizontal="center" vertical="center"/>
      <protection locked="1" hidden="1"/>
    </xf>
    <xf numFmtId="49" fontId="5" fillId="0" borderId="5" applyAlignment="1" pivotButton="0" quotePrefix="0" xfId="10">
      <alignment horizontal="center" vertical="center"/>
    </xf>
    <xf numFmtId="49" fontId="8" fillId="0" borderId="5" applyAlignment="1" pivotButton="0" quotePrefix="0" xfId="10">
      <alignment horizontal="center" vertical="center"/>
    </xf>
    <xf numFmtId="0" fontId="51" fillId="12" borderId="11" applyAlignment="1" pivotButton="0" quotePrefix="0" xfId="1">
      <alignment horizontal="center" textRotation="90"/>
    </xf>
    <xf numFmtId="0" fontId="51" fillId="12" borderId="14" applyAlignment="1" pivotButton="0" quotePrefix="0" xfId="1">
      <alignment horizontal="center" textRotation="90"/>
    </xf>
    <xf numFmtId="0" fontId="52" fillId="0" borderId="5" applyAlignment="1" pivotButton="0" quotePrefix="0" xfId="1">
      <alignment horizontal="center" vertical="center"/>
    </xf>
    <xf numFmtId="0" fontId="10" fillId="23" borderId="5" applyAlignment="1" pivotButton="0" quotePrefix="0" xfId="1">
      <alignment horizontal="center" vertical="center"/>
    </xf>
    <xf numFmtId="0" fontId="34" fillId="27" borderId="7" applyAlignment="1" pivotButton="0" quotePrefix="0" xfId="1">
      <alignment horizontal="center" textRotation="90"/>
    </xf>
    <xf numFmtId="0" fontId="34" fillId="27" borderId="11" applyAlignment="1" pivotButton="0" quotePrefix="0" xfId="1">
      <alignment horizontal="center" textRotation="90"/>
    </xf>
    <xf numFmtId="0" fontId="51" fillId="27" borderId="11" applyAlignment="1" pivotButton="0" quotePrefix="0" xfId="1">
      <alignment horizontal="center" textRotation="90"/>
    </xf>
    <xf numFmtId="0" fontId="51" fillId="27" borderId="14" applyAlignment="1" pivotButton="0" quotePrefix="0" xfId="1">
      <alignment horizontal="center" textRotation="90"/>
    </xf>
    <xf numFmtId="0" fontId="52" fillId="27" borderId="5" applyAlignment="1" pivotButton="0" quotePrefix="0" xfId="1">
      <alignment horizontal="center" vertical="center"/>
    </xf>
    <xf numFmtId="0" fontId="5" fillId="0" borderId="5" applyAlignment="1" pivotButton="0" quotePrefix="0" xfId="13">
      <alignment horizontal="center"/>
    </xf>
    <xf numFmtId="1" fontId="8" fillId="0" borderId="5" applyAlignment="1" pivotButton="0" quotePrefix="0" xfId="10">
      <alignment horizontal="center"/>
    </xf>
    <xf numFmtId="1" fontId="5" fillId="0" borderId="0" pivotButton="0" quotePrefix="0" xfId="13"/>
    <xf numFmtId="0" fontId="4" fillId="0" borderId="5" applyAlignment="1" pivotButton="0" quotePrefix="0" xfId="13">
      <alignment horizontal="center"/>
    </xf>
    <xf numFmtId="0" fontId="30" fillId="0" borderId="5" applyAlignment="1" pivotButton="0" quotePrefix="0" xfId="1">
      <alignment horizontal="center" vertical="center"/>
    </xf>
    <xf numFmtId="165" fontId="30" fillId="0" borderId="5" applyAlignment="1" pivotButton="0" quotePrefix="0" xfId="1">
      <alignment horizontal="center" vertical="center"/>
    </xf>
    <xf numFmtId="1" fontId="30" fillId="0" borderId="5" applyAlignment="1" pivotButton="0" quotePrefix="0" xfId="1">
      <alignment horizontal="center" vertical="center"/>
    </xf>
    <xf numFmtId="2" fontId="30" fillId="0" borderId="5" applyAlignment="1" pivotButton="0" quotePrefix="0" xfId="1">
      <alignment horizontal="center" vertical="center"/>
    </xf>
    <xf numFmtId="1" fontId="10" fillId="0" borderId="5" applyAlignment="1" pivotButton="0" quotePrefix="0" xfId="1">
      <alignment horizontal="center" vertical="center"/>
    </xf>
    <xf numFmtId="165" fontId="10" fillId="0" borderId="5" applyAlignment="1" pivotButton="0" quotePrefix="0" xfId="1">
      <alignment horizontal="center" vertical="center"/>
    </xf>
    <xf numFmtId="0" fontId="39" fillId="6" borderId="0" applyAlignment="1" applyProtection="1" pivotButton="0" quotePrefix="0" xfId="10">
      <alignment horizontal="left" vertical="center"/>
      <protection locked="1" hidden="1"/>
    </xf>
    <xf numFmtId="1" fontId="25" fillId="12" borderId="5" applyAlignment="1" pivotButton="0" quotePrefix="0" xfId="1">
      <alignment horizontal="center" vertical="center"/>
    </xf>
    <xf numFmtId="0" fontId="42" fillId="12" borderId="5" applyAlignment="1" pivotButton="0" quotePrefix="0" xfId="2">
      <alignment horizontal="center" vertical="center"/>
    </xf>
    <xf numFmtId="0" fontId="29" fillId="12" borderId="0" pivotButton="0" quotePrefix="0" xfId="1"/>
    <xf numFmtId="0" fontId="53" fillId="12" borderId="0" applyAlignment="1" pivotButton="0" quotePrefix="0" xfId="1">
      <alignment horizontal="left" vertical="top"/>
    </xf>
    <xf numFmtId="0" fontId="54" fillId="12" borderId="0" applyAlignment="1" pivotButton="0" quotePrefix="0" xfId="1">
      <alignment vertical="center" textRotation="90"/>
    </xf>
    <xf numFmtId="0" fontId="55" fillId="12" borderId="0" applyAlignment="1" pivotButton="0" quotePrefix="0" xfId="1">
      <alignment horizontal="center" vertical="center" wrapText="1"/>
    </xf>
    <xf numFmtId="0" fontId="56" fillId="12" borderId="0" applyAlignment="1" pivotButton="0" quotePrefix="0" xfId="1">
      <alignment horizontal="center" textRotation="90"/>
    </xf>
    <xf numFmtId="0" fontId="52" fillId="5" borderId="0" applyAlignment="1" pivotButton="0" quotePrefix="0" xfId="1">
      <alignment vertical="center"/>
    </xf>
    <xf numFmtId="0" fontId="52" fillId="23" borderId="0" applyAlignment="1" pivotButton="0" quotePrefix="0" xfId="1">
      <alignment vertical="center"/>
    </xf>
    <xf numFmtId="1" fontId="54" fillId="12" borderId="0" applyAlignment="1" pivotButton="0" quotePrefix="0" xfId="1">
      <alignment horizontal="center" vertical="center"/>
    </xf>
    <xf numFmtId="1" fontId="57" fillId="24" borderId="0" applyAlignment="1" applyProtection="1" pivotButton="0" quotePrefix="0" xfId="0">
      <alignment horizontal="center" vertical="center"/>
      <protection locked="1" hidden="1"/>
    </xf>
    <xf numFmtId="1" fontId="10" fillId="12" borderId="0" applyAlignment="1" pivotButton="0" quotePrefix="0" xfId="1">
      <alignment horizontal="center" vertical="center"/>
    </xf>
    <xf numFmtId="0" fontId="42" fillId="23" borderId="7" applyAlignment="1" pivotButton="0" quotePrefix="0" xfId="1">
      <alignment vertical="center"/>
    </xf>
    <xf numFmtId="0" fontId="42" fillId="5" borderId="7" applyAlignment="1" pivotButton="0" quotePrefix="0" xfId="1">
      <alignment vertical="center"/>
    </xf>
    <xf numFmtId="0" fontId="40" fillId="0" borderId="0" pivotButton="0" quotePrefix="0" xfId="24"/>
    <xf numFmtId="0" fontId="42" fillId="0" borderId="0" pivotButton="0" quotePrefix="0" xfId="24"/>
    <xf numFmtId="0" fontId="31" fillId="0" borderId="0" pivotButton="0" quotePrefix="0" xfId="24"/>
    <xf numFmtId="0" fontId="32" fillId="0" borderId="0" pivotButton="0" quotePrefix="0" xfId="24"/>
    <xf numFmtId="0" fontId="40" fillId="0" borderId="5" applyAlignment="1" pivotButton="0" quotePrefix="0" xfId="24">
      <alignment vertical="center"/>
    </xf>
    <xf numFmtId="0" fontId="40" fillId="0" borderId="5" applyAlignment="1" pivotButton="0" quotePrefix="0" xfId="24">
      <alignment vertical="center" wrapText="1"/>
    </xf>
    <xf numFmtId="0" fontId="42" fillId="0" borderId="0" applyAlignment="1" pivotButton="0" quotePrefix="0" xfId="24">
      <alignment vertical="center"/>
    </xf>
    <xf numFmtId="0" fontId="31" fillId="0" borderId="0" applyAlignment="1" pivotButton="0" quotePrefix="0" xfId="24">
      <alignment vertical="center"/>
    </xf>
    <xf numFmtId="0" fontId="22" fillId="17" borderId="5" applyAlignment="1" pivotButton="0" quotePrefix="0" xfId="24">
      <alignment horizontal="center" vertical="center" wrapText="1"/>
    </xf>
    <xf numFmtId="0" fontId="22" fillId="17" borderId="5" applyAlignment="1" pivotButton="0" quotePrefix="0" xfId="24">
      <alignment horizontal="center" vertical="center"/>
    </xf>
    <xf numFmtId="0" fontId="58" fillId="0" borderId="5" applyAlignment="1" pivotButton="0" quotePrefix="0" xfId="24">
      <alignment vertical="center" wrapText="1"/>
    </xf>
    <xf numFmtId="0" fontId="31" fillId="0" borderId="5" applyAlignment="1" pivotButton="0" quotePrefix="0" xfId="24">
      <alignment horizontal="center" vertical="center" wrapText="1"/>
    </xf>
    <xf numFmtId="0" fontId="31" fillId="0" borderId="5" applyAlignment="1" pivotButton="0" quotePrefix="0" xfId="24">
      <alignment horizontal="center" vertical="center"/>
    </xf>
    <xf numFmtId="0" fontId="31" fillId="4" borderId="5" applyAlignment="1" pivotButton="0" quotePrefix="0" xfId="24">
      <alignment horizontal="center" vertical="center" wrapText="1"/>
    </xf>
    <xf numFmtId="0" fontId="31" fillId="4" borderId="5" applyAlignment="1" pivotButton="0" quotePrefix="0" xfId="24">
      <alignment horizontal="center" vertical="center"/>
    </xf>
    <xf numFmtId="0" fontId="42" fillId="0" borderId="5" applyAlignment="1" pivotButton="0" quotePrefix="0" xfId="24">
      <alignment horizontal="center"/>
    </xf>
    <xf numFmtId="0" fontId="42" fillId="0" borderId="5" pivotButton="0" quotePrefix="0" xfId="24"/>
    <xf numFmtId="0" fontId="35" fillId="28" borderId="5" applyAlignment="1" pivotButton="0" quotePrefix="0" xfId="24">
      <alignment horizontal="center" vertical="center"/>
    </xf>
    <xf numFmtId="0" fontId="8" fillId="28" borderId="5" applyAlignment="1" pivotButton="0" quotePrefix="0" xfId="24">
      <alignment horizontal="center" vertical="center"/>
    </xf>
    <xf numFmtId="0" fontId="8" fillId="0" borderId="5" applyAlignment="1" pivotButton="0" quotePrefix="0" xfId="24">
      <alignment horizontal="center"/>
    </xf>
    <xf numFmtId="0" fontId="59" fillId="29" borderId="5" applyAlignment="1" pivotButton="0" quotePrefix="0" xfId="24">
      <alignment horizontal="left" vertical="center" wrapText="1" indent="1"/>
    </xf>
    <xf numFmtId="0" fontId="59" fillId="0" borderId="5" applyAlignment="1" pivotButton="0" quotePrefix="0" xfId="24">
      <alignment horizontal="left" vertical="center" wrapText="1" indent="1"/>
    </xf>
    <xf numFmtId="0" fontId="31" fillId="0" borderId="5" pivotButton="0" quotePrefix="0" xfId="24"/>
    <xf numFmtId="2" fontId="31" fillId="0" borderId="5" applyAlignment="1" pivotButton="0" quotePrefix="0" xfId="24">
      <alignment horizontal="center" vertical="center"/>
    </xf>
    <xf numFmtId="0" fontId="59" fillId="30" borderId="5" applyAlignment="1" pivotButton="0" quotePrefix="0" xfId="24">
      <alignment horizontal="left" vertical="center" wrapText="1" indent="1"/>
    </xf>
    <xf numFmtId="0" fontId="35" fillId="23" borderId="5" applyAlignment="1" pivotButton="0" quotePrefix="0" xfId="24">
      <alignment horizontal="center" vertical="center"/>
    </xf>
    <xf numFmtId="0" fontId="59" fillId="23" borderId="5" applyAlignment="1" pivotButton="0" quotePrefix="0" xfId="24">
      <alignment horizontal="center" vertical="center"/>
    </xf>
    <xf numFmtId="0" fontId="59" fillId="31" borderId="5" applyAlignment="1" pivotButton="0" quotePrefix="0" xfId="24">
      <alignment horizontal="left" vertical="center" wrapText="1" indent="1"/>
    </xf>
    <xf numFmtId="0" fontId="40" fillId="0" borderId="5" pivotButton="0" quotePrefix="0" xfId="24"/>
    <xf numFmtId="0" fontId="59" fillId="32" borderId="5" applyAlignment="1" pivotButton="0" quotePrefix="0" xfId="24">
      <alignment horizontal="left" vertical="center" wrapText="1" indent="1"/>
    </xf>
    <xf numFmtId="0" fontId="35" fillId="33" borderId="5" applyAlignment="1" pivotButton="0" quotePrefix="0" xfId="24">
      <alignment horizontal="center" vertical="center"/>
    </xf>
    <xf numFmtId="0" fontId="59" fillId="33" borderId="5" applyAlignment="1" pivotButton="0" quotePrefix="0" xfId="24">
      <alignment horizontal="center" vertical="center"/>
    </xf>
    <xf numFmtId="0" fontId="59" fillId="34" borderId="5" applyAlignment="1" pivotButton="0" quotePrefix="0" xfId="24">
      <alignment horizontal="left" vertical="center" wrapText="1" indent="1"/>
    </xf>
    <xf numFmtId="0" fontId="59" fillId="5" borderId="5" applyAlignment="1" pivotButton="0" quotePrefix="0" xfId="24">
      <alignment horizontal="left" vertical="center" wrapText="1" indent="1"/>
    </xf>
    <xf numFmtId="0" fontId="59" fillId="35" borderId="5" applyAlignment="1" pivotButton="0" quotePrefix="0" xfId="24">
      <alignment horizontal="left" vertical="center" wrapText="1" indent="1"/>
    </xf>
    <xf numFmtId="0" fontId="8" fillId="33" borderId="5" applyAlignment="1" pivotButton="0" quotePrefix="0" xfId="24">
      <alignment horizontal="center" vertical="center"/>
    </xf>
    <xf numFmtId="0" fontId="35" fillId="36" borderId="5" applyAlignment="1" pivotButton="0" quotePrefix="0" xfId="24">
      <alignment horizontal="center" vertical="center"/>
    </xf>
    <xf numFmtId="0" fontId="8" fillId="36" borderId="5" applyAlignment="1" pivotButton="0" quotePrefix="0" xfId="24">
      <alignment horizontal="center" vertical="center"/>
    </xf>
    <xf numFmtId="0" fontId="35" fillId="21" borderId="5" applyAlignment="1" pivotButton="0" quotePrefix="0" xfId="24">
      <alignment horizontal="center" vertical="center"/>
    </xf>
    <xf numFmtId="0" fontId="8" fillId="0" borderId="5" applyAlignment="1" pivotButton="0" quotePrefix="0" xfId="24">
      <alignment horizontal="center" vertical="center"/>
    </xf>
    <xf numFmtId="0" fontId="40" fillId="0" borderId="1" pivotButton="0" quotePrefix="0" xfId="24"/>
    <xf numFmtId="0" fontId="59" fillId="37" borderId="5" applyAlignment="1" pivotButton="0" quotePrefix="0" xfId="24">
      <alignment horizontal="left" vertical="center" indent="1"/>
    </xf>
    <xf numFmtId="0" fontId="59" fillId="38" borderId="5" applyAlignment="1" pivotButton="0" quotePrefix="0" xfId="24">
      <alignment horizontal="left" vertical="center" wrapText="1" indent="1"/>
    </xf>
    <xf numFmtId="0" fontId="59" fillId="39" borderId="5" applyAlignment="1" pivotButton="0" quotePrefix="0" xfId="24">
      <alignment horizontal="left" vertical="center" wrapText="1" indent="1"/>
    </xf>
    <xf numFmtId="0" fontId="59" fillId="40" borderId="5" applyAlignment="1" pivotButton="0" quotePrefix="0" xfId="24">
      <alignment horizontal="left" vertical="center" wrapText="1" indent="1"/>
    </xf>
    <xf numFmtId="0" fontId="59" fillId="41" borderId="5" applyAlignment="1" pivotButton="0" quotePrefix="0" xfId="24">
      <alignment horizontal="left" vertical="center" indent="1"/>
    </xf>
    <xf numFmtId="0" fontId="59" fillId="11" borderId="5" applyAlignment="1" pivotButton="0" quotePrefix="0" xfId="24">
      <alignment horizontal="left" vertical="center" indent="1"/>
    </xf>
    <xf numFmtId="0" fontId="61" fillId="42" borderId="5" applyAlignment="1" pivotButton="0" quotePrefix="0" xfId="24">
      <alignment horizontal="left" vertical="center" wrapText="1" indent="1"/>
    </xf>
    <xf numFmtId="0" fontId="32" fillId="6" borderId="0" pivotButton="0" quotePrefix="0" xfId="24"/>
    <xf numFmtId="0" fontId="31" fillId="6" borderId="0" pivotButton="0" quotePrefix="0" xfId="24"/>
    <xf numFmtId="0" fontId="1" fillId="0" borderId="0" pivotButton="0" quotePrefix="0" xfId="24"/>
    <xf numFmtId="0" fontId="10" fillId="12" borderId="5" applyAlignment="1" pivotButton="0" quotePrefix="0" xfId="3">
      <alignment horizontal="center"/>
    </xf>
    <xf numFmtId="0" fontId="9" fillId="0" borderId="5" applyAlignment="1" pivotButton="0" quotePrefix="0" xfId="3">
      <alignment horizontal="center"/>
    </xf>
    <xf numFmtId="0" fontId="10" fillId="12" borderId="5" applyAlignment="1" pivotButton="0" quotePrefix="0" xfId="3">
      <alignment horizontal="center" vertical="center" wrapText="1"/>
    </xf>
    <xf numFmtId="0" fontId="9" fillId="0" borderId="5" applyAlignment="1" pivotButton="0" quotePrefix="0" xfId="3">
      <alignment horizontal="center" vertical="center"/>
    </xf>
    <xf numFmtId="0" fontId="9" fillId="5" borderId="2" applyAlignment="1" pivotButton="0" quotePrefix="0" xfId="3">
      <alignment horizontal="center"/>
    </xf>
    <xf numFmtId="0" fontId="9" fillId="5" borderId="3" applyAlignment="1" pivotButton="0" quotePrefix="0" xfId="3">
      <alignment horizontal="center"/>
    </xf>
    <xf numFmtId="0" fontId="9" fillId="5" borderId="39" applyAlignment="1" pivotButton="0" quotePrefix="0" xfId="3">
      <alignment horizontal="center"/>
    </xf>
    <xf numFmtId="0" fontId="8" fillId="12" borderId="5" applyAlignment="1" pivotButton="0" quotePrefix="0" xfId="3">
      <alignment horizontal="center"/>
    </xf>
    <xf numFmtId="0" fontId="10" fillId="12" borderId="5" pivotButton="0" quotePrefix="0" xfId="3"/>
    <xf numFmtId="0" fontId="10" fillId="0" borderId="0" applyAlignment="1" pivotButton="0" quotePrefix="0" xfId="3">
      <alignment horizontal="center"/>
    </xf>
    <xf numFmtId="0" fontId="9" fillId="5" borderId="20" pivotButton="0" quotePrefix="0" xfId="3"/>
    <xf numFmtId="0" fontId="9" fillId="5" borderId="26" pivotButton="0" quotePrefix="0" xfId="3"/>
    <xf numFmtId="0" fontId="9" fillId="5" borderId="21" pivotButton="0" quotePrefix="0" xfId="3"/>
    <xf numFmtId="0" fontId="9" fillId="12" borderId="22" pivotButton="0" quotePrefix="0" xfId="3"/>
    <xf numFmtId="0" fontId="9" fillId="12" borderId="24" pivotButton="0" quotePrefix="0" xfId="3"/>
    <xf numFmtId="1" fontId="62" fillId="12" borderId="0" applyAlignment="1" pivotButton="0" quotePrefix="0" xfId="1">
      <alignment horizontal="center" vertical="center"/>
    </xf>
    <xf numFmtId="0" fontId="8" fillId="0" borderId="28" applyAlignment="1" pivotButton="0" quotePrefix="0" xfId="1">
      <alignment horizontal="justify" vertical="top"/>
    </xf>
    <xf numFmtId="0" fontId="8" fillId="0" borderId="29" applyAlignment="1" pivotButton="0" quotePrefix="0" xfId="1">
      <alignment horizontal="justify" vertical="top"/>
    </xf>
    <xf numFmtId="0" fontId="8" fillId="0" borderId="30" applyAlignment="1" pivotButton="0" quotePrefix="0" xfId="1">
      <alignment horizontal="justify" vertical="top"/>
    </xf>
    <xf numFmtId="0" fontId="8" fillId="0" borderId="31" applyAlignment="1" pivotButton="0" quotePrefix="0" xfId="1">
      <alignment horizontal="justify" vertical="top"/>
    </xf>
    <xf numFmtId="0" fontId="8" fillId="0" borderId="0" applyAlignment="1" pivotButton="0" quotePrefix="0" xfId="1">
      <alignment horizontal="justify" vertical="top"/>
    </xf>
    <xf numFmtId="0" fontId="8" fillId="0" borderId="32" applyAlignment="1" pivotButton="0" quotePrefix="0" xfId="1">
      <alignment horizontal="justify" vertical="top"/>
    </xf>
    <xf numFmtId="0" fontId="8" fillId="0" borderId="33" applyAlignment="1" pivotButton="0" quotePrefix="0" xfId="1">
      <alignment horizontal="justify" vertical="top"/>
    </xf>
    <xf numFmtId="0" fontId="8" fillId="0" borderId="34" applyAlignment="1" pivotButton="0" quotePrefix="0" xfId="1">
      <alignment horizontal="justify" vertical="top"/>
    </xf>
    <xf numFmtId="0" fontId="8" fillId="0" borderId="35" applyAlignment="1" pivotButton="0" quotePrefix="0" xfId="1">
      <alignment horizontal="justify" vertical="top"/>
    </xf>
    <xf numFmtId="0" fontId="10" fillId="5" borderId="7" applyAlignment="1" pivotButton="0" quotePrefix="0" xfId="1">
      <alignment horizontal="center" textRotation="90"/>
    </xf>
    <xf numFmtId="0" fontId="10" fillId="5" borderId="11" applyAlignment="1" pivotButton="0" quotePrefix="0" xfId="1">
      <alignment horizontal="center" textRotation="90"/>
    </xf>
    <xf numFmtId="0" fontId="10" fillId="5" borderId="14" applyAlignment="1" pivotButton="0" quotePrefix="0" xfId="1">
      <alignment horizontal="center" textRotation="90"/>
    </xf>
    <xf numFmtId="0" fontId="10" fillId="17" borderId="7" applyAlignment="1" pivotButton="0" quotePrefix="0" xfId="1">
      <alignment horizontal="center" textRotation="90"/>
    </xf>
    <xf numFmtId="0" fontId="10" fillId="17" borderId="11" applyAlignment="1" pivotButton="0" quotePrefix="0" xfId="1">
      <alignment horizontal="center" textRotation="90"/>
    </xf>
    <xf numFmtId="0" fontId="10" fillId="17" borderId="14" applyAlignment="1" pivotButton="0" quotePrefix="0" xfId="1">
      <alignment horizontal="center" textRotation="90"/>
    </xf>
    <xf numFmtId="0" fontId="10" fillId="0" borderId="7" applyAlignment="1" pivotButton="0" quotePrefix="0" xfId="1">
      <alignment horizontal="center" textRotation="90"/>
    </xf>
    <xf numFmtId="0" fontId="10" fillId="0" borderId="11" applyAlignment="1" pivotButton="0" quotePrefix="0" xfId="1">
      <alignment horizontal="center" textRotation="90"/>
    </xf>
    <xf numFmtId="0" fontId="10" fillId="0" borderId="14" applyAlignment="1" pivotButton="0" quotePrefix="0" xfId="1">
      <alignment horizontal="center" textRotation="90"/>
    </xf>
    <xf numFmtId="0" fontId="10" fillId="18" borderId="7" applyAlignment="1" pivotButton="0" quotePrefix="0" xfId="1">
      <alignment horizontal="center" textRotation="90"/>
    </xf>
    <xf numFmtId="0" fontId="10" fillId="18" borderId="11" applyAlignment="1" pivotButton="0" quotePrefix="0" xfId="1">
      <alignment horizontal="center" textRotation="90"/>
    </xf>
    <xf numFmtId="0" fontId="10" fillId="18" borderId="14" applyAlignment="1" pivotButton="0" quotePrefix="0" xfId="1">
      <alignment horizontal="center" textRotation="90"/>
    </xf>
    <xf numFmtId="0" fontId="26" fillId="6" borderId="7" applyAlignment="1" pivotButton="0" quotePrefix="0" xfId="1">
      <alignment horizontal="center" textRotation="90"/>
    </xf>
    <xf numFmtId="0" fontId="26" fillId="6" borderId="11" applyAlignment="1" pivotButton="0" quotePrefix="0" xfId="1">
      <alignment horizontal="center" textRotation="90"/>
    </xf>
    <xf numFmtId="0" fontId="26" fillId="6" borderId="14" applyAlignment="1" pivotButton="0" quotePrefix="0" xfId="1">
      <alignment horizontal="center" textRotation="90"/>
    </xf>
    <xf numFmtId="0" fontId="26" fillId="0" borderId="7" applyAlignment="1" pivotButton="0" quotePrefix="0" xfId="1">
      <alignment horizontal="center" textRotation="90"/>
    </xf>
    <xf numFmtId="0" fontId="26" fillId="0" borderId="11" applyAlignment="1" pivotButton="0" quotePrefix="0" xfId="1">
      <alignment horizontal="center" textRotation="90"/>
    </xf>
    <xf numFmtId="0" fontId="26" fillId="0" borderId="14" applyAlignment="1" pivotButton="0" quotePrefix="0" xfId="1">
      <alignment horizontal="center" textRotation="90"/>
    </xf>
    <xf numFmtId="0" fontId="26" fillId="12" borderId="7" applyAlignment="1" pivotButton="0" quotePrefix="0" xfId="1">
      <alignment horizontal="center" textRotation="90"/>
    </xf>
    <xf numFmtId="0" fontId="26" fillId="12" borderId="11" applyAlignment="1" pivotButton="0" quotePrefix="0" xfId="1">
      <alignment horizontal="center" textRotation="90"/>
    </xf>
    <xf numFmtId="0" fontId="26" fillId="12" borderId="14" applyAlignment="1" pivotButton="0" quotePrefix="0" xfId="1">
      <alignment horizontal="center" textRotation="90"/>
    </xf>
    <xf numFmtId="0" fontId="26" fillId="5" borderId="7" applyAlignment="1" pivotButton="0" quotePrefix="0" xfId="1">
      <alignment horizontal="center" textRotation="90"/>
    </xf>
    <xf numFmtId="0" fontId="26" fillId="5" borderId="11" applyAlignment="1" pivotButton="0" quotePrefix="0" xfId="1">
      <alignment horizontal="center" textRotation="90"/>
    </xf>
    <xf numFmtId="0" fontId="26" fillId="5" borderId="14" applyAlignment="1" pivotButton="0" quotePrefix="0" xfId="1">
      <alignment horizontal="center" textRotation="90"/>
    </xf>
    <xf numFmtId="0" fontId="26" fillId="19" borderId="7" applyAlignment="1" pivotButton="0" quotePrefix="0" xfId="1">
      <alignment horizontal="center" textRotation="90"/>
    </xf>
    <xf numFmtId="0" fontId="26" fillId="19" borderId="11" applyAlignment="1" pivotButton="0" quotePrefix="0" xfId="1">
      <alignment horizontal="center" textRotation="90"/>
    </xf>
    <xf numFmtId="0" fontId="26" fillId="19" borderId="14" applyAlignment="1" pivotButton="0" quotePrefix="0" xfId="1">
      <alignment horizontal="center" textRotation="90"/>
    </xf>
    <xf numFmtId="0" fontId="26" fillId="0" borderId="5" applyAlignment="1" pivotButton="0" quotePrefix="0" xfId="1">
      <alignment horizontal="center" textRotation="90"/>
    </xf>
    <xf numFmtId="0" fontId="19" fillId="0" borderId="2" applyAlignment="1" pivotButton="0" quotePrefix="0" xfId="1">
      <alignment horizontal="center" vertical="center"/>
    </xf>
    <xf numFmtId="0" fontId="19" fillId="0" borderId="4" applyAlignment="1" pivotButton="0" quotePrefix="0" xfId="1">
      <alignment horizontal="center" vertical="center"/>
    </xf>
    <xf numFmtId="0" fontId="19" fillId="0" borderId="2" applyAlignment="1" pivotButton="0" quotePrefix="0" xfId="1">
      <alignment horizontal="center"/>
    </xf>
    <xf numFmtId="0" fontId="19" fillId="0" borderId="3" applyAlignment="1" pivotButton="0" quotePrefix="0" xfId="1">
      <alignment horizontal="center"/>
    </xf>
    <xf numFmtId="0" fontId="19" fillId="0" borderId="4" applyAlignment="1" pivotButton="0" quotePrefix="0" xfId="1">
      <alignment horizontal="center"/>
    </xf>
    <xf numFmtId="0" fontId="40" fillId="6" borderId="2" applyAlignment="1" pivotButton="0" quotePrefix="0" xfId="1">
      <alignment horizontal="center" vertical="center"/>
    </xf>
    <xf numFmtId="0" fontId="40" fillId="6" borderId="4" applyAlignment="1" pivotButton="0" quotePrefix="0" xfId="1">
      <alignment horizontal="center" vertical="center"/>
    </xf>
    <xf numFmtId="0" fontId="40" fillId="0" borderId="2" applyAlignment="1" pivotButton="0" quotePrefix="0" xfId="1">
      <alignment horizontal="center" vertical="center"/>
    </xf>
    <xf numFmtId="0" fontId="40" fillId="0" borderId="4" applyAlignment="1" pivotButton="0" quotePrefix="0" xfId="1">
      <alignment horizontal="center" vertical="center"/>
    </xf>
    <xf numFmtId="0" fontId="33" fillId="5" borderId="0" applyAlignment="1" pivotButton="0" quotePrefix="0" xfId="1">
      <alignment horizontal="center" vertical="center" wrapText="1"/>
    </xf>
    <xf numFmtId="0" fontId="33" fillId="23" borderId="0" applyAlignment="1" pivotButton="0" quotePrefix="0" xfId="1">
      <alignment horizontal="center" vertical="center" wrapText="1"/>
    </xf>
    <xf numFmtId="0" fontId="34" fillId="12" borderId="7" applyAlignment="1" pivotButton="0" quotePrefix="0" xfId="1">
      <alignment horizontal="center" vertical="center" wrapText="1"/>
    </xf>
    <xf numFmtId="0" fontId="34" fillId="12" borderId="11" applyAlignment="1" pivotButton="0" quotePrefix="0" xfId="1">
      <alignment horizontal="center" vertical="center" wrapText="1"/>
    </xf>
    <xf numFmtId="0" fontId="34" fillId="12" borderId="14" applyAlignment="1" pivotButton="0" quotePrefix="0" xfId="1">
      <alignment horizontal="center" vertical="center" wrapText="1"/>
    </xf>
    <xf numFmtId="165" fontId="34" fillId="4" borderId="7" applyAlignment="1" pivotButton="0" quotePrefix="0" xfId="1">
      <alignment horizontal="center" textRotation="90"/>
    </xf>
    <xf numFmtId="165" fontId="34" fillId="4" borderId="11" applyAlignment="1" pivotButton="0" quotePrefix="0" xfId="1">
      <alignment horizontal="center" textRotation="90"/>
    </xf>
    <xf numFmtId="165" fontId="34" fillId="4" borderId="14" applyAlignment="1" pivotButton="0" quotePrefix="0" xfId="1">
      <alignment horizontal="center" textRotation="90"/>
    </xf>
    <xf numFmtId="0" fontId="34" fillId="4" borderId="7" applyAlignment="1" pivotButton="0" quotePrefix="0" xfId="1">
      <alignment horizontal="center" textRotation="90" wrapText="1"/>
    </xf>
    <xf numFmtId="0" fontId="34" fillId="4" borderId="11" applyAlignment="1" pivotButton="0" quotePrefix="0" xfId="1">
      <alignment horizontal="center" textRotation="90" wrapText="1"/>
    </xf>
    <xf numFmtId="0" fontId="34" fillId="4" borderId="14" applyAlignment="1" pivotButton="0" quotePrefix="0" xfId="1">
      <alignment horizontal="center" textRotation="90" wrapText="1"/>
    </xf>
    <xf numFmtId="0" fontId="34" fillId="12" borderId="7" applyAlignment="1" pivotButton="0" quotePrefix="0" xfId="1">
      <alignment horizontal="center" textRotation="90"/>
    </xf>
    <xf numFmtId="0" fontId="34" fillId="12" borderId="11" applyAlignment="1" pivotButton="0" quotePrefix="0" xfId="1">
      <alignment horizontal="center" textRotation="90"/>
    </xf>
    <xf numFmtId="0" fontId="34" fillId="12" borderId="14" applyAlignment="1" pivotButton="0" quotePrefix="0" xfId="1">
      <alignment horizontal="center" textRotation="90"/>
    </xf>
    <xf numFmtId="0" fontId="34" fillId="6" borderId="7" applyAlignment="1" pivotButton="0" quotePrefix="0" xfId="1">
      <alignment horizontal="center" textRotation="90"/>
    </xf>
    <xf numFmtId="0" fontId="34" fillId="6" borderId="11" applyAlignment="1" pivotButton="0" quotePrefix="0" xfId="1">
      <alignment horizontal="center" textRotation="90"/>
    </xf>
    <xf numFmtId="0" fontId="34" fillId="6" borderId="14" applyAlignment="1" pivotButton="0" quotePrefix="0" xfId="1">
      <alignment horizontal="center" textRotation="90"/>
    </xf>
    <xf numFmtId="165" fontId="34" fillId="6" borderId="7" applyAlignment="1" pivotButton="0" quotePrefix="0" xfId="1">
      <alignment horizontal="center" textRotation="90"/>
    </xf>
    <xf numFmtId="165" fontId="34" fillId="6" borderId="11" applyAlignment="1" pivotButton="0" quotePrefix="0" xfId="1">
      <alignment horizontal="center" textRotation="90"/>
    </xf>
    <xf numFmtId="165" fontId="34" fillId="6" borderId="14" applyAlignment="1" pivotButton="0" quotePrefix="0" xfId="1">
      <alignment horizontal="center" textRotation="90"/>
    </xf>
    <xf numFmtId="165" fontId="34" fillId="5" borderId="7" applyAlignment="1" pivotButton="0" quotePrefix="0" xfId="1">
      <alignment horizontal="center" textRotation="90"/>
    </xf>
    <xf numFmtId="165" fontId="34" fillId="5" borderId="11" applyAlignment="1" pivotButton="0" quotePrefix="0" xfId="1">
      <alignment horizontal="center" textRotation="90"/>
    </xf>
    <xf numFmtId="165" fontId="34" fillId="5" borderId="14" applyAlignment="1" pivotButton="0" quotePrefix="0" xfId="1">
      <alignment horizontal="center" textRotation="90"/>
    </xf>
    <xf numFmtId="165" fontId="34" fillId="0" borderId="7" applyAlignment="1" pivotButton="0" quotePrefix="0" xfId="1">
      <alignment horizontal="center" textRotation="90"/>
    </xf>
    <xf numFmtId="165" fontId="34" fillId="0" borderId="11" applyAlignment="1" pivotButton="0" quotePrefix="0" xfId="1">
      <alignment horizontal="center" textRotation="90"/>
    </xf>
    <xf numFmtId="165" fontId="34" fillId="0" borderId="14" applyAlignment="1" pivotButton="0" quotePrefix="0" xfId="1">
      <alignment horizontal="center" textRotation="90"/>
    </xf>
    <xf numFmtId="165" fontId="34" fillId="23" borderId="7" applyAlignment="1" pivotButton="0" quotePrefix="0" xfId="1">
      <alignment horizontal="center" textRotation="90"/>
    </xf>
    <xf numFmtId="165" fontId="34" fillId="23" borderId="11" applyAlignment="1" pivotButton="0" quotePrefix="0" xfId="1">
      <alignment horizontal="center" textRotation="90"/>
    </xf>
    <xf numFmtId="165" fontId="34" fillId="23" borderId="14" applyAlignment="1" pivotButton="0" quotePrefix="0" xfId="1">
      <alignment horizontal="center" textRotation="90"/>
    </xf>
    <xf numFmtId="165" fontId="34" fillId="12" borderId="7" applyAlignment="1" pivotButton="0" quotePrefix="0" xfId="1">
      <alignment horizontal="center" textRotation="90"/>
    </xf>
    <xf numFmtId="165" fontId="34" fillId="12" borderId="11" applyAlignment="1" pivotButton="0" quotePrefix="0" xfId="1">
      <alignment horizontal="center" textRotation="90"/>
    </xf>
    <xf numFmtId="165" fontId="34" fillId="12" borderId="14" applyAlignment="1" pivotButton="0" quotePrefix="0" xfId="1">
      <alignment horizontal="center" textRotation="90"/>
    </xf>
    <xf numFmtId="0" fontId="34" fillId="0" borderId="7" applyAlignment="1" pivotButton="0" quotePrefix="0" xfId="1">
      <alignment horizontal="center" textRotation="90"/>
    </xf>
    <xf numFmtId="0" fontId="34" fillId="0" borderId="11" applyAlignment="1" pivotButton="0" quotePrefix="0" xfId="1">
      <alignment horizontal="center" textRotation="90"/>
    </xf>
    <xf numFmtId="0" fontId="34" fillId="0" borderId="14" applyAlignment="1" pivotButton="0" quotePrefix="0" xfId="1">
      <alignment horizontal="center" textRotation="90"/>
    </xf>
    <xf numFmtId="0" fontId="34" fillId="5" borderId="0" applyAlignment="1" pivotButton="0" quotePrefix="0" xfId="1">
      <alignment horizontal="center" textRotation="90"/>
    </xf>
    <xf numFmtId="0" fontId="27" fillId="2" borderId="2" applyAlignment="1" pivotButton="0" quotePrefix="0" xfId="1">
      <alignment horizontal="center"/>
    </xf>
    <xf numFmtId="0" fontId="27" fillId="2" borderId="3" applyAlignment="1" pivotButton="0" quotePrefix="0" xfId="1">
      <alignment horizontal="center"/>
    </xf>
    <xf numFmtId="0" fontId="27" fillId="2" borderId="4" applyAlignment="1" pivotButton="0" quotePrefix="0" xfId="1">
      <alignment horizontal="center"/>
    </xf>
    <xf numFmtId="0" fontId="19" fillId="13" borderId="2" applyAlignment="1" pivotButton="0" quotePrefix="0" xfId="1">
      <alignment horizontal="center"/>
    </xf>
    <xf numFmtId="0" fontId="19" fillId="13" borderId="3" applyAlignment="1" pivotButton="0" quotePrefix="0" xfId="1">
      <alignment horizontal="center"/>
    </xf>
    <xf numFmtId="0" fontId="19" fillId="13" borderId="4" applyAlignment="1" pivotButton="0" quotePrefix="0" xfId="1">
      <alignment horizontal="center"/>
    </xf>
    <xf numFmtId="0" fontId="19" fillId="15" borderId="2" applyAlignment="1" pivotButton="0" quotePrefix="0" xfId="1">
      <alignment horizontal="center"/>
    </xf>
    <xf numFmtId="0" fontId="19" fillId="15" borderId="3" applyAlignment="1" pivotButton="0" quotePrefix="0" xfId="1">
      <alignment horizontal="center"/>
    </xf>
    <xf numFmtId="0" fontId="19" fillId="15" borderId="4" applyAlignment="1" pivotButton="0" quotePrefix="0" xfId="1">
      <alignment horizontal="center"/>
    </xf>
    <xf numFmtId="0" fontId="19" fillId="3" borderId="2" applyAlignment="1" pivotButton="0" quotePrefix="0" xfId="1">
      <alignment horizontal="center"/>
    </xf>
    <xf numFmtId="0" fontId="19" fillId="3" borderId="4" applyAlignment="1" pivotButton="0" quotePrefix="0" xfId="1">
      <alignment horizontal="center"/>
    </xf>
    <xf numFmtId="0" fontId="34" fillId="23" borderId="0" applyAlignment="1" pivotButton="0" quotePrefix="0" xfId="1">
      <alignment horizontal="center" textRotation="90"/>
    </xf>
    <xf numFmtId="1" fontId="0" fillId="0" borderId="2" applyAlignment="1" pivotButton="0" quotePrefix="0" xfId="0">
      <alignment horizontal="center"/>
    </xf>
    <xf numFmtId="1" fontId="0" fillId="0" borderId="4" applyAlignment="1" pivotButton="0" quotePrefix="0" xfId="0">
      <alignment horizontal="center"/>
    </xf>
    <xf numFmtId="15" fontId="22" fillId="0" borderId="1" applyAlignment="1" pivotButton="0" quotePrefix="0" xfId="1">
      <alignment horizontal="center" vertical="center"/>
    </xf>
    <xf numFmtId="0" fontId="40" fillId="0" borderId="2" applyAlignment="1" pivotButton="0" quotePrefix="0" xfId="1">
      <alignment horizontal="center"/>
    </xf>
    <xf numFmtId="0" fontId="40" fillId="0" borderId="4" applyAlignment="1" pivotButton="0" quotePrefix="0" xfId="1">
      <alignment horizontal="center"/>
    </xf>
    <xf numFmtId="0" fontId="46" fillId="22" borderId="36" applyAlignment="1" pivotButton="0" quotePrefix="0" xfId="10">
      <alignment horizontal="center" vertical="center" wrapText="1"/>
    </xf>
    <xf numFmtId="0" fontId="46" fillId="6" borderId="37" applyAlignment="1" pivotButton="0" quotePrefix="0" xfId="10">
      <alignment horizontal="center" vertical="center"/>
    </xf>
    <xf numFmtId="0" fontId="46" fillId="6" borderId="36" applyAlignment="1" pivotButton="0" quotePrefix="0" xfId="10">
      <alignment horizontal="center" vertical="center"/>
    </xf>
    <xf numFmtId="0" fontId="44" fillId="25" borderId="0" applyAlignment="1" pivotButton="0" quotePrefix="0" xfId="10">
      <alignment horizontal="center"/>
    </xf>
    <xf numFmtId="0" fontId="45" fillId="6" borderId="5" applyAlignment="1" pivotButton="0" quotePrefix="0" xfId="10">
      <alignment horizontal="center"/>
    </xf>
    <xf numFmtId="0" fontId="45" fillId="4" borderId="5" applyAlignment="1" pivotButton="0" quotePrefix="0" xfId="10">
      <alignment horizontal="center"/>
    </xf>
    <xf numFmtId="0" fontId="45" fillId="22" borderId="2" applyAlignment="1" pivotButton="0" quotePrefix="0" xfId="10">
      <alignment horizontal="center"/>
    </xf>
    <xf numFmtId="0" fontId="45" fillId="22" borderId="4" applyAlignment="1" pivotButton="0" quotePrefix="0" xfId="10">
      <alignment horizontal="center"/>
    </xf>
    <xf numFmtId="0" fontId="46" fillId="22" borderId="2" applyAlignment="1" pivotButton="0" quotePrefix="0" xfId="10">
      <alignment horizontal="center" vertical="center"/>
    </xf>
    <xf numFmtId="0" fontId="46" fillId="22" borderId="4" applyAlignment="1" pivotButton="0" quotePrefix="0" xfId="10">
      <alignment horizontal="center" vertical="center"/>
    </xf>
    <xf numFmtId="0" fontId="32" fillId="0" borderId="1" applyAlignment="1" pivotButton="0" quotePrefix="0" xfId="24">
      <alignment horizontal="left" wrapText="1"/>
    </xf>
    <xf numFmtId="0" fontId="32" fillId="0" borderId="0" applyAlignment="1" pivotButton="0" quotePrefix="0" xfId="24">
      <alignment horizontal="left" vertical="center"/>
    </xf>
    <xf numFmtId="0" fontId="31" fillId="0" borderId="5" applyAlignment="1" pivotButton="0" quotePrefix="0" xfId="24">
      <alignment horizontal="center" vertical="center" wrapText="1"/>
    </xf>
    <xf numFmtId="0" fontId="31" fillId="0" borderId="7" applyAlignment="1" pivotButton="0" quotePrefix="0" xfId="24">
      <alignment horizontal="center" vertical="center"/>
    </xf>
    <xf numFmtId="0" fontId="31" fillId="0" borderId="11" applyAlignment="1" pivotButton="0" quotePrefix="0" xfId="24">
      <alignment horizontal="center" vertical="center"/>
    </xf>
    <xf numFmtId="0" fontId="31" fillId="0" borderId="14" applyAlignment="1" pivotButton="0" quotePrefix="0" xfId="24">
      <alignment horizontal="center" vertical="center"/>
    </xf>
    <xf numFmtId="0" fontId="10" fillId="0" borderId="7" applyAlignment="1" pivotButton="0" quotePrefix="0" xfId="3">
      <alignment horizontal="left" vertical="top" wrapText="1"/>
    </xf>
    <xf numFmtId="0" fontId="10" fillId="0" borderId="14" applyAlignment="1" pivotButton="0" quotePrefix="0" xfId="3">
      <alignment horizontal="left" vertical="top" wrapText="1"/>
    </xf>
    <xf numFmtId="0" fontId="10" fillId="0" borderId="7" applyAlignment="1" pivotButton="0" quotePrefix="0" xfId="3">
      <alignment horizontal="center" vertical="center"/>
    </xf>
    <xf numFmtId="0" fontId="10" fillId="0" borderId="14" applyAlignment="1" pivotButton="0" quotePrefix="0" xfId="3">
      <alignment horizontal="center" vertical="center"/>
    </xf>
    <xf numFmtId="0" fontId="13" fillId="0" borderId="5" applyAlignment="1" pivotButton="0" quotePrefix="1" xfId="3">
      <alignment horizontal="center" vertical="center"/>
    </xf>
    <xf numFmtId="0" fontId="31" fillId="0" borderId="5" applyAlignment="1" pivotButton="0" quotePrefix="0" xfId="24">
      <alignment horizontal="center" vertical="center"/>
    </xf>
    <xf numFmtId="0" fontId="9" fillId="5" borderId="18" applyAlignment="1" pivotButton="0" quotePrefix="0" xfId="3">
      <alignment horizontal="center"/>
    </xf>
    <xf numFmtId="0" fontId="9" fillId="5" borderId="19" applyAlignment="1" pivotButton="0" quotePrefix="0" xfId="3">
      <alignment horizontal="center"/>
    </xf>
    <xf numFmtId="0" fontId="9" fillId="5" borderId="8" applyAlignment="1" pivotButton="0" quotePrefix="0" xfId="3">
      <alignment horizontal="center" vertical="center" wrapText="1"/>
    </xf>
    <xf numFmtId="0" fontId="9" fillId="5" borderId="10" applyAlignment="1" pivotButton="0" quotePrefix="0" xfId="3">
      <alignment horizontal="center" vertical="center" wrapText="1"/>
    </xf>
    <xf numFmtId="0" fontId="9" fillId="5" borderId="12" applyAlignment="1" pivotButton="0" quotePrefix="0" xfId="3">
      <alignment horizontal="center" vertical="center" wrapText="1"/>
    </xf>
    <xf numFmtId="0" fontId="9" fillId="5" borderId="13" applyAlignment="1" pivotButton="0" quotePrefix="0" xfId="3">
      <alignment horizontal="center" vertical="center" wrapText="1"/>
    </xf>
    <xf numFmtId="0" fontId="9" fillId="5" borderId="5" applyAlignment="1" pivotButton="0" quotePrefix="0" xfId="3">
      <alignment horizontal="center"/>
    </xf>
    <xf numFmtId="0" fontId="9" fillId="5" borderId="2" applyAlignment="1" pivotButton="0" quotePrefix="0" xfId="3">
      <alignment horizontal="center"/>
    </xf>
    <xf numFmtId="0" fontId="9" fillId="5" borderId="3" applyAlignment="1" pivotButton="0" quotePrefix="0" xfId="3">
      <alignment horizontal="center"/>
    </xf>
    <xf numFmtId="0" fontId="9" fillId="5" borderId="4" applyAlignment="1" pivotButton="0" quotePrefix="0" xfId="3">
      <alignment horizontal="center"/>
    </xf>
    <xf numFmtId="0" fontId="10" fillId="0" borderId="11" applyAlignment="1" pivotButton="0" quotePrefix="0" xfId="3">
      <alignment horizontal="left" vertical="top" wrapText="1"/>
    </xf>
    <xf numFmtId="0" fontId="10" fillId="0" borderId="11" applyAlignment="1" pivotButton="0" quotePrefix="0" xfId="3">
      <alignment horizontal="center" vertical="center"/>
    </xf>
    <xf numFmtId="0" fontId="10" fillId="0" borderId="7" applyAlignment="1" pivotButton="0" quotePrefix="0" xfId="3">
      <alignment vertical="top" wrapText="1"/>
    </xf>
    <xf numFmtId="0" fontId="10" fillId="0" borderId="11" applyAlignment="1" pivotButton="0" quotePrefix="0" xfId="3">
      <alignment vertical="top" wrapText="1"/>
    </xf>
    <xf numFmtId="0" fontId="10" fillId="0" borderId="14" applyAlignment="1" pivotButton="0" quotePrefix="0" xfId="3">
      <alignment vertical="top" wrapText="1"/>
    </xf>
    <xf numFmtId="0" fontId="10" fillId="0" borderId="7" applyAlignment="1" pivotButton="0" quotePrefix="0" xfId="3">
      <alignment wrapText="1"/>
    </xf>
    <xf numFmtId="0" fontId="10" fillId="0" borderId="11" applyAlignment="1" pivotButton="0" quotePrefix="0" xfId="3">
      <alignment wrapText="1"/>
    </xf>
    <xf numFmtId="0" fontId="10" fillId="0" borderId="14" applyAlignment="1" pivotButton="0" quotePrefix="0" xfId="3">
      <alignment wrapText="1"/>
    </xf>
    <xf numFmtId="0" fontId="10" fillId="0" borderId="7" applyAlignment="1" pivotButton="0" quotePrefix="0" xfId="3">
      <alignment horizontal="center" vertical="top" wrapText="1"/>
    </xf>
    <xf numFmtId="0" fontId="10" fillId="0" borderId="14" applyAlignment="1" pivotButton="0" quotePrefix="0" xfId="3">
      <alignment horizontal="center" vertical="top" wrapText="1"/>
    </xf>
    <xf numFmtId="0" fontId="13" fillId="0" borderId="7" applyAlignment="1" pivotButton="0" quotePrefix="0" xfId="3">
      <alignment horizontal="center" vertical="center"/>
    </xf>
    <xf numFmtId="0" fontId="8" fillId="0" borderId="14" applyAlignment="1" pivotButton="0" quotePrefix="0" xfId="3">
      <alignment horizontal="center" vertical="center"/>
    </xf>
    <xf numFmtId="0" fontId="13" fillId="0" borderId="11" applyAlignment="1" pivotButton="0" quotePrefix="0" xfId="3">
      <alignment horizontal="center" vertical="center"/>
    </xf>
    <xf numFmtId="0" fontId="16" fillId="0" borderId="0" applyAlignment="1" pivotButton="0" quotePrefix="0" xfId="3">
      <alignment horizontal="left" vertical="center"/>
    </xf>
    <xf numFmtId="0" fontId="11" fillId="0" borderId="0" applyAlignment="1" pivotButton="0" quotePrefix="0" xfId="3">
      <alignment horizontal="center"/>
    </xf>
    <xf numFmtId="0" fontId="13" fillId="0" borderId="7" applyAlignment="1" pivotButton="0" quotePrefix="0" xfId="3">
      <alignment horizontal="center" vertical="center" wrapText="1"/>
    </xf>
    <xf numFmtId="0" fontId="8" fillId="0" borderId="11" applyAlignment="1" pivotButton="0" quotePrefix="0" xfId="3">
      <alignment horizontal="center" vertical="center" wrapText="1"/>
    </xf>
    <xf numFmtId="0" fontId="13" fillId="0" borderId="14" applyAlignment="1" pivotButton="0" quotePrefix="0" xfId="3">
      <alignment horizontal="center" vertical="center"/>
    </xf>
    <xf numFmtId="0" fontId="15" fillId="0" borderId="0" applyAlignment="1" pivotButton="0" quotePrefix="0" xfId="3">
      <alignment horizontal="center" vertical="center"/>
    </xf>
    <xf numFmtId="0" fontId="0" fillId="0" borderId="0" pivotButton="0" quotePrefix="0" xfId="0"/>
    <xf numFmtId="166" fontId="36" fillId="0" borderId="0" applyAlignment="1" applyProtection="1" pivotButton="0" quotePrefix="0" xfId="4">
      <alignment horizontal="left" vertical="center"/>
      <protection locked="1" hidden="1"/>
    </xf>
    <xf numFmtId="166" fontId="37" fillId="0" borderId="0" applyAlignment="1" applyProtection="1" pivotButton="0" quotePrefix="0" xfId="4">
      <alignment horizontal="left" vertical="center"/>
      <protection locked="1" hidden="1"/>
    </xf>
    <xf numFmtId="166" fontId="38" fillId="0" borderId="0" applyAlignment="1" applyProtection="1" pivotButton="0" quotePrefix="0" xfId="0">
      <alignment vertical="center"/>
      <protection locked="1" hidden="1"/>
    </xf>
    <xf numFmtId="0" fontId="27" fillId="2" borderId="5" applyAlignment="1" pivotButton="0" quotePrefix="0" xfId="1">
      <alignment horizontal="center"/>
    </xf>
    <xf numFmtId="0" fontId="0" fillId="0" borderId="3" pivotButton="0" quotePrefix="0" xfId="0"/>
    <xf numFmtId="0" fontId="0" fillId="0" borderId="4" pivotButton="0" quotePrefix="0" xfId="0"/>
    <xf numFmtId="0" fontId="19" fillId="3" borderId="5" applyAlignment="1" pivotButton="0" quotePrefix="0" xfId="1">
      <alignment horizontal="center"/>
    </xf>
    <xf numFmtId="0" fontId="19" fillId="13" borderId="5" applyAlignment="1" pivotButton="0" quotePrefix="0" xfId="1">
      <alignment horizontal="center"/>
    </xf>
    <xf numFmtId="0" fontId="19" fillId="15" borderId="5" applyAlignment="1" pivotButton="0" quotePrefix="0" xfId="1">
      <alignment horizontal="center"/>
    </xf>
    <xf numFmtId="0" fontId="40" fillId="0" borderId="5" applyAlignment="1" pivotButton="0" quotePrefix="0" xfId="1">
      <alignment horizontal="center"/>
    </xf>
    <xf numFmtId="0" fontId="0" fillId="0" borderId="1" pivotButton="0" quotePrefix="0" xfId="0"/>
    <xf numFmtId="1" fontId="0" fillId="0" borderId="5" applyAlignment="1" pivotButton="0" quotePrefix="0" xfId="0">
      <alignment horizontal="center"/>
    </xf>
    <xf numFmtId="0" fontId="19" fillId="0" borderId="5" applyAlignment="1" pivotButton="0" quotePrefix="0" xfId="1">
      <alignment horizontal="center" vertical="center"/>
    </xf>
    <xf numFmtId="164" fontId="9" fillId="10" borderId="5" pivotButton="0" quotePrefix="0" xfId="1"/>
    <xf numFmtId="164" fontId="19" fillId="14" borderId="5" applyAlignment="1" pivotButton="0" quotePrefix="0" xfId="1">
      <alignment horizontal="left" vertical="center"/>
    </xf>
    <xf numFmtId="0" fontId="40" fillId="0" borderId="5" applyAlignment="1" pivotButton="0" quotePrefix="0" xfId="1">
      <alignment horizontal="center" vertical="center"/>
    </xf>
    <xf numFmtId="0" fontId="10" fillId="5" borderId="5" applyAlignment="1" pivotButton="0" quotePrefix="0" xfId="1">
      <alignment horizontal="center" textRotation="90"/>
    </xf>
    <xf numFmtId="0" fontId="10" fillId="17" borderId="5" applyAlignment="1" pivotButton="0" quotePrefix="0" xfId="1">
      <alignment horizontal="center" textRotation="90"/>
    </xf>
    <xf numFmtId="0" fontId="10" fillId="0" borderId="5" applyAlignment="1" pivotButton="0" quotePrefix="0" xfId="1">
      <alignment horizontal="center" textRotation="90"/>
    </xf>
    <xf numFmtId="0" fontId="10" fillId="18" borderId="5" applyAlignment="1" pivotButton="0" quotePrefix="0" xfId="1">
      <alignment horizontal="center" textRotation="90"/>
    </xf>
    <xf numFmtId="0" fontId="26" fillId="6" borderId="5" applyAlignment="1" pivotButton="0" quotePrefix="0" xfId="1">
      <alignment horizontal="center" textRotation="90"/>
    </xf>
    <xf numFmtId="0" fontId="26" fillId="12" borderId="5" applyAlignment="1" pivotButton="0" quotePrefix="0" xfId="1">
      <alignment horizontal="center" textRotation="90"/>
    </xf>
    <xf numFmtId="0" fontId="26" fillId="5" borderId="5" applyAlignment="1" pivotButton="0" quotePrefix="0" xfId="1">
      <alignment horizontal="center" textRotation="90"/>
    </xf>
    <xf numFmtId="0" fontId="26" fillId="19" borderId="5" applyAlignment="1" pivotButton="0" quotePrefix="0" xfId="1">
      <alignment horizontal="center" textRotation="90"/>
    </xf>
    <xf numFmtId="164" fontId="9" fillId="3" borderId="5" pivotButton="0" quotePrefix="0" xfId="1"/>
    <xf numFmtId="0" fontId="40" fillId="6" borderId="5" applyAlignment="1" pivotButton="0" quotePrefix="0" xfId="1">
      <alignment horizontal="center" vertical="center"/>
    </xf>
    <xf numFmtId="0" fontId="0" fillId="0" borderId="11" pivotButton="0" quotePrefix="0" xfId="0"/>
    <xf numFmtId="165" fontId="30" fillId="12" borderId="0" applyAlignment="1" pivotButton="0" quotePrefix="0" xfId="1">
      <alignment horizontal="center" vertical="center"/>
    </xf>
    <xf numFmtId="0" fontId="34" fillId="12" borderId="5" applyAlignment="1" pivotButton="0" quotePrefix="0" xfId="1">
      <alignment horizontal="center" vertical="center" wrapText="1"/>
    </xf>
    <xf numFmtId="165" fontId="34" fillId="4" borderId="5" applyAlignment="1" pivotButton="0" quotePrefix="0" xfId="1">
      <alignment horizontal="center" textRotation="90"/>
    </xf>
    <xf numFmtId="0" fontId="34" fillId="4" borderId="5" applyAlignment="1" pivotButton="0" quotePrefix="0" xfId="1">
      <alignment horizontal="center" textRotation="90" wrapText="1"/>
    </xf>
    <xf numFmtId="0" fontId="34" fillId="12" borderId="5" applyAlignment="1" pivotButton="0" quotePrefix="0" xfId="1">
      <alignment horizontal="center" textRotation="90"/>
    </xf>
    <xf numFmtId="0" fontId="34" fillId="6" borderId="5" applyAlignment="1" pivotButton="0" quotePrefix="0" xfId="1">
      <alignment horizontal="center" textRotation="90"/>
    </xf>
    <xf numFmtId="165" fontId="34" fillId="6" borderId="5" applyAlignment="1" pivotButton="0" quotePrefix="0" xfId="1">
      <alignment horizontal="center" textRotation="90"/>
    </xf>
    <xf numFmtId="165" fontId="34" fillId="5" borderId="5" applyAlignment="1" pivotButton="0" quotePrefix="0" xfId="1">
      <alignment horizontal="center" textRotation="90"/>
    </xf>
    <xf numFmtId="165" fontId="34" fillId="0" borderId="5" applyAlignment="1" pivotButton="0" quotePrefix="0" xfId="1">
      <alignment horizontal="center" textRotation="90"/>
    </xf>
    <xf numFmtId="165" fontId="34" fillId="23" borderId="5" applyAlignment="1" pivotButton="0" quotePrefix="0" xfId="1">
      <alignment horizontal="center" textRotation="90"/>
    </xf>
    <xf numFmtId="165" fontId="34" fillId="12" borderId="5" applyAlignment="1" pivotButton="0" quotePrefix="0" xfId="1">
      <alignment horizontal="center" textRotation="90"/>
    </xf>
    <xf numFmtId="0" fontId="34" fillId="0" borderId="5" applyAlignment="1" pivotButton="0" quotePrefix="0" xfId="1">
      <alignment horizontal="center" textRotation="90"/>
    </xf>
    <xf numFmtId="0" fontId="0" fillId="0" borderId="14" pivotButton="0" quotePrefix="0" xfId="0"/>
    <xf numFmtId="165" fontId="10" fillId="0" borderId="5" applyAlignment="1" pivotButton="0" quotePrefix="0" xfId="1">
      <alignment horizontal="center" vertical="center"/>
    </xf>
    <xf numFmtId="165" fontId="30" fillId="0" borderId="5" applyAlignment="1" pivotButton="0" quotePrefix="0" xfId="1">
      <alignment horizontal="center" vertical="center"/>
    </xf>
    <xf numFmtId="0" fontId="8" fillId="0" borderId="41" applyAlignment="1" pivotButton="0" quotePrefix="0" xfId="1">
      <alignment horizontal="justify" vertical="top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32" pivotButton="0" quotePrefix="0" xfId="0"/>
    <xf numFmtId="165" fontId="10" fillId="7" borderId="5" applyAlignment="1" pivotButton="0" quotePrefix="0" xfId="1">
      <alignment horizontal="center" vertical="center"/>
    </xf>
    <xf numFmtId="0" fontId="0" fillId="0" borderId="33" pivotButton="0" quotePrefix="0" xfId="0"/>
    <xf numFmtId="0" fontId="0" fillId="0" borderId="34" pivotButton="0" quotePrefix="0" xfId="0"/>
    <xf numFmtId="0" fontId="0" fillId="0" borderId="35" pivotButton="0" quotePrefix="0" xfId="0"/>
    <xf numFmtId="167" fontId="8" fillId="0" borderId="5" pivotButton="0" quotePrefix="0" xfId="10"/>
    <xf numFmtId="0" fontId="0" fillId="0" borderId="36" pivotButton="0" quotePrefix="0" xfId="0"/>
    <xf numFmtId="0" fontId="0" fillId="0" borderId="44" pivotButton="0" quotePrefix="0" xfId="0"/>
    <xf numFmtId="0" fontId="9" fillId="5" borderId="45" applyAlignment="1" pivotButton="0" quotePrefix="0" xfId="3">
      <alignment horizontal="center" vertical="center" wrapText="1"/>
    </xf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0" fillId="0" borderId="5" applyAlignment="1" pivotButton="0" quotePrefix="0" xfId="3">
      <alignment horizontal="left" vertical="top" wrapText="1"/>
    </xf>
    <xf numFmtId="0" fontId="10" fillId="0" borderId="5" applyAlignment="1" pivotButton="0" quotePrefix="0" xfId="3">
      <alignment horizontal="center" vertical="center"/>
    </xf>
    <xf numFmtId="0" fontId="10" fillId="0" borderId="5" applyAlignment="1" pivotButton="0" quotePrefix="0" xfId="3">
      <alignment vertical="top" wrapText="1"/>
    </xf>
    <xf numFmtId="0" fontId="10" fillId="0" borderId="5" applyAlignment="1" pivotButton="0" quotePrefix="0" xfId="3">
      <alignment wrapText="1"/>
    </xf>
    <xf numFmtId="0" fontId="10" fillId="0" borderId="5" applyAlignment="1" pivotButton="0" quotePrefix="0" xfId="3">
      <alignment horizontal="center" vertical="top" wrapText="1"/>
    </xf>
    <xf numFmtId="0" fontId="13" fillId="0" borderId="5" applyAlignment="1" pivotButton="0" quotePrefix="0" xfId="3">
      <alignment horizontal="center" vertical="center"/>
    </xf>
  </cellXfs>
  <cellStyles count="25">
    <cellStyle name="Normal" xfId="0" builtinId="0"/>
    <cellStyle name="Normal 2" xfId="1"/>
    <cellStyle name="Normal 4 2" xfId="2"/>
    <cellStyle name="Normal 2 2" xfId="3"/>
    <cellStyle name="Normal 3" xfId="4"/>
    <cellStyle name="Normal 2 2 2" xfId="5"/>
    <cellStyle name="Normal 8" xfId="6"/>
    <cellStyle name="Normal 5" xfId="7"/>
    <cellStyle name="Normal 4 2 2" xfId="8"/>
    <cellStyle name="Normal 2 3" xfId="9"/>
    <cellStyle name="Normal 3 2" xfId="10"/>
    <cellStyle name="Normal 4" xfId="11"/>
    <cellStyle name="Normal 4 3" xfId="12"/>
    <cellStyle name="Normal 6" xfId="13"/>
    <cellStyle name="Normal 2 2 3" xfId="14"/>
    <cellStyle name="Normal 4 4" xfId="15"/>
    <cellStyle name="Normal 4 3 2" xfId="16"/>
    <cellStyle name="Normal 6 2" xfId="17"/>
    <cellStyle name="Normal 4 5" xfId="18"/>
    <cellStyle name="Normal 4 3 3" xfId="19"/>
    <cellStyle name="Normal 6 3" xfId="20"/>
    <cellStyle name="Normal 4 4 2" xfId="21"/>
    <cellStyle name="Normal 4 3 2 2" xfId="22"/>
    <cellStyle name="Normal 6 2 2" xfId="23"/>
    <cellStyle name="Normal 7" xfId="24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externalLink" Target="/xl/externalLinks/externalLink2.xml" Id="rId5" /><Relationship Type="http://schemas.openxmlformats.org/officeDocument/2006/relationships/externalLink" Target="/xl/externalLinks/externalLink3.xml" Id="rId6" /><Relationship Type="http://schemas.openxmlformats.org/officeDocument/2006/relationships/externalLink" Target="/xl/externalLinks/externalLink4.xml" Id="rId7" /><Relationship Type="http://schemas.openxmlformats.org/officeDocument/2006/relationships/externalLink" Target="/xl/externalLinks/externalLink5.xml" Id="rId8" /><Relationship Type="http://schemas.openxmlformats.org/officeDocument/2006/relationships/externalLink" Target="/xl/externalLinks/externalLink6.xml" Id="rId9" /><Relationship Type="http://schemas.openxmlformats.org/officeDocument/2006/relationships/externalLink" Target="/xl/externalLinks/externalLink7.xml" Id="rId10" /><Relationship Type="http://schemas.openxmlformats.org/officeDocument/2006/relationships/externalLink" Target="/xl/externalLinks/externalLink8.xml" Id="rId11" /><Relationship Type="http://schemas.openxmlformats.org/officeDocument/2006/relationships/externalLink" Target="/xl/externalLinks/externalLink9.xml" Id="rId12" /><Relationship Type="http://schemas.openxmlformats.org/officeDocument/2006/relationships/externalLink" Target="/xl/externalLinks/externalLink10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Usuario</author>
  </authors>
  <commentList>
    <comment ref="U10" authorId="0" shapeId="0">
      <text>
        <t xml:space="preserve">es la forma que tiene 
con respecto a toda su longitud, observado en 15m. del banco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1.png" Id="rId1" /><Relationship Type="http://schemas.openxmlformats.org/officeDocument/2006/relationships/image" Target="/xl/media/image12.png" Id="rId2" /><Relationship Type="http://schemas.openxmlformats.org/officeDocument/2006/relationships/image" Target="/xl/media/image13.png" Id="rId3" /></Relationships>
</file>

<file path=xl/drawings/_rels/drawing3.xml.rels><Relationships xmlns="http://schemas.openxmlformats.org/package/2006/relationships"><Relationship Type="http://schemas.openxmlformats.org/officeDocument/2006/relationships/image" Target="/xl/media/image14.png" Id="rId1" /><Relationship Type="http://schemas.openxmlformats.org/officeDocument/2006/relationships/image" Target="/xl/media/image15.png" Id="rId2" /><Relationship Type="http://schemas.openxmlformats.org/officeDocument/2006/relationships/image" Target="/xl/media/image16.png" Id="rId3" /><Relationship Type="http://schemas.openxmlformats.org/officeDocument/2006/relationships/image" Target="/xl/media/image17.png" Id="rId4" /><Relationship Type="http://schemas.openxmlformats.org/officeDocument/2006/relationships/image" Target="/xl/media/image18.png" Id="rId5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55</col>
      <colOff>29308</colOff>
      <row>4</row>
      <rowOff>31051</rowOff>
    </from>
    <to>
      <col>72</col>
      <colOff>5429</colOff>
      <row>17</row>
      <rowOff>29308</rowOff>
    </to>
    <pic>
      <nvPicPr>
        <cNvPr id="3" name="Imagen 2"/>
        <cNvPicPr>
          <a:picLocks noChangeAspect="1"/>
        </cNvPicPr>
      </nvPicPr>
      <blipFill rotWithShape="1">
        <a:blip r:embed="rId1"/>
        <a:srcRect b="10826"/>
        <a:stretch>
          <a:fillRect/>
        </a:stretch>
      </blipFill>
      <spPr>
        <a:xfrm>
          <a:off x="18727616" y="695359"/>
          <a:ext cx="3942428" cy="265548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55</col>
      <colOff>136768</colOff>
      <row>31</row>
      <rowOff>0</rowOff>
    </from>
    <to>
      <col>71</col>
      <colOff>1592384</colOff>
      <row>48</row>
      <rowOff>111722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18835076" y="6223456"/>
          <a:ext cx="3692770" cy="289839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55</col>
      <colOff>46959</colOff>
      <row>31</row>
      <rowOff>0</rowOff>
    </from>
    <to>
      <col>71</col>
      <colOff>1672873</colOff>
      <row>47</row>
      <rowOff>130085</rowOff>
    </to>
    <pic>
      <nvPicPr>
        <cNvPr id="5" name="Imagen 4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18745267" y="11723076"/>
          <a:ext cx="3863068" cy="27549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55</col>
      <colOff>48846</colOff>
      <row>31</row>
      <rowOff>0</rowOff>
    </from>
    <to>
      <col>72</col>
      <colOff>1851</colOff>
      <row>48</row>
      <rowOff>116961</rowOff>
    </to>
    <pic>
      <nvPicPr>
        <cNvPr id="6" name="Imagen 5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18747154" y="17172135"/>
          <a:ext cx="3878383" cy="290363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55</col>
      <colOff>72815</colOff>
      <row>31</row>
      <rowOff>0</rowOff>
    </from>
    <to>
      <col>71</col>
      <colOff>1657747</colOff>
      <row>48</row>
      <rowOff>75712</rowOff>
    </to>
    <pic>
      <nvPicPr>
        <cNvPr id="7" name="Imagen 6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18151265" y="22347847"/>
          <a:ext cx="3718532" cy="282037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55</col>
      <colOff>102160</colOff>
      <row>31</row>
      <rowOff>0</rowOff>
    </from>
    <to>
      <col>71</col>
      <colOff>1662091</colOff>
      <row>48</row>
      <rowOff>17098</rowOff>
    </to>
    <pic>
      <nvPicPr>
        <cNvPr id="8" name="Imagen 7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18800468" y="28213537"/>
          <a:ext cx="3797085" cy="2803771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55</col>
      <colOff>30660</colOff>
      <row>31</row>
      <rowOff>0</rowOff>
    </from>
    <to>
      <col>71</col>
      <colOff>1665172</colOff>
      <row>48</row>
      <rowOff>153866</rowOff>
    </to>
    <pic>
      <nvPicPr>
        <cNvPr id="9" name="Imagen 8"/>
        <cNvPicPr>
          <a:picLocks noChangeAspect="1"/>
        </cNvPicPr>
      </nvPicPr>
      <blipFill>
        <a:blip r:embed="rId7"/>
        <a:stretch>
          <a:fillRect/>
        </a:stretch>
      </blipFill>
      <spPr>
        <a:xfrm>
          <a:off x="18728968" y="33694076"/>
          <a:ext cx="3871666" cy="2940539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55</col>
      <colOff>68384</colOff>
      <row>31</row>
      <rowOff>0</rowOff>
    </from>
    <to>
      <col>71</col>
      <colOff>1671576</colOff>
      <row>48</row>
      <rowOff>19321</rowOff>
    </to>
    <pic>
      <nvPicPr>
        <cNvPr id="10" name="Imagen 9"/>
        <cNvPicPr>
          <a:picLocks noChangeAspect="1"/>
        </cNvPicPr>
      </nvPicPr>
      <blipFill>
        <a:blip r:embed="rId8"/>
        <a:stretch>
          <a:fillRect/>
        </a:stretch>
      </blipFill>
      <spPr>
        <a:xfrm>
          <a:off x="18766692" y="39211468"/>
          <a:ext cx="3840346" cy="280599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55</col>
      <colOff>165484</colOff>
      <row>31</row>
      <rowOff>0</rowOff>
    </from>
    <to>
      <col>71</col>
      <colOff>1543538</colOff>
      <row>48</row>
      <rowOff>77609</rowOff>
    </to>
    <pic>
      <nvPicPr>
        <cNvPr id="11" name="Imagen 10"/>
        <cNvPicPr>
          <a:picLocks noChangeAspect="1"/>
        </cNvPicPr>
      </nvPicPr>
      <blipFill>
        <a:blip r:embed="rId9"/>
        <a:stretch>
          <a:fillRect/>
        </a:stretch>
      </blipFill>
      <spPr>
        <a:xfrm>
          <a:off x="18863792" y="44711872"/>
          <a:ext cx="3615208" cy="2864282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55</col>
      <colOff>246663</colOff>
      <row>31</row>
      <rowOff>0</rowOff>
    </from>
    <to>
      <col>71</col>
      <colOff>1504462</colOff>
      <row>48</row>
      <rowOff>104502</rowOff>
    </to>
    <pic>
      <nvPicPr>
        <cNvPr id="12" name="Imagen 11"/>
        <cNvPicPr>
          <a:picLocks noChangeAspect="1"/>
        </cNvPicPr>
      </nvPicPr>
      <blipFill>
        <a:blip r:embed="rId10"/>
        <a:stretch>
          <a:fillRect/>
        </a:stretch>
      </blipFill>
      <spPr>
        <a:xfrm>
          <a:off x="18944971" y="50194904"/>
          <a:ext cx="3494953" cy="2891174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10</col>
      <colOff>28575</colOff>
      <row>3</row>
      <rowOff>57152</rowOff>
    </from>
    <to>
      <col>14</col>
      <colOff>615496</colOff>
      <row>17</row>
      <rowOff>64373</rowOff>
    </to>
    <pic>
      <nvPicPr>
        <cNvPr id="2" name="Imagen 1"/>
        <cNvPicPr>
          <a:picLocks noChangeAspect="1"/>
        </cNvPicPr>
      </nvPicPr>
      <blipFill>
        <a:blip cstate="email" r:embed="rId1"/>
        <a:stretch>
          <a:fillRect/>
        </a:stretch>
      </blipFill>
      <spPr>
        <a:xfrm>
          <a:off x="9286875" y="914402"/>
          <a:ext cx="3634921" cy="2674221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14</col>
      <colOff>659710</colOff>
      <row>3</row>
      <rowOff>38100</rowOff>
    </from>
    <to>
      <col>19</col>
      <colOff>657370</colOff>
      <row>17</row>
      <rowOff>145774</rowOff>
    </to>
    <pic>
      <nvPicPr>
        <cNvPr id="3" name="Imagen 2"/>
        <cNvPicPr>
          <a:picLocks noChangeAspect="1"/>
        </cNvPicPr>
      </nvPicPr>
      <blipFill>
        <a:blip cstate="email" r:embed="rId2"/>
        <a:stretch>
          <a:fillRect/>
        </a:stretch>
      </blipFill>
      <spPr>
        <a:xfrm>
          <a:off x="12966010" y="895350"/>
          <a:ext cx="4064835" cy="277467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10</col>
      <colOff>43071</colOff>
      <row>18</row>
      <rowOff>15322</rowOff>
    </from>
    <to>
      <col>14</col>
      <colOff>689114</colOff>
      <row>31</row>
      <rowOff>4789</rowOff>
    </to>
    <pic>
      <nvPicPr>
        <cNvPr id="4" name="Imagen 3"/>
        <cNvPicPr>
          <a:picLocks noChangeAspect="1"/>
        </cNvPicPr>
      </nvPicPr>
      <blipFill>
        <a:blip cstate="email" r:embed="rId3"/>
        <a:stretch>
          <a:fillRect/>
        </a:stretch>
      </blipFill>
      <spPr>
        <a:xfrm>
          <a:off x="9301371" y="3730072"/>
          <a:ext cx="3694043" cy="2465967"/>
        </a:xfrm>
        <a:prstGeom prst="rect">
          <avLst/>
        </a:prstGeom>
        <a:ln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7</col>
      <colOff>206585</colOff>
      <row>121</row>
      <rowOff>26780</rowOff>
    </from>
    <to>
      <col>12</col>
      <colOff>766412</colOff>
      <row>127</row>
      <rowOff>13683</rowOff>
    </to>
    <pic>
      <nvPicPr>
        <cNvPr id="2" name="Picture 2" descr=" "/>
        <cNvPicPr/>
      </nvPicPr>
      <blipFill>
        <a:blip cstate="email" r:embed="rId1"/>
        <a:srcRect/>
        <a:stretch>
          <a:fillRect/>
        </a:stretch>
      </blipFill>
      <spPr>
        <a:xfrm>
          <a:off x="9496635" y="23712280"/>
          <a:ext cx="5100077" cy="939403"/>
        </a:xfrm>
        <a:prstGeom prst="rect">
          <avLst/>
        </a:prstGeom>
        <a:noFill/>
        <a:ln w="6350" cap="flat" cmpd="sng">
          <a:solidFill>
            <a:srgbClr val="000000"/>
          </a:solidFill>
          <a:prstDash val="solid"/>
        </a:ln>
      </spPr>
    </pic>
    <clientData/>
  </twoCellAnchor>
  <twoCellAnchor>
    <from>
      <col>0</col>
      <colOff>682625</colOff>
      <row>131</row>
      <rowOff>30434</rowOff>
    </from>
    <to>
      <col>3</col>
      <colOff>407459</colOff>
      <row>149</row>
      <rowOff>141201</rowOff>
    </to>
    <pic>
      <nvPicPr>
        <cNvPr id="4" name="Picture 1" descr=" "/>
        <cNvPicPr/>
      </nvPicPr>
      <blipFill>
        <a:blip cstate="email" r:embed="rId2"/>
        <a:srcRect/>
        <a:stretch>
          <a:fillRect/>
        </a:stretch>
      </blipFill>
      <spPr>
        <a:xfrm>
          <a:off x="682625" y="25309784"/>
          <a:ext cx="3274484" cy="2968267"/>
        </a:xfrm>
        <a:prstGeom prst="rect">
          <avLst/>
        </a:prstGeom>
        <a:noFill/>
        <a:ln w="9525" cap="flat" cmpd="sng">
          <a:noFill/>
          <a:prstDash val="solid"/>
        </a:ln>
      </spPr>
    </pic>
    <clientData/>
  </twoCellAnchor>
  <twoCellAnchor>
    <from>
      <col>3</col>
      <colOff>497416</colOff>
      <row>131</row>
      <rowOff>31750</rowOff>
    </from>
    <to>
      <col>5</col>
      <colOff>1703915</colOff>
      <row>149</row>
      <rowOff>97789</rowOff>
    </to>
    <pic>
      <nvPicPr>
        <cNvPr id="5" name="Picture 1" descr=" "/>
        <cNvPicPr/>
      </nvPicPr>
      <blipFill>
        <a:blip cstate="email" r:embed="rId3"/>
        <a:srcRect/>
        <a:stretch>
          <a:fillRect/>
        </a:stretch>
      </blipFill>
      <spPr>
        <a:xfrm>
          <a:off x="4047066" y="25311100"/>
          <a:ext cx="2800349" cy="2923539"/>
        </a:xfrm>
        <a:prstGeom prst="rect">
          <avLst/>
        </a:prstGeom>
        <a:noFill/>
        <a:ln w="9525" cap="flat" cmpd="sng">
          <a:noFill/>
          <a:prstDash val="solid"/>
        </a:ln>
      </spPr>
    </pic>
    <clientData/>
  </twoCellAnchor>
  <twoCellAnchor>
    <from>
      <col>2</col>
      <colOff>698501</colOff>
      <row>170</row>
      <rowOff>31133</rowOff>
    </from>
    <to>
      <col>3</col>
      <colOff>767292</colOff>
      <row>182</row>
      <rowOff>26458</rowOff>
    </to>
    <pic>
      <nvPicPr>
        <cNvPr id="6" name="3 Imagen" descr=" "/>
        <cNvPicPr/>
      </nvPicPr>
      <blipFill>
        <a:blip cstate="hqprint" r:embed="rId4"/>
        <a:srcRect/>
        <a:stretch>
          <a:fillRect/>
        </a:stretch>
      </blipFill>
      <spPr>
        <a:xfrm>
          <a:off x="2908301" y="31539833"/>
          <a:ext cx="1408641" cy="1900325"/>
        </a:xfrm>
        <a:prstGeom prst="rect">
          <avLst/>
        </a:prstGeom>
        <a:noFill/>
        <a:ln w="3175" cap="flat" cmpd="sng">
          <a:solidFill>
            <a:srgbClr val="000000"/>
          </a:solidFill>
          <a:prstDash val="solid"/>
        </a:ln>
      </spPr>
    </pic>
    <clientData/>
  </twoCellAnchor>
  <twoCellAnchor>
    <from>
      <col>4</col>
      <colOff>777727</colOff>
      <row>165</row>
      <rowOff>42334</rowOff>
    </from>
    <to>
      <col>5</col>
      <colOff>1405983</colOff>
      <row>167</row>
      <rowOff>118295</rowOff>
    </to>
    <pic>
      <nvPicPr>
        <cNvPr id="7" name="4 Imagen" descr=" "/>
        <cNvPicPr/>
      </nvPicPr>
      <blipFill>
        <a:blip cstate="email" r:embed="rId5"/>
        <a:srcRect/>
        <a:stretch>
          <a:fillRect/>
        </a:stretch>
      </blipFill>
      <spPr>
        <a:xfrm>
          <a:off x="5127477" y="30757284"/>
          <a:ext cx="1422006" cy="393461"/>
        </a:xfrm>
        <a:prstGeom prst="rect">
          <avLst/>
        </a:prstGeom>
        <a:noFill/>
        <a:ln w="9525" cap="flat" cmpd="sng"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X:\MyFolder\LasBambas\DataSondaje\Ferrobamba\DATA_FE39575_6.xls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J:\Site%20Field%20Check.xlsx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https://srk.sharepoint.com/Users/rchucos/OneDrive%20-%20SRK%20Consulting/Desktop/MEMO%20-%20FEHI24-XXX/FEHI24-014/info%20FEHI24-014%20(21-06-2024)/Campo_LG_FEHI24-014.xlsx" TargetMode="External" Id="rId1" 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E:\Users\amamani\AppData\Local\Microsoft\Windows\Temporary%20Internet%20Files\Content.Outlook\6QCT0AE0\Test%20Hole%20Log%20Form.xlsx" TargetMode="External" Id="rId1" 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D:\QA-QC%20FEHI24-007\Campo_LG_FEHI24-007.xlsx" TargetMode="External" Id="rId1" 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/X:\MyFolder\LasBambas\DataSondaje\Chalcobamba\DATA_CH43650_11.xls" TargetMode="External" Id="rId1" 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/Users/GEOTECNIA/Downloads/QAQC_LG_COMPILADO_LARGOS_Rev2.xlsx" TargetMode="External" Id="rId1" /></Relationships>
</file>

<file path=xl/externalLinks/_rels/externalLink8.xml.rels><Relationships xmlns="http://schemas.openxmlformats.org/package/2006/relationships"><Relationship Type="http://schemas.openxmlformats.org/officeDocument/2006/relationships/externalLinkPath" Target="file:///E:\ANTAMINA%202019-II\A3606\Registro%20Geotecnico%20Roca%20A3606_8-08-2019.xlsx" TargetMode="External" Id="rId1" /></Relationships>
</file>

<file path=xl/externalLinks/_rels/externalLink9.xml.rels><Relationships xmlns="http://schemas.openxmlformats.org/package/2006/relationships"><Relationship Type="http://schemas.openxmlformats.org/officeDocument/2006/relationships/externalLinkPath" Target="https://srk.sharepoint.com/Users/HP1/Desktop/QAQC_LG_FEGT23-001_Rev2.xlsx" TargetMode="External" Id="rId1" 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/Users/TARIAS/OneDrive%20-%20SRK%20Consulting/Desktop/MAPEO%202024/01.%20Estaciones/Estaciones_SRK_30OCT24_Fase5E_Nv3880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llarInfo"/>
      <sheetName val="Interval_Log"/>
      <sheetName val="Geology_Log"/>
      <sheetName val="Vein_Log"/>
      <sheetName val="Structure_Log"/>
      <sheetName val="Sample_Ledger"/>
      <sheetName val="Inserts"/>
      <sheetName val="Duplicates"/>
      <sheetName val="Standards"/>
      <sheetName val="Analysis"/>
      <sheetName val="Dens_Dry"/>
      <sheetName val="Dens_Wax"/>
      <sheetName val="Geotech"/>
      <sheetName val="Survey"/>
      <sheetName val="XCodes"/>
      <sheetName val="DataCollar"/>
      <sheetName val="DataBatch"/>
      <sheetName val="Leyend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2">
          <cell r="A2" t="str">
            <v>AN</v>
          </cell>
          <cell r="C2" t="str">
            <v>AN</v>
          </cell>
          <cell r="L2" t="str">
            <v>BC</v>
          </cell>
          <cell r="R2" t="str">
            <v>F</v>
          </cell>
          <cell r="U2" t="str">
            <v>MA</v>
          </cell>
          <cell r="AV2" t="str">
            <v>BED</v>
          </cell>
          <cell r="AY2" t="str">
            <v>AP</v>
          </cell>
        </row>
        <row r="3">
          <cell r="A3" t="str">
            <v>CHL</v>
          </cell>
          <cell r="C3" t="str">
            <v>BX</v>
          </cell>
          <cell r="L3" t="str">
            <v>BL</v>
          </cell>
          <cell r="R3" t="str">
            <v>M</v>
          </cell>
          <cell r="U3" t="str">
            <v>LM</v>
          </cell>
          <cell r="AV3" t="str">
            <v>CON</v>
          </cell>
          <cell r="AY3" t="str">
            <v>BE</v>
          </cell>
        </row>
        <row r="4">
          <cell r="A4" t="str">
            <v>DI</v>
          </cell>
          <cell r="C4" t="str">
            <v>CHL</v>
          </cell>
          <cell r="L4" t="str">
            <v>BW</v>
          </cell>
          <cell r="R4" t="str">
            <v>C</v>
          </cell>
          <cell r="U4" t="str">
            <v>DM</v>
          </cell>
          <cell r="AV4" t="str">
            <v>FLF</v>
          </cell>
          <cell r="AY4" t="str">
            <v>BX</v>
          </cell>
        </row>
        <row r="5">
          <cell r="A5" t="str">
            <v>GD</v>
          </cell>
          <cell r="C5" t="str">
            <v>DI</v>
          </cell>
          <cell r="L5" t="str">
            <v>GN</v>
          </cell>
          <cell r="U5" t="str">
            <v>VE</v>
          </cell>
          <cell r="AV5" t="str">
            <v>FLG</v>
          </cell>
          <cell r="AY5" t="str">
            <v>EQ</v>
          </cell>
        </row>
        <row r="6">
          <cell r="A6" t="str">
            <v>GDB</v>
          </cell>
          <cell r="C6" t="str">
            <v>EEP</v>
          </cell>
          <cell r="L6" t="str">
            <v>GY</v>
          </cell>
          <cell r="AV6" t="str">
            <v>FLZ</v>
          </cell>
          <cell r="AY6" t="str">
            <v>GR</v>
          </cell>
        </row>
        <row r="7">
          <cell r="A7" t="str">
            <v>GDH</v>
          </cell>
          <cell r="C7" t="str">
            <v>EGT</v>
          </cell>
          <cell r="L7" t="str">
            <v>OR</v>
          </cell>
          <cell r="AV7" t="str">
            <v>FRC</v>
          </cell>
          <cell r="AY7" t="str">
            <v>LM</v>
          </cell>
        </row>
        <row r="8">
          <cell r="A8" t="str">
            <v>HBX</v>
          </cell>
          <cell r="C8" t="str">
            <v>EPG</v>
          </cell>
          <cell r="L8" t="str">
            <v>PI</v>
          </cell>
          <cell r="AV8" t="str">
            <v>LAM</v>
          </cell>
          <cell r="AY8" t="str">
            <v>MA</v>
          </cell>
        </row>
        <row r="9">
          <cell r="A9" t="str">
            <v>HP</v>
          </cell>
          <cell r="C9" t="str">
            <v>ESK</v>
          </cell>
          <cell r="L9" t="str">
            <v>RD</v>
          </cell>
          <cell r="AV9" t="str">
            <v>SLK</v>
          </cell>
          <cell r="AY9" t="str">
            <v>PO</v>
          </cell>
        </row>
        <row r="10">
          <cell r="A10" t="str">
            <v>LA</v>
          </cell>
          <cell r="C10" t="str">
            <v>GD</v>
          </cell>
          <cell r="L10" t="str">
            <v>WH</v>
          </cell>
          <cell r="AV10" t="str">
            <v>STY</v>
          </cell>
        </row>
        <row r="11">
          <cell r="A11" t="str">
            <v>LMT</v>
          </cell>
          <cell r="C11" t="str">
            <v>GSK</v>
          </cell>
          <cell r="L11" t="str">
            <v>YE</v>
          </cell>
        </row>
        <row r="12">
          <cell r="A12" t="str">
            <v>MBF1</v>
          </cell>
          <cell r="C12" t="str">
            <v>HFL</v>
          </cell>
        </row>
        <row r="13">
          <cell r="A13" t="str">
            <v>MBF2</v>
          </cell>
          <cell r="C13" t="str">
            <v>LA</v>
          </cell>
        </row>
        <row r="14">
          <cell r="A14" t="str">
            <v>MBX</v>
          </cell>
          <cell r="C14" t="str">
            <v>LMT</v>
          </cell>
        </row>
        <row r="15">
          <cell r="A15" t="str">
            <v>MZB</v>
          </cell>
          <cell r="C15" t="str">
            <v>MBC</v>
          </cell>
        </row>
        <row r="16">
          <cell r="A16" t="str">
            <v>MZH</v>
          </cell>
          <cell r="C16" t="str">
            <v>MBF</v>
          </cell>
        </row>
        <row r="17">
          <cell r="A17" t="str">
            <v>MZM</v>
          </cell>
          <cell r="C17" t="str">
            <v>MBL</v>
          </cell>
        </row>
        <row r="18">
          <cell r="A18" t="str">
            <v>MZQ</v>
          </cell>
          <cell r="C18" t="str">
            <v>MSK</v>
          </cell>
        </row>
        <row r="19">
          <cell r="A19" t="str">
            <v>NR</v>
          </cell>
          <cell r="C19" t="str">
            <v>MZB</v>
          </cell>
        </row>
        <row r="20">
          <cell r="A20" t="str">
            <v>PBX</v>
          </cell>
          <cell r="C20" t="str">
            <v>MZH</v>
          </cell>
        </row>
        <row r="21">
          <cell r="A21" t="str">
            <v>QFL</v>
          </cell>
          <cell r="C21" t="str">
            <v>MZM</v>
          </cell>
        </row>
        <row r="22">
          <cell r="A22" t="str">
            <v>QFP</v>
          </cell>
          <cell r="C22" t="str">
            <v>MZQ</v>
          </cell>
        </row>
        <row r="23">
          <cell r="A23" t="str">
            <v>QFS</v>
          </cell>
          <cell r="C23" t="str">
            <v>NR</v>
          </cell>
        </row>
        <row r="24">
          <cell r="A24" t="str">
            <v>QT</v>
          </cell>
          <cell r="C24" t="str">
            <v>PSK</v>
          </cell>
        </row>
        <row r="25">
          <cell r="A25" t="str">
            <v>SBX</v>
          </cell>
          <cell r="C25" t="str">
            <v>QFP</v>
          </cell>
        </row>
        <row r="26">
          <cell r="A26" t="str">
            <v>SHL</v>
          </cell>
          <cell r="C26" t="str">
            <v>QT</v>
          </cell>
        </row>
        <row r="27">
          <cell r="A27" t="str">
            <v>SND</v>
          </cell>
          <cell r="C27" t="str">
            <v>QTZ</v>
          </cell>
        </row>
        <row r="28">
          <cell r="A28" t="str">
            <v>TBX</v>
          </cell>
          <cell r="C28" t="str">
            <v>SHL</v>
          </cell>
        </row>
        <row r="29">
          <cell r="C29" t="str">
            <v>SND</v>
          </cell>
        </row>
      </sheetData>
      <sheetData sheetId="15"/>
      <sheetData sheetId="16"/>
      <sheetData sheetId="17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Field Drill Site Check"/>
      <sheetName val="Status"/>
      <sheetName val="26Aug-changes"/>
      <sheetName val="Sheet2"/>
      <sheetName val="As-built"/>
      <sheetName val="Nomenclatura_2018"/>
    </sheetNames>
    <sheetDataSet>
      <sheetData sheetId="0">
        <row r="2">
          <cell r="E2">
            <v>1.6476000000002387</v>
          </cell>
          <cell r="F2">
            <v>0.693000000000211</v>
          </cell>
          <cell r="G2" t="str">
            <v>SH11-AD</v>
          </cell>
          <cell r="H2">
            <v>120</v>
          </cell>
        </row>
        <row r="3">
          <cell r="E3">
            <v>1.9686000000001513</v>
          </cell>
          <cell r="F3">
            <v>0.57359999999971478</v>
          </cell>
          <cell r="G3" t="str">
            <v>SH11-BC</v>
          </cell>
          <cell r="H3">
            <v>110</v>
          </cell>
        </row>
        <row r="4">
          <cell r="E4">
            <v>1.934400000000096</v>
          </cell>
          <cell r="F4">
            <v>0.4025999999994383</v>
          </cell>
          <cell r="G4" t="str">
            <v>SH11-AQ</v>
          </cell>
          <cell r="H4">
            <v>95</v>
          </cell>
        </row>
        <row r="5">
          <cell r="E5">
            <v>2.2313999999987573</v>
          </cell>
          <cell r="F5">
            <v>0.22919999999976426</v>
          </cell>
          <cell r="G5" t="str">
            <v>SH11-AZ</v>
          </cell>
          <cell r="H5">
            <v>125</v>
          </cell>
        </row>
        <row r="6">
          <cell r="E6">
            <v>1.6872000000003027</v>
          </cell>
          <cell r="F6">
            <v>0.10800000000017462</v>
          </cell>
          <cell r="G6" t="str">
            <v>SH11-AC</v>
          </cell>
          <cell r="H6">
            <v>95</v>
          </cell>
        </row>
        <row r="7">
          <cell r="E7">
            <v>1.6541999999990367</v>
          </cell>
          <cell r="F7">
            <v>0.27840000000014697</v>
          </cell>
          <cell r="G7" t="str">
            <v>SH11-AF</v>
          </cell>
          <cell r="H7">
            <v>55</v>
          </cell>
        </row>
        <row r="8">
          <cell r="E8">
            <v>0.75540000000000873</v>
          </cell>
          <cell r="F8">
            <v>0.40020000000004075</v>
          </cell>
          <cell r="G8" t="str">
            <v>SH11-AV</v>
          </cell>
          <cell r="H8">
            <v>75</v>
          </cell>
        </row>
        <row r="9">
          <cell r="E9">
            <v>1.0565999999998894</v>
          </cell>
          <cell r="F9">
            <v>0.23399999999946886</v>
          </cell>
          <cell r="G9" t="str">
            <v>SH11-AG</v>
          </cell>
          <cell r="H9">
            <v>105</v>
          </cell>
        </row>
        <row r="10">
          <cell r="E10">
            <v>0.82200000000011642</v>
          </cell>
          <cell r="F10">
            <v>0.13500000000021828</v>
          </cell>
          <cell r="G10" t="str">
            <v>SH11-AH</v>
          </cell>
          <cell r="H10">
            <v>75</v>
          </cell>
        </row>
        <row r="11">
          <cell r="E11">
            <v>1.1759999999994761</v>
          </cell>
          <cell r="F11">
            <v>1.4220000000022992E-2</v>
          </cell>
          <cell r="G11" t="str">
            <v>SH11-AK</v>
          </cell>
          <cell r="H11">
            <v>85</v>
          </cell>
        </row>
        <row r="12">
          <cell r="E12">
            <v>0.70679999999993015</v>
          </cell>
          <cell r="F12">
            <v>9.9000000000160071E-2</v>
          </cell>
          <cell r="G12" t="str">
            <v>SH11-AL</v>
          </cell>
          <cell r="H12">
            <v>95</v>
          </cell>
        </row>
        <row r="13">
          <cell r="E13">
            <v>0.25019999999858555</v>
          </cell>
          <cell r="F13">
            <v>0.24240000000008877</v>
          </cell>
          <cell r="G13" t="str">
            <v>SH11-AI</v>
          </cell>
          <cell r="H13">
            <v>50</v>
          </cell>
        </row>
        <row r="14">
          <cell r="E14">
            <v>1.8000000000029104E-3</v>
          </cell>
          <cell r="F14">
            <v>1.1999999996987754E-3</v>
          </cell>
          <cell r="G14" t="str">
            <v>SH11-AJ</v>
          </cell>
          <cell r="H14">
            <v>100</v>
          </cell>
        </row>
        <row r="15">
          <cell r="E15">
            <v>0.21720000000095752</v>
          </cell>
          <cell r="F15">
            <v>0.11160000000018044</v>
          </cell>
          <cell r="G15" t="str">
            <v>SH11-AM</v>
          </cell>
          <cell r="H15">
            <v>100</v>
          </cell>
        </row>
        <row r="16">
          <cell r="E16">
            <v>0.72000000000116415</v>
          </cell>
          <cell r="F16">
            <v>0.12840000000051077</v>
          </cell>
          <cell r="G16" t="str">
            <v>SH11-AN</v>
          </cell>
          <cell r="H16">
            <v>135</v>
          </cell>
        </row>
        <row r="17">
          <cell r="E17">
            <v>1.3872000000010303</v>
          </cell>
          <cell r="F17">
            <v>5.2799999999479041E-2</v>
          </cell>
          <cell r="G17" t="str">
            <v>SH11-AO</v>
          </cell>
          <cell r="H17">
            <v>135</v>
          </cell>
        </row>
        <row r="18">
          <cell r="E18">
            <v>1.6098000000001775</v>
          </cell>
          <cell r="F18">
            <v>0.18959999999970023</v>
          </cell>
          <cell r="G18" t="str">
            <v>SH11-AP</v>
          </cell>
          <cell r="H18">
            <v>135</v>
          </cell>
        </row>
        <row r="19">
          <cell r="E19">
            <v>1.245600000000195</v>
          </cell>
          <cell r="F19">
            <v>0.27840000000014697</v>
          </cell>
          <cell r="G19" t="str">
            <v>SH11-AS</v>
          </cell>
          <cell r="H19">
            <v>145</v>
          </cell>
        </row>
        <row r="20">
          <cell r="E20">
            <v>1.6056000000007771</v>
          </cell>
          <cell r="F20">
            <v>0.4841999999998734</v>
          </cell>
          <cell r="G20" t="str">
            <v>SH11-AR</v>
          </cell>
          <cell r="H20">
            <v>70</v>
          </cell>
        </row>
        <row r="21">
          <cell r="E21">
            <v>1.8786000000000058</v>
          </cell>
          <cell r="F21">
            <v>0.22780000000057044</v>
          </cell>
          <cell r="G21" t="str">
            <v>SH11-AY</v>
          </cell>
          <cell r="H21">
            <v>55</v>
          </cell>
        </row>
        <row r="22">
          <cell r="E22">
            <v>1.2198000000007596</v>
          </cell>
          <cell r="F22">
            <v>0.62039999999979045</v>
          </cell>
          <cell r="G22" t="str">
            <v>SH11-AX</v>
          </cell>
          <cell r="H22">
            <v>60</v>
          </cell>
        </row>
        <row r="23">
          <cell r="E23">
            <v>0.46560000000135915</v>
          </cell>
          <cell r="F23">
            <v>0.42479999999977736</v>
          </cell>
          <cell r="G23" t="str">
            <v>SH11-AT</v>
          </cell>
          <cell r="H23">
            <v>115</v>
          </cell>
        </row>
        <row r="24">
          <cell r="E24">
            <v>9.7200000000157161E-2</v>
          </cell>
          <cell r="F24">
            <v>0.52620000000024447</v>
          </cell>
          <cell r="G24" t="str">
            <v>SH11-AU</v>
          </cell>
          <cell r="H24">
            <v>25</v>
          </cell>
        </row>
        <row r="25">
          <cell r="E25">
            <v>0.18480000000090513</v>
          </cell>
          <cell r="F25">
            <v>0.60599999999976717</v>
          </cell>
          <cell r="G25" t="str">
            <v>SH11-CE</v>
          </cell>
          <cell r="H25">
            <v>140</v>
          </cell>
        </row>
        <row r="26">
          <cell r="E26">
            <v>9.2400000001362059E-2</v>
          </cell>
          <cell r="F26">
            <v>0.76980000000003201</v>
          </cell>
          <cell r="G26" t="str">
            <v>SH11-BA</v>
          </cell>
          <cell r="H26">
            <v>95</v>
          </cell>
        </row>
        <row r="27">
          <cell r="E27">
            <v>0.13800000000082946</v>
          </cell>
          <cell r="F27">
            <v>1.0595999999995911</v>
          </cell>
          <cell r="G27" t="str">
            <v>SH11-BF</v>
          </cell>
          <cell r="H27">
            <v>90</v>
          </cell>
        </row>
        <row r="28">
          <cell r="E28">
            <v>0.56459999999970023</v>
          </cell>
          <cell r="F28">
            <v>0.69599999999991269</v>
          </cell>
          <cell r="G28" t="str">
            <v>SH11-AW</v>
          </cell>
          <cell r="H28">
            <v>185</v>
          </cell>
        </row>
        <row r="29">
          <cell r="E29">
            <v>0.93300000000090222</v>
          </cell>
          <cell r="F29">
            <v>0.8999999999996362</v>
          </cell>
          <cell r="G29" t="str">
            <v>SH11-BB</v>
          </cell>
          <cell r="H29">
            <v>80</v>
          </cell>
        </row>
        <row r="30">
          <cell r="E30">
            <v>0.98340000000098371</v>
          </cell>
          <cell r="F30">
            <v>1.0763999999999214</v>
          </cell>
          <cell r="G30" t="str">
            <v>SH11-BE</v>
          </cell>
          <cell r="H30">
            <v>120</v>
          </cell>
        </row>
        <row r="31">
          <cell r="E31">
            <v>1.3044000000008964</v>
          </cell>
          <cell r="F31">
            <v>1.1189999999996871</v>
          </cell>
          <cell r="G31" t="str">
            <v>SH11-BD</v>
          </cell>
          <cell r="H31">
            <v>130</v>
          </cell>
        </row>
      </sheetData>
      <sheetData sheetId="1"/>
      <sheetData sheetId="2"/>
      <sheetData sheetId="3"/>
      <sheetData sheetId="4"/>
      <sheetData sheetId="5" refreshError="1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LG"/>
      <sheetName val="LG EST."/>
      <sheetName val="BD LGG"/>
      <sheetName val="Leyenda"/>
      <sheetName val="BD LG EST."/>
      <sheetName val="RMR76"/>
      <sheetName val="Litologia"/>
      <sheetName val="DATOS L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Field Sheet"/>
      <sheetName val="Hole ID"/>
      <sheetName val="Sheet2"/>
      <sheetName val="Sheet3"/>
    </sheetNames>
    <sheetDataSet>
      <sheetData sheetId="0"/>
      <sheetData sheetId="1">
        <row r="46">
          <cell r="O46" t="str">
            <v>Non-Plastic</v>
          </cell>
        </row>
        <row r="47">
          <cell r="H47" t="str">
            <v>Very loose</v>
          </cell>
          <cell r="I47" t="str">
            <v>soft</v>
          </cell>
          <cell r="N47" t="str">
            <v>Non-Plastic</v>
          </cell>
          <cell r="P47" t="str">
            <v>None</v>
          </cell>
        </row>
        <row r="48">
          <cell r="H48" t="str">
            <v>loose</v>
          </cell>
          <cell r="I48" t="str">
            <v>firm</v>
          </cell>
          <cell r="N48" t="str">
            <v>Low-Plasticity</v>
          </cell>
          <cell r="P48" t="str">
            <v>Slow</v>
          </cell>
        </row>
        <row r="49">
          <cell r="H49" t="str">
            <v>medium dense</v>
          </cell>
          <cell r="I49" t="str">
            <v>stiff</v>
          </cell>
          <cell r="N49" t="str">
            <v>Mid-Plasticity</v>
          </cell>
          <cell r="P49" t="str">
            <v>Rapid</v>
          </cell>
        </row>
        <row r="50">
          <cell r="H50" t="str">
            <v>very dense</v>
          </cell>
          <cell r="I50" t="str">
            <v>very stiff</v>
          </cell>
          <cell r="N50" t="str">
            <v>High-Plasticity</v>
          </cell>
        </row>
        <row r="51">
          <cell r="H51" t="str">
            <v>frozen</v>
          </cell>
          <cell r="I51" t="str">
            <v>Hard</v>
          </cell>
        </row>
        <row r="52">
          <cell r="I52" t="str">
            <v>frozen</v>
          </cell>
        </row>
      </sheetData>
      <sheetData sheetId="2"/>
      <sheetData sheetId="3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LG"/>
      <sheetName val="LG EST."/>
      <sheetName val="BD LGG"/>
      <sheetName val="Leyenda"/>
      <sheetName val="BD LG EST."/>
      <sheetName val="RMR76"/>
      <sheetName val="DATOS LG"/>
    </sheetNames>
    <sheetDataSet>
      <sheetData sheetId="0"/>
      <sheetData sheetId="1"/>
      <sheetData sheetId="2"/>
      <sheetData sheetId="3"/>
      <sheetData sheetId="4"/>
      <sheetData sheetId="5"/>
      <sheetData sheetId="6">
        <row r="4">
          <cell r="E4" t="str">
            <v>UWF</v>
          </cell>
        </row>
        <row r="5">
          <cell r="E5" t="str">
            <v>SWD</v>
          </cell>
        </row>
        <row r="6">
          <cell r="E6" t="str">
            <v>MWM</v>
          </cell>
        </row>
        <row r="7">
          <cell r="E7" t="str">
            <v>HWA</v>
          </cell>
        </row>
        <row r="8">
          <cell r="E8" t="str">
            <v>CWC</v>
          </cell>
        </row>
        <row r="9">
          <cell r="E9" t="str">
            <v>RS</v>
          </cell>
        </row>
        <row r="10">
          <cell r="E10">
            <v>-1</v>
          </cell>
        </row>
      </sheetData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CollarInfo"/>
      <sheetName val="Interval_Log"/>
      <sheetName val="Geology_Log"/>
      <sheetName val="Vein_Log"/>
      <sheetName val="Structure_Log"/>
      <sheetName val="Sample_Ledger"/>
      <sheetName val="Inserts"/>
      <sheetName val="Duplicates"/>
      <sheetName val="Standards"/>
      <sheetName val="Analysis"/>
      <sheetName val="Dens_Dry"/>
      <sheetName val="Dens_Wax"/>
      <sheetName val="Geotech"/>
      <sheetName val="Survey"/>
      <sheetName val="XCodes"/>
      <sheetName val="DataCollar"/>
      <sheetName val="DataBatch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2">
          <cell r="O2" t="str">
            <v>Abel Supo</v>
          </cell>
        </row>
        <row r="3">
          <cell r="O3" t="str">
            <v>Abelardo Suárez Rios</v>
          </cell>
        </row>
        <row r="4">
          <cell r="O4" t="str">
            <v>Alonso Gamero</v>
          </cell>
        </row>
        <row r="5">
          <cell r="O5" t="str">
            <v>Arturo Quispe</v>
          </cell>
        </row>
        <row r="6">
          <cell r="O6" t="str">
            <v>Augusta Berrio</v>
          </cell>
        </row>
        <row r="7">
          <cell r="O7" t="str">
            <v>Benjamin Mormontoy</v>
          </cell>
        </row>
        <row r="8">
          <cell r="O8" t="str">
            <v>David Angulo</v>
          </cell>
        </row>
        <row r="9">
          <cell r="O9" t="str">
            <v>Delfina Grovas</v>
          </cell>
        </row>
        <row r="10">
          <cell r="O10" t="str">
            <v xml:space="preserve">Elias Huillca </v>
          </cell>
        </row>
        <row r="11">
          <cell r="O11" t="str">
            <v>Enrique Vega</v>
          </cell>
        </row>
        <row r="12">
          <cell r="O12" t="str">
            <v>Estanislao Chiccaña</v>
          </cell>
        </row>
        <row r="13">
          <cell r="O13" t="str">
            <v>Eulogio Alccahua</v>
          </cell>
        </row>
        <row r="14">
          <cell r="O14" t="str">
            <v>Felimón Alccahua</v>
          </cell>
        </row>
        <row r="15">
          <cell r="O15" t="str">
            <v>Felipe Huamani</v>
          </cell>
        </row>
        <row r="16">
          <cell r="O16" t="str">
            <v>Felix Guillen Guillen</v>
          </cell>
        </row>
        <row r="17">
          <cell r="O17" t="str">
            <v>Florentino Huachaca</v>
          </cell>
        </row>
        <row r="18">
          <cell r="O18" t="str">
            <v>Helber Holguino</v>
          </cell>
        </row>
        <row r="19">
          <cell r="O19" t="str">
            <v>Herminia Lidia Huamani</v>
          </cell>
        </row>
        <row r="20">
          <cell r="O20" t="str">
            <v>Hernan Hurtado</v>
          </cell>
        </row>
        <row r="21">
          <cell r="O21" t="str">
            <v>Isabel Llicahua</v>
          </cell>
        </row>
        <row r="22">
          <cell r="O22" t="str">
            <v>Javier Huamani</v>
          </cell>
        </row>
        <row r="23">
          <cell r="O23" t="str">
            <v>Jerly Huillca Atanacio</v>
          </cell>
        </row>
        <row r="24">
          <cell r="O24" t="str">
            <v>Jorge Casaverde</v>
          </cell>
        </row>
        <row r="25">
          <cell r="O25" t="str">
            <v>Jorge Leon Pimentel</v>
          </cell>
        </row>
        <row r="26">
          <cell r="O26" t="str">
            <v>Jorge Sequeiros Rodriguez</v>
          </cell>
        </row>
        <row r="27">
          <cell r="O27" t="str">
            <v>Juan Fernandez</v>
          </cell>
        </row>
        <row r="28">
          <cell r="O28" t="str">
            <v>Julio Loayza M</v>
          </cell>
        </row>
        <row r="29">
          <cell r="O29" t="str">
            <v>Karina Schlamauss</v>
          </cell>
        </row>
        <row r="30">
          <cell r="O30" t="str">
            <v>Luis Palomino</v>
          </cell>
        </row>
        <row r="31">
          <cell r="O31" t="str">
            <v>Luis Quispe</v>
          </cell>
        </row>
        <row r="32">
          <cell r="O32" t="str">
            <v>Marino Hanampa</v>
          </cell>
        </row>
        <row r="33">
          <cell r="O33" t="str">
            <v>Marisol Lozano</v>
          </cell>
        </row>
        <row r="34">
          <cell r="O34" t="str">
            <v>Maritza Rodriguez</v>
          </cell>
        </row>
        <row r="35">
          <cell r="O35" t="str">
            <v>Mateo Jauja</v>
          </cell>
        </row>
        <row r="36">
          <cell r="O36" t="str">
            <v>Mateo Salas</v>
          </cell>
        </row>
        <row r="37">
          <cell r="O37" t="str">
            <v>Nelson Castro</v>
          </cell>
        </row>
        <row r="38">
          <cell r="O38" t="str">
            <v>Nicasio Huamani</v>
          </cell>
        </row>
        <row r="39">
          <cell r="O39" t="str">
            <v>Paulina Farfan</v>
          </cell>
        </row>
        <row r="40">
          <cell r="O40" t="str">
            <v>Porfirio Muñuz</v>
          </cell>
        </row>
        <row r="41">
          <cell r="O41" t="str">
            <v xml:space="preserve">Rene Samame Cutida </v>
          </cell>
        </row>
        <row r="42">
          <cell r="O42" t="str">
            <v>Ricardo Lazo</v>
          </cell>
        </row>
        <row r="43">
          <cell r="O43" t="str">
            <v>Roberto Ccoyure H</v>
          </cell>
        </row>
        <row r="44">
          <cell r="O44" t="str">
            <v>Roberto Solis</v>
          </cell>
        </row>
        <row r="45">
          <cell r="O45" t="str">
            <v>Ronal Puma Huillca</v>
          </cell>
        </row>
        <row r="46">
          <cell r="O46" t="str">
            <v>Rosalío Paniura</v>
          </cell>
        </row>
        <row r="47">
          <cell r="O47" t="str">
            <v>Roy Ccoropuna Huillca</v>
          </cell>
        </row>
        <row r="48">
          <cell r="O48" t="str">
            <v>Santos Escalante</v>
          </cell>
        </row>
        <row r="49">
          <cell r="O49" t="str">
            <v>Saturnino Puma</v>
          </cell>
        </row>
        <row r="50">
          <cell r="O50" t="str">
            <v>Saul Campos</v>
          </cell>
        </row>
        <row r="51">
          <cell r="O51" t="str">
            <v>Teodoro Nuñoncca</v>
          </cell>
        </row>
        <row r="52">
          <cell r="O52" t="str">
            <v>Valentín Vargas</v>
          </cell>
        </row>
        <row r="53">
          <cell r="O53" t="str">
            <v>Vicente Ochoa</v>
          </cell>
        </row>
        <row r="54">
          <cell r="O54" t="str">
            <v>Victor Ccoyure</v>
          </cell>
        </row>
        <row r="55">
          <cell r="O55" t="str">
            <v>Victor Lipa</v>
          </cell>
        </row>
        <row r="56">
          <cell r="O56" t="str">
            <v>Washington Larico</v>
          </cell>
        </row>
        <row r="57">
          <cell r="O57" t="str">
            <v>Wilber Puma</v>
          </cell>
        </row>
        <row r="58">
          <cell r="O58" t="str">
            <v>Wilmar Arcos</v>
          </cell>
        </row>
      </sheetData>
      <sheetData sheetId="15"/>
      <sheetData sheetId="16"/>
    </sheetDataSet>
  </externalBook>
</externalLink>
</file>

<file path=xl/externalLinks/externalLink7.xml><?xml version="1.0" encoding="utf-8"?>
<externalLink xmlns:r="http://schemas.openxmlformats.org/officeDocument/2006/relationships" xmlns="http://schemas.openxmlformats.org/spreadsheetml/2006/main">
  <externalBook r:id="rId1">
    <sheetNames>
      <sheetName val="LGG"/>
      <sheetName val="LG EST."/>
      <sheetName val="Leyenda"/>
      <sheetName val="BD LGG"/>
      <sheetName val="BD LG EST."/>
      <sheetName val="Litologia"/>
      <sheetName val="Validación_Logueo"/>
      <sheetName val="RMR76"/>
      <sheetName val="ESQU_INSTA_Lhito"/>
      <sheetName val="DATOS LG"/>
      <sheetName val="Hoja1"/>
    </sheetNames>
    <sheetDataSet>
      <sheetData sheetId="0">
        <row r="6">
          <cell r="G6" t="str">
            <v>Longitud Recuperdada (m)</v>
          </cell>
        </row>
      </sheetData>
      <sheetData sheetId="1">
        <row r="7">
          <cell r="E7">
            <v>0</v>
          </cell>
        </row>
      </sheetData>
      <sheetData sheetId="2"/>
      <sheetData sheetId="3"/>
      <sheetData sheetId="4"/>
      <sheetData sheetId="5"/>
      <sheetData sheetId="6">
        <row r="2">
          <cell r="N2">
            <v>0</v>
          </cell>
        </row>
      </sheetData>
      <sheetData sheetId="7"/>
      <sheetData sheetId="8"/>
      <sheetData sheetId="9">
        <row r="4">
          <cell r="B4" t="str">
            <v>R0</v>
          </cell>
          <cell r="E4" t="str">
            <v>UWF</v>
          </cell>
          <cell r="I4" t="str">
            <v>AN</v>
          </cell>
        </row>
        <row r="5">
          <cell r="B5" t="str">
            <v>R1</v>
          </cell>
          <cell r="E5" t="str">
            <v>SWD</v>
          </cell>
          <cell r="I5" t="str">
            <v>BX</v>
          </cell>
        </row>
        <row r="6">
          <cell r="B6" t="str">
            <v>R2</v>
          </cell>
          <cell r="E6" t="str">
            <v>MWM</v>
          </cell>
          <cell r="I6" t="str">
            <v>CHL</v>
          </cell>
        </row>
        <row r="7">
          <cell r="B7" t="str">
            <v>R3</v>
          </cell>
          <cell r="E7" t="str">
            <v>HWA</v>
          </cell>
          <cell r="I7" t="str">
            <v>DI</v>
          </cell>
        </row>
        <row r="8">
          <cell r="B8" t="str">
            <v>R4</v>
          </cell>
          <cell r="E8" t="str">
            <v>CWC</v>
          </cell>
          <cell r="I8" t="str">
            <v>EEP</v>
          </cell>
        </row>
        <row r="9">
          <cell r="B9" t="str">
            <v>R5</v>
          </cell>
          <cell r="E9" t="str">
            <v>RS</v>
          </cell>
          <cell r="I9" t="str">
            <v>EGT</v>
          </cell>
        </row>
        <row r="10">
          <cell r="B10" t="str">
            <v>R6</v>
          </cell>
          <cell r="E10">
            <v>-1</v>
          </cell>
          <cell r="I10" t="str">
            <v>EPG</v>
          </cell>
        </row>
        <row r="11">
          <cell r="B11">
            <v>-1</v>
          </cell>
          <cell r="I11" t="str">
            <v>ESK</v>
          </cell>
        </row>
        <row r="12">
          <cell r="I12" t="str">
            <v>GD</v>
          </cell>
        </row>
        <row r="13">
          <cell r="I13" t="str">
            <v>GSK</v>
          </cell>
        </row>
        <row r="14">
          <cell r="I14" t="str">
            <v>HFL</v>
          </cell>
        </row>
        <row r="15">
          <cell r="I15" t="str">
            <v>LA</v>
          </cell>
        </row>
        <row r="16">
          <cell r="I16" t="str">
            <v>LMT</v>
          </cell>
        </row>
        <row r="17">
          <cell r="I17" t="str">
            <v>MBC</v>
          </cell>
        </row>
        <row r="18">
          <cell r="I18" t="str">
            <v>MBF</v>
          </cell>
        </row>
        <row r="19">
          <cell r="I19" t="str">
            <v>MBL</v>
          </cell>
        </row>
        <row r="20">
          <cell r="I20" t="str">
            <v>MSK</v>
          </cell>
        </row>
        <row r="21">
          <cell r="I21" t="str">
            <v>MZB</v>
          </cell>
        </row>
        <row r="22">
          <cell r="I22" t="str">
            <v>MZH</v>
          </cell>
        </row>
        <row r="23">
          <cell r="I23" t="str">
            <v>MZM</v>
          </cell>
        </row>
        <row r="24">
          <cell r="I24" t="str">
            <v>MZQ</v>
          </cell>
        </row>
        <row r="25">
          <cell r="I25" t="str">
            <v>NR</v>
          </cell>
        </row>
        <row r="26">
          <cell r="I26" t="str">
            <v>PSK</v>
          </cell>
        </row>
        <row r="27">
          <cell r="I27" t="str">
            <v>QFP</v>
          </cell>
        </row>
        <row r="28">
          <cell r="I28" t="str">
            <v>QFS</v>
          </cell>
        </row>
        <row r="29">
          <cell r="I29" t="str">
            <v>QT</v>
          </cell>
        </row>
        <row r="30">
          <cell r="I30" t="str">
            <v>QTZ</v>
          </cell>
        </row>
        <row r="31">
          <cell r="I31" t="str">
            <v>SHL</v>
          </cell>
        </row>
        <row r="32">
          <cell r="I32" t="str">
            <v>SND</v>
          </cell>
        </row>
        <row r="33">
          <cell r="I33">
            <v>-1</v>
          </cell>
        </row>
      </sheetData>
      <sheetData sheetId="10"/>
    </sheetDataSet>
  </externalBook>
</externalLink>
</file>

<file path=xl/externalLinks/externalLink8.xml><?xml version="1.0" encoding="utf-8"?>
<externalLink xmlns:r="http://schemas.openxmlformats.org/officeDocument/2006/relationships" xmlns="http://schemas.openxmlformats.org/spreadsheetml/2006/main">
  <externalBook r:id="rId1">
    <sheetNames>
      <sheetName val="Hoja de control"/>
      <sheetName val="SG-T-03-Calculo"/>
      <sheetName val="SG-T-03 - IMPRESIÓN"/>
      <sheetName val="11"/>
      <sheetName val="Nomenclatura_2014"/>
      <sheetName val="Leyenda"/>
      <sheetName val="RQD Lookup"/>
      <sheetName val="Litología_Looku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</sheetDataSet>
  </externalBook>
</externalLink>
</file>

<file path=xl/externalLinks/externalLink9.xml><?xml version="1.0" encoding="utf-8"?>
<externalLink xmlns:r="http://schemas.openxmlformats.org/officeDocument/2006/relationships" xmlns="http://schemas.openxmlformats.org/spreadsheetml/2006/main">
  <externalBook r:id="rId1">
    <sheetNames>
      <sheetName val="LGG"/>
      <sheetName val="LG EST."/>
      <sheetName val="Leyenda"/>
      <sheetName val="BD LGG"/>
      <sheetName val="BD LG EST."/>
      <sheetName val="Litologia"/>
      <sheetName val="Validación_Logueo"/>
      <sheetName val="RMR76"/>
      <sheetName val="DATOS LG"/>
      <sheetName val="ESQU_INSTA_Lhit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4">
          <cell r="B4" t="str">
            <v>R0</v>
          </cell>
        </row>
        <row r="5">
          <cell r="B5" t="str">
            <v>R1</v>
          </cell>
        </row>
        <row r="6">
          <cell r="B6" t="str">
            <v>R2</v>
          </cell>
        </row>
        <row r="7">
          <cell r="B7" t="str">
            <v>R3</v>
          </cell>
        </row>
        <row r="8">
          <cell r="B8" t="str">
            <v>R4</v>
          </cell>
        </row>
        <row r="9">
          <cell r="B9" t="str">
            <v>R5</v>
          </cell>
        </row>
        <row r="10">
          <cell r="B10" t="str">
            <v>R6</v>
          </cell>
        </row>
        <row r="11">
          <cell r="B11">
            <v>-1</v>
          </cell>
        </row>
      </sheetData>
      <sheetData sheetId="9"/>
    </sheetDataSet>
  </externalBook>
</externalLink>
</file>

<file path=xl/externalLinks/externalLink10.xml><?xml version="1.0" encoding="utf-8"?>
<externalLink xmlns:r="http://schemas.openxmlformats.org/officeDocument/2006/relationships" xmlns="http://schemas.openxmlformats.org/spreadsheetml/2006/main">
  <externalBook r:id="rId1">
    <sheetNames>
      <sheetName val="ventana"/>
      <sheetName val="BD"/>
      <sheetName val="RMR"/>
      <sheetName val="Leyenda"/>
    </sheetNames>
    <sheetDataSet>
      <sheetData sheetId="0" refreshError="1"/>
      <sheetData sheetId="1" refreshError="1"/>
      <sheetData sheetId="2" refreshError="1">
        <row r="76">
          <cell r="N76" t="str">
            <v>Codigo</v>
          </cell>
          <cell r="O76" t="str">
            <v>Relleno</v>
          </cell>
          <cell r="P76" t="str">
            <v>rating 89</v>
          </cell>
          <cell r="Q76" t="str">
            <v>rating 76</v>
          </cell>
        </row>
        <row r="77">
          <cell r="N77">
            <v>1</v>
          </cell>
          <cell r="O77" t="str">
            <v>Duro &lt;5 mm</v>
          </cell>
          <cell r="P77">
            <v>4</v>
          </cell>
          <cell r="Q77">
            <v>4</v>
          </cell>
        </row>
        <row r="78">
          <cell r="N78">
            <v>2</v>
          </cell>
          <cell r="O78" t="str">
            <v>Duro &gt;5 mm</v>
          </cell>
          <cell r="P78">
            <v>2</v>
          </cell>
          <cell r="Q78">
            <v>3</v>
          </cell>
        </row>
        <row r="79">
          <cell r="N79">
            <v>3</v>
          </cell>
          <cell r="O79" t="str">
            <v>Blando &lt;5 mm</v>
          </cell>
          <cell r="P79">
            <v>2</v>
          </cell>
          <cell r="Q79">
            <v>2</v>
          </cell>
        </row>
        <row r="80">
          <cell r="N80">
            <v>4</v>
          </cell>
          <cell r="O80" t="str">
            <v>Blando &gt;5 mm</v>
          </cell>
          <cell r="P80">
            <v>0</v>
          </cell>
          <cell r="Q80">
            <v>0</v>
          </cell>
        </row>
        <row r="81">
          <cell r="N81">
            <v>5</v>
          </cell>
          <cell r="O81" t="str">
            <v>cwf(Sin relleno)</v>
          </cell>
          <cell r="P81">
            <v>6</v>
          </cell>
          <cell r="Q81">
            <v>5</v>
          </cell>
        </row>
      </sheetData>
      <sheetData sheetId="3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Z31"/>
  <sheetViews>
    <sheetView showGridLines="0" tabSelected="1" zoomScale="130" zoomScaleNormal="130" zoomScaleSheetLayoutView="10" workbookViewId="0">
      <selection activeCell="A32" sqref="A32:XFD1048576"/>
    </sheetView>
  </sheetViews>
  <sheetFormatPr baseColWidth="10" defaultColWidth="11.5703125" defaultRowHeight="12.75"/>
  <cols>
    <col width="3.7109375" customWidth="1" style="21" min="1" max="1"/>
    <col width="4.7109375" customWidth="1" style="21" min="2" max="2"/>
    <col width="6.7109375" customWidth="1" style="21" min="3" max="3"/>
    <col width="5.7109375" customWidth="1" style="21" min="4" max="6"/>
    <col width="9" customWidth="1" style="21" min="7" max="7"/>
    <col width="5.5703125" customWidth="1" style="21" min="8" max="8"/>
    <col width="6" customWidth="1" style="21" min="9" max="10"/>
    <col width="5.5703125" customWidth="1" style="21" min="11" max="11"/>
    <col width="4.28515625" customWidth="1" style="21" min="12" max="13"/>
    <col width="9.28515625" customWidth="1" style="21" min="14" max="15"/>
    <col width="4.7109375" customWidth="1" style="21" min="16" max="17"/>
    <col width="6.7109375" bestFit="1" customWidth="1" style="21" min="18" max="18"/>
    <col width="3.7109375" customWidth="1" style="21" min="19" max="19"/>
    <col width="9.5703125" customWidth="1" style="21" min="20" max="20"/>
    <col width="3.7109375" customWidth="1" style="21" min="21" max="22"/>
    <col width="3.42578125" customWidth="1" style="21" min="23" max="28"/>
    <col width="3.28515625" customWidth="1" style="21" min="29" max="34"/>
    <col width="3.5703125" customWidth="1" style="189" min="35" max="35"/>
    <col width="6.28515625" customWidth="1" style="21" min="36" max="36"/>
    <col width="7.5703125" customWidth="1" style="21" min="37" max="37"/>
    <col width="4.5703125" customWidth="1" style="21" min="38" max="38"/>
    <col width="6.28515625" customWidth="1" style="21" min="39" max="39"/>
    <col width="3.7109375" customWidth="1" style="21" min="40" max="40"/>
    <col width="4" customWidth="1" style="21" min="41" max="42"/>
    <col width="4.28515625" customWidth="1" style="21" min="43" max="43"/>
    <col width="4" customWidth="1" style="21" min="44" max="46"/>
    <col width="4.28515625" customWidth="1" style="21" min="47" max="49"/>
    <col width="5.42578125" customWidth="1" style="21" min="50" max="51"/>
    <col width="6.7109375" customWidth="1" style="21" min="52" max="52"/>
    <col width="5.7109375" customWidth="1" style="21" min="53" max="54"/>
    <col width="4.28515625" customWidth="1" style="21" min="55" max="57"/>
    <col hidden="1" width="4.28515625" customWidth="1" style="21" min="58" max="64"/>
    <col width="4.28515625" customWidth="1" style="21" min="65" max="65"/>
    <col width="2.7109375" customWidth="1" style="21" min="66" max="70"/>
    <col width="5.5703125" customWidth="1" style="21" min="71" max="71"/>
    <col width="25.28515625" customWidth="1" style="21" min="72" max="72"/>
    <col width="5.7109375" customWidth="1" style="21" min="73" max="76"/>
    <col width="5.7109375" customWidth="1" style="20" min="77" max="77"/>
    <col width="2.7109375" customWidth="1" style="20" min="78" max="102"/>
    <col width="11.5703125" customWidth="1" style="20" min="103" max="156"/>
    <col width="11.5703125" customWidth="1" style="21" min="157" max="16384"/>
  </cols>
  <sheetData>
    <row r="1">
      <c r="A1" s="29" t="n"/>
      <c r="B1" s="29" t="n"/>
      <c r="C1" s="29" t="n"/>
      <c r="D1" s="29" t="n"/>
      <c r="E1" s="29" t="n"/>
      <c r="F1" s="29" t="n"/>
      <c r="G1" s="29" t="n"/>
      <c r="H1" s="29" t="n"/>
      <c r="I1" s="29" t="n"/>
      <c r="J1" s="29" t="n"/>
      <c r="K1" s="29" t="n"/>
      <c r="L1" s="29" t="n"/>
      <c r="M1" s="29" t="n"/>
      <c r="N1" s="29" t="n"/>
      <c r="O1" s="29" t="n"/>
      <c r="P1" s="29" t="n"/>
      <c r="Q1" s="29" t="n"/>
      <c r="R1" s="29" t="n"/>
      <c r="S1" s="29" t="n"/>
      <c r="T1" s="29" t="n"/>
      <c r="U1" s="29" t="n"/>
      <c r="V1" s="29" t="n"/>
      <c r="W1" s="29" t="n"/>
      <c r="X1" s="29" t="n"/>
      <c r="Y1" s="29" t="n"/>
      <c r="Z1" s="29" t="n"/>
      <c r="AA1" s="29" t="n"/>
      <c r="AB1" s="29" t="n"/>
      <c r="AC1" s="29" t="n"/>
      <c r="AD1" s="29" t="n"/>
      <c r="AE1" s="29" t="n"/>
      <c r="AF1" s="29" t="n"/>
      <c r="AG1" s="29" t="n"/>
      <c r="AH1" s="29" t="n"/>
      <c r="AJ1" s="31" t="n"/>
      <c r="AK1" s="31" t="n"/>
      <c r="AL1" s="31" t="n"/>
      <c r="AM1" s="31" t="n"/>
      <c r="AN1" s="31" t="n"/>
      <c r="AO1" s="31" t="n"/>
      <c r="AP1" s="31" t="n"/>
      <c r="AQ1" s="31" t="n"/>
      <c r="AR1" s="31" t="n"/>
      <c r="AS1" s="31" t="n"/>
      <c r="AT1" s="31" t="n"/>
      <c r="AV1" s="31" t="n"/>
      <c r="AW1" s="31" t="n"/>
      <c r="AX1" s="31" t="n"/>
      <c r="AY1" s="31" t="n"/>
      <c r="AZ1" s="32" t="n"/>
      <c r="BA1" s="32" t="n"/>
      <c r="BB1" s="29" t="n"/>
      <c r="BC1" s="29" t="n"/>
      <c r="BD1" s="29" t="n"/>
      <c r="BE1" s="29" t="n"/>
      <c r="BF1" s="29" t="n"/>
      <c r="BG1" s="29" t="n"/>
      <c r="BH1" s="29" t="n"/>
      <c r="BI1" s="29" t="n"/>
      <c r="BJ1" s="29" t="n"/>
      <c r="BK1" s="29" t="n"/>
      <c r="BL1" s="29" t="n"/>
      <c r="BM1" s="29" t="n"/>
      <c r="BN1" s="29" t="n"/>
      <c r="BO1" s="29" t="n"/>
      <c r="BP1" s="29" t="n"/>
      <c r="BQ1" s="29" t="n"/>
      <c r="BR1" s="29" t="n"/>
      <c r="BS1" s="29" t="n"/>
      <c r="BT1" s="29" t="n"/>
    </row>
    <row r="2" ht="13.35" customHeight="1" s="418">
      <c r="A2" s="29" t="n"/>
      <c r="B2" s="29" t="n"/>
      <c r="C2" s="419" t="n"/>
      <c r="D2" s="419" t="n"/>
      <c r="E2" s="419" t="n"/>
      <c r="F2" s="420" t="n"/>
      <c r="G2" s="420" t="n"/>
      <c r="H2" s="421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29" t="n"/>
      <c r="T2" s="29" t="n"/>
      <c r="U2" s="29" t="n"/>
      <c r="V2" s="29" t="n"/>
      <c r="W2" s="29" t="n"/>
      <c r="X2" s="29" t="n"/>
      <c r="Y2" s="29" t="n"/>
      <c r="Z2" s="29" t="n"/>
      <c r="AA2" s="29" t="n"/>
      <c r="AB2" s="29" t="n"/>
      <c r="AC2" s="29" t="n"/>
      <c r="AD2" s="29" t="n"/>
      <c r="AE2" s="29" t="n"/>
      <c r="AF2" s="29" t="n"/>
      <c r="AG2" s="29" t="n"/>
      <c r="AH2" s="29" t="n"/>
      <c r="AJ2" s="29" t="n"/>
      <c r="AK2" s="22" t="n"/>
      <c r="AL2" s="22" t="n"/>
      <c r="AM2" s="23" t="n"/>
      <c r="AN2" s="23" t="n"/>
      <c r="AO2" s="23" t="n"/>
      <c r="AP2" s="23" t="n"/>
      <c r="AQ2" s="23" t="n"/>
      <c r="AR2" s="23" t="n"/>
      <c r="AS2" s="23" t="n"/>
      <c r="AT2" s="23" t="n"/>
      <c r="AU2" s="24" t="n"/>
      <c r="AV2" s="24" t="n"/>
      <c r="AW2" s="23" t="n"/>
      <c r="AX2" s="23" t="n"/>
      <c r="AY2" s="23" t="n"/>
      <c r="AZ2" s="33" t="n"/>
      <c r="BA2" s="32" t="n"/>
      <c r="BB2" s="24" t="n"/>
      <c r="BC2" s="29" t="n"/>
      <c r="BD2" s="29" t="n"/>
      <c r="BE2" s="29" t="n"/>
      <c r="BF2" s="29" t="n"/>
      <c r="BG2" s="29" t="n"/>
      <c r="BH2" s="29" t="n"/>
      <c r="BI2" s="29" t="n"/>
      <c r="BJ2" s="29" t="n"/>
      <c r="BK2" s="29" t="n"/>
      <c r="BL2" s="29" t="n"/>
      <c r="BM2" s="29" t="n"/>
      <c r="BN2" s="29" t="n"/>
      <c r="BO2" s="29" t="n"/>
      <c r="BP2" s="29" t="n"/>
      <c r="BQ2" s="29" t="n"/>
      <c r="BR2" s="29" t="n"/>
      <c r="BS2" s="29" t="n"/>
      <c r="BT2" s="29" t="n"/>
    </row>
    <row r="3" ht="13.15" customFormat="1" customHeight="1" s="29">
      <c r="AI3" s="189" t="n"/>
      <c r="AK3" s="31" t="n"/>
      <c r="AL3" s="72" t="n"/>
      <c r="AM3" s="25" t="n"/>
      <c r="AN3" s="25" t="n"/>
      <c r="AO3" s="25" t="n"/>
      <c r="AP3" s="25" t="n"/>
      <c r="AQ3" s="25" t="n"/>
      <c r="AR3" s="25" t="n"/>
      <c r="AS3" s="25" t="n"/>
      <c r="AT3" s="25" t="n"/>
      <c r="AU3" s="25" t="n"/>
      <c r="AV3" s="25" t="n"/>
      <c r="AW3" s="25" t="n"/>
      <c r="AX3" s="25" t="n"/>
      <c r="AY3" s="34">
        <f>A4</f>
        <v/>
      </c>
      <c r="AZ3" s="34" t="n"/>
      <c r="BA3" s="34" t="n"/>
      <c r="BB3" s="77" t="n"/>
      <c r="BY3" s="30" t="n"/>
      <c r="BZ3" s="30" t="n"/>
      <c r="CA3" s="30" t="n"/>
      <c r="CB3" s="30" t="n"/>
      <c r="CC3" s="30" t="n"/>
      <c r="CD3" s="30" t="n"/>
      <c r="CE3" s="30" t="n"/>
      <c r="CF3" s="30" t="n"/>
      <c r="CG3" s="30" t="n"/>
      <c r="CH3" s="30" t="n"/>
      <c r="CI3" s="30" t="n"/>
      <c r="CJ3" s="30" t="n"/>
      <c r="CK3" s="30" t="n"/>
      <c r="CL3" s="30" t="n"/>
      <c r="CM3" s="30" t="n"/>
      <c r="CN3" s="30" t="n"/>
      <c r="CO3" s="30" t="n"/>
      <c r="CP3" s="30" t="n"/>
      <c r="CQ3" s="30" t="n"/>
      <c r="CR3" s="30" t="n"/>
      <c r="CS3" s="30" t="n"/>
      <c r="CT3" s="30" t="n"/>
      <c r="CU3" s="30" t="n"/>
      <c r="CV3" s="30" t="n"/>
      <c r="CW3" s="30" t="n"/>
      <c r="CX3" s="30" t="n"/>
      <c r="CY3" s="30" t="n"/>
      <c r="CZ3" s="30" t="n"/>
      <c r="DA3" s="30" t="n"/>
      <c r="DB3" s="30" t="n"/>
      <c r="DC3" s="30" t="n"/>
      <c r="DD3" s="30" t="n"/>
      <c r="DE3" s="30" t="n"/>
      <c r="DF3" s="30" t="n"/>
      <c r="DG3" s="30" t="n"/>
      <c r="DH3" s="30" t="n"/>
      <c r="DI3" s="30" t="n"/>
      <c r="DJ3" s="30" t="n"/>
      <c r="DK3" s="30" t="n"/>
      <c r="DL3" s="30" t="n"/>
      <c r="DM3" s="30" t="n"/>
      <c r="DN3" s="30" t="n"/>
      <c r="DO3" s="30" t="n"/>
      <c r="DP3" s="30" t="n"/>
      <c r="DQ3" s="30" t="n"/>
      <c r="DR3" s="30" t="n"/>
      <c r="DS3" s="30" t="n"/>
      <c r="DT3" s="30" t="n"/>
      <c r="DU3" s="30" t="n"/>
      <c r="DV3" s="30" t="n"/>
      <c r="DW3" s="30" t="n"/>
      <c r="DX3" s="30" t="n"/>
      <c r="DY3" s="30" t="n"/>
      <c r="DZ3" s="30" t="n"/>
      <c r="EA3" s="30" t="n"/>
      <c r="EB3" s="30" t="n"/>
      <c r="EC3" s="30" t="n"/>
      <c r="ED3" s="30" t="n"/>
      <c r="EE3" s="30" t="n"/>
      <c r="EF3" s="30" t="n"/>
      <c r="EG3" s="30" t="n"/>
      <c r="EH3" s="30" t="n"/>
      <c r="EI3" s="30" t="n"/>
      <c r="EJ3" s="30" t="n"/>
      <c r="EK3" s="30" t="n"/>
      <c r="EL3" s="30" t="n"/>
      <c r="EM3" s="30" t="n"/>
      <c r="EN3" s="30" t="n"/>
      <c r="EO3" s="30" t="n"/>
      <c r="EP3" s="30" t="n"/>
      <c r="EQ3" s="30" t="n"/>
      <c r="ER3" s="30" t="n"/>
      <c r="ES3" s="30" t="n"/>
      <c r="ET3" s="30" t="n"/>
      <c r="EU3" s="30" t="n"/>
      <c r="EV3" s="30" t="n"/>
      <c r="EW3" s="30" t="n"/>
      <c r="EX3" s="30" t="n"/>
      <c r="EY3" s="30" t="n"/>
      <c r="EZ3" s="30" t="n"/>
    </row>
    <row r="4" ht="13.5" customFormat="1" customHeight="1" s="29" thickBot="1">
      <c r="A4" s="422" t="inlineStr">
        <is>
          <t>TD1</t>
        </is>
      </c>
      <c r="B4" s="423" t="n"/>
      <c r="C4" s="424" t="n"/>
      <c r="D4" s="425" t="inlineStr">
        <is>
          <t>UBICACIÓN</t>
        </is>
      </c>
      <c r="E4" s="424" t="n"/>
      <c r="F4" s="425" t="inlineStr">
        <is>
          <t>Cota</t>
        </is>
      </c>
      <c r="G4" s="424" t="n"/>
      <c r="H4" s="48" t="n"/>
      <c r="I4" s="426" t="inlineStr">
        <is>
          <t>LONGITUD</t>
        </is>
      </c>
      <c r="J4" s="423" t="n"/>
      <c r="K4" s="424" t="n"/>
      <c r="L4" s="427" t="inlineStr">
        <is>
          <t>ORIENTACION</t>
        </is>
      </c>
      <c r="M4" s="423" t="n"/>
      <c r="N4" s="424" t="n"/>
      <c r="O4" s="49" t="inlineStr">
        <is>
          <t>LITO-3</t>
        </is>
      </c>
      <c r="P4" s="73" t="n"/>
      <c r="Q4" s="423" t="n"/>
      <c r="R4" s="423" t="n"/>
      <c r="S4" s="424" t="n"/>
      <c r="T4" s="61" t="inlineStr">
        <is>
          <t>SECTOR</t>
        </is>
      </c>
      <c r="U4" s="428" t="n"/>
      <c r="V4" s="424" t="n"/>
      <c r="W4" s="45" t="n"/>
      <c r="AH4" s="25" t="n"/>
      <c r="AI4" s="190" t="n"/>
      <c r="AJ4" s="60" t="inlineStr">
        <is>
          <t>Fecha:</t>
        </is>
      </c>
      <c r="AK4" s="364" t="n"/>
      <c r="AL4" s="429" t="n"/>
      <c r="AM4" s="25" t="n"/>
      <c r="AN4" s="25" t="n"/>
      <c r="AO4" s="25" t="n"/>
      <c r="AP4" s="25" t="n"/>
      <c r="AQ4" s="25" t="n"/>
      <c r="AR4" s="25" t="n"/>
      <c r="AS4" s="25" t="n"/>
      <c r="AT4" s="25" t="n"/>
      <c r="AU4" s="25" t="n"/>
      <c r="AV4" s="25" t="n"/>
      <c r="AW4" s="25" t="n"/>
      <c r="AX4" s="25" t="n"/>
      <c r="AY4" s="25" t="n"/>
      <c r="AZ4" s="25" t="n"/>
      <c r="BA4" s="25" t="n"/>
      <c r="BB4" s="25" t="n"/>
      <c r="BY4" s="30" t="n"/>
      <c r="BZ4" s="30" t="n"/>
      <c r="CA4" s="30" t="n"/>
      <c r="CB4" s="30" t="n"/>
      <c r="CC4" s="30" t="n"/>
      <c r="CD4" s="30" t="n"/>
      <c r="CE4" s="30" t="n"/>
      <c r="CF4" s="30" t="n"/>
      <c r="CG4" s="30" t="n"/>
      <c r="CH4" s="30" t="n"/>
      <c r="CI4" s="30" t="n"/>
      <c r="CJ4" s="30" t="n"/>
      <c r="CK4" s="30" t="n"/>
      <c r="CL4" s="30" t="n"/>
      <c r="CM4" s="30" t="n"/>
      <c r="CN4" s="30" t="n"/>
      <c r="CO4" s="30" t="n"/>
      <c r="CP4" s="30" t="n"/>
      <c r="CQ4" s="30" t="n"/>
      <c r="CR4" s="30" t="n"/>
      <c r="CS4" s="30" t="n"/>
      <c r="CT4" s="30" t="n"/>
      <c r="CU4" s="30" t="n"/>
      <c r="CV4" s="30" t="n"/>
      <c r="CW4" s="30" t="n"/>
      <c r="CX4" s="30" t="n"/>
      <c r="CY4" s="30" t="n"/>
      <c r="CZ4" s="30" t="n"/>
      <c r="DA4" s="30" t="n"/>
      <c r="DB4" s="30" t="n"/>
      <c r="DC4" s="30" t="n"/>
      <c r="DD4" s="30" t="n"/>
      <c r="DE4" s="30" t="n"/>
      <c r="DF4" s="30" t="n"/>
      <c r="DG4" s="30" t="n"/>
      <c r="DH4" s="30" t="n"/>
      <c r="DI4" s="30" t="n"/>
      <c r="DJ4" s="30" t="n"/>
      <c r="DK4" s="30" t="n"/>
      <c r="DL4" s="30" t="n"/>
      <c r="DM4" s="30" t="n"/>
      <c r="DN4" s="30" t="n"/>
      <c r="DO4" s="30" t="n"/>
      <c r="DP4" s="30" t="n"/>
      <c r="DQ4" s="30" t="n"/>
      <c r="DR4" s="30" t="n"/>
      <c r="DS4" s="30" t="n"/>
      <c r="DT4" s="30" t="n"/>
      <c r="DU4" s="30" t="n"/>
      <c r="DV4" s="30" t="n"/>
      <c r="DW4" s="30" t="n"/>
      <c r="DX4" s="30" t="n"/>
      <c r="DY4" s="30" t="n"/>
      <c r="DZ4" s="30" t="n"/>
      <c r="EA4" s="30" t="n"/>
      <c r="EB4" s="30" t="n"/>
      <c r="EC4" s="30" t="n"/>
      <c r="ED4" s="30" t="n"/>
      <c r="EE4" s="30" t="n"/>
      <c r="EF4" s="30" t="n"/>
      <c r="EG4" s="30" t="n"/>
      <c r="EH4" s="30" t="n"/>
      <c r="EI4" s="30" t="n"/>
      <c r="EJ4" s="30" t="n"/>
      <c r="EK4" s="30" t="n"/>
      <c r="EL4" s="30" t="n"/>
      <c r="EM4" s="30" t="n"/>
      <c r="EN4" s="30" t="n"/>
      <c r="EO4" s="30" t="n"/>
      <c r="EP4" s="30" t="n"/>
      <c r="EQ4" s="30" t="n"/>
      <c r="ER4" s="30" t="n"/>
      <c r="ES4" s="30" t="n"/>
      <c r="ET4" s="30" t="n"/>
      <c r="EU4" s="30" t="n"/>
      <c r="EV4" s="30" t="n"/>
      <c r="EW4" s="30" t="n"/>
      <c r="EX4" s="30" t="n"/>
      <c r="EY4" s="30" t="n"/>
      <c r="EZ4" s="30" t="n"/>
    </row>
    <row r="5" ht="12.75" customFormat="1" customHeight="1" s="29">
      <c r="A5" s="26" t="inlineStr">
        <is>
          <t>INI</t>
        </is>
      </c>
      <c r="B5" s="430" t="n"/>
      <c r="C5" s="424" t="n"/>
      <c r="D5" s="430" t="n"/>
      <c r="E5" s="424" t="n"/>
      <c r="F5" s="430" t="n"/>
      <c r="G5" s="424" t="n"/>
      <c r="H5" s="50" t="n"/>
      <c r="I5" s="431" t="inlineStr">
        <is>
          <t>LARGO</t>
        </is>
      </c>
      <c r="J5" s="424" t="n"/>
      <c r="K5" s="197">
        <f>(((B6-B5)^2)+((D6-D5)^2)+((F6-F5)^2))^(1/2)</f>
        <v/>
      </c>
      <c r="L5" s="97" t="inlineStr">
        <is>
          <t>Dip_talud</t>
        </is>
      </c>
      <c r="M5" s="98" t="n"/>
      <c r="N5" s="99" t="n"/>
      <c r="O5" s="432" t="inlineStr">
        <is>
          <t>ALT</t>
        </is>
      </c>
      <c r="P5" s="73" t="n"/>
      <c r="Q5" s="423" t="n"/>
      <c r="R5" s="423" t="n"/>
      <c r="S5" s="424" t="n"/>
      <c r="T5" s="433" t="inlineStr">
        <is>
          <t>FASE</t>
        </is>
      </c>
      <c r="U5" s="434" t="n"/>
      <c r="V5" s="424" t="n"/>
      <c r="W5" s="115" t="inlineStr">
        <is>
          <t>JT-JV</t>
        </is>
      </c>
      <c r="X5" s="116" t="n"/>
      <c r="Y5" s="30" t="n"/>
      <c r="AH5" s="92" t="n"/>
      <c r="AI5" s="191" t="n"/>
      <c r="AJ5" s="435" t="inlineStr">
        <is>
          <t>Condicion de Agua</t>
        </is>
      </c>
      <c r="AK5" s="435" t="inlineStr">
        <is>
          <t>Condicion de aglorua Valor</t>
        </is>
      </c>
      <c r="AL5" s="435" t="inlineStr">
        <is>
          <t>Resistencia Estimada</t>
        </is>
      </c>
      <c r="AM5" s="435" t="inlineStr">
        <is>
          <t>Resistencia Estimada(Valor)</t>
        </is>
      </c>
      <c r="AN5" s="436" t="inlineStr">
        <is>
          <t>Condición de la SUP(GSI)</t>
        </is>
      </c>
      <c r="AO5" s="436" t="inlineStr">
        <is>
          <t>Estructura(GSI)</t>
        </is>
      </c>
      <c r="AP5" s="436" t="inlineStr">
        <is>
          <t>GSI (Visual)</t>
        </is>
      </c>
      <c r="AQ5" s="437" t="inlineStr">
        <is>
          <t>Control Estructural</t>
        </is>
      </c>
      <c r="AR5" s="437" t="inlineStr">
        <is>
          <t>Efectos de la Voladura</t>
        </is>
      </c>
      <c r="AS5" s="438" t="inlineStr">
        <is>
          <t>RQD (valor)</t>
        </is>
      </c>
      <c r="AT5" s="439" t="inlineStr">
        <is>
          <t>RQD (%)</t>
        </is>
      </c>
      <c r="AU5" s="304" t="inlineStr">
        <is>
          <t>Frecuencia de Fracturamiento x m</t>
        </is>
      </c>
      <c r="AV5" s="304" t="inlineStr">
        <is>
          <t>Tamaño de Bloque m3</t>
        </is>
      </c>
      <c r="AW5" s="440" t="inlineStr">
        <is>
          <t>Espaciamiento prom</t>
        </is>
      </c>
      <c r="AX5" s="441" t="inlineStr">
        <is>
          <t>Espaciamiento Valor</t>
        </is>
      </c>
      <c r="AY5" s="442" t="inlineStr">
        <is>
          <t>Valor ConDisc</t>
        </is>
      </c>
      <c r="AZ5" s="304" t="inlineStr">
        <is>
          <t>RMR</t>
        </is>
      </c>
      <c r="BA5" s="304" t="inlineStr">
        <is>
          <t>( UCS )  (Mpa)</t>
        </is>
      </c>
      <c r="BB5" s="304" t="inlineStr">
        <is>
          <t>is50 (Mpa)</t>
        </is>
      </c>
      <c r="BC5" s="78" t="n"/>
      <c r="BD5" s="36" t="n"/>
      <c r="BE5" s="51" t="n"/>
      <c r="BF5" s="51" t="n"/>
      <c r="BG5" s="51" t="n"/>
      <c r="BH5" s="37" t="n"/>
      <c r="BI5" s="37" t="n"/>
      <c r="BJ5" s="37" t="n"/>
      <c r="BK5" s="37" t="n"/>
      <c r="BL5" s="37" t="n"/>
      <c r="BM5" s="37" t="n"/>
      <c r="BN5" s="37" t="n"/>
      <c r="BO5" s="37" t="n"/>
      <c r="BP5" s="37" t="n"/>
      <c r="BQ5" s="37" t="n"/>
      <c r="BR5" s="37" t="n"/>
      <c r="BS5" s="37" t="n"/>
      <c r="BT5" s="38" t="n"/>
      <c r="BY5" s="30" t="n"/>
      <c r="BZ5" s="30" t="n"/>
      <c r="CA5" s="30" t="n"/>
      <c r="CB5" s="30" t="n"/>
      <c r="CC5" s="30" t="n"/>
      <c r="CD5" s="30" t="n"/>
      <c r="CE5" s="30" t="n"/>
      <c r="CF5" s="30" t="n"/>
      <c r="CG5" s="30" t="n"/>
      <c r="CH5" s="30" t="n"/>
      <c r="CI5" s="30" t="n"/>
      <c r="CJ5" s="30" t="n"/>
      <c r="CK5" s="30" t="n"/>
      <c r="CL5" s="30" t="n"/>
      <c r="CM5" s="30" t="n"/>
      <c r="CN5" s="30" t="n"/>
      <c r="CO5" s="30" t="n"/>
      <c r="CP5" s="30" t="n"/>
      <c r="CQ5" s="30" t="n"/>
      <c r="CR5" s="30" t="n"/>
      <c r="CS5" s="30" t="n"/>
      <c r="CT5" s="30" t="n"/>
      <c r="CU5" s="30" t="n"/>
      <c r="CV5" s="30" t="n"/>
      <c r="CW5" s="30" t="n"/>
      <c r="CX5" s="30" t="n"/>
      <c r="CY5" s="30" t="n"/>
      <c r="CZ5" s="30" t="n"/>
      <c r="DA5" s="30" t="n"/>
      <c r="DB5" s="30" t="n"/>
      <c r="DC5" s="30" t="n"/>
      <c r="DD5" s="30" t="n"/>
      <c r="DE5" s="30" t="n"/>
      <c r="DF5" s="30" t="n"/>
      <c r="DG5" s="30" t="n"/>
      <c r="DH5" s="30" t="n"/>
      <c r="DI5" s="30" t="n"/>
      <c r="DJ5" s="30" t="n"/>
      <c r="DK5" s="30" t="n"/>
      <c r="DL5" s="30" t="n"/>
      <c r="DM5" s="30" t="n"/>
      <c r="DN5" s="30" t="n"/>
      <c r="DO5" s="30" t="n"/>
      <c r="DP5" s="30" t="n"/>
      <c r="DQ5" s="30" t="n"/>
      <c r="DR5" s="30" t="n"/>
      <c r="DS5" s="30" t="n"/>
      <c r="DT5" s="30" t="n"/>
      <c r="DU5" s="30" t="n"/>
      <c r="DV5" s="30" t="n"/>
      <c r="DW5" s="30" t="n"/>
      <c r="DX5" s="30" t="n"/>
      <c r="DY5" s="30" t="n"/>
      <c r="DZ5" s="30" t="n"/>
      <c r="EA5" s="30" t="n"/>
      <c r="EB5" s="30" t="n"/>
      <c r="EC5" s="30" t="n"/>
      <c r="ED5" s="30" t="n"/>
      <c r="EE5" s="30" t="n"/>
      <c r="EF5" s="30" t="n"/>
      <c r="EG5" s="30" t="n"/>
      <c r="EH5" s="30" t="n"/>
      <c r="EI5" s="30" t="n"/>
      <c r="EJ5" s="30" t="n"/>
      <c r="EK5" s="30" t="n"/>
      <c r="EL5" s="30" t="n"/>
      <c r="EM5" s="30" t="n"/>
      <c r="EN5" s="30" t="n"/>
      <c r="EO5" s="30" t="n"/>
      <c r="EP5" s="30" t="n"/>
      <c r="EQ5" s="30" t="n"/>
      <c r="ER5" s="30" t="n"/>
      <c r="ES5" s="30" t="n"/>
      <c r="ET5" s="30" t="n"/>
      <c r="EU5" s="30" t="n"/>
      <c r="EV5" s="30" t="n"/>
      <c r="EW5" s="30" t="n"/>
      <c r="EX5" s="30" t="n"/>
      <c r="EY5" s="30" t="n"/>
      <c r="EZ5" s="30" t="n"/>
    </row>
    <row r="6" customFormat="1" s="29">
      <c r="A6" s="27" t="inlineStr">
        <is>
          <t>FIN</t>
        </is>
      </c>
      <c r="B6" s="430" t="n"/>
      <c r="C6" s="424" t="n"/>
      <c r="D6" s="430" t="n"/>
      <c r="E6" s="424" t="n"/>
      <c r="F6" s="430" t="n"/>
      <c r="G6" s="424" t="n"/>
      <c r="H6" s="50" t="n"/>
      <c r="I6" s="431" t="inlineStr">
        <is>
          <t>ALTURA</t>
        </is>
      </c>
      <c r="J6" s="424" t="n"/>
      <c r="K6" s="73" t="n"/>
      <c r="L6" s="97" t="inlineStr">
        <is>
          <t>DipDir_Talud</t>
        </is>
      </c>
      <c r="M6" s="98" t="n"/>
      <c r="N6" s="99">
        <f>(N8)+90</f>
        <v/>
      </c>
      <c r="O6" s="443" t="inlineStr">
        <is>
          <t>INT</t>
        </is>
      </c>
      <c r="P6" s="73" t="n"/>
      <c r="Q6" s="423" t="n"/>
      <c r="R6" s="423" t="n"/>
      <c r="S6" s="424" t="n"/>
      <c r="T6" s="39" t="inlineStr">
        <is>
          <t>NIVEL</t>
        </is>
      </c>
      <c r="U6" s="444" t="n"/>
      <c r="V6" s="424" t="n"/>
      <c r="Y6" s="30" t="n"/>
      <c r="AA6" s="45" t="n"/>
      <c r="AH6" s="92" t="n"/>
      <c r="AI6" s="191" t="n"/>
      <c r="AJ6" s="445" t="n"/>
      <c r="AK6" s="445" t="n"/>
      <c r="AL6" s="445" t="n"/>
      <c r="AM6" s="445" t="n"/>
      <c r="AN6" s="445" t="n"/>
      <c r="AO6" s="445" t="n"/>
      <c r="AP6" s="445" t="n"/>
      <c r="AQ6" s="445" t="n"/>
      <c r="AR6" s="445" t="n"/>
      <c r="AS6" s="445" t="n"/>
      <c r="AT6" s="445" t="n"/>
      <c r="AU6" s="445" t="n"/>
      <c r="AV6" s="445" t="n"/>
      <c r="AW6" s="445" t="n"/>
      <c r="AX6" s="445" t="n"/>
      <c r="AY6" s="445" t="n"/>
      <c r="AZ6" s="445" t="n"/>
      <c r="BA6" s="445" t="n"/>
      <c r="BB6" s="445" t="n"/>
      <c r="BD6" s="40" t="n"/>
      <c r="BE6" s="0" t="n"/>
      <c r="BF6" s="52" t="n"/>
      <c r="BG6" s="52" t="n"/>
      <c r="BT6" s="41" t="n"/>
      <c r="BY6" s="30" t="n"/>
      <c r="BZ6" s="30" t="n"/>
      <c r="CA6" s="30" t="n"/>
      <c r="CB6" s="30" t="n"/>
      <c r="CC6" s="30" t="n"/>
      <c r="CD6" s="0" t="n"/>
      <c r="CE6" s="30" t="n"/>
      <c r="CF6" s="30" t="n"/>
      <c r="CG6" s="30" t="n"/>
      <c r="CH6" s="30" t="n"/>
      <c r="CI6" s="30" t="n"/>
      <c r="CJ6" s="30" t="n"/>
      <c r="CK6" s="30" t="n"/>
      <c r="CL6" s="30" t="n"/>
      <c r="CM6" s="30" t="n"/>
      <c r="CN6" s="30" t="n"/>
      <c r="CO6" s="30" t="n"/>
      <c r="CP6" s="30" t="n"/>
      <c r="CQ6" s="30" t="n"/>
      <c r="CR6" s="30" t="n"/>
      <c r="CS6" s="30" t="n"/>
      <c r="CT6" s="30" t="n"/>
      <c r="CU6" s="30" t="n"/>
      <c r="CV6" s="30" t="n"/>
      <c r="CW6" s="30" t="n"/>
      <c r="CX6" s="30" t="n"/>
      <c r="CY6" s="30" t="n"/>
      <c r="CZ6" s="30" t="n"/>
      <c r="DA6" s="30" t="n"/>
      <c r="DB6" s="30" t="n"/>
      <c r="DC6" s="30" t="n"/>
      <c r="DD6" s="30" t="n"/>
      <c r="DE6" s="30" t="n"/>
      <c r="DF6" s="30" t="n"/>
      <c r="DG6" s="30" t="n"/>
      <c r="DH6" s="30" t="n"/>
      <c r="DI6" s="30" t="n"/>
      <c r="DJ6" s="30" t="n"/>
      <c r="DK6" s="30" t="n"/>
      <c r="DL6" s="30" t="n"/>
      <c r="DM6" s="30" t="n"/>
      <c r="DN6" s="30" t="n"/>
      <c r="DO6" s="30" t="n"/>
      <c r="DP6" s="30" t="n"/>
      <c r="DQ6" s="30" t="n"/>
      <c r="DR6" s="30" t="n"/>
      <c r="DS6" s="30" t="n"/>
      <c r="DT6" s="30" t="n"/>
      <c r="DU6" s="30" t="n"/>
      <c r="DV6" s="30" t="n"/>
      <c r="DW6" s="30" t="n"/>
      <c r="DX6" s="30" t="n"/>
      <c r="DY6" s="30" t="n"/>
      <c r="DZ6" s="30" t="n"/>
      <c r="EA6" s="30" t="n"/>
      <c r="EB6" s="30" t="n"/>
      <c r="EC6" s="30" t="n"/>
      <c r="ED6" s="30" t="n"/>
      <c r="EE6" s="30" t="n"/>
      <c r="EF6" s="30" t="n"/>
      <c r="EG6" s="30" t="n"/>
      <c r="EH6" s="30" t="n"/>
      <c r="EI6" s="30" t="n"/>
      <c r="EJ6" s="30" t="n"/>
      <c r="EK6" s="30" t="n"/>
      <c r="EL6" s="30" t="n"/>
      <c r="EM6" s="30" t="n"/>
      <c r="EN6" s="30" t="n"/>
      <c r="EO6" s="30" t="n"/>
      <c r="EP6" s="30" t="n"/>
      <c r="EQ6" s="30" t="n"/>
      <c r="ER6" s="30" t="n"/>
      <c r="ES6" s="30" t="n"/>
      <c r="ET6" s="30" t="n"/>
      <c r="EU6" s="30" t="n"/>
      <c r="EV6" s="30" t="n"/>
      <c r="EW6" s="30" t="n"/>
      <c r="EX6" s="30" t="n"/>
      <c r="EY6" s="30" t="n"/>
      <c r="EZ6" s="30" t="n"/>
    </row>
    <row r="7" ht="15" customFormat="1" customHeight="1" s="29">
      <c r="A7" s="53" t="n"/>
      <c r="B7" s="63" t="n"/>
      <c r="C7" s="63" t="n"/>
      <c r="E7" s="446" t="n"/>
      <c r="F7" s="65" t="n"/>
      <c r="G7" s="63" t="n"/>
      <c r="J7" s="186">
        <f>IF(B6-B5&gt;0,1,0)</f>
        <v/>
      </c>
      <c r="K7" s="186">
        <f>IF(AND(D6-B6&gt;0,D5-B5=0),1,IF(AND(D6-B6&lt;0,D5-B5=0),0,""))</f>
        <v/>
      </c>
      <c r="L7" s="97" t="inlineStr">
        <is>
          <t>Dip_hole</t>
        </is>
      </c>
      <c r="M7" s="98" t="n"/>
      <c r="N7" s="101">
        <f>DEGREES(ASIN((F5-F6)/K5))</f>
        <v/>
      </c>
      <c r="O7" s="100" t="inlineStr">
        <is>
          <t>Lito-Model</t>
        </is>
      </c>
      <c r="P7" s="73" t="n"/>
      <c r="Q7" s="423" t="n"/>
      <c r="R7" s="423" t="n"/>
      <c r="S7" s="424" t="n"/>
      <c r="T7" s="96" t="inlineStr">
        <is>
          <t>Sect. GEOT.</t>
        </is>
      </c>
      <c r="U7" s="434" t="n"/>
      <c r="V7" s="424" t="n"/>
      <c r="AH7" s="92" t="n"/>
      <c r="AI7" s="191" t="n"/>
      <c r="AJ7" s="445" t="n"/>
      <c r="AK7" s="445" t="n"/>
      <c r="AL7" s="445" t="n"/>
      <c r="AM7" s="445" t="n"/>
      <c r="AN7" s="445" t="n"/>
      <c r="AO7" s="445" t="n"/>
      <c r="AP7" s="445" t="n"/>
      <c r="AQ7" s="445" t="n"/>
      <c r="AR7" s="445" t="n"/>
      <c r="AS7" s="445" t="n"/>
      <c r="AT7" s="445" t="n"/>
      <c r="AU7" s="445" t="n"/>
      <c r="AV7" s="445" t="n"/>
      <c r="AW7" s="445" t="n"/>
      <c r="AX7" s="445" t="n"/>
      <c r="AY7" s="445" t="n"/>
      <c r="AZ7" s="445" t="n"/>
      <c r="BA7" s="445" t="n"/>
      <c r="BB7" s="445" t="n"/>
      <c r="BC7" s="80" t="n"/>
      <c r="BD7" s="66" t="n"/>
      <c r="BE7" s="52" t="n"/>
      <c r="BF7" s="52" t="n"/>
      <c r="BG7" s="52" t="n"/>
      <c r="BM7" s="0" t="n"/>
      <c r="BN7" s="0" t="n"/>
      <c r="BT7" s="41" t="n"/>
      <c r="BY7" s="30" t="n"/>
      <c r="BZ7" s="30" t="n"/>
      <c r="CA7" s="30" t="n"/>
      <c r="CB7" s="30" t="n"/>
      <c r="CC7" s="30" t="n"/>
      <c r="CD7" s="30" t="n"/>
      <c r="CE7" s="30" t="n"/>
      <c r="CF7" s="30" t="n"/>
      <c r="CG7" s="30" t="n"/>
      <c r="CH7" s="30" t="n"/>
      <c r="CI7" s="30" t="n"/>
      <c r="CJ7" s="30" t="n"/>
      <c r="CK7" s="30" t="n"/>
      <c r="CL7" s="30" t="n"/>
      <c r="CM7" s="30" t="n"/>
      <c r="CN7" s="30" t="n"/>
      <c r="CO7" s="30" t="n"/>
      <c r="CP7" s="30" t="n"/>
      <c r="CQ7" s="30" t="n"/>
      <c r="CR7" s="30" t="n"/>
      <c r="CS7" s="30" t="n"/>
      <c r="CT7" s="30" t="n"/>
      <c r="CU7" s="30" t="n"/>
      <c r="CV7" s="30" t="n"/>
      <c r="CW7" s="30" t="n"/>
      <c r="CX7" s="30" t="n"/>
      <c r="CY7" s="30" t="n"/>
      <c r="CZ7" s="30" t="n"/>
      <c r="DA7" s="30" t="n"/>
      <c r="DB7" s="30" t="n"/>
      <c r="DC7" s="30" t="n"/>
      <c r="DD7" s="30" t="n"/>
      <c r="DE7" s="30" t="n"/>
      <c r="DF7" s="30" t="n"/>
      <c r="DG7" s="30" t="n"/>
      <c r="DH7" s="30" t="n"/>
      <c r="DI7" s="30" t="n"/>
      <c r="DJ7" s="30" t="n"/>
      <c r="DK7" s="30" t="n"/>
      <c r="DL7" s="30" t="n"/>
      <c r="DM7" s="30" t="n"/>
      <c r="DN7" s="30" t="n"/>
      <c r="DO7" s="30" t="n"/>
      <c r="DP7" s="30" t="n"/>
      <c r="DQ7" s="30" t="n"/>
      <c r="DR7" s="30" t="n"/>
      <c r="DS7" s="30" t="n"/>
      <c r="DT7" s="30" t="n"/>
      <c r="DU7" s="30" t="n"/>
      <c r="DV7" s="30" t="n"/>
      <c r="DW7" s="30" t="n"/>
      <c r="DX7" s="30" t="n"/>
      <c r="DY7" s="30" t="n"/>
      <c r="DZ7" s="30" t="n"/>
      <c r="EA7" s="30" t="n"/>
      <c r="EB7" s="30" t="n"/>
      <c r="EC7" s="30" t="n"/>
      <c r="ED7" s="30" t="n"/>
      <c r="EE7" s="30" t="n"/>
      <c r="EF7" s="30" t="n"/>
      <c r="EG7" s="30" t="n"/>
      <c r="EH7" s="30" t="n"/>
      <c r="EI7" s="30" t="n"/>
      <c r="EJ7" s="30" t="n"/>
      <c r="EK7" s="30" t="n"/>
      <c r="EL7" s="30" t="n"/>
      <c r="EM7" s="30" t="n"/>
      <c r="EN7" s="30" t="n"/>
      <c r="EO7" s="30" t="n"/>
      <c r="EP7" s="30" t="n"/>
      <c r="EQ7" s="30" t="n"/>
      <c r="ER7" s="30" t="n"/>
      <c r="ES7" s="30" t="n"/>
      <c r="ET7" s="30" t="n"/>
      <c r="EU7" s="30" t="n"/>
      <c r="EV7" s="30" t="n"/>
      <c r="EW7" s="30" t="n"/>
      <c r="EX7" s="30" t="n"/>
      <c r="EY7" s="30" t="n"/>
      <c r="EZ7" s="30" t="n"/>
    </row>
    <row r="8" ht="15" customFormat="1" customHeight="1" s="29">
      <c r="A8" s="25" t="n"/>
      <c r="B8" s="25" t="n"/>
      <c r="C8" s="25" t="n"/>
      <c r="D8" s="25" t="n"/>
      <c r="E8" s="25" t="n"/>
      <c r="F8" s="25" t="n"/>
      <c r="G8" s="25" t="n"/>
      <c r="H8" s="25" t="n"/>
      <c r="I8" s="25" t="n"/>
      <c r="J8" s="25" t="n"/>
      <c r="K8" s="25" t="n"/>
      <c r="L8" s="97" t="inlineStr">
        <is>
          <t>Az_hole</t>
        </is>
      </c>
      <c r="M8" s="98" t="n"/>
      <c r="N8" s="101">
        <f>IF(K7=1,0,IF(K7=0,180,IF(J7=1,DEGREES(_xlfn.ACOT((D6-D5)/(B6-B5))),180+DEGREES(_xlfn.ACOT((D6-D5)/(B6-B5))))))</f>
        <v/>
      </c>
      <c r="O8" s="102" t="inlineStr">
        <is>
          <t>Mapeador:</t>
        </is>
      </c>
      <c r="P8" s="45" t="n"/>
      <c r="Q8" s="45" t="n"/>
      <c r="R8" s="45" t="n"/>
      <c r="S8" s="25" t="n"/>
      <c r="T8" s="25" t="n"/>
      <c r="U8" s="25" t="n"/>
      <c r="V8" s="25" t="n"/>
      <c r="W8" s="25" t="n"/>
      <c r="X8" s="190" t="n"/>
      <c r="Y8" s="25" t="n"/>
      <c r="Z8" s="25" t="n"/>
      <c r="AA8" s="25" t="n"/>
      <c r="AB8" s="25" t="n"/>
      <c r="AC8" s="25" t="n"/>
      <c r="AD8" s="25" t="n"/>
      <c r="AE8" s="25" t="n"/>
      <c r="AF8" s="25" t="n"/>
      <c r="AG8" s="25" t="n"/>
      <c r="AH8" s="92" t="n"/>
      <c r="AI8" s="191" t="n"/>
      <c r="AJ8" s="445" t="n"/>
      <c r="AK8" s="445" t="n"/>
      <c r="AL8" s="445" t="n"/>
      <c r="AM8" s="445" t="n"/>
      <c r="AN8" s="445" t="n"/>
      <c r="AO8" s="445" t="n"/>
      <c r="AP8" s="445" t="n"/>
      <c r="AQ8" s="445" t="n"/>
      <c r="AR8" s="445" t="n"/>
      <c r="AS8" s="445" t="n"/>
      <c r="AT8" s="445" t="n"/>
      <c r="AU8" s="445" t="n"/>
      <c r="AV8" s="445" t="n"/>
      <c r="AW8" s="445" t="n"/>
      <c r="AX8" s="445" t="n"/>
      <c r="AY8" s="445" t="n"/>
      <c r="AZ8" s="445" t="n"/>
      <c r="BA8" s="445" t="n"/>
      <c r="BB8" s="445" t="n"/>
      <c r="BD8" s="40" t="n"/>
      <c r="BE8" s="52" t="n"/>
      <c r="BF8" s="52" t="n"/>
      <c r="BG8" s="52" t="n"/>
      <c r="BT8" s="41" t="n"/>
      <c r="BY8" s="30" t="n"/>
      <c r="BZ8" s="30" t="n"/>
      <c r="CA8" s="30" t="n"/>
      <c r="CB8" s="30" t="n"/>
      <c r="CC8" s="30" t="n"/>
      <c r="CD8" s="30" t="n"/>
      <c r="CE8" s="30" t="n"/>
      <c r="CF8" s="30" t="n"/>
      <c r="CG8" s="30" t="n"/>
      <c r="CH8" s="0" t="n"/>
      <c r="CI8" s="30" t="n"/>
      <c r="CJ8" s="30" t="n"/>
      <c r="CK8" s="30" t="n"/>
      <c r="CL8" s="30" t="n"/>
      <c r="CM8" s="30" t="n"/>
      <c r="CN8" s="30" t="n"/>
      <c r="CO8" s="30" t="n"/>
      <c r="CP8" s="30" t="n"/>
      <c r="CQ8" s="30" t="n"/>
      <c r="CR8" s="30" t="n"/>
      <c r="CS8" s="30" t="n"/>
      <c r="CT8" s="30" t="n"/>
      <c r="CU8" s="30" t="n"/>
      <c r="CV8" s="30" t="n"/>
      <c r="CW8" s="30" t="n"/>
      <c r="CX8" s="30" t="n"/>
      <c r="CY8" s="30" t="n"/>
      <c r="CZ8" s="30" t="n"/>
      <c r="DA8" s="30" t="n"/>
      <c r="DB8" s="30" t="n"/>
      <c r="DC8" s="30" t="n"/>
      <c r="DD8" s="30" t="n"/>
      <c r="DE8" s="30" t="n"/>
      <c r="DF8" s="30" t="n"/>
      <c r="DG8" s="30" t="n"/>
      <c r="DH8" s="30" t="n"/>
      <c r="DI8" s="30" t="n"/>
      <c r="DJ8" s="30" t="n"/>
      <c r="DK8" s="30" t="n"/>
      <c r="DL8" s="30" t="n"/>
      <c r="DM8" s="30" t="n"/>
      <c r="DN8" s="30" t="n"/>
      <c r="DO8" s="30" t="n"/>
      <c r="DP8" s="30" t="n"/>
      <c r="DQ8" s="30" t="n"/>
      <c r="DR8" s="30" t="n"/>
      <c r="DS8" s="30" t="n"/>
      <c r="DT8" s="30" t="n"/>
      <c r="DU8" s="30" t="n"/>
      <c r="DV8" s="30" t="n"/>
      <c r="DW8" s="30" t="n"/>
      <c r="DX8" s="30" t="n"/>
      <c r="DY8" s="30" t="n"/>
      <c r="DZ8" s="30" t="n"/>
      <c r="EA8" s="30" t="n"/>
      <c r="EB8" s="30" t="n"/>
      <c r="EC8" s="30" t="n"/>
      <c r="ED8" s="30" t="n"/>
      <c r="EE8" s="30" t="n"/>
      <c r="EF8" s="30" t="n"/>
      <c r="EG8" s="30" t="n"/>
      <c r="EH8" s="30" t="n"/>
      <c r="EI8" s="30" t="n"/>
      <c r="EJ8" s="30" t="n"/>
      <c r="EK8" s="30" t="n"/>
      <c r="EL8" s="30" t="n"/>
      <c r="EM8" s="30" t="n"/>
      <c r="EN8" s="30" t="n"/>
      <c r="EO8" s="30" t="n"/>
      <c r="EP8" s="30" t="n"/>
      <c r="EQ8" s="30" t="n"/>
      <c r="ER8" s="30" t="n"/>
      <c r="ES8" s="30" t="n"/>
      <c r="ET8" s="30" t="n"/>
      <c r="EU8" s="30" t="n"/>
      <c r="EV8" s="30" t="n"/>
      <c r="EW8" s="30" t="n"/>
      <c r="EX8" s="30" t="n"/>
      <c r="EY8" s="30" t="n"/>
      <c r="EZ8" s="30" t="n"/>
    </row>
    <row r="9" ht="19.35" customFormat="1" customHeight="1" s="29">
      <c r="A9" s="25" t="n"/>
      <c r="B9" s="25" t="n"/>
      <c r="C9" s="25" t="n"/>
      <c r="D9" s="25" t="n"/>
      <c r="E9" s="25" t="n"/>
      <c r="F9" s="25" t="n"/>
      <c r="G9" s="25" t="n"/>
      <c r="H9" s="25" t="n"/>
      <c r="I9" s="25" t="n"/>
      <c r="J9" s="25" t="n"/>
      <c r="K9" s="25" t="n"/>
      <c r="L9" s="25" t="n"/>
      <c r="M9" s="25" t="n"/>
      <c r="N9" s="25" t="n"/>
      <c r="O9" s="25" t="n"/>
      <c r="P9" s="25" t="n"/>
      <c r="Q9" s="25" t="n"/>
      <c r="R9" s="25" t="n"/>
      <c r="S9" s="25" t="n"/>
      <c r="T9" s="25" t="n"/>
      <c r="U9" s="25" t="n"/>
      <c r="V9" s="25" t="n"/>
      <c r="W9" s="314" t="inlineStr">
        <is>
          <t>Condicion de las Discontinuidades        (JC 1976)</t>
        </is>
      </c>
      <c r="AC9" s="315" t="inlineStr">
        <is>
          <t>Condicion de las Discontinuidades        (JC 1989)</t>
        </is>
      </c>
      <c r="AI9" s="192" t="n"/>
      <c r="AJ9" s="445" t="n"/>
      <c r="AK9" s="445" t="n"/>
      <c r="AL9" s="445" t="n"/>
      <c r="AM9" s="445" t="n"/>
      <c r="AN9" s="445" t="n"/>
      <c r="AO9" s="445" t="n"/>
      <c r="AP9" s="445" t="n"/>
      <c r="AQ9" s="445" t="n"/>
      <c r="AR9" s="445" t="n"/>
      <c r="AS9" s="445" t="n"/>
      <c r="AT9" s="445" t="n"/>
      <c r="AU9" s="445" t="n"/>
      <c r="AV9" s="445" t="n"/>
      <c r="AW9" s="445" t="n"/>
      <c r="AX9" s="445" t="n"/>
      <c r="AY9" s="445" t="n"/>
      <c r="AZ9" s="445" t="n"/>
      <c r="BA9" s="445" t="n"/>
      <c r="BB9" s="445" t="n"/>
      <c r="BD9" s="40" t="n"/>
      <c r="BE9" s="52" t="n"/>
      <c r="BF9" s="52" t="n"/>
      <c r="BG9" s="52" t="n"/>
      <c r="BT9" s="41" t="n"/>
      <c r="BY9" s="30" t="n"/>
      <c r="BZ9" s="30" t="n"/>
      <c r="CA9" s="30" t="n"/>
      <c r="CB9" s="30" t="n"/>
      <c r="CC9" s="30" t="n"/>
      <c r="CD9" s="30" t="n"/>
      <c r="CE9" s="30" t="n"/>
      <c r="CF9" s="30" t="n"/>
      <c r="CG9" s="30" t="n"/>
      <c r="CH9" s="30" t="n"/>
      <c r="CI9" s="30" t="n"/>
      <c r="CJ9" s="30" t="n"/>
      <c r="CK9" s="30" t="n"/>
      <c r="CL9" s="30" t="n"/>
      <c r="CM9" s="30" t="n"/>
      <c r="CN9" s="30" t="n"/>
      <c r="CO9" s="30" t="n"/>
      <c r="CP9" s="30" t="n"/>
      <c r="CQ9" s="30" t="n"/>
      <c r="CR9" s="30" t="n"/>
      <c r="CS9" s="30" t="n"/>
      <c r="CT9" s="30" t="n"/>
      <c r="CU9" s="30" t="n"/>
      <c r="CV9" s="30" t="n"/>
      <c r="CW9" s="30" t="n"/>
      <c r="CX9" s="30" t="n"/>
      <c r="CY9" s="30" t="n"/>
      <c r="CZ9" s="30" t="n"/>
      <c r="DA9" s="30" t="n"/>
      <c r="DB9" s="30" t="n"/>
      <c r="DC9" s="30" t="n"/>
      <c r="DD9" s="30" t="n"/>
      <c r="DE9" s="30" t="n"/>
      <c r="DF9" s="30" t="n"/>
      <c r="DG9" s="30" t="n"/>
      <c r="DH9" s="30" t="n"/>
      <c r="DI9" s="30" t="n"/>
      <c r="DJ9" s="30" t="n"/>
      <c r="DK9" s="30" t="n"/>
      <c r="DL9" s="30" t="n"/>
      <c r="DM9" s="30" t="n"/>
      <c r="DN9" s="30" t="n"/>
      <c r="DO9" s="30" t="n"/>
      <c r="DP9" s="30" t="n"/>
      <c r="DQ9" s="30" t="n"/>
      <c r="DR9" s="30" t="n"/>
      <c r="DS9" s="30" t="n"/>
      <c r="DT9" s="30" t="n"/>
      <c r="DU9" s="30" t="n"/>
      <c r="DV9" s="30" t="n"/>
      <c r="DW9" s="30" t="n"/>
      <c r="DX9" s="30" t="n"/>
      <c r="DY9" s="30" t="n"/>
      <c r="DZ9" s="30" t="n"/>
      <c r="EA9" s="30" t="n"/>
      <c r="EB9" s="30" t="n"/>
      <c r="EC9" s="30" t="n"/>
      <c r="ED9" s="30" t="n"/>
      <c r="EE9" s="30" t="n"/>
      <c r="EF9" s="30" t="n"/>
      <c r="EG9" s="30" t="n"/>
      <c r="EH9" s="30" t="n"/>
      <c r="EI9" s="30" t="n"/>
      <c r="EJ9" s="30" t="n"/>
      <c r="EK9" s="30" t="n"/>
      <c r="EL9" s="30" t="n"/>
      <c r="EM9" s="30" t="n"/>
      <c r="EN9" s="30" t="n"/>
      <c r="EO9" s="30" t="n"/>
      <c r="EP9" s="30" t="n"/>
      <c r="EQ9" s="30" t="n"/>
      <c r="ER9" s="30" t="n"/>
      <c r="ES9" s="30" t="n"/>
      <c r="ET9" s="30" t="n"/>
      <c r="EU9" s="30" t="n"/>
      <c r="EV9" s="30" t="n"/>
      <c r="EW9" s="30" t="n"/>
      <c r="EX9" s="30" t="n"/>
      <c r="EY9" s="30" t="n"/>
      <c r="EZ9" s="30" t="n"/>
    </row>
    <row r="10" ht="12.75" customFormat="1" customHeight="1" s="29">
      <c r="A10" s="447" t="inlineStr">
        <is>
          <t>ID</t>
        </is>
      </c>
      <c r="B10" s="448" t="inlineStr">
        <is>
          <t>Distancia (m)</t>
        </is>
      </c>
      <c r="C10" s="449" t="inlineStr">
        <is>
          <t>Tipo de Estructura</t>
        </is>
      </c>
      <c r="D10" s="449" t="inlineStr">
        <is>
          <t>Dip</t>
        </is>
      </c>
      <c r="E10" s="448" t="inlineStr">
        <is>
          <t>Dip Dir</t>
        </is>
      </c>
      <c r="F10" s="450" t="inlineStr">
        <is>
          <t>N de Estructuras</t>
        </is>
      </c>
      <c r="G10" s="451" t="inlineStr">
        <is>
          <t>Abertura(mm)</t>
        </is>
      </c>
      <c r="H10" s="450" t="inlineStr">
        <is>
          <t>Espesor (mm)</t>
        </is>
      </c>
      <c r="I10" s="452" t="inlineStr">
        <is>
          <t>Continuidad (m)</t>
        </is>
      </c>
      <c r="J10" s="453" t="inlineStr">
        <is>
          <t>Espaciamiento (m)</t>
        </is>
      </c>
      <c r="K10" s="454" t="inlineStr">
        <is>
          <t>N de Extremos Visibles</t>
        </is>
      </c>
      <c r="L10" s="454" t="inlineStr">
        <is>
          <t>TERMINACION</t>
        </is>
      </c>
      <c r="M10" s="452" t="inlineStr">
        <is>
          <t>Tipo de Relleno 1</t>
        </is>
      </c>
      <c r="N10" s="452" t="inlineStr">
        <is>
          <t>Tipo de Relleno 2</t>
        </is>
      </c>
      <c r="O10" s="453" t="inlineStr">
        <is>
          <t>Valor de relleno 1</t>
        </is>
      </c>
      <c r="P10" s="453" t="inlineStr">
        <is>
          <t>Valor de relleno 2</t>
        </is>
      </c>
      <c r="Q10" s="455" t="inlineStr">
        <is>
          <t>Valor de relleno 1</t>
        </is>
      </c>
      <c r="R10" s="455" t="inlineStr">
        <is>
          <t>Valor de relleno 2</t>
        </is>
      </c>
      <c r="S10" s="456" t="inlineStr">
        <is>
          <t>JRC</t>
        </is>
      </c>
      <c r="T10" s="451" t="inlineStr">
        <is>
          <t>Rugosidad de Estructura</t>
        </is>
      </c>
      <c r="U10" s="457" t="inlineStr">
        <is>
          <t>Forma de Estructura</t>
        </is>
      </c>
      <c r="V10" s="451" t="inlineStr">
        <is>
          <t>Alteracion</t>
        </is>
      </c>
      <c r="W10" s="349" t="inlineStr">
        <is>
          <t>Valor de Alteracion</t>
        </is>
      </c>
      <c r="X10" s="349" t="inlineStr">
        <is>
          <t>Valor de relleno</t>
        </is>
      </c>
      <c r="Y10" s="349" t="inlineStr">
        <is>
          <t>Continuidad</t>
        </is>
      </c>
      <c r="Z10" s="349" t="inlineStr">
        <is>
          <t>Abertura</t>
        </is>
      </c>
      <c r="AA10" s="349" t="inlineStr">
        <is>
          <t>Rugosidad</t>
        </is>
      </c>
      <c r="AB10" s="349" t="inlineStr">
        <is>
          <t>Valor</t>
        </is>
      </c>
      <c r="AC10" s="361" t="inlineStr">
        <is>
          <t>Valor de Alteracion</t>
        </is>
      </c>
      <c r="AD10" s="361" t="inlineStr">
        <is>
          <t>Valor de relleno</t>
        </is>
      </c>
      <c r="AE10" s="361" t="inlineStr">
        <is>
          <t>Continuidad</t>
        </is>
      </c>
      <c r="AF10" s="361" t="inlineStr">
        <is>
          <t>Abertura</t>
        </is>
      </c>
      <c r="AG10" s="361" t="inlineStr">
        <is>
          <t>Rugosidad</t>
        </is>
      </c>
      <c r="AH10" s="361" t="inlineStr">
        <is>
          <t>Valor</t>
        </is>
      </c>
      <c r="AI10" s="193" t="n"/>
      <c r="AJ10" s="458" t="n"/>
      <c r="AK10" s="458" t="n"/>
      <c r="AL10" s="458" t="n"/>
      <c r="AM10" s="458" t="n"/>
      <c r="AN10" s="458" t="n"/>
      <c r="AO10" s="458" t="n"/>
      <c r="AP10" s="458" t="n"/>
      <c r="AQ10" s="458" t="n"/>
      <c r="AR10" s="458" t="n"/>
      <c r="AS10" s="458" t="n"/>
      <c r="AT10" s="458" t="n"/>
      <c r="AU10" s="458" t="n"/>
      <c r="AV10" s="458" t="n"/>
      <c r="AW10" s="458" t="n"/>
      <c r="AX10" s="458" t="n"/>
      <c r="AY10" s="458" t="n"/>
      <c r="AZ10" s="458" t="n"/>
      <c r="BA10" s="458" t="n"/>
      <c r="BB10" s="458" t="n"/>
      <c r="BD10" s="40" t="n"/>
      <c r="BE10" s="52" t="n"/>
      <c r="BF10" s="52" t="n"/>
      <c r="BG10" s="52" t="n"/>
      <c r="BT10" s="41" t="n"/>
      <c r="BW10" s="325" t="n"/>
      <c r="BX10" s="325" t="n"/>
      <c r="BY10" s="171" t="n"/>
      <c r="BZ10" s="325" t="n"/>
      <c r="CA10" s="171" t="n"/>
      <c r="CC10" s="30" t="n"/>
      <c r="CD10" s="30" t="n"/>
      <c r="CE10" s="30" t="n"/>
      <c r="CF10" s="30" t="n"/>
      <c r="CG10" s="30" t="n"/>
      <c r="CH10" s="30" t="n"/>
      <c r="CI10" s="30" t="n"/>
      <c r="CJ10" s="30" t="n"/>
      <c r="CK10" s="30" t="n"/>
      <c r="CL10" s="30" t="n"/>
      <c r="CM10" s="30" t="n"/>
      <c r="CN10" s="30" t="n"/>
      <c r="CO10" s="30" t="n"/>
      <c r="CP10" s="30" t="n"/>
      <c r="CQ10" s="30" t="n"/>
      <c r="CR10" s="30" t="n"/>
      <c r="CS10" s="30" t="n"/>
      <c r="CT10" s="30" t="n"/>
      <c r="CU10" s="30" t="n"/>
      <c r="CV10" s="30" t="n"/>
      <c r="CW10" s="30" t="n"/>
      <c r="CX10" s="30" t="n"/>
      <c r="CY10" s="30" t="n"/>
      <c r="CZ10" s="30" t="n"/>
      <c r="DA10" s="30" t="n"/>
      <c r="DB10" s="30" t="n"/>
      <c r="DC10" s="30" t="n"/>
      <c r="DD10" s="30" t="n"/>
      <c r="DE10" s="30" t="n"/>
      <c r="DF10" s="30" t="n"/>
      <c r="DG10" s="30" t="n"/>
      <c r="DH10" s="30" t="n"/>
      <c r="DI10" s="30" t="n"/>
      <c r="DJ10" s="30" t="n"/>
      <c r="DK10" s="30" t="n"/>
      <c r="DL10" s="30" t="n"/>
      <c r="DM10" s="30" t="n"/>
      <c r="DN10" s="30" t="n"/>
      <c r="DO10" s="30" t="n"/>
      <c r="DP10" s="30" t="n"/>
      <c r="DQ10" s="30" t="n"/>
      <c r="DR10" s="30" t="n"/>
      <c r="DS10" s="30" t="n"/>
      <c r="DT10" s="30" t="n"/>
      <c r="DU10" s="30" t="n"/>
      <c r="DV10" s="30" t="n"/>
      <c r="DW10" s="30" t="n"/>
      <c r="DX10" s="30" t="n"/>
      <c r="DY10" s="30" t="n"/>
      <c r="DZ10" s="30" t="n"/>
      <c r="EA10" s="30" t="n"/>
      <c r="EB10" s="30" t="n"/>
      <c r="EC10" s="30" t="n"/>
      <c r="ED10" s="30" t="n"/>
      <c r="EE10" s="30" t="n"/>
      <c r="EF10" s="30" t="n"/>
      <c r="EG10" s="30" t="n"/>
      <c r="EH10" s="30" t="n"/>
      <c r="EI10" s="30" t="n"/>
      <c r="EJ10" s="30" t="n"/>
      <c r="EK10" s="30" t="n"/>
      <c r="EL10" s="30" t="n"/>
      <c r="EM10" s="30" t="n"/>
      <c r="EN10" s="30" t="n"/>
      <c r="EO10" s="30" t="n"/>
      <c r="EP10" s="30" t="n"/>
      <c r="EQ10" s="30" t="n"/>
      <c r="ER10" s="30" t="n"/>
      <c r="ES10" s="30" t="n"/>
      <c r="ET10" s="30" t="n"/>
      <c r="EU10" s="30" t="n"/>
      <c r="EV10" s="30" t="n"/>
      <c r="EW10" s="30" t="n"/>
      <c r="EX10" s="30" t="n"/>
      <c r="EY10" s="30" t="n"/>
      <c r="EZ10" s="30" t="n"/>
    </row>
    <row r="11" customFormat="1" s="29">
      <c r="A11" s="445" t="n"/>
      <c r="B11" s="445" t="n"/>
      <c r="C11" s="445" t="n"/>
      <c r="D11" s="445" t="n"/>
      <c r="E11" s="445" t="n"/>
      <c r="F11" s="445" t="n"/>
      <c r="G11" s="445" t="n"/>
      <c r="H11" s="445" t="n"/>
      <c r="I11" s="445" t="n"/>
      <c r="J11" s="445" t="n"/>
      <c r="K11" s="445" t="n"/>
      <c r="L11" s="445" t="n"/>
      <c r="M11" s="445" t="n"/>
      <c r="N11" s="445" t="n"/>
      <c r="O11" s="445" t="n"/>
      <c r="P11" s="445" t="n"/>
      <c r="Q11" s="445" t="n"/>
      <c r="R11" s="445" t="n"/>
      <c r="S11" s="445" t="n"/>
      <c r="T11" s="445" t="n"/>
      <c r="U11" s="445" t="n"/>
      <c r="V11" s="445" t="n"/>
      <c r="AI11" s="194" t="n">
        <v>76</v>
      </c>
      <c r="AJ11" s="103" t="n"/>
      <c r="AK11" s="162">
        <f>VLOOKUP(AJ11,RMR!$B$84:$D$88,2,FALSE)</f>
        <v/>
      </c>
      <c r="AL11" s="188" t="n"/>
      <c r="AM11" s="162">
        <f>VLOOKUP(AL11,RMR!$A$5:$D$11,4,FALSE)</f>
        <v/>
      </c>
      <c r="AN11" s="104" t="n"/>
      <c r="AO11" s="104" t="n"/>
      <c r="AP11" s="105" t="n"/>
      <c r="AQ11" s="103" t="n"/>
      <c r="AR11" s="103" t="n"/>
      <c r="AS11" s="164">
        <f>VLOOKUP(AT11,RMR!$A$15:$D$19,4,TRUE)</f>
        <v/>
      </c>
      <c r="AT11" s="106">
        <f>115-3.3*N31</f>
        <v/>
      </c>
      <c r="AU11" s="106">
        <f>(1/AW11)+1</f>
        <v/>
      </c>
      <c r="AV11" s="113">
        <f>(J29+J30+J31)/3</f>
        <v/>
      </c>
      <c r="AW11" s="114">
        <f>(J15*F15+J16*F16+J17*F17+J18*F18+J19*F19+J20*F20+J21*F21+J22*F22+J23*F23)/SUM(F15:F23)</f>
        <v/>
      </c>
      <c r="AX11" s="200">
        <f>VLOOKUP(AW11,RMR!$D$24:$F$28,3,TRUE)</f>
        <v/>
      </c>
      <c r="AY11" s="107">
        <f>(AB15*F15+AB16*F16+AB17*F17+AB18*F18+AB19*F19+AB20*F20+AB21*F21+AB22*F22+AB23*F23+AB24*F24+AB25*F25+AB26*F26+AB27*F27+AB28*F28)/SUM(F15:F28)</f>
        <v/>
      </c>
      <c r="AZ11" s="107">
        <f>SUM(AY11,AX11,AS11,AM11,AK11)</f>
        <v/>
      </c>
      <c r="BA11" s="187" t="n"/>
      <c r="BB11" s="108" t="n"/>
      <c r="BD11" s="40" t="n"/>
      <c r="BE11" s="52" t="n"/>
      <c r="BF11" s="52" t="n"/>
      <c r="BG11" s="52" t="n"/>
      <c r="BT11" s="41" t="n"/>
      <c r="BW11" s="326" t="n"/>
      <c r="BX11" s="326" t="n"/>
      <c r="BY11" s="172" t="n"/>
      <c r="BZ11" s="326" t="n"/>
      <c r="CA11" s="172" t="n"/>
      <c r="CC11" s="30" t="n"/>
      <c r="CD11" s="30" t="n"/>
      <c r="CE11" s="30" t="n"/>
      <c r="CF11" s="30" t="n"/>
      <c r="CG11" s="30" t="n"/>
      <c r="CH11" s="30" t="n"/>
      <c r="CI11" s="30" t="n"/>
      <c r="CJ11" s="30" t="n"/>
      <c r="CK11" s="30" t="n"/>
      <c r="CL11" s="30" t="n"/>
      <c r="CM11" s="30" t="n"/>
      <c r="CN11" s="30" t="n"/>
      <c r="CO11" s="30" t="n"/>
      <c r="CP11" s="30" t="n"/>
      <c r="CQ11" s="30" t="n"/>
      <c r="CR11" s="30" t="n"/>
      <c r="CS11" s="30" t="n"/>
      <c r="CT11" s="30" t="n"/>
      <c r="CU11" s="30" t="n"/>
      <c r="CV11" s="30" t="n"/>
      <c r="CW11" s="30" t="n"/>
      <c r="CX11" s="30" t="n"/>
      <c r="CY11" s="30" t="n"/>
      <c r="CZ11" s="30" t="n"/>
      <c r="DA11" s="30" t="n"/>
      <c r="DB11" s="30" t="n"/>
      <c r="DC11" s="30" t="n"/>
      <c r="DD11" s="30" t="n"/>
      <c r="DE11" s="30" t="n"/>
      <c r="DF11" s="30" t="n"/>
      <c r="DG11" s="30" t="n"/>
      <c r="DH11" s="30" t="n"/>
      <c r="DI11" s="30" t="n"/>
      <c r="DJ11" s="30" t="n"/>
      <c r="DK11" s="30" t="n"/>
      <c r="DL11" s="30" t="n"/>
      <c r="DM11" s="30" t="n"/>
      <c r="DN11" s="30" t="n"/>
      <c r="DO11" s="30" t="n"/>
      <c r="DP11" s="30" t="n"/>
      <c r="DQ11" s="30" t="n"/>
      <c r="DR11" s="30" t="n"/>
      <c r="DS11" s="30" t="n"/>
      <c r="DT11" s="30" t="n"/>
      <c r="DU11" s="30" t="n"/>
      <c r="DV11" s="30" t="n"/>
      <c r="DW11" s="30" t="n"/>
      <c r="DX11" s="30" t="n"/>
      <c r="DY11" s="30" t="n"/>
      <c r="DZ11" s="30" t="n"/>
      <c r="EA11" s="30" t="n"/>
      <c r="EB11" s="30" t="n"/>
      <c r="EC11" s="30" t="n"/>
      <c r="ED11" s="30" t="n"/>
      <c r="EE11" s="30" t="n"/>
      <c r="EF11" s="30" t="n"/>
      <c r="EG11" s="30" t="n"/>
      <c r="EH11" s="30" t="n"/>
      <c r="EI11" s="30" t="n"/>
      <c r="EJ11" s="30" t="n"/>
      <c r="EK11" s="30" t="n"/>
      <c r="EL11" s="30" t="n"/>
      <c r="EM11" s="30" t="n"/>
      <c r="EN11" s="30" t="n"/>
      <c r="EO11" s="30" t="n"/>
      <c r="EP11" s="30" t="n"/>
      <c r="EQ11" s="30" t="n"/>
      <c r="ER11" s="30" t="n"/>
      <c r="ES11" s="30" t="n"/>
      <c r="ET11" s="30" t="n"/>
      <c r="EU11" s="30" t="n"/>
      <c r="EV11" s="30" t="n"/>
      <c r="EW11" s="30" t="n"/>
      <c r="EX11" s="30" t="n"/>
      <c r="EY11" s="30" t="n"/>
      <c r="EZ11" s="30" t="n"/>
    </row>
    <row r="12" ht="13.5" customFormat="1" customHeight="1" s="29" thickBot="1">
      <c r="A12" s="445" t="n"/>
      <c r="B12" s="445" t="n"/>
      <c r="C12" s="445" t="n"/>
      <c r="D12" s="445" t="n"/>
      <c r="E12" s="445" t="n"/>
      <c r="F12" s="445" t="n"/>
      <c r="G12" s="445" t="n"/>
      <c r="H12" s="445" t="n"/>
      <c r="I12" s="445" t="n"/>
      <c r="J12" s="445" t="n"/>
      <c r="K12" s="445" t="n"/>
      <c r="L12" s="445" t="n"/>
      <c r="M12" s="445" t="n"/>
      <c r="N12" s="445" t="n"/>
      <c r="O12" s="445" t="n"/>
      <c r="P12" s="445" t="n"/>
      <c r="Q12" s="445" t="n"/>
      <c r="R12" s="445" t="n"/>
      <c r="S12" s="445" t="n"/>
      <c r="T12" s="445" t="n"/>
      <c r="U12" s="445" t="n"/>
      <c r="V12" s="445" t="n"/>
      <c r="AI12" s="195" t="n">
        <v>89</v>
      </c>
      <c r="AJ12" s="109" t="n"/>
      <c r="AK12" s="163">
        <f>VLOOKUP(AJ12,RMR!$B$84:$D$88,3,FALSE)</f>
        <v/>
      </c>
      <c r="AL12" s="188" t="n"/>
      <c r="AM12" s="162">
        <f>VLOOKUP(AL12,RMR!$A$5:$D$11,3,FALSE)</f>
        <v/>
      </c>
      <c r="AN12" s="104" t="n"/>
      <c r="AO12" s="104" t="n"/>
      <c r="AP12" s="104" t="n"/>
      <c r="AQ12" s="104" t="n"/>
      <c r="AR12" s="104" t="n"/>
      <c r="AS12" s="111">
        <f>IF(AT12&lt;0,"Error",IF(AND(AT12&gt;=0,AT12&lt;=100),((-0.000006*AT12^3)+0.0015*AT12^2+0.0806*AT12+3.0282),IF(AT12&gt;100,"Error","Revisar")))</f>
        <v/>
      </c>
      <c r="AT12" s="110">
        <f>115-3.3*N31</f>
        <v/>
      </c>
      <c r="AU12" s="110">
        <f>AU11</f>
        <v/>
      </c>
      <c r="AV12" s="113">
        <f>AV11</f>
        <v/>
      </c>
      <c r="AW12" s="114">
        <f>AW11</f>
        <v/>
      </c>
      <c r="AX12" s="199">
        <f>VLOOKUP(AW12,RMR!$A$24:$C$28,3,TRUE)</f>
        <v/>
      </c>
      <c r="AY12" s="112">
        <f>(AH15*F15+AH16*F16+AH17*F17+AH18*F18+AH19*F19+AH20*F20+AH21*F21+AH22*F22+AH23*F23+AH24*F24+AH25*F25+AH26*F26+AH27*F27+AH28*F28)/SUM(F15:F28)</f>
        <v/>
      </c>
      <c r="AZ12" s="107">
        <f>SUM(AY12,AX12,AS12,AM12,AK12)</f>
        <v/>
      </c>
      <c r="BA12" s="187" t="n"/>
      <c r="BB12" s="187" t="n"/>
      <c r="BD12" s="40" t="n"/>
      <c r="BJ12" s="52" t="n"/>
      <c r="BK12" s="52" t="n"/>
      <c r="BL12" s="52" t="n"/>
      <c r="BT12" s="41" t="n"/>
      <c r="BW12" s="326" t="n"/>
      <c r="BX12" s="326" t="n"/>
      <c r="BY12" s="172" t="n"/>
      <c r="BZ12" s="326" t="n"/>
      <c r="CA12" s="172" t="n"/>
      <c r="CC12" s="30" t="n"/>
      <c r="CD12" s="30" t="n"/>
      <c r="CE12" s="30" t="n"/>
      <c r="CF12" s="30" t="n"/>
      <c r="CG12" s="30" t="n"/>
      <c r="CH12" s="30" t="n"/>
      <c r="CI12" s="30" t="n"/>
      <c r="CJ12" s="30" t="n"/>
      <c r="CK12" s="30" t="n"/>
      <c r="CL12" s="30" t="n"/>
      <c r="CM12" s="30" t="n"/>
      <c r="CN12" s="30" t="n"/>
      <c r="CO12" s="30" t="n"/>
      <c r="CP12" s="30" t="n"/>
      <c r="CQ12" s="30" t="n"/>
      <c r="CR12" s="30" t="n"/>
      <c r="CS12" s="30" t="n"/>
      <c r="CT12" s="30" t="n"/>
      <c r="CU12" s="30" t="n"/>
      <c r="CV12" s="30" t="n"/>
      <c r="CW12" s="30" t="n"/>
      <c r="CX12" s="30" t="n"/>
      <c r="CY12" s="30" t="n"/>
      <c r="CZ12" s="30" t="n"/>
      <c r="DA12" s="30" t="n"/>
      <c r="DB12" s="30" t="n"/>
      <c r="DC12" s="30" t="n"/>
      <c r="DD12" s="30" t="n"/>
      <c r="DE12" s="30" t="n"/>
      <c r="DF12" s="30" t="n"/>
      <c r="DG12" s="30" t="n"/>
      <c r="DH12" s="30" t="n"/>
      <c r="DI12" s="30" t="n"/>
      <c r="DJ12" s="30" t="n"/>
      <c r="DK12" s="30" t="n"/>
      <c r="DL12" s="30" t="n"/>
      <c r="DM12" s="30" t="n"/>
      <c r="DN12" s="30" t="n"/>
      <c r="DO12" s="30" t="n"/>
      <c r="DP12" s="30" t="n"/>
      <c r="DQ12" s="30" t="n"/>
      <c r="DR12" s="30" t="n"/>
      <c r="DS12" s="30" t="n"/>
      <c r="DT12" s="30" t="n"/>
      <c r="DU12" s="30" t="n"/>
      <c r="DV12" s="30" t="n"/>
      <c r="DW12" s="30" t="n"/>
      <c r="DX12" s="30" t="n"/>
      <c r="DY12" s="30" t="n"/>
      <c r="DZ12" s="30" t="n"/>
      <c r="EA12" s="30" t="n"/>
      <c r="EB12" s="30" t="n"/>
      <c r="EC12" s="30" t="n"/>
      <c r="ED12" s="30" t="n"/>
      <c r="EE12" s="30" t="n"/>
      <c r="EF12" s="30" t="n"/>
      <c r="EG12" s="30" t="n"/>
      <c r="EH12" s="30" t="n"/>
      <c r="EI12" s="30" t="n"/>
      <c r="EJ12" s="30" t="n"/>
      <c r="EK12" s="30" t="n"/>
      <c r="EL12" s="30" t="n"/>
      <c r="EM12" s="30" t="n"/>
      <c r="EN12" s="30" t="n"/>
      <c r="EO12" s="30" t="n"/>
      <c r="EP12" s="30" t="n"/>
      <c r="EQ12" s="30" t="n"/>
      <c r="ER12" s="30" t="n"/>
      <c r="ES12" s="30" t="n"/>
      <c r="ET12" s="30" t="n"/>
      <c r="EU12" s="30" t="n"/>
      <c r="EV12" s="30" t="n"/>
      <c r="EW12" s="30" t="n"/>
      <c r="EX12" s="30" t="n"/>
      <c r="EY12" s="30" t="n"/>
      <c r="EZ12" s="30" t="n"/>
    </row>
    <row r="13" customFormat="1" s="29">
      <c r="A13" s="445" t="n"/>
      <c r="B13" s="445" t="n"/>
      <c r="C13" s="445" t="n"/>
      <c r="D13" s="445" t="n"/>
      <c r="E13" s="445" t="n"/>
      <c r="F13" s="445" t="n"/>
      <c r="G13" s="445" t="n"/>
      <c r="H13" s="445" t="n"/>
      <c r="I13" s="445" t="n"/>
      <c r="J13" s="445" t="n"/>
      <c r="K13" s="445" t="n"/>
      <c r="L13" s="445" t="n"/>
      <c r="M13" s="445" t="n"/>
      <c r="N13" s="445" t="n"/>
      <c r="O13" s="445" t="n"/>
      <c r="P13" s="445" t="n"/>
      <c r="Q13" s="445" t="n"/>
      <c r="R13" s="445" t="n"/>
      <c r="S13" s="445" t="n"/>
      <c r="T13" s="445" t="n"/>
      <c r="U13" s="445" t="n"/>
      <c r="V13" s="445" t="n"/>
      <c r="AI13" s="193" t="n"/>
      <c r="AJ13" s="89" t="n"/>
      <c r="AK13" s="90" t="n"/>
      <c r="AL13" s="90" t="n"/>
      <c r="AM13" s="90" t="n"/>
      <c r="AN13" s="90" t="n"/>
      <c r="AO13" s="90" t="n"/>
      <c r="AP13" s="90" t="n"/>
      <c r="AQ13" s="90" t="n"/>
      <c r="AR13" s="90" t="n"/>
      <c r="AS13" s="90" t="n"/>
      <c r="AT13" s="90" t="n"/>
      <c r="AU13" s="90" t="n"/>
      <c r="AV13" s="90" t="n"/>
      <c r="AW13" s="90" t="n"/>
      <c r="AX13" s="90" t="n"/>
      <c r="AY13" s="90" t="n"/>
      <c r="AZ13" s="90" t="n"/>
      <c r="BA13" s="90" t="n"/>
      <c r="BB13" s="83" t="n"/>
      <c r="BD13" s="40" t="n"/>
      <c r="BJ13" s="52" t="n"/>
      <c r="BK13" s="52" t="n"/>
      <c r="BL13" s="52" t="n"/>
      <c r="BT13" s="41" t="n"/>
      <c r="BW13" s="167" t="n"/>
      <c r="BX13" s="167" t="n"/>
      <c r="BY13" s="173" t="n"/>
      <c r="BZ13" s="167" t="n"/>
      <c r="CA13" s="173" t="n"/>
      <c r="CC13" s="30" t="n"/>
      <c r="CD13" s="30" t="n"/>
      <c r="CE13" s="30" t="n"/>
      <c r="CF13" s="30" t="n"/>
      <c r="CG13" s="30" t="n"/>
      <c r="CH13" s="30" t="n"/>
      <c r="CI13" s="30" t="n"/>
      <c r="CJ13" s="30" t="n"/>
      <c r="CK13" s="30" t="n"/>
      <c r="CL13" s="30" t="n"/>
      <c r="CM13" s="30" t="n"/>
      <c r="CN13" s="30" t="n"/>
      <c r="CO13" s="30" t="n"/>
      <c r="CP13" s="30" t="n"/>
      <c r="CQ13" s="30" t="n"/>
      <c r="CR13" s="30" t="n"/>
      <c r="CS13" s="30" t="n"/>
      <c r="CT13" s="30" t="n"/>
      <c r="CU13" s="30" t="n"/>
      <c r="CV13" s="30" t="n"/>
      <c r="CW13" s="30" t="n"/>
      <c r="CX13" s="30" t="n"/>
      <c r="CY13" s="30" t="n"/>
      <c r="CZ13" s="30" t="n"/>
      <c r="DA13" s="30" t="n"/>
      <c r="DB13" s="30" t="n"/>
      <c r="DC13" s="30" t="n"/>
      <c r="DD13" s="30" t="n"/>
      <c r="DE13" s="30" t="n"/>
      <c r="DF13" s="30" t="n"/>
      <c r="DG13" s="30" t="n"/>
      <c r="DH13" s="30" t="n"/>
      <c r="DI13" s="30" t="n"/>
      <c r="DJ13" s="30" t="n"/>
      <c r="DK13" s="30" t="n"/>
      <c r="DL13" s="30" t="n"/>
      <c r="DM13" s="30" t="n"/>
      <c r="DN13" s="30" t="n"/>
      <c r="DO13" s="30" t="n"/>
      <c r="DP13" s="30" t="n"/>
      <c r="DQ13" s="30" t="n"/>
      <c r="DR13" s="30" t="n"/>
      <c r="DS13" s="30" t="n"/>
      <c r="DT13" s="30" t="n"/>
      <c r="DU13" s="30" t="n"/>
      <c r="DV13" s="30" t="n"/>
      <c r="DW13" s="30" t="n"/>
      <c r="DX13" s="30" t="n"/>
      <c r="DY13" s="30" t="n"/>
      <c r="DZ13" s="30" t="n"/>
      <c r="EA13" s="30" t="n"/>
      <c r="EB13" s="30" t="n"/>
      <c r="EC13" s="30" t="n"/>
      <c r="ED13" s="30" t="n"/>
      <c r="EE13" s="30" t="n"/>
      <c r="EF13" s="30" t="n"/>
      <c r="EG13" s="30" t="n"/>
      <c r="EH13" s="30" t="n"/>
      <c r="EI13" s="30" t="n"/>
      <c r="EJ13" s="30" t="n"/>
      <c r="EK13" s="30" t="n"/>
      <c r="EL13" s="30" t="n"/>
      <c r="EM13" s="30" t="n"/>
      <c r="EN13" s="30" t="n"/>
      <c r="EO13" s="30" t="n"/>
      <c r="EP13" s="30" t="n"/>
      <c r="EQ13" s="30" t="n"/>
      <c r="ER13" s="30" t="n"/>
      <c r="ES13" s="30" t="n"/>
      <c r="ET13" s="30" t="n"/>
      <c r="EU13" s="30" t="n"/>
      <c r="EV13" s="30" t="n"/>
      <c r="EW13" s="30" t="n"/>
      <c r="EX13" s="30" t="n"/>
      <c r="EY13" s="30" t="n"/>
      <c r="EZ13" s="30" t="n"/>
    </row>
    <row r="14" ht="42.6" customFormat="1" customHeight="1" s="29">
      <c r="A14" s="458" t="n"/>
      <c r="B14" s="458" t="n"/>
      <c r="C14" s="458" t="n"/>
      <c r="D14" s="458" t="n"/>
      <c r="E14" s="458" t="n"/>
      <c r="F14" s="458" t="n"/>
      <c r="G14" s="458" t="n"/>
      <c r="H14" s="458" t="n"/>
      <c r="I14" s="458" t="n"/>
      <c r="J14" s="458" t="n"/>
      <c r="K14" s="458" t="n"/>
      <c r="L14" s="458" t="n"/>
      <c r="M14" s="458" t="n"/>
      <c r="N14" s="458" t="n"/>
      <c r="O14" s="458" t="n"/>
      <c r="P14" s="458" t="n"/>
      <c r="Q14" s="458" t="n"/>
      <c r="R14" s="458" t="n"/>
      <c r="S14" s="458" t="n"/>
      <c r="T14" s="458" t="n"/>
      <c r="U14" s="458" t="n"/>
      <c r="V14" s="458" t="n"/>
      <c r="AI14" s="193" t="n"/>
      <c r="AJ14" s="91" t="n"/>
      <c r="AK14" s="95" t="n"/>
      <c r="AL14" s="95" t="n"/>
      <c r="AM14" s="95" t="n"/>
      <c r="AN14" s="95" t="n"/>
      <c r="AO14" s="95" t="n"/>
      <c r="AP14" s="95" t="n"/>
      <c r="AQ14" s="95" t="n"/>
      <c r="AR14" s="95" t="inlineStr">
        <is>
          <t> </t>
        </is>
      </c>
      <c r="AS14" s="95" t="n"/>
      <c r="AT14" s="95" t="n"/>
      <c r="AU14" s="95" t="n"/>
      <c r="AV14" s="95" t="n"/>
      <c r="AW14" s="95" t="n"/>
      <c r="AX14" s="95" t="n"/>
      <c r="AY14" s="95" t="n"/>
      <c r="AZ14" s="95" t="n"/>
      <c r="BA14" s="95" t="n"/>
      <c r="BB14" s="84" t="n"/>
      <c r="BD14" s="40" t="n"/>
      <c r="BJ14" s="52" t="n"/>
      <c r="BK14" s="52" t="n"/>
      <c r="BL14" s="52" t="n"/>
      <c r="BT14" s="41" t="n"/>
      <c r="BU14" s="0" t="n"/>
      <c r="BW14" s="168" t="inlineStr">
        <is>
          <t>Codigo(espesor)</t>
        </is>
      </c>
      <c r="BX14" s="168" t="inlineStr">
        <is>
          <t>Codigo(relleno 1)</t>
        </is>
      </c>
      <c r="BY14" s="174" t="inlineStr">
        <is>
          <t>Codigo(relleno 1)</t>
        </is>
      </c>
      <c r="BZ14" s="168" t="inlineStr">
        <is>
          <t>Codigo(relleno 2)</t>
        </is>
      </c>
      <c r="CA14" s="174" t="inlineStr">
        <is>
          <t>Codigo(relleno 2)</t>
        </is>
      </c>
      <c r="CC14" s="30" t="n"/>
      <c r="CD14" s="30" t="n"/>
      <c r="CE14" s="30" t="n"/>
      <c r="CF14" s="30" t="n"/>
      <c r="CG14" s="30" t="n"/>
      <c r="CH14" s="30" t="n"/>
      <c r="CI14" s="30" t="n"/>
      <c r="CJ14" s="30" t="n"/>
      <c r="CK14" s="30" t="n"/>
      <c r="CL14" s="30" t="n"/>
      <c r="CM14" s="30" t="n"/>
      <c r="CN14" s="30" t="n"/>
      <c r="CO14" s="30" t="n"/>
      <c r="CP14" s="30" t="n"/>
      <c r="CQ14" s="30" t="n"/>
      <c r="CR14" s="30" t="n"/>
      <c r="CS14" s="30" t="n"/>
      <c r="CT14" s="30" t="n"/>
      <c r="CU14" s="30" t="n"/>
      <c r="CV14" s="30" t="n"/>
      <c r="CW14" s="30" t="n"/>
      <c r="CX14" s="30" t="n"/>
      <c r="CY14" s="30" t="n"/>
      <c r="CZ14" s="30" t="n"/>
      <c r="DA14" s="30" t="n"/>
      <c r="DB14" s="30" t="n"/>
      <c r="DC14" s="30" t="n"/>
      <c r="DD14" s="30" t="n"/>
      <c r="DE14" s="30" t="n"/>
      <c r="DF14" s="30" t="n"/>
      <c r="DG14" s="30" t="n"/>
      <c r="DH14" s="30" t="n"/>
      <c r="DI14" s="30" t="n"/>
      <c r="DJ14" s="30" t="n"/>
      <c r="DK14" s="30" t="n"/>
      <c r="DL14" s="30" t="n"/>
      <c r="DM14" s="30" t="n"/>
      <c r="DN14" s="30" t="n"/>
      <c r="DO14" s="30" t="n"/>
      <c r="DP14" s="30" t="n"/>
      <c r="DQ14" s="30" t="n"/>
      <c r="DR14" s="30" t="n"/>
      <c r="DS14" s="30" t="n"/>
      <c r="DT14" s="30" t="n"/>
      <c r="DU14" s="30" t="n"/>
      <c r="DV14" s="30" t="n"/>
      <c r="DW14" s="30" t="n"/>
      <c r="DX14" s="30" t="n"/>
      <c r="DY14" s="30" t="n"/>
      <c r="DZ14" s="30" t="n"/>
      <c r="EA14" s="30" t="n"/>
      <c r="EB14" s="30" t="n"/>
      <c r="EC14" s="30" t="n"/>
      <c r="ED14" s="30" t="n"/>
      <c r="EE14" s="30" t="n"/>
      <c r="EF14" s="30" t="n"/>
      <c r="EG14" s="30" t="n"/>
      <c r="EH14" s="30" t="n"/>
      <c r="EI14" s="30" t="n"/>
      <c r="EJ14" s="30" t="n"/>
      <c r="EK14" s="30" t="n"/>
      <c r="EL14" s="30" t="n"/>
      <c r="EM14" s="30" t="n"/>
      <c r="EN14" s="30" t="n"/>
      <c r="EO14" s="30" t="n"/>
      <c r="EP14" s="30" t="n"/>
      <c r="EQ14" s="30" t="n"/>
      <c r="ER14" s="30" t="n"/>
      <c r="ES14" s="30" t="n"/>
      <c r="ET14" s="30" t="n"/>
      <c r="EU14" s="30" t="n"/>
      <c r="EV14" s="30" t="n"/>
      <c r="EW14" s="30" t="n"/>
      <c r="EX14" s="30" t="n"/>
      <c r="EY14" s="30" t="n"/>
      <c r="EZ14" s="30" t="n"/>
    </row>
    <row r="15" customFormat="1" s="29">
      <c r="A15" s="47" t="n"/>
      <c r="B15" s="47" t="n"/>
      <c r="C15" s="47" t="n"/>
      <c r="D15" s="47" t="n"/>
      <c r="E15" s="47" t="n"/>
      <c r="F15" s="184" t="n"/>
      <c r="G15" s="47" t="n"/>
      <c r="H15" s="47" t="n"/>
      <c r="I15" s="47" t="n"/>
      <c r="J15" s="54" t="n"/>
      <c r="K15" s="47" t="n"/>
      <c r="L15" s="47" t="n"/>
      <c r="M15" s="47" t="n"/>
      <c r="N15" s="47" t="n"/>
      <c r="O15" s="55">
        <f>IF(BY15="","",VLOOKUP(BY15,RMR!$N$77:$Q$81,4,TRUE))</f>
        <v/>
      </c>
      <c r="P15" s="55">
        <f>IF(CA15="","",VLOOKUP(CA15,RMR!$N$77:$Q$81,4,TRUE))</f>
        <v/>
      </c>
      <c r="Q15" s="170">
        <f>IF(BY15="","",VLOOKUP(BY15,RMR!$N$77:$Q$81,3,TRUE))</f>
        <v/>
      </c>
      <c r="R15" s="170">
        <f>IF(CA15="","",VLOOKUP(CA15,RMR!$N$77:$Q$81,3,TRUE))</f>
        <v/>
      </c>
      <c r="S15" s="47" t="n"/>
      <c r="T15" s="47" t="n"/>
      <c r="U15" s="47" t="n"/>
      <c r="V15" s="47" t="n"/>
      <c r="W15" s="56">
        <f>VLOOKUP(V15,RMR!$A$40:$C$45,3,FALSE)</f>
        <v/>
      </c>
      <c r="X15" s="57">
        <f>IF(O15="","error",MIN(O15:P15))</f>
        <v/>
      </c>
      <c r="Y15" s="56">
        <f>VLOOKUP(I15,RMR!$A$31:$D$35,4,TRUE)</f>
        <v/>
      </c>
      <c r="Z15" s="56">
        <f>IF(G15="","error",VLOOKUP(G15,RMR!$B$51:$E$55,4,TRUE))</f>
        <v/>
      </c>
      <c r="AA15" s="56">
        <f>VLOOKUP(T15,RMR!$A$59:$C$67,3,TRUE)</f>
        <v/>
      </c>
      <c r="AB15" s="57">
        <f>SUM(X15+Y15+Z15+AA15+W15)</f>
        <v/>
      </c>
      <c r="AC15" s="93">
        <f>VLOOKUP(V15,RMR!$A$40:$C$45,2,FALSE)</f>
        <v/>
      </c>
      <c r="AD15" s="93">
        <f>IF(Q15="","error",MIN(Q15:R15))</f>
        <v/>
      </c>
      <c r="AE15" s="93">
        <f>VLOOKUP(I15,RMR!$A$31:$D$35,3,TRUE)</f>
        <v/>
      </c>
      <c r="AF15" s="93">
        <f>IF(G15="","error",VLOOKUP(G15,RMR!$B$51:$E$55,3,TRUE))</f>
        <v/>
      </c>
      <c r="AG15" s="93">
        <f>VLOOKUP(T15,RMR!$A$59:$C$67,2,TRUE)</f>
        <v/>
      </c>
      <c r="AH15" s="94">
        <f>SUM(AC15+AD15+AE15+AF15+AG15)</f>
        <v/>
      </c>
      <c r="AI15" s="267">
        <f>(5/J15)/3</f>
        <v/>
      </c>
      <c r="AJ15" s="91" t="n"/>
      <c r="AK15" s="95" t="n"/>
      <c r="AL15" s="95" t="n"/>
      <c r="AM15" s="95" t="n"/>
      <c r="AN15" s="95" t="n"/>
      <c r="AO15" s="95" t="n"/>
      <c r="AP15" s="95" t="n"/>
      <c r="AQ15" s="95" t="n"/>
      <c r="AR15" s="95" t="n"/>
      <c r="AS15" s="95" t="n"/>
      <c r="AT15" s="95" t="n"/>
      <c r="AU15" s="95" t="n"/>
      <c r="AV15" s="95" t="n"/>
      <c r="AW15" s="95" t="n"/>
      <c r="AX15" s="95" t="n"/>
      <c r="AY15" s="95" t="n"/>
      <c r="AZ15" s="95" t="n"/>
      <c r="BA15" s="95" t="n"/>
      <c r="BB15" s="84" t="n"/>
      <c r="BD15" s="40" t="n"/>
      <c r="BJ15" s="52" t="n"/>
      <c r="BK15" s="52" t="n"/>
      <c r="BL15" s="52" t="n"/>
      <c r="BT15" s="41" t="n"/>
      <c r="BW15" s="169">
        <f>IF(H15="","error",VLOOKUP(H15,RMR!$N$73:$P$74,3,TRUE))</f>
        <v/>
      </c>
      <c r="BX15" s="169">
        <f>IF(OR(M15=-1,M15=""),"",VLOOKUP(M15,RMR!$A$72:$B$79,2,FALSE))</f>
        <v/>
      </c>
      <c r="BY15" s="175">
        <f>IF(BX15=3,5,IF(BX15="","",IF(AND(BX15=1,BW15=1),1,IF(AND(BX15=1,BW15=2),2,IF(AND(BX15=2,BW15=1),3,IF(AND(BX15=2,BW15=2),4,"error"))))))</f>
        <v/>
      </c>
      <c r="BZ15" s="169">
        <f>IF(OR(N15=-1,N15=""),"",VLOOKUP(N15,RMR!$A$73:$B$79,2,FALSE))</f>
        <v/>
      </c>
      <c r="CA15" s="175">
        <f>IF(BZ15="","",IF(AND(BZ15=1,BW15=1),1,IF(AND(BZ15=1,BW15=2),2,IF(AND(BZ15=2,BW15=1),3,IF(AND(BZ15=2,BW15=2),4,"error")))))</f>
        <v/>
      </c>
      <c r="CC15" s="30" t="n"/>
      <c r="CD15" s="30" t="n"/>
      <c r="CE15" s="30" t="n"/>
      <c r="CF15" s="30" t="n"/>
      <c r="CG15" s="30" t="n"/>
      <c r="CH15" s="30" t="n"/>
      <c r="CI15" s="30" t="n"/>
      <c r="CJ15" s="30" t="n"/>
      <c r="CK15" s="30" t="n"/>
      <c r="CL15" s="30" t="n"/>
      <c r="CM15" s="30" t="n"/>
      <c r="CN15" s="30" t="n"/>
      <c r="CO15" s="30" t="n"/>
      <c r="CP15" s="30" t="n"/>
      <c r="CQ15" s="30" t="n"/>
      <c r="CR15" s="30" t="n"/>
      <c r="CS15" s="30" t="n"/>
      <c r="CT15" s="30" t="n"/>
      <c r="CU15" s="30" t="n"/>
      <c r="CV15" s="30" t="n"/>
      <c r="CW15" s="30" t="n"/>
      <c r="CX15" s="30" t="n"/>
      <c r="CY15" s="30" t="n"/>
      <c r="CZ15" s="30" t="n"/>
      <c r="DA15" s="30" t="n"/>
      <c r="DB15" s="30" t="n"/>
      <c r="DC15" s="30" t="n"/>
      <c r="DD15" s="30" t="n"/>
      <c r="DE15" s="30" t="n"/>
      <c r="DF15" s="30" t="n"/>
      <c r="DG15" s="30" t="n"/>
      <c r="DH15" s="30" t="n"/>
      <c r="DI15" s="30" t="n"/>
      <c r="DJ15" s="30" t="n"/>
      <c r="DK15" s="30" t="n"/>
      <c r="DL15" s="30" t="n"/>
      <c r="DM15" s="30" t="n"/>
      <c r="DN15" s="30" t="n"/>
      <c r="DO15" s="30" t="n"/>
      <c r="DP15" s="30" t="n"/>
      <c r="DQ15" s="30" t="n"/>
      <c r="DR15" s="30" t="n"/>
      <c r="DS15" s="30" t="n"/>
      <c r="DT15" s="30" t="n"/>
      <c r="DU15" s="30" t="n"/>
      <c r="DV15" s="30" t="n"/>
      <c r="DW15" s="30" t="n"/>
      <c r="DX15" s="30" t="n"/>
      <c r="DY15" s="30" t="n"/>
      <c r="DZ15" s="30" t="n"/>
      <c r="EA15" s="30" t="n"/>
      <c r="EB15" s="30" t="n"/>
      <c r="EC15" s="30" t="n"/>
      <c r="ED15" s="30" t="n"/>
      <c r="EE15" s="30" t="n"/>
      <c r="EF15" s="30" t="n"/>
      <c r="EG15" s="30" t="n"/>
      <c r="EH15" s="30" t="n"/>
      <c r="EI15" s="30" t="n"/>
      <c r="EJ15" s="30" t="n"/>
      <c r="EK15" s="30" t="n"/>
      <c r="EL15" s="30" t="n"/>
      <c r="EM15" s="30" t="n"/>
      <c r="EN15" s="30" t="n"/>
      <c r="EO15" s="30" t="n"/>
      <c r="EP15" s="30" t="n"/>
      <c r="EQ15" s="30" t="n"/>
      <c r="ER15" s="30" t="n"/>
      <c r="ES15" s="30" t="n"/>
      <c r="ET15" s="30" t="n"/>
      <c r="EU15" s="30" t="n"/>
      <c r="EV15" s="30" t="n"/>
      <c r="EW15" s="30" t="n"/>
      <c r="EX15" s="30" t="n"/>
      <c r="EY15" s="30" t="n"/>
      <c r="EZ15" s="30" t="n"/>
    </row>
    <row r="16" customFormat="1" s="29">
      <c r="A16" s="47" t="n"/>
      <c r="B16" s="47" t="n"/>
      <c r="C16" s="47" t="n"/>
      <c r="D16" s="47" t="n"/>
      <c r="E16" s="47" t="n"/>
      <c r="F16" s="184" t="n"/>
      <c r="G16" s="47" t="n"/>
      <c r="H16" s="47" t="n"/>
      <c r="I16" s="47" t="n"/>
      <c r="J16" s="54" t="n"/>
      <c r="K16" s="47" t="n"/>
      <c r="L16" s="47" t="n"/>
      <c r="M16" s="47" t="n"/>
      <c r="N16" s="47" t="n"/>
      <c r="O16" s="55">
        <f>IF(BY16="","",VLOOKUP(BY16,RMR!$N$77:$Q$81,4,TRUE))</f>
        <v/>
      </c>
      <c r="P16" s="55">
        <f>IF(CA16="","",VLOOKUP(CA16,RMR!$N$77:$Q$81,4,TRUE))</f>
        <v/>
      </c>
      <c r="Q16" s="170">
        <f>IF(BY16="","",VLOOKUP(BY16,RMR!$N$77:$Q$81,3,TRUE))</f>
        <v/>
      </c>
      <c r="R16" s="170">
        <f>IF(CA16="","",VLOOKUP(CA16,RMR!$N$77:$Q$81,3,TRUE))</f>
        <v/>
      </c>
      <c r="S16" s="47" t="n"/>
      <c r="T16" s="47" t="n"/>
      <c r="U16" s="47" t="n"/>
      <c r="V16" s="47" t="n"/>
      <c r="W16" s="56" t="n"/>
      <c r="X16" s="57" t="n"/>
      <c r="Y16" s="56" t="n"/>
      <c r="Z16" s="56" t="n"/>
      <c r="AA16" s="56" t="n"/>
      <c r="AB16" s="57" t="n"/>
      <c r="AC16" s="93" t="n"/>
      <c r="AD16" s="93" t="n"/>
      <c r="AE16" s="93" t="n"/>
      <c r="AF16" s="93" t="n"/>
      <c r="AG16" s="93" t="n"/>
      <c r="AH16" s="94" t="n"/>
      <c r="AI16" s="267" t="n"/>
      <c r="AJ16" s="91" t="n"/>
      <c r="AK16" s="95" t="n"/>
      <c r="AL16" s="95" t="n"/>
      <c r="AM16" s="95" t="n"/>
      <c r="AN16" s="95" t="n"/>
      <c r="AO16" s="95" t="n"/>
      <c r="AP16" s="95" t="n"/>
      <c r="AQ16" s="95" t="n"/>
      <c r="AR16" s="95" t="n"/>
      <c r="AS16" s="95" t="n"/>
      <c r="AT16" s="95" t="n"/>
      <c r="AU16" s="95" t="n"/>
      <c r="AV16" s="95" t="n"/>
      <c r="AW16" s="95" t="n"/>
      <c r="AX16" s="95" t="n"/>
      <c r="AY16" s="95" t="n"/>
      <c r="AZ16" s="95" t="n"/>
      <c r="BA16" s="95" t="n"/>
      <c r="BB16" s="84" t="n"/>
      <c r="BD16" s="40" t="n"/>
      <c r="BJ16" s="52" t="n"/>
      <c r="BK16" s="52" t="n"/>
      <c r="BL16" s="52" t="n"/>
      <c r="BT16" s="41" t="n"/>
      <c r="BW16" s="169">
        <f>IF(H16="","error",VLOOKUP(H16,RMR!$N$73:$P$74,3,TRUE))</f>
        <v/>
      </c>
      <c r="BX16" s="169">
        <f>IF(OR(M16=-1,M16=""),"",VLOOKUP(M16,RMR!$A$72:$B$79,2,FALSE))</f>
        <v/>
      </c>
      <c r="BY16" s="175">
        <f>IF(BX16=3,5,IF(BX16="","",IF(AND(BX16=1,BW16=1),1,IF(AND(BX16=1,BW16=2),2,IF(AND(BX16=2,BW16=1),3,IF(AND(BX16=2,BW16=2),4,"error"))))))</f>
        <v/>
      </c>
      <c r="BZ16" s="169">
        <f>IF(OR(N16=-1,N16=""),"",VLOOKUP(N16,RMR!$A$73:$B$79,2,FALSE))</f>
        <v/>
      </c>
      <c r="CA16" s="175">
        <f>IF(BZ16="","",IF(AND(BZ16=1,BW16=1),1,IF(AND(BZ16=1,BW16=2),2,IF(AND(BZ16=2,BW16=1),3,IF(AND(BZ16=2,BW16=2),4,"error")))))</f>
        <v/>
      </c>
      <c r="CC16" s="30" t="n"/>
      <c r="CD16" s="30" t="n"/>
      <c r="CE16" s="30" t="n"/>
      <c r="CF16" s="30" t="n"/>
      <c r="CG16" s="30" t="n"/>
      <c r="CH16" s="30" t="n"/>
      <c r="CI16" s="30" t="n"/>
      <c r="CJ16" s="30" t="n"/>
      <c r="CK16" s="30" t="n"/>
      <c r="CL16" s="30" t="n"/>
      <c r="CM16" s="30" t="n"/>
      <c r="CN16" s="30" t="n"/>
      <c r="CO16" s="30" t="n"/>
      <c r="CP16" s="30" t="n"/>
      <c r="CQ16" s="30" t="n"/>
      <c r="CR16" s="30" t="n"/>
      <c r="CS16" s="30" t="n"/>
      <c r="CT16" s="30" t="n"/>
      <c r="CU16" s="30" t="n"/>
      <c r="CV16" s="30" t="n"/>
      <c r="CW16" s="30" t="n"/>
      <c r="CX16" s="30" t="n"/>
      <c r="CY16" s="30" t="n"/>
      <c r="CZ16" s="30" t="n"/>
      <c r="DA16" s="30" t="n"/>
      <c r="DB16" s="30" t="n"/>
      <c r="DC16" s="30" t="n"/>
      <c r="DD16" s="30" t="n"/>
      <c r="DE16" s="30" t="n"/>
      <c r="DF16" s="30" t="n"/>
      <c r="DG16" s="30" t="n"/>
      <c r="DH16" s="30" t="n"/>
      <c r="DI16" s="30" t="n"/>
      <c r="DJ16" s="30" t="n"/>
      <c r="DK16" s="30" t="n"/>
      <c r="DL16" s="30" t="n"/>
      <c r="DM16" s="30" t="n"/>
      <c r="DN16" s="30" t="n"/>
      <c r="DO16" s="30" t="n"/>
      <c r="DP16" s="30" t="n"/>
      <c r="DQ16" s="30" t="n"/>
      <c r="DR16" s="30" t="n"/>
      <c r="DS16" s="30" t="n"/>
      <c r="DT16" s="30" t="n"/>
      <c r="DU16" s="30" t="n"/>
      <c r="DV16" s="30" t="n"/>
      <c r="DW16" s="30" t="n"/>
      <c r="DX16" s="30" t="n"/>
      <c r="DY16" s="30" t="n"/>
      <c r="DZ16" s="30" t="n"/>
      <c r="EA16" s="30" t="n"/>
      <c r="EB16" s="30" t="n"/>
      <c r="EC16" s="30" t="n"/>
      <c r="ED16" s="30" t="n"/>
      <c r="EE16" s="30" t="n"/>
      <c r="EF16" s="30" t="n"/>
      <c r="EG16" s="30" t="n"/>
      <c r="EH16" s="30" t="n"/>
      <c r="EI16" s="30" t="n"/>
      <c r="EJ16" s="30" t="n"/>
      <c r="EK16" s="30" t="n"/>
      <c r="EL16" s="30" t="n"/>
      <c r="EM16" s="30" t="n"/>
      <c r="EN16" s="30" t="n"/>
      <c r="EO16" s="30" t="n"/>
      <c r="EP16" s="30" t="n"/>
      <c r="EQ16" s="30" t="n"/>
      <c r="ER16" s="30" t="n"/>
      <c r="ES16" s="30" t="n"/>
      <c r="ET16" s="30" t="n"/>
      <c r="EU16" s="30" t="n"/>
      <c r="EV16" s="30" t="n"/>
      <c r="EW16" s="30" t="n"/>
      <c r="EX16" s="30" t="n"/>
      <c r="EY16" s="30" t="n"/>
      <c r="EZ16" s="30" t="n"/>
    </row>
    <row r="17" customFormat="1" s="29">
      <c r="A17" s="47" t="n"/>
      <c r="B17" s="47" t="n"/>
      <c r="C17" s="47" t="n"/>
      <c r="D17" s="47" t="n"/>
      <c r="E17" s="47" t="n"/>
      <c r="F17" s="184" t="n"/>
      <c r="G17" s="47" t="n"/>
      <c r="H17" s="47" t="n"/>
      <c r="I17" s="47" t="n"/>
      <c r="J17" s="54" t="n"/>
      <c r="K17" s="47" t="n"/>
      <c r="L17" s="47" t="n"/>
      <c r="M17" s="47" t="n"/>
      <c r="N17" s="47" t="n"/>
      <c r="O17" s="55">
        <f>IF(BY17="","",VLOOKUP(BY17,RMR!$N$77:$Q$81,4,TRUE))</f>
        <v/>
      </c>
      <c r="P17" s="55">
        <f>IF(CA17="","",VLOOKUP(CA17,RMR!$N$77:$Q$81,4,TRUE))</f>
        <v/>
      </c>
      <c r="Q17" s="170">
        <f>IF(BY17="","",VLOOKUP(BY17,RMR!$N$77:$Q$81,3,TRUE))</f>
        <v/>
      </c>
      <c r="R17" s="170">
        <f>IF(CA17="","",VLOOKUP(CA17,RMR!$N$77:$Q$81,3,TRUE))</f>
        <v/>
      </c>
      <c r="S17" s="47" t="n"/>
      <c r="T17" s="47" t="n"/>
      <c r="U17" s="47" t="n"/>
      <c r="V17" s="47" t="n"/>
      <c r="W17" s="56" t="n"/>
      <c r="X17" s="57" t="n"/>
      <c r="Y17" s="56" t="n"/>
      <c r="Z17" s="56" t="n"/>
      <c r="AA17" s="56" t="n"/>
      <c r="AB17" s="57" t="n"/>
      <c r="AC17" s="93" t="n"/>
      <c r="AD17" s="93" t="n"/>
      <c r="AE17" s="93" t="n"/>
      <c r="AF17" s="93" t="n"/>
      <c r="AG17" s="93" t="n"/>
      <c r="AH17" s="94" t="n"/>
      <c r="AI17" s="267" t="n"/>
      <c r="AJ17" s="91" t="n"/>
      <c r="AK17" s="95" t="n"/>
      <c r="AL17" s="95" t="n"/>
      <c r="AM17" s="95" t="n"/>
      <c r="AN17" s="95" t="n"/>
      <c r="AO17" s="95" t="n"/>
      <c r="AP17" s="95" t="n"/>
      <c r="AQ17" s="95" t="n"/>
      <c r="AR17" s="95" t="n"/>
      <c r="AS17" s="95" t="n"/>
      <c r="AT17" s="95" t="n"/>
      <c r="AU17" s="95" t="n"/>
      <c r="AV17" s="95" t="n"/>
      <c r="AW17" s="95" t="n"/>
      <c r="AX17" s="95" t="n"/>
      <c r="AY17" s="95" t="n"/>
      <c r="AZ17" s="95" t="n"/>
      <c r="BA17" s="95" t="n"/>
      <c r="BB17" s="84" t="n"/>
      <c r="BD17" s="40" t="n"/>
      <c r="BG17" s="58" t="n"/>
      <c r="BH17" s="58" t="n"/>
      <c r="BT17" s="41" t="n"/>
      <c r="BW17" s="169">
        <f>IF(H17="","error",VLOOKUP(H17,RMR!$N$73:$P$74,3,TRUE))</f>
        <v/>
      </c>
      <c r="BX17" s="169">
        <f>IF(OR(M17=-1,M17=""),"",VLOOKUP(M17,RMR!$A$72:$B$79,2,FALSE))</f>
        <v/>
      </c>
      <c r="BY17" s="175">
        <f>IF(BX17=3,5,IF(BX17="","",IF(AND(BX17=1,BW17=1),1,IF(AND(BX17=1,BW17=2),2,IF(AND(BX17=2,BW17=1),3,IF(AND(BX17=2,BW17=2),4,"error"))))))</f>
        <v/>
      </c>
      <c r="BZ17" s="169">
        <f>IF(OR(N17=-1,N17=""),"",VLOOKUP(N17,RMR!$A$73:$B$79,2,FALSE))</f>
        <v/>
      </c>
      <c r="CA17" s="175">
        <f>IF(BZ17="","",IF(AND(BZ17=1,BW17=1),1,IF(AND(BZ17=1,BW17=2),2,IF(AND(BZ17=2,BW17=1),3,IF(AND(BZ17=2,BW17=2),4,"error")))))</f>
        <v/>
      </c>
      <c r="CC17" s="30" t="n"/>
      <c r="CD17" s="30" t="n"/>
      <c r="CE17" s="30" t="n"/>
      <c r="CF17" s="30" t="n"/>
      <c r="CG17" s="30" t="n"/>
      <c r="CH17" s="30" t="n"/>
      <c r="CI17" s="30" t="n"/>
      <c r="CJ17" s="30" t="n"/>
      <c r="CK17" s="30" t="n"/>
      <c r="CL17" s="30" t="n"/>
      <c r="CM17" s="30" t="n"/>
      <c r="CN17" s="30" t="n"/>
      <c r="CO17" s="30" t="n"/>
      <c r="CP17" s="30" t="n"/>
      <c r="CQ17" s="30" t="n"/>
      <c r="CR17" s="30" t="n"/>
      <c r="CS17" s="30" t="n"/>
      <c r="CT17" s="30" t="n"/>
      <c r="CU17" s="30" t="n"/>
      <c r="CV17" s="30" t="n"/>
      <c r="CW17" s="30" t="n"/>
      <c r="CX17" s="30" t="n"/>
      <c r="CY17" s="30" t="n"/>
      <c r="CZ17" s="30" t="n"/>
      <c r="DA17" s="30" t="n"/>
      <c r="DB17" s="30" t="n"/>
      <c r="DC17" s="30" t="n"/>
      <c r="DD17" s="30" t="n"/>
      <c r="DE17" s="30" t="n"/>
      <c r="DF17" s="30" t="n"/>
      <c r="DG17" s="30" t="n"/>
      <c r="DH17" s="30" t="n"/>
      <c r="DI17" s="30" t="n"/>
      <c r="DJ17" s="30" t="n"/>
      <c r="DK17" s="30" t="n"/>
      <c r="DL17" s="30" t="n"/>
      <c r="DM17" s="30" t="n"/>
      <c r="DN17" s="30" t="n"/>
      <c r="DO17" s="30" t="n"/>
      <c r="DP17" s="30" t="n"/>
      <c r="DQ17" s="30" t="n"/>
      <c r="DR17" s="30" t="n"/>
      <c r="DS17" s="30" t="n"/>
      <c r="DT17" s="30" t="n"/>
      <c r="DU17" s="30" t="n"/>
      <c r="DV17" s="30" t="n"/>
      <c r="DW17" s="30" t="n"/>
      <c r="DX17" s="30" t="n"/>
      <c r="DY17" s="30" t="n"/>
      <c r="DZ17" s="30" t="n"/>
      <c r="EA17" s="30" t="n"/>
      <c r="EB17" s="30" t="n"/>
      <c r="EC17" s="30" t="n"/>
      <c r="ED17" s="30" t="n"/>
      <c r="EE17" s="30" t="n"/>
      <c r="EF17" s="30" t="n"/>
      <c r="EG17" s="30" t="n"/>
      <c r="EH17" s="30" t="n"/>
      <c r="EI17" s="30" t="n"/>
      <c r="EJ17" s="30" t="n"/>
      <c r="EK17" s="30" t="n"/>
      <c r="EL17" s="30" t="n"/>
      <c r="EM17" s="30" t="n"/>
      <c r="EN17" s="30" t="n"/>
      <c r="EO17" s="30" t="n"/>
      <c r="EP17" s="30" t="n"/>
      <c r="EQ17" s="30" t="n"/>
      <c r="ER17" s="30" t="n"/>
      <c r="ES17" s="30" t="n"/>
      <c r="ET17" s="30" t="n"/>
      <c r="EU17" s="30" t="n"/>
      <c r="EV17" s="30" t="n"/>
      <c r="EW17" s="30" t="n"/>
      <c r="EX17" s="30" t="n"/>
      <c r="EY17" s="30" t="n"/>
      <c r="EZ17" s="30" t="n"/>
    </row>
    <row r="18" customFormat="1" s="29">
      <c r="A18" s="47" t="n"/>
      <c r="B18" s="47" t="n"/>
      <c r="C18" s="47" t="n"/>
      <c r="D18" s="47" t="n"/>
      <c r="E18" s="459" t="n"/>
      <c r="F18" s="184" t="n"/>
      <c r="G18" s="47" t="n"/>
      <c r="H18" s="47" t="n"/>
      <c r="I18" s="47" t="n"/>
      <c r="J18" s="54" t="n"/>
      <c r="K18" s="47" t="n"/>
      <c r="L18" s="47" t="n"/>
      <c r="M18" s="47" t="n"/>
      <c r="N18" s="47" t="n"/>
      <c r="O18" s="55">
        <f>IF(BY18="","",VLOOKUP(BY18,RMR!$N$77:$Q$81,4,TRUE))</f>
        <v/>
      </c>
      <c r="P18" s="55">
        <f>IF(CA18="","",VLOOKUP(CA18,RMR!$N$77:$Q$81,4,TRUE))</f>
        <v/>
      </c>
      <c r="Q18" s="170">
        <f>IF(BY18="","",VLOOKUP(BY18,RMR!$N$77:$Q$81,3,TRUE))</f>
        <v/>
      </c>
      <c r="R18" s="170">
        <f>IF(CA18="","",VLOOKUP(CA18,RMR!$N$77:$Q$81,3,TRUE))</f>
        <v/>
      </c>
      <c r="S18" s="47" t="n"/>
      <c r="T18" s="47" t="n"/>
      <c r="U18" s="47" t="n"/>
      <c r="V18" s="47" t="n"/>
      <c r="W18" s="56" t="n"/>
      <c r="X18" s="57" t="n"/>
      <c r="Y18" s="56" t="n"/>
      <c r="Z18" s="56" t="n"/>
      <c r="AA18" s="56" t="n"/>
      <c r="AB18" s="57" t="n"/>
      <c r="AC18" s="93" t="n"/>
      <c r="AD18" s="93" t="n"/>
      <c r="AE18" s="93" t="n"/>
      <c r="AF18" s="93" t="n"/>
      <c r="AG18" s="93" t="n"/>
      <c r="AH18" s="94" t="n"/>
      <c r="AI18" s="267" t="n"/>
      <c r="AJ18" s="91" t="n"/>
      <c r="AK18" s="95" t="n"/>
      <c r="AL18" s="95" t="n"/>
      <c r="AM18" s="95" t="n"/>
      <c r="AN18" s="95" t="n"/>
      <c r="AO18" s="95" t="n"/>
      <c r="AP18" s="95" t="n"/>
      <c r="AQ18" s="95" t="n"/>
      <c r="AR18" s="95" t="n"/>
      <c r="AS18" s="95" t="n"/>
      <c r="AT18" s="95" t="n"/>
      <c r="AU18" s="95" t="n"/>
      <c r="AV18" s="95" t="n"/>
      <c r="AW18" s="95" t="n"/>
      <c r="AX18" s="95" t="n"/>
      <c r="AY18" s="95" t="n"/>
      <c r="AZ18" s="95" t="n"/>
      <c r="BA18" s="95" t="n"/>
      <c r="BB18" s="84" t="n"/>
      <c r="BD18" s="40" t="n"/>
      <c r="BT18" s="41" t="n"/>
      <c r="BW18" s="169">
        <f>IF(H18="","error",VLOOKUP(H18,RMR!$N$73:$P$74,3,TRUE))</f>
        <v/>
      </c>
      <c r="BX18" s="169">
        <f>IF(OR(M18=-1,M18=""),"",VLOOKUP(M18,RMR!$A$72:$B$79,2,FALSE))</f>
        <v/>
      </c>
      <c r="BY18" s="175">
        <f>IF(BX18=3,5,IF(BX18="","",IF(AND(BX18=1,BW18=1),1,IF(AND(BX18=1,BW18=2),2,IF(AND(BX18=2,BW18=1),3,IF(AND(BX18=2,BW18=2),4,"error"))))))</f>
        <v/>
      </c>
      <c r="BZ18" s="169">
        <f>IF(OR(N18=-1,N18=""),"",VLOOKUP(N18,RMR!$A$73:$B$79,2,FALSE))</f>
        <v/>
      </c>
      <c r="CA18" s="175">
        <f>IF(BZ18="","",IF(AND(BZ18=1,BW18=1),1,IF(AND(BZ18=1,BW18=2),2,IF(AND(BZ18=2,BW18=1),3,IF(AND(BZ18=2,BW18=2),4,"error")))))</f>
        <v/>
      </c>
      <c r="CC18" s="30" t="n"/>
      <c r="CD18" s="30" t="n"/>
      <c r="CE18" s="30" t="n"/>
      <c r="CF18" s="30" t="n"/>
      <c r="CG18" s="30" t="n"/>
      <c r="CH18" s="30" t="n"/>
      <c r="CI18" s="30" t="n"/>
      <c r="CJ18" s="30" t="n"/>
      <c r="CK18" s="30" t="n"/>
      <c r="CL18" s="30" t="n"/>
      <c r="CM18" s="30" t="n"/>
      <c r="CN18" s="30" t="n"/>
      <c r="CO18" s="30" t="n"/>
      <c r="CP18" s="30" t="n"/>
      <c r="CQ18" s="30" t="n"/>
      <c r="CR18" s="30" t="n"/>
      <c r="CS18" s="30" t="n"/>
      <c r="CT18" s="30" t="n"/>
      <c r="CU18" s="30" t="n"/>
      <c r="CV18" s="30" t="n"/>
      <c r="CW18" s="30" t="n"/>
      <c r="CX18" s="30" t="n"/>
      <c r="CY18" s="30" t="n"/>
      <c r="CZ18" s="30" t="n"/>
      <c r="DA18" s="30" t="n"/>
      <c r="DB18" s="30" t="n"/>
      <c r="DC18" s="30" t="n"/>
      <c r="DD18" s="30" t="n"/>
      <c r="DE18" s="30" t="n"/>
      <c r="DF18" s="30" t="n"/>
      <c r="DG18" s="30" t="n"/>
      <c r="DH18" s="30" t="n"/>
      <c r="DI18" s="30" t="n"/>
      <c r="DJ18" s="30" t="n"/>
      <c r="DK18" s="30" t="n"/>
      <c r="DL18" s="30" t="n"/>
      <c r="DM18" s="30" t="n"/>
      <c r="DN18" s="30" t="n"/>
      <c r="DO18" s="30" t="n"/>
      <c r="DP18" s="30" t="n"/>
      <c r="DQ18" s="30" t="n"/>
      <c r="DR18" s="30" t="n"/>
      <c r="DS18" s="30" t="n"/>
      <c r="DT18" s="30" t="n"/>
      <c r="DU18" s="30" t="n"/>
      <c r="DV18" s="30" t="n"/>
      <c r="DW18" s="30" t="n"/>
      <c r="DX18" s="30" t="n"/>
      <c r="DY18" s="30" t="n"/>
      <c r="DZ18" s="30" t="n"/>
      <c r="EA18" s="30" t="n"/>
      <c r="EB18" s="30" t="n"/>
      <c r="EC18" s="30" t="n"/>
      <c r="ED18" s="30" t="n"/>
      <c r="EE18" s="30" t="n"/>
      <c r="EF18" s="30" t="n"/>
      <c r="EG18" s="30" t="n"/>
      <c r="EH18" s="30" t="n"/>
      <c r="EI18" s="30" t="n"/>
      <c r="EJ18" s="30" t="n"/>
      <c r="EK18" s="30" t="n"/>
      <c r="EL18" s="30" t="n"/>
      <c r="EM18" s="30" t="n"/>
      <c r="EN18" s="30" t="n"/>
      <c r="EO18" s="30" t="n"/>
      <c r="EP18" s="30" t="n"/>
      <c r="EQ18" s="30" t="n"/>
      <c r="ER18" s="30" t="n"/>
      <c r="ES18" s="30" t="n"/>
      <c r="ET18" s="30" t="n"/>
      <c r="EU18" s="30" t="n"/>
      <c r="EV18" s="30" t="n"/>
      <c r="EW18" s="30" t="n"/>
      <c r="EX18" s="30" t="n"/>
      <c r="EY18" s="30" t="n"/>
      <c r="EZ18" s="30" t="n"/>
    </row>
    <row r="19" ht="13.5" customFormat="1" customHeight="1" s="29" thickBot="1">
      <c r="A19" s="47" t="n"/>
      <c r="B19" s="47" t="n"/>
      <c r="C19" s="47" t="n"/>
      <c r="D19" s="47" t="n"/>
      <c r="E19" s="459" t="n"/>
      <c r="F19" s="184" t="n"/>
      <c r="G19" s="47" t="n"/>
      <c r="H19" s="47" t="n"/>
      <c r="I19" s="47" t="n"/>
      <c r="J19" s="54" t="n"/>
      <c r="K19" s="47" t="n"/>
      <c r="L19" s="47" t="n"/>
      <c r="M19" s="47" t="n"/>
      <c r="N19" s="47" t="n"/>
      <c r="O19" s="55">
        <f>IF(BY19="","",VLOOKUP(BY19,RMR!$N$77:$Q$81,4,TRUE))</f>
        <v/>
      </c>
      <c r="P19" s="55">
        <f>IF(CA19="","",VLOOKUP(CA19,RMR!$N$77:$Q$81,4,TRUE))</f>
        <v/>
      </c>
      <c r="Q19" s="170">
        <f>IF(BY19="","",VLOOKUP(BY19,RMR!$N$77:$Q$81,3,TRUE))</f>
        <v/>
      </c>
      <c r="R19" s="170">
        <f>IF(CA19="","",VLOOKUP(CA19,RMR!$N$76:$Q$79,3,TRUE))</f>
        <v/>
      </c>
      <c r="S19" s="47" t="n"/>
      <c r="T19" s="47" t="n"/>
      <c r="U19" s="47" t="n"/>
      <c r="V19" s="47" t="n"/>
      <c r="W19" s="56" t="n"/>
      <c r="X19" s="57" t="n"/>
      <c r="Y19" s="56" t="n"/>
      <c r="Z19" s="56" t="n"/>
      <c r="AA19" s="56" t="n"/>
      <c r="AB19" s="57" t="n"/>
      <c r="AC19" s="93" t="n"/>
      <c r="AD19" s="93" t="n"/>
      <c r="AE19" s="93" t="n"/>
      <c r="AF19" s="93" t="n"/>
      <c r="AG19" s="93" t="n"/>
      <c r="AH19" s="94" t="n"/>
      <c r="AI19" s="267" t="n"/>
      <c r="AJ19" s="91" t="n"/>
      <c r="AK19" s="95" t="n"/>
      <c r="AL19" s="95" t="n"/>
      <c r="AM19" s="95" t="n"/>
      <c r="AN19" s="95" t="n"/>
      <c r="AO19" s="95" t="n"/>
      <c r="AP19" s="95" t="n"/>
      <c r="AQ19" s="95" t="n"/>
      <c r="AR19" s="95" t="n"/>
      <c r="AS19" s="95" t="n"/>
      <c r="AT19" s="95" t="n"/>
      <c r="AU19" s="95" t="n"/>
      <c r="AV19" s="95" t="n"/>
      <c r="AW19" s="95" t="n"/>
      <c r="AX19" s="95" t="n"/>
      <c r="AY19" s="95" t="n"/>
      <c r="AZ19" s="95" t="n"/>
      <c r="BA19" s="95" t="n"/>
      <c r="BB19" s="84" t="n"/>
      <c r="BD19" s="42" t="n"/>
      <c r="BE19" s="43" t="n"/>
      <c r="BF19" s="43" t="n"/>
      <c r="BG19" s="43" t="n"/>
      <c r="BH19" s="43" t="n"/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43" t="n"/>
      <c r="BR19" s="43" t="n"/>
      <c r="BS19" s="43" t="n"/>
      <c r="BT19" s="44" t="n"/>
      <c r="BW19" s="169">
        <f>IF(H19="","error",VLOOKUP(H19,RMR!$N$73:$P$74,3,TRUE))</f>
        <v/>
      </c>
      <c r="BX19" s="169">
        <f>IF(OR(M19=-1,M19=""),"",VLOOKUP(M19,RMR!$A$72:$B$79,2,FALSE))</f>
        <v/>
      </c>
      <c r="BY19" s="175">
        <f>IF(BX19=3,5,IF(BX19="","",IF(AND(BX19=1,BW19=1),1,IF(AND(BX19=1,BW19=2),2,IF(AND(BX19=2,BW19=1),3,IF(AND(BX19=2,BW19=2),4,"error"))))))</f>
        <v/>
      </c>
      <c r="BZ19" s="169">
        <f>IF(OR(N19=-1,N19=""),"",VLOOKUP(N19,RMR!$A$73:$B$79,2,FALSE))</f>
        <v/>
      </c>
      <c r="CA19" s="175">
        <f>IF(BZ19="","",IF(AND(BZ19=1,BW19=1),1,IF(AND(BZ19=1,BW19=2),2,IF(AND(BZ19=2,BW19=1),3,IF(AND(BZ19=2,BW19=2),4,"error")))))</f>
        <v/>
      </c>
      <c r="CC19" s="30" t="n"/>
      <c r="CD19" s="30" t="n"/>
      <c r="CE19" s="30" t="n"/>
      <c r="CF19" s="30" t="n"/>
      <c r="CG19" s="30" t="n"/>
      <c r="CH19" s="30" t="n"/>
      <c r="CI19" s="30" t="n"/>
      <c r="CJ19" s="30" t="n"/>
      <c r="CK19" s="30" t="n"/>
      <c r="CL19" s="30" t="n"/>
      <c r="CM19" s="30" t="n"/>
      <c r="CN19" s="30" t="n"/>
      <c r="CO19" s="30" t="n"/>
      <c r="CP19" s="30" t="n"/>
      <c r="CQ19" s="30" t="n"/>
      <c r="CR19" s="30" t="n"/>
      <c r="CS19" s="30" t="n"/>
      <c r="CT19" s="30" t="n"/>
      <c r="CU19" s="30" t="n"/>
      <c r="CV19" s="30" t="n"/>
      <c r="CW19" s="30" t="n"/>
      <c r="CX19" s="30" t="n"/>
      <c r="CY19" s="30" t="n"/>
      <c r="CZ19" s="30" t="n"/>
      <c r="DA19" s="30" t="n"/>
      <c r="DB19" s="30" t="n"/>
      <c r="DC19" s="30" t="n"/>
      <c r="DD19" s="30" t="n"/>
      <c r="DE19" s="30" t="n"/>
      <c r="DF19" s="30" t="n"/>
      <c r="DG19" s="30" t="n"/>
      <c r="DH19" s="30" t="n"/>
      <c r="DI19" s="30" t="n"/>
      <c r="DJ19" s="30" t="n"/>
      <c r="DK19" s="30" t="n"/>
      <c r="DL19" s="30" t="n"/>
      <c r="DM19" s="30" t="n"/>
      <c r="DN19" s="30" t="n"/>
      <c r="DO19" s="30" t="n"/>
      <c r="DP19" s="30" t="n"/>
      <c r="DQ19" s="30" t="n"/>
      <c r="DR19" s="30" t="n"/>
      <c r="DS19" s="30" t="n"/>
      <c r="DT19" s="30" t="n"/>
      <c r="DU19" s="30" t="n"/>
      <c r="DV19" s="30" t="n"/>
      <c r="DW19" s="30" t="n"/>
      <c r="DX19" s="30" t="n"/>
      <c r="DY19" s="30" t="n"/>
      <c r="DZ19" s="30" t="n"/>
      <c r="EA19" s="30" t="n"/>
      <c r="EB19" s="30" t="n"/>
      <c r="EC19" s="30" t="n"/>
      <c r="ED19" s="30" t="n"/>
      <c r="EE19" s="30" t="n"/>
      <c r="EF19" s="30" t="n"/>
      <c r="EG19" s="30" t="n"/>
      <c r="EH19" s="30" t="n"/>
      <c r="EI19" s="30" t="n"/>
      <c r="EJ19" s="30" t="n"/>
      <c r="EK19" s="30" t="n"/>
      <c r="EL19" s="30" t="n"/>
      <c r="EM19" s="30" t="n"/>
      <c r="EN19" s="30" t="n"/>
      <c r="EO19" s="30" t="n"/>
      <c r="EP19" s="30" t="n"/>
      <c r="EQ19" s="30" t="n"/>
      <c r="ER19" s="30" t="n"/>
      <c r="ES19" s="30" t="n"/>
      <c r="ET19" s="30" t="n"/>
      <c r="EU19" s="30" t="n"/>
      <c r="EV19" s="30" t="n"/>
      <c r="EW19" s="30" t="n"/>
      <c r="EX19" s="30" t="n"/>
      <c r="EY19" s="30" t="n"/>
      <c r="EZ19" s="30" t="n"/>
    </row>
    <row r="20" customFormat="1" s="29">
      <c r="A20" s="47" t="n"/>
      <c r="B20" s="180" t="n"/>
      <c r="C20" s="47" t="n"/>
      <c r="D20" s="180" t="n"/>
      <c r="E20" s="460" t="n"/>
      <c r="F20" s="182" t="n"/>
      <c r="G20" s="47" t="n"/>
      <c r="H20" s="47" t="n"/>
      <c r="I20" s="47" t="n"/>
      <c r="J20" s="54" t="n"/>
      <c r="K20" s="47" t="n"/>
      <c r="L20" s="47" t="n"/>
      <c r="M20" s="47" t="n"/>
      <c r="N20" s="47" t="n"/>
      <c r="O20" s="55">
        <f>IF(BY20="","",VLOOKUP(BY20,RMR!$N$77:$Q$81,4,TRUE))</f>
        <v/>
      </c>
      <c r="P20" s="55">
        <f>IF(CA20="","",VLOOKUP(CA20,RMR!$N$77:$Q$81,4,TRUE))</f>
        <v/>
      </c>
      <c r="Q20" s="170">
        <f>IF(BY20="","",VLOOKUP(BY20,RMR!$N$77:$Q$81,3,TRUE))</f>
        <v/>
      </c>
      <c r="R20" s="170">
        <f>IF(CA20="","",VLOOKUP(CA20,RMR!$N$76:$Q$79,3,TRUE))</f>
        <v/>
      </c>
      <c r="S20" s="47" t="n"/>
      <c r="T20" s="47" t="n"/>
      <c r="U20" s="47" t="n"/>
      <c r="V20" s="47" t="n"/>
      <c r="W20" s="56" t="n"/>
      <c r="X20" s="57" t="n"/>
      <c r="Y20" s="56" t="n"/>
      <c r="Z20" s="56" t="n"/>
      <c r="AA20" s="56" t="n"/>
      <c r="AB20" s="57" t="n"/>
      <c r="AC20" s="93" t="n"/>
      <c r="AD20" s="93" t="n"/>
      <c r="AE20" s="93" t="n"/>
      <c r="AF20" s="93" t="n"/>
      <c r="AG20" s="93" t="n"/>
      <c r="AH20" s="94" t="n"/>
      <c r="AI20" s="267" t="n"/>
      <c r="AJ20" s="91" t="n"/>
      <c r="AK20" s="95" t="n"/>
      <c r="AL20" s="95" t="n"/>
      <c r="AM20" s="95" t="n"/>
      <c r="AN20" s="95" t="n"/>
      <c r="AO20" s="95" t="n"/>
      <c r="AP20" s="95" t="n"/>
      <c r="AQ20" s="95" t="n"/>
      <c r="AR20" s="95" t="n"/>
      <c r="AS20" s="95" t="n"/>
      <c r="AT20" s="95" t="n"/>
      <c r="AU20" s="95" t="n"/>
      <c r="AV20" s="95" t="n"/>
      <c r="AW20" s="95" t="n"/>
      <c r="AX20" s="95" t="n"/>
      <c r="AY20" s="95" t="n"/>
      <c r="AZ20" s="95" t="n"/>
      <c r="BA20" s="95" t="n"/>
      <c r="BB20" s="41" t="n"/>
      <c r="BD20" s="29" t="inlineStr">
        <is>
          <t>Comentarios:</t>
        </is>
      </c>
      <c r="BW20" s="169">
        <f>IF(H20="","error",VLOOKUP(H20,RMR!$N$73:$P$74,3,TRUE))</f>
        <v/>
      </c>
      <c r="BX20" s="169">
        <f>IF(OR(M20=-1,M20=""),"",VLOOKUP(M20,RMR!$A$72:$B$79,2,FALSE))</f>
        <v/>
      </c>
      <c r="BY20" s="175">
        <f>IF(BX20=3,5,IF(BX20="","",IF(AND(BX20=1,BW20=1),1,IF(AND(BX20=1,BW20=2),2,IF(AND(BX20=2,BW20=1),3,IF(AND(BX20=2,BW20=2),4,"error"))))))</f>
        <v/>
      </c>
      <c r="BZ20" s="169">
        <f>IF(OR(N20=-1,N20=""),"",VLOOKUP(N20,RMR!$A$73:$B$79,2,FALSE))</f>
        <v/>
      </c>
      <c r="CA20" s="175">
        <f>IF(BZ20="","",IF(AND(BZ20=1,BW20=1),1,IF(AND(BZ20=1,BW20=2),2,IF(AND(BZ20=2,BW20=1),3,IF(AND(BZ20=2,BW20=2),4,"error")))))</f>
        <v/>
      </c>
      <c r="CC20" s="30" t="n"/>
      <c r="CD20" s="30" t="n"/>
      <c r="CE20" s="30" t="n"/>
      <c r="CF20" s="30" t="n"/>
      <c r="CG20" s="30" t="n"/>
      <c r="CH20" s="30" t="n"/>
      <c r="CI20" s="30" t="n"/>
      <c r="CJ20" s="30" t="n"/>
      <c r="CK20" s="30" t="n"/>
      <c r="CL20" s="30" t="n"/>
      <c r="CM20" s="30" t="n"/>
      <c r="CN20" s="30" t="n"/>
      <c r="CO20" s="30" t="n"/>
      <c r="CP20" s="30" t="n"/>
      <c r="CQ20" s="30" t="n"/>
      <c r="CR20" s="30" t="n"/>
      <c r="CS20" s="30" t="n"/>
      <c r="CT20" s="30" t="n"/>
      <c r="CU20" s="30" t="n"/>
      <c r="CV20" s="30" t="n"/>
      <c r="CW20" s="30" t="n"/>
      <c r="CX20" s="30" t="n"/>
      <c r="CY20" s="30" t="n"/>
      <c r="CZ20" s="30" t="n"/>
      <c r="DA20" s="30" t="n"/>
      <c r="DB20" s="30" t="n"/>
      <c r="DC20" s="30" t="n"/>
      <c r="DD20" s="30" t="n"/>
      <c r="DE20" s="30" t="n"/>
      <c r="DF20" s="30" t="n"/>
      <c r="DG20" s="30" t="n"/>
      <c r="DH20" s="30" t="n"/>
      <c r="DI20" s="30" t="n"/>
      <c r="DJ20" s="30" t="n"/>
      <c r="DK20" s="30" t="n"/>
      <c r="DL20" s="30" t="n"/>
      <c r="DM20" s="30" t="n"/>
      <c r="DN20" s="30" t="n"/>
      <c r="DO20" s="30" t="n"/>
      <c r="DP20" s="30" t="n"/>
      <c r="DQ20" s="30" t="n"/>
      <c r="DR20" s="30" t="n"/>
      <c r="DS20" s="30" t="n"/>
      <c r="DT20" s="30" t="n"/>
      <c r="DU20" s="30" t="n"/>
      <c r="DV20" s="30" t="n"/>
      <c r="DW20" s="30" t="n"/>
      <c r="DX20" s="30" t="n"/>
      <c r="DY20" s="30" t="n"/>
      <c r="DZ20" s="30" t="n"/>
      <c r="EA20" s="30" t="n"/>
      <c r="EB20" s="30" t="n"/>
      <c r="EC20" s="30" t="n"/>
      <c r="ED20" s="30" t="n"/>
      <c r="EE20" s="30" t="n"/>
      <c r="EF20" s="30" t="n"/>
      <c r="EG20" s="30" t="n"/>
      <c r="EH20" s="30" t="n"/>
      <c r="EI20" s="30" t="n"/>
      <c r="EJ20" s="30" t="n"/>
      <c r="EK20" s="30" t="n"/>
      <c r="EL20" s="30" t="n"/>
      <c r="EM20" s="30" t="n"/>
      <c r="EN20" s="30" t="n"/>
      <c r="EO20" s="30" t="n"/>
      <c r="EP20" s="30" t="n"/>
      <c r="EQ20" s="30" t="n"/>
      <c r="ER20" s="30" t="n"/>
      <c r="ES20" s="30" t="n"/>
      <c r="ET20" s="30" t="n"/>
      <c r="EU20" s="30" t="n"/>
      <c r="EV20" s="30" t="n"/>
      <c r="EW20" s="30" t="n"/>
      <c r="EX20" s="30" t="n"/>
      <c r="EY20" s="30" t="n"/>
      <c r="EZ20" s="30" t="n"/>
    </row>
    <row r="21" customFormat="1" s="29">
      <c r="A21" s="47" t="n"/>
      <c r="B21" s="47" t="n"/>
      <c r="C21" s="47" t="n"/>
      <c r="D21" s="47" t="n"/>
      <c r="E21" s="459" t="n"/>
      <c r="F21" s="184" t="n"/>
      <c r="G21" s="47" t="n"/>
      <c r="H21" s="47" t="n"/>
      <c r="I21" s="47" t="n"/>
      <c r="J21" s="183" t="n"/>
      <c r="K21" s="47" t="n"/>
      <c r="L21" s="47" t="n"/>
      <c r="M21" s="47" t="n"/>
      <c r="N21" s="47" t="n"/>
      <c r="O21" s="55">
        <f>IF(BY21="","",VLOOKUP(BY21,RMR!$N$77:$Q$81,4,TRUE))</f>
        <v/>
      </c>
      <c r="P21" s="55">
        <f>IF(CA21="","",VLOOKUP(CA21,RMR!$N$77:$Q$81,4,TRUE))</f>
        <v/>
      </c>
      <c r="Q21" s="170">
        <f>IF(BY21="","",VLOOKUP(BY21,RMR!$N$77:$Q$81,3,TRUE))</f>
        <v/>
      </c>
      <c r="R21" s="170">
        <f>IF(CA21="","",VLOOKUP(CA21,RMR!$N$76:$Q$79,3,TRUE))</f>
        <v/>
      </c>
      <c r="S21" s="47" t="n"/>
      <c r="T21" s="47" t="n"/>
      <c r="U21" s="47" t="n"/>
      <c r="V21" s="47" t="n"/>
      <c r="W21" s="56" t="n"/>
      <c r="X21" s="57" t="n"/>
      <c r="Y21" s="56" t="n"/>
      <c r="Z21" s="56" t="n"/>
      <c r="AA21" s="56" t="n"/>
      <c r="AB21" s="57" t="n"/>
      <c r="AC21" s="93" t="n"/>
      <c r="AD21" s="93" t="n"/>
      <c r="AE21" s="93" t="n"/>
      <c r="AF21" s="93" t="n"/>
      <c r="AG21" s="93" t="n"/>
      <c r="AH21" s="94" t="n"/>
      <c r="AI21" s="267" t="n"/>
      <c r="AJ21" s="91" t="n"/>
      <c r="AK21" s="95" t="n"/>
      <c r="AL21" s="95" t="n"/>
      <c r="AM21" s="95" t="n"/>
      <c r="AN21" s="95" t="n"/>
      <c r="AO21" s="95" t="n"/>
      <c r="AP21" s="95" t="n"/>
      <c r="AQ21" s="95" t="n"/>
      <c r="AR21" s="95" t="n"/>
      <c r="AS21" s="95" t="n"/>
      <c r="AT21" s="95" t="n"/>
      <c r="AU21" s="95" t="n"/>
      <c r="AV21" s="95" t="n"/>
      <c r="AW21" s="95" t="n"/>
      <c r="AX21" s="95" t="n"/>
      <c r="AY21" s="95" t="n"/>
      <c r="AZ21" s="95" t="n"/>
      <c r="BA21" s="95" t="n"/>
      <c r="BB21" s="41" t="n"/>
      <c r="BC21" s="45" t="n"/>
      <c r="BD21" s="461" t="n"/>
      <c r="BE21" s="462" t="n"/>
      <c r="BF21" s="462" t="n"/>
      <c r="BG21" s="462" t="n"/>
      <c r="BH21" s="462" t="n"/>
      <c r="BI21" s="462" t="n"/>
      <c r="BJ21" s="462" t="n"/>
      <c r="BK21" s="462" t="n"/>
      <c r="BL21" s="462" t="n"/>
      <c r="BM21" s="462" t="n"/>
      <c r="BN21" s="462" t="n"/>
      <c r="BO21" s="462" t="n"/>
      <c r="BP21" s="462" t="n"/>
      <c r="BQ21" s="462" t="n"/>
      <c r="BR21" s="462" t="n"/>
      <c r="BS21" s="462" t="n"/>
      <c r="BT21" s="463" t="n"/>
      <c r="BW21" s="169">
        <f>IF(H21="","error",VLOOKUP(H21,RMR!$N$73:$P$74,3,TRUE))</f>
        <v/>
      </c>
      <c r="BX21" s="169">
        <f>IF(OR(M21=-1,M21=""),"",VLOOKUP(M21,RMR!$A$72:$B$79,2,FALSE))</f>
        <v/>
      </c>
      <c r="BY21" s="175">
        <f>IF(BX21=3,5,IF(BX21="","",IF(AND(BX21=1,BW21=1),1,IF(AND(BX21=1,BW21=2),2,IF(AND(BX21=2,BW21=1),3,IF(AND(BX21=2,BW21=2),4,"error"))))))</f>
        <v/>
      </c>
      <c r="BZ21" s="169">
        <f>IF(OR(N21=-1,N21=""),"",VLOOKUP(N21,RMR!$A$73:$B$79,2,FALSE))</f>
        <v/>
      </c>
      <c r="CA21" s="175">
        <f>IF(BZ21="","",IF(AND(BZ21=1,BW21=1),1,IF(AND(BZ21=1,BW21=2),2,IF(AND(BZ21=2,BW21=1),3,IF(AND(BZ21=2,BW21=2),4,"error")))))</f>
        <v/>
      </c>
      <c r="CC21" s="30" t="n"/>
      <c r="CD21" s="30" t="n"/>
      <c r="CE21" s="30" t="n"/>
      <c r="CF21" s="30" t="n"/>
      <c r="CG21" s="30" t="n"/>
      <c r="CH21" s="30" t="n"/>
      <c r="CI21" s="30" t="n"/>
      <c r="CJ21" s="30" t="n"/>
      <c r="CK21" s="30" t="n"/>
      <c r="CL21" s="30" t="n"/>
      <c r="CM21" s="30" t="n"/>
      <c r="CN21" s="30" t="n"/>
      <c r="CO21" s="30" t="n"/>
      <c r="CP21" s="30" t="n"/>
      <c r="CQ21" s="30" t="n"/>
      <c r="CR21" s="30" t="n"/>
      <c r="CS21" s="30" t="n"/>
      <c r="CT21" s="30" t="n"/>
      <c r="CU21" s="30" t="n"/>
      <c r="CV21" s="30" t="n"/>
      <c r="CW21" s="30" t="n"/>
      <c r="CX21" s="30" t="n"/>
      <c r="CY21" s="30" t="n"/>
      <c r="CZ21" s="30" t="n"/>
      <c r="DA21" s="30" t="n"/>
      <c r="DB21" s="30" t="n"/>
      <c r="DC21" s="30" t="n"/>
      <c r="DD21" s="30" t="n"/>
      <c r="DE21" s="30" t="n"/>
      <c r="DF21" s="30" t="n"/>
      <c r="DG21" s="30" t="n"/>
      <c r="DH21" s="30" t="n"/>
      <c r="DI21" s="30" t="n"/>
      <c r="DJ21" s="30" t="n"/>
      <c r="DK21" s="30" t="n"/>
      <c r="DL21" s="30" t="n"/>
      <c r="DM21" s="30" t="n"/>
      <c r="DN21" s="30" t="n"/>
      <c r="DO21" s="30" t="n"/>
      <c r="DP21" s="30" t="n"/>
      <c r="DQ21" s="30" t="n"/>
      <c r="DR21" s="30" t="n"/>
      <c r="DS21" s="30" t="n"/>
      <c r="DT21" s="30" t="n"/>
      <c r="DU21" s="30" t="n"/>
      <c r="DV21" s="30" t="n"/>
      <c r="DW21" s="30" t="n"/>
      <c r="DX21" s="30" t="n"/>
      <c r="DY21" s="30" t="n"/>
      <c r="DZ21" s="30" t="n"/>
      <c r="EA21" s="30" t="n"/>
      <c r="EB21" s="30" t="n"/>
      <c r="EC21" s="30" t="n"/>
      <c r="ED21" s="30" t="n"/>
      <c r="EE21" s="30" t="n"/>
      <c r="EF21" s="30" t="n"/>
      <c r="EG21" s="30" t="n"/>
      <c r="EH21" s="30" t="n"/>
      <c r="EI21" s="30" t="n"/>
      <c r="EJ21" s="30" t="n"/>
      <c r="EK21" s="30" t="n"/>
      <c r="EL21" s="30" t="n"/>
      <c r="EM21" s="30" t="n"/>
      <c r="EN21" s="30" t="n"/>
      <c r="EO21" s="30" t="n"/>
      <c r="EP21" s="30" t="n"/>
      <c r="EQ21" s="30" t="n"/>
      <c r="ER21" s="30" t="n"/>
      <c r="ES21" s="30" t="n"/>
      <c r="ET21" s="30" t="n"/>
      <c r="EU21" s="30" t="n"/>
      <c r="EV21" s="30" t="n"/>
      <c r="EW21" s="30" t="n"/>
      <c r="EX21" s="30" t="n"/>
      <c r="EY21" s="30" t="n"/>
      <c r="EZ21" s="30" t="n"/>
    </row>
    <row r="22" customFormat="1" s="29">
      <c r="A22" s="47" t="n"/>
      <c r="B22" s="47" t="n"/>
      <c r="C22" s="47" t="n"/>
      <c r="D22" s="47" t="n"/>
      <c r="E22" s="459" t="n"/>
      <c r="F22" s="184" t="n"/>
      <c r="G22" s="47" t="n"/>
      <c r="H22" s="47" t="n"/>
      <c r="I22" s="47" t="n"/>
      <c r="J22" s="54" t="n"/>
      <c r="K22" s="47" t="n"/>
      <c r="L22" s="47" t="n"/>
      <c r="M22" s="47" t="n"/>
      <c r="N22" s="47" t="n"/>
      <c r="O22" s="55">
        <f>IF(BY22="","",VLOOKUP(BY22,RMR!$N$77:$Q$81,4,TRUE))</f>
        <v/>
      </c>
      <c r="P22" s="55">
        <f>IF(CA22="","",VLOOKUP(CA22,RMR!$N$77:$Q$81,4,TRUE))</f>
        <v/>
      </c>
      <c r="Q22" s="170">
        <f>IF(BY22="","",VLOOKUP(BY22,RMR!$N$77:$Q$81,3,TRUE))</f>
        <v/>
      </c>
      <c r="R22" s="170">
        <f>IF(CA22="","",VLOOKUP(CA22,RMR!$N$76:$Q$79,3,TRUE))</f>
        <v/>
      </c>
      <c r="S22" s="47" t="n"/>
      <c r="T22" s="47" t="n"/>
      <c r="U22" s="47" t="n"/>
      <c r="V22" s="47" t="n"/>
      <c r="W22" s="56" t="n"/>
      <c r="X22" s="57" t="n"/>
      <c r="Y22" s="56" t="n"/>
      <c r="Z22" s="56" t="n"/>
      <c r="AA22" s="56" t="n"/>
      <c r="AB22" s="57" t="n"/>
      <c r="AC22" s="93" t="n"/>
      <c r="AD22" s="93" t="n"/>
      <c r="AE22" s="93" t="n"/>
      <c r="AF22" s="93" t="n"/>
      <c r="AG22" s="93" t="n"/>
      <c r="AH22" s="94" t="n"/>
      <c r="AI22" s="267" t="n"/>
      <c r="AJ22" s="91" t="n"/>
      <c r="AK22" s="95" t="n"/>
      <c r="AL22" s="95" t="n"/>
      <c r="AM22" s="95" t="n"/>
      <c r="AN22" s="95" t="n"/>
      <c r="AO22" s="95" t="n"/>
      <c r="AP22" s="95" t="n"/>
      <c r="AQ22" s="95" t="n"/>
      <c r="AR22" s="95" t="n"/>
      <c r="AS22" s="95" t="n"/>
      <c r="AT22" s="95" t="n"/>
      <c r="AU22" s="95" t="n"/>
      <c r="AV22" s="95" t="n"/>
      <c r="AW22" s="95" t="n"/>
      <c r="AX22" s="95" t="n"/>
      <c r="AY22" s="95" t="n"/>
      <c r="AZ22" s="95" t="n"/>
      <c r="BA22" s="95" t="n"/>
      <c r="BB22" s="41" t="n"/>
      <c r="BD22" s="464" t="n"/>
      <c r="BT22" s="465" t="n"/>
      <c r="BW22" s="169">
        <f>IF(H22="","error",VLOOKUP(H22,RMR!$N$73:$P$74,3,TRUE))</f>
        <v/>
      </c>
      <c r="BX22" s="169">
        <f>IF(OR(M22=-1,M22=""),"",VLOOKUP(M22,RMR!$A$72:$B$79,2,FALSE))</f>
        <v/>
      </c>
      <c r="BY22" s="175">
        <f>IF(BX22=3,5,IF(BX22="","",IF(AND(BX22=1,BW22=1),1,IF(AND(BX22=1,BW22=2),2,IF(AND(BX22=2,BW22=1),3,IF(AND(BX22=2,BW22=2),4,"error"))))))</f>
        <v/>
      </c>
      <c r="BZ22" s="169">
        <f>IF(OR(N22=-1,N22=""),"",VLOOKUP(N22,RMR!$A$73:$B$79,2,FALSE))</f>
        <v/>
      </c>
      <c r="CA22" s="175">
        <f>IF(BZ22="","",IF(AND(BZ22=1,BW22=1),1,IF(AND(BZ22=1,BW22=2),2,IF(AND(BZ22=2,BW22=1),3,IF(AND(BZ22=2,BW22=2),4,"error")))))</f>
        <v/>
      </c>
      <c r="CC22" s="30" t="n"/>
      <c r="CD22" s="30" t="n"/>
      <c r="CE22" s="30" t="n"/>
      <c r="CF22" s="30" t="n"/>
      <c r="CG22" s="30" t="n"/>
      <c r="CH22" s="30" t="n"/>
      <c r="CI22" s="30" t="n"/>
      <c r="CJ22" s="30" t="n"/>
      <c r="CK22" s="30" t="n"/>
      <c r="CL22" s="30" t="n"/>
      <c r="CM22" s="30" t="n"/>
      <c r="CN22" s="30" t="n"/>
      <c r="CO22" s="30" t="n"/>
      <c r="CP22" s="30" t="n"/>
      <c r="CQ22" s="30" t="n"/>
      <c r="CR22" s="30" t="n"/>
      <c r="CS22" s="30" t="n"/>
      <c r="CT22" s="30" t="n"/>
      <c r="CU22" s="30" t="n"/>
      <c r="CV22" s="30" t="n"/>
      <c r="CW22" s="30" t="n"/>
      <c r="CX22" s="30" t="n"/>
      <c r="CY22" s="30" t="n"/>
      <c r="CZ22" s="30" t="n"/>
      <c r="DA22" s="30" t="n"/>
      <c r="DB22" s="30" t="n"/>
      <c r="DC22" s="30" t="n"/>
      <c r="DD22" s="30" t="n"/>
      <c r="DE22" s="30" t="n"/>
      <c r="DF22" s="30" t="n"/>
      <c r="DG22" s="30" t="n"/>
      <c r="DH22" s="30" t="n"/>
      <c r="DI22" s="30" t="n"/>
      <c r="DJ22" s="30" t="n"/>
      <c r="DK22" s="30" t="n"/>
      <c r="DL22" s="30" t="n"/>
      <c r="DM22" s="30" t="n"/>
      <c r="DN22" s="30" t="n"/>
      <c r="DO22" s="30" t="n"/>
      <c r="DP22" s="30" t="n"/>
      <c r="DQ22" s="30" t="n"/>
      <c r="DR22" s="30" t="n"/>
      <c r="DS22" s="30" t="n"/>
      <c r="DT22" s="30" t="n"/>
      <c r="DU22" s="30" t="n"/>
      <c r="DV22" s="30" t="n"/>
      <c r="DW22" s="30" t="n"/>
      <c r="DX22" s="30" t="n"/>
      <c r="DY22" s="30" t="n"/>
      <c r="DZ22" s="30" t="n"/>
      <c r="EA22" s="30" t="n"/>
      <c r="EB22" s="30" t="n"/>
      <c r="EC22" s="30" t="n"/>
      <c r="ED22" s="30" t="n"/>
      <c r="EE22" s="30" t="n"/>
      <c r="EF22" s="30" t="n"/>
      <c r="EG22" s="30" t="n"/>
      <c r="EH22" s="30" t="n"/>
      <c r="EI22" s="30" t="n"/>
      <c r="EJ22" s="30" t="n"/>
      <c r="EK22" s="30" t="n"/>
      <c r="EL22" s="30" t="n"/>
      <c r="EM22" s="30" t="n"/>
      <c r="EN22" s="30" t="n"/>
      <c r="EO22" s="30" t="n"/>
      <c r="EP22" s="30" t="n"/>
      <c r="EQ22" s="30" t="n"/>
      <c r="ER22" s="30" t="n"/>
      <c r="ES22" s="30" t="n"/>
      <c r="ET22" s="30" t="n"/>
      <c r="EU22" s="30" t="n"/>
      <c r="EV22" s="30" t="n"/>
      <c r="EW22" s="30" t="n"/>
      <c r="EX22" s="30" t="n"/>
      <c r="EY22" s="30" t="n"/>
      <c r="EZ22" s="30" t="n"/>
    </row>
    <row r="23" customFormat="1" s="29">
      <c r="A23" s="47" t="n"/>
      <c r="B23" s="47" t="n"/>
      <c r="C23" s="47" t="n"/>
      <c r="D23" s="47" t="n"/>
      <c r="E23" s="459" t="n"/>
      <c r="F23" s="184" t="n"/>
      <c r="G23" s="47" t="n"/>
      <c r="H23" s="47" t="n"/>
      <c r="I23" s="47" t="n"/>
      <c r="J23" s="54" t="n"/>
      <c r="K23" s="47" t="n"/>
      <c r="L23" s="47" t="n"/>
      <c r="M23" s="47" t="n"/>
      <c r="N23" s="47" t="n"/>
      <c r="O23" s="55">
        <f>IF(BY23="","",VLOOKUP(BY23,RMR!$N$77:$Q$81,4,TRUE))</f>
        <v/>
      </c>
      <c r="P23" s="55">
        <f>IF(CA23="","",VLOOKUP(CA23,RMR!$N$77:$Q$81,4,TRUE))</f>
        <v/>
      </c>
      <c r="Q23" s="170">
        <f>IF(BY23="","",VLOOKUP(BY23,RMR!$N$77:$Q$81,3,TRUE))</f>
        <v/>
      </c>
      <c r="R23" s="170">
        <f>IF(CA23="","",VLOOKUP(CA23,RMR!$N$76:$Q$79,3,TRUE))</f>
        <v/>
      </c>
      <c r="S23" s="47" t="n"/>
      <c r="T23" s="47" t="n"/>
      <c r="U23" s="47" t="n"/>
      <c r="V23" s="47" t="n"/>
      <c r="W23" s="56" t="n"/>
      <c r="X23" s="57" t="n"/>
      <c r="Y23" s="56" t="n"/>
      <c r="Z23" s="56" t="n"/>
      <c r="AA23" s="56" t="n"/>
      <c r="AB23" s="57" t="n"/>
      <c r="AC23" s="93" t="n"/>
      <c r="AD23" s="93" t="n"/>
      <c r="AE23" s="93" t="n"/>
      <c r="AF23" s="93" t="n"/>
      <c r="AG23" s="93" t="n"/>
      <c r="AH23" s="94" t="n"/>
      <c r="AI23" s="267" t="n"/>
      <c r="AJ23" s="91" t="n"/>
      <c r="AK23" s="95" t="n"/>
      <c r="AL23" s="95" t="n"/>
      <c r="AM23" s="95" t="n"/>
      <c r="AN23" s="95" t="n"/>
      <c r="AO23" s="95" t="n"/>
      <c r="AP23" s="95" t="n"/>
      <c r="AQ23" s="95" t="n"/>
      <c r="AR23" s="95" t="n"/>
      <c r="AS23" s="95" t="n"/>
      <c r="AT23" s="95" t="n"/>
      <c r="AU23" s="95" t="n"/>
      <c r="AV23" s="95" t="n"/>
      <c r="AW23" s="95" t="n"/>
      <c r="AX23" s="95" t="n"/>
      <c r="AY23" s="95" t="n"/>
      <c r="AZ23" s="95" t="n"/>
      <c r="BA23" s="95" t="n"/>
      <c r="BB23" s="41" t="n"/>
      <c r="BD23" s="464" t="n"/>
      <c r="BT23" s="465" t="n"/>
      <c r="BW23" s="169">
        <f>IF(H23="","error",VLOOKUP(H23,RMR!$N$73:$P$74,3,TRUE))</f>
        <v/>
      </c>
      <c r="BX23" s="169">
        <f>IF(OR(M23=-1,M23=""),"",VLOOKUP(M23,RMR!$A$72:$B$79,2,FALSE))</f>
        <v/>
      </c>
      <c r="BY23" s="175">
        <f>IF(BX23=3,5,IF(BX23="","",IF(AND(BX23=1,BW23=1),1,IF(AND(BX23=1,BW23=2),2,IF(AND(BX23=2,BW23=1),3,IF(AND(BX23=2,BW23=2),4,"error"))))))</f>
        <v/>
      </c>
      <c r="BZ23" s="169">
        <f>IF(OR(N23=-1,N23=""),"",VLOOKUP(N23,RMR!$A$73:$B$79,2,FALSE))</f>
        <v/>
      </c>
      <c r="CA23" s="175">
        <f>IF(BZ23="","",IF(AND(BZ23=1,BW23=1),1,IF(AND(BZ23=1,BW23=2),2,IF(AND(BZ23=2,BW23=1),3,IF(AND(BZ23=2,BW23=2),4,"error")))))</f>
        <v/>
      </c>
      <c r="CC23" s="30" t="n"/>
      <c r="CD23" s="30" t="n"/>
      <c r="CE23" s="30" t="n"/>
      <c r="CF23" s="30" t="n"/>
      <c r="CG23" s="30" t="n"/>
      <c r="CH23" s="30" t="n"/>
      <c r="CI23" s="30" t="n"/>
      <c r="CJ23" s="30" t="n"/>
      <c r="CK23" s="30" t="n"/>
      <c r="CL23" s="30" t="n"/>
      <c r="CM23" s="30" t="n"/>
      <c r="CN23" s="30" t="n"/>
      <c r="CO23" s="30" t="n"/>
      <c r="CP23" s="30" t="n"/>
      <c r="CQ23" s="30" t="n"/>
      <c r="CR23" s="30" t="n"/>
      <c r="CS23" s="30" t="n"/>
      <c r="CT23" s="30" t="n"/>
      <c r="CU23" s="30" t="n"/>
      <c r="CV23" s="30" t="n"/>
      <c r="CW23" s="30" t="n"/>
      <c r="CX23" s="30" t="n"/>
      <c r="CY23" s="30" t="n"/>
      <c r="CZ23" s="30" t="n"/>
      <c r="DA23" s="30" t="n"/>
      <c r="DB23" s="30" t="n"/>
      <c r="DC23" s="30" t="n"/>
      <c r="DD23" s="30" t="n"/>
      <c r="DE23" s="30" t="n"/>
      <c r="DF23" s="30" t="n"/>
      <c r="DG23" s="30" t="n"/>
      <c r="DH23" s="30" t="n"/>
      <c r="DI23" s="30" t="n"/>
      <c r="DJ23" s="30" t="n"/>
      <c r="DK23" s="30" t="n"/>
      <c r="DL23" s="30" t="n"/>
      <c r="DM23" s="30" t="n"/>
      <c r="DN23" s="30" t="n"/>
      <c r="DO23" s="30" t="n"/>
      <c r="DP23" s="30" t="n"/>
      <c r="DQ23" s="30" t="n"/>
      <c r="DR23" s="30" t="n"/>
      <c r="DS23" s="30" t="n"/>
      <c r="DT23" s="30" t="n"/>
      <c r="DU23" s="30" t="n"/>
      <c r="DV23" s="30" t="n"/>
      <c r="DW23" s="30" t="n"/>
      <c r="DX23" s="30" t="n"/>
      <c r="DY23" s="30" t="n"/>
      <c r="DZ23" s="30" t="n"/>
      <c r="EA23" s="30" t="n"/>
      <c r="EB23" s="30" t="n"/>
      <c r="EC23" s="30" t="n"/>
      <c r="ED23" s="30" t="n"/>
      <c r="EE23" s="30" t="n"/>
      <c r="EF23" s="30" t="n"/>
      <c r="EG23" s="30" t="n"/>
      <c r="EH23" s="30" t="n"/>
      <c r="EI23" s="30" t="n"/>
      <c r="EJ23" s="30" t="n"/>
      <c r="EK23" s="30" t="n"/>
      <c r="EL23" s="30" t="n"/>
      <c r="EM23" s="30" t="n"/>
      <c r="EN23" s="30" t="n"/>
      <c r="EO23" s="30" t="n"/>
      <c r="EP23" s="30" t="n"/>
      <c r="EQ23" s="30" t="n"/>
      <c r="ER23" s="30" t="n"/>
      <c r="ES23" s="30" t="n"/>
      <c r="ET23" s="30" t="n"/>
      <c r="EU23" s="30" t="n"/>
      <c r="EV23" s="30" t="n"/>
      <c r="EW23" s="30" t="n"/>
      <c r="EX23" s="30" t="n"/>
      <c r="EY23" s="30" t="n"/>
      <c r="EZ23" s="30" t="n"/>
    </row>
    <row r="24" customFormat="1" s="29">
      <c r="A24" s="47" t="n"/>
      <c r="B24" s="47" t="n"/>
      <c r="C24" s="47" t="n"/>
      <c r="D24" s="47" t="n"/>
      <c r="E24" s="459" t="n"/>
      <c r="F24" s="184" t="n"/>
      <c r="G24" s="47" t="n"/>
      <c r="H24" s="47" t="n"/>
      <c r="I24" s="47" t="n"/>
      <c r="J24" s="183" t="n"/>
      <c r="K24" s="47" t="n"/>
      <c r="L24" s="47" t="n"/>
      <c r="M24" s="47" t="n"/>
      <c r="N24" s="47" t="n"/>
      <c r="O24" s="55">
        <f>IF(BY24="","",VLOOKUP(BY24,RMR!$N$77:$Q$81,4,TRUE))</f>
        <v/>
      </c>
      <c r="P24" s="55">
        <f>IF(CA24="","",VLOOKUP(CA24,RMR!$N$77:$Q$81,4,TRUE))</f>
        <v/>
      </c>
      <c r="Q24" s="170">
        <f>IF(BY24="","",VLOOKUP(BY24,RMR!$N$77:$Q$81,3,TRUE))</f>
        <v/>
      </c>
      <c r="R24" s="170">
        <f>IF(CA24="","",VLOOKUP(CA24,RMR!$N$76:$Q$79,3,TRUE))</f>
        <v/>
      </c>
      <c r="S24" s="47" t="n"/>
      <c r="T24" s="47" t="n"/>
      <c r="U24" s="47" t="n"/>
      <c r="V24" s="47" t="n"/>
      <c r="W24" s="56" t="n"/>
      <c r="X24" s="57" t="n"/>
      <c r="Y24" s="56" t="n"/>
      <c r="Z24" s="56" t="n"/>
      <c r="AA24" s="56" t="n"/>
      <c r="AB24" s="57" t="n"/>
      <c r="AC24" s="93" t="n"/>
      <c r="AD24" s="93" t="n"/>
      <c r="AE24" s="93" t="n"/>
      <c r="AF24" s="93" t="n"/>
      <c r="AG24" s="93" t="n"/>
      <c r="AH24" s="94" t="n"/>
      <c r="AI24" s="198" t="n"/>
      <c r="AJ24" s="91" t="n"/>
      <c r="AK24" s="95" t="n"/>
      <c r="AL24" s="95" t="n"/>
      <c r="AM24" s="95" t="n"/>
      <c r="AN24" s="95" t="n"/>
      <c r="AO24" s="95" t="n"/>
      <c r="AP24" s="95" t="n"/>
      <c r="AQ24" s="95" t="n"/>
      <c r="AR24" s="95" t="n"/>
      <c r="AS24" s="95" t="n"/>
      <c r="AT24" s="95" t="n"/>
      <c r="AU24" s="95" t="n"/>
      <c r="AV24" s="95" t="n"/>
      <c r="AW24" s="95" t="n"/>
      <c r="AX24" s="95" t="n"/>
      <c r="AY24" s="95" t="n"/>
      <c r="AZ24" s="95" t="n"/>
      <c r="BA24" s="95" t="n"/>
      <c r="BB24" s="41" t="n"/>
      <c r="BD24" s="464" t="n"/>
      <c r="BT24" s="465" t="n"/>
      <c r="BW24" s="169">
        <f>IF(H24="","error",VLOOKUP(H24,RMR!$N$73:$P$74,3,TRUE))</f>
        <v/>
      </c>
      <c r="BX24" s="169">
        <f>IF(OR(M24=-1,M24=""),"",VLOOKUP(M24,RMR!$A$72:$B$79,2,FALSE))</f>
        <v/>
      </c>
      <c r="BY24" s="175">
        <f>IF(BX24=3,5,IF(BX24="","",IF(AND(BX24=1,BW24=1),1,IF(AND(BX24=1,BW24=2),2,IF(AND(BX24=2,BW24=1),3,IF(AND(BX24=2,BW24=2),4,"error"))))))</f>
        <v/>
      </c>
      <c r="BZ24" s="169">
        <f>IF(OR(N24=-1,N24=""),"",VLOOKUP(N24,RMR!$A$73:$B$79,2,FALSE))</f>
        <v/>
      </c>
      <c r="CA24" s="175">
        <f>IF(BZ24="","",IF(AND(BZ24=1,BW24=1),1,IF(AND(BZ24=1,BW24=2),2,IF(AND(BZ24=2,BW24=1),3,IF(AND(BZ24=2,BW24=2),4,"error")))))</f>
        <v/>
      </c>
      <c r="CC24" s="30" t="n"/>
      <c r="CD24" s="30" t="n"/>
      <c r="CE24" s="30" t="n"/>
      <c r="CF24" s="30" t="n"/>
      <c r="CG24" s="30" t="n"/>
      <c r="CH24" s="30" t="n"/>
      <c r="CI24" s="30" t="n"/>
      <c r="CJ24" s="30" t="n"/>
      <c r="CK24" s="30" t="n"/>
      <c r="CL24" s="30" t="n"/>
      <c r="CM24" s="30" t="n"/>
      <c r="CN24" s="30" t="n"/>
      <c r="CO24" s="30" t="n"/>
      <c r="CP24" s="30" t="n"/>
      <c r="CQ24" s="30" t="n"/>
      <c r="CR24" s="30" t="n"/>
      <c r="CS24" s="30" t="n"/>
      <c r="CT24" s="30" t="n"/>
      <c r="CU24" s="30" t="n"/>
      <c r="CV24" s="30" t="n"/>
      <c r="CW24" s="30" t="n"/>
      <c r="CX24" s="30" t="n"/>
      <c r="CY24" s="30" t="n"/>
      <c r="CZ24" s="30" t="n"/>
      <c r="DA24" s="30" t="n"/>
      <c r="DB24" s="30" t="n"/>
      <c r="DC24" s="30" t="n"/>
      <c r="DD24" s="30" t="n"/>
      <c r="DE24" s="30" t="n"/>
      <c r="DF24" s="30" t="n"/>
      <c r="DG24" s="30" t="n"/>
      <c r="DH24" s="30" t="n"/>
      <c r="DI24" s="30" t="n"/>
      <c r="DJ24" s="30" t="n"/>
      <c r="DK24" s="30" t="n"/>
      <c r="DL24" s="30" t="n"/>
      <c r="DM24" s="30" t="n"/>
      <c r="DN24" s="30" t="n"/>
      <c r="DO24" s="30" t="n"/>
      <c r="DP24" s="30" t="n"/>
      <c r="DQ24" s="30" t="n"/>
      <c r="DR24" s="30" t="n"/>
      <c r="DS24" s="30" t="n"/>
      <c r="DT24" s="30" t="n"/>
      <c r="DU24" s="30" t="n"/>
      <c r="DV24" s="30" t="n"/>
      <c r="DW24" s="30" t="n"/>
      <c r="DX24" s="30" t="n"/>
      <c r="DY24" s="30" t="n"/>
      <c r="DZ24" s="30" t="n"/>
      <c r="EA24" s="30" t="n"/>
      <c r="EB24" s="30" t="n"/>
      <c r="EC24" s="30" t="n"/>
      <c r="ED24" s="30" t="n"/>
      <c r="EE24" s="30" t="n"/>
      <c r="EF24" s="30" t="n"/>
      <c r="EG24" s="30" t="n"/>
      <c r="EH24" s="30" t="n"/>
      <c r="EI24" s="30" t="n"/>
      <c r="EJ24" s="30" t="n"/>
      <c r="EK24" s="30" t="n"/>
      <c r="EL24" s="30" t="n"/>
      <c r="EM24" s="30" t="n"/>
      <c r="EN24" s="30" t="n"/>
      <c r="EO24" s="30" t="n"/>
      <c r="EP24" s="30" t="n"/>
      <c r="EQ24" s="30" t="n"/>
      <c r="ER24" s="30" t="n"/>
      <c r="ES24" s="30" t="n"/>
      <c r="ET24" s="30" t="n"/>
      <c r="EU24" s="30" t="n"/>
      <c r="EV24" s="30" t="n"/>
      <c r="EW24" s="30" t="n"/>
      <c r="EX24" s="30" t="n"/>
      <c r="EY24" s="30" t="n"/>
      <c r="EZ24" s="30" t="n"/>
    </row>
    <row r="25" customFormat="1" s="29">
      <c r="A25" s="47" t="n"/>
      <c r="B25" s="47" t="n"/>
      <c r="C25" s="47" t="n"/>
      <c r="D25" s="47" t="n"/>
      <c r="E25" s="459" t="n"/>
      <c r="F25" s="184" t="n"/>
      <c r="G25" s="47" t="n"/>
      <c r="H25" s="47" t="n"/>
      <c r="I25" s="47" t="n"/>
      <c r="J25" s="54" t="n"/>
      <c r="K25" s="47" t="n"/>
      <c r="L25" s="47" t="n"/>
      <c r="M25" s="47" t="n"/>
      <c r="N25" s="47" t="n"/>
      <c r="O25" s="55">
        <f>IF(BY25="","",VLOOKUP(BY25,RMR!$N$77:$Q$81,4,TRUE))</f>
        <v/>
      </c>
      <c r="P25" s="55">
        <f>IF(CA25="","",VLOOKUP(CA25,RMR!$N$77:$Q$81,4,TRUE))</f>
        <v/>
      </c>
      <c r="Q25" s="170">
        <f>IF(BY25="","",VLOOKUP(BY25,RMR!$N$77:$Q$81,3,TRUE))</f>
        <v/>
      </c>
      <c r="R25" s="170">
        <f>IF(CA25="","",VLOOKUP(CA25,RMR!$N$76:$Q$79,3,TRUE))</f>
        <v/>
      </c>
      <c r="S25" s="47" t="n"/>
      <c r="T25" s="47" t="n"/>
      <c r="U25" s="47" t="n"/>
      <c r="V25" s="47" t="n"/>
      <c r="W25" s="56" t="n"/>
      <c r="X25" s="57" t="n"/>
      <c r="Y25" s="56" t="n"/>
      <c r="Z25" s="56" t="n"/>
      <c r="AA25" s="56" t="n"/>
      <c r="AB25" s="57" t="n"/>
      <c r="AC25" s="93" t="n"/>
      <c r="AD25" s="93" t="n"/>
      <c r="AE25" s="93" t="n"/>
      <c r="AF25" s="93" t="n"/>
      <c r="AG25" s="93" t="n"/>
      <c r="AH25" s="94" t="n"/>
      <c r="AI25" s="198" t="n"/>
      <c r="AJ25" s="91" t="n"/>
      <c r="AK25" s="95" t="n"/>
      <c r="AL25" s="95" t="n"/>
      <c r="AM25" s="95" t="n"/>
      <c r="AN25" s="95" t="n"/>
      <c r="AO25" s="95" t="n"/>
      <c r="AP25" s="95" t="n"/>
      <c r="AQ25" s="95" t="n"/>
      <c r="AR25" s="95" t="n"/>
      <c r="AS25" s="95" t="n"/>
      <c r="AT25" s="95" t="n"/>
      <c r="AU25" s="95" t="n"/>
      <c r="AV25" s="95" t="n"/>
      <c r="AW25" s="95" t="n"/>
      <c r="AX25" s="95" t="n"/>
      <c r="AY25" s="95" t="n"/>
      <c r="AZ25" s="95" t="n"/>
      <c r="BA25" s="95" t="n"/>
      <c r="BB25" s="41" t="n"/>
      <c r="BD25" s="464" t="n"/>
      <c r="BT25" s="465" t="n"/>
      <c r="BW25" s="169">
        <f>IF(H25="","error",VLOOKUP(H25,RMR!$N$73:$P$74,3,TRUE))</f>
        <v/>
      </c>
      <c r="BX25" s="169">
        <f>IF(OR(M25=-1,M25=""),"",VLOOKUP(M25,RMR!$A$72:$B$79,2,FALSE))</f>
        <v/>
      </c>
      <c r="BY25" s="175">
        <f>IF(BX25=3,5,IF(BX25="","",IF(AND(BX25=1,BW25=1),1,IF(AND(BX25=1,BW25=2),2,IF(AND(BX25=2,BW25=1),3,IF(AND(BX25=2,BW25=2),4,"error"))))))</f>
        <v/>
      </c>
      <c r="BZ25" s="169">
        <f>IF(OR(N25=-1,N25=""),"",VLOOKUP(N25,RMR!$A$73:$B$79,2,FALSE))</f>
        <v/>
      </c>
      <c r="CA25" s="175">
        <f>IF(BZ25="","",IF(AND(BZ25=1,BW25=1),1,IF(AND(BZ25=1,BW25=2),2,IF(AND(BZ25=2,BW25=1),3,IF(AND(BZ25=2,BW25=2),4,"error")))))</f>
        <v/>
      </c>
      <c r="CC25" s="30" t="n"/>
      <c r="CD25" s="30" t="n"/>
      <c r="CE25" s="30" t="n"/>
      <c r="CF25" s="30" t="n"/>
      <c r="CG25" s="30" t="n"/>
      <c r="CH25" s="30" t="n"/>
      <c r="CI25" s="30" t="n"/>
      <c r="CJ25" s="30" t="n"/>
      <c r="CK25" s="30" t="n"/>
      <c r="CL25" s="30" t="n"/>
      <c r="CM25" s="30" t="n"/>
      <c r="CN25" s="30" t="n"/>
      <c r="CO25" s="30" t="n"/>
      <c r="CP25" s="30" t="n"/>
      <c r="CQ25" s="30" t="n"/>
      <c r="CR25" s="30" t="n"/>
      <c r="CS25" s="30" t="n"/>
      <c r="CT25" s="30" t="n"/>
      <c r="CU25" s="30" t="n"/>
      <c r="CV25" s="30" t="n"/>
      <c r="CW25" s="30" t="n"/>
      <c r="CX25" s="30" t="n"/>
      <c r="CY25" s="30" t="n"/>
      <c r="CZ25" s="30" t="n"/>
      <c r="DA25" s="30" t="n"/>
      <c r="DB25" s="30" t="n"/>
      <c r="DC25" s="30" t="n"/>
      <c r="DD25" s="30" t="n"/>
      <c r="DE25" s="30" t="n"/>
      <c r="DF25" s="30" t="n"/>
      <c r="DG25" s="30" t="n"/>
      <c r="DH25" s="30" t="n"/>
      <c r="DI25" s="30" t="n"/>
      <c r="DJ25" s="30" t="n"/>
      <c r="DK25" s="30" t="n"/>
      <c r="DL25" s="30" t="n"/>
      <c r="DM25" s="30" t="n"/>
      <c r="DN25" s="30" t="n"/>
      <c r="DO25" s="30" t="n"/>
      <c r="DP25" s="30" t="n"/>
      <c r="DQ25" s="30" t="n"/>
      <c r="DR25" s="30" t="n"/>
      <c r="DS25" s="30" t="n"/>
      <c r="DT25" s="30" t="n"/>
      <c r="DU25" s="30" t="n"/>
      <c r="DV25" s="30" t="n"/>
      <c r="DW25" s="30" t="n"/>
      <c r="DX25" s="30" t="n"/>
      <c r="DY25" s="30" t="n"/>
      <c r="DZ25" s="30" t="n"/>
      <c r="EA25" s="30" t="n"/>
      <c r="EB25" s="30" t="n"/>
      <c r="EC25" s="30" t="n"/>
      <c r="ED25" s="30" t="n"/>
      <c r="EE25" s="30" t="n"/>
      <c r="EF25" s="30" t="n"/>
      <c r="EG25" s="30" t="n"/>
      <c r="EH25" s="30" t="n"/>
      <c r="EI25" s="30" t="n"/>
      <c r="EJ25" s="30" t="n"/>
      <c r="EK25" s="30" t="n"/>
      <c r="EL25" s="30" t="n"/>
      <c r="EM25" s="30" t="n"/>
      <c r="EN25" s="30" t="n"/>
      <c r="EO25" s="30" t="n"/>
      <c r="EP25" s="30" t="n"/>
      <c r="EQ25" s="30" t="n"/>
      <c r="ER25" s="30" t="n"/>
      <c r="ES25" s="30" t="n"/>
      <c r="ET25" s="30" t="n"/>
      <c r="EU25" s="30" t="n"/>
      <c r="EV25" s="30" t="n"/>
      <c r="EW25" s="30" t="n"/>
      <c r="EX25" s="30" t="n"/>
      <c r="EY25" s="30" t="n"/>
      <c r="EZ25" s="30" t="n"/>
    </row>
    <row r="26" customFormat="1" s="29">
      <c r="A26" s="47" t="n"/>
      <c r="B26" s="47" t="n"/>
      <c r="C26" s="47" t="n"/>
      <c r="D26" s="47" t="n"/>
      <c r="E26" s="459" t="n"/>
      <c r="F26" s="184" t="n"/>
      <c r="G26" s="47" t="n"/>
      <c r="H26" s="47" t="n"/>
      <c r="I26" s="47" t="n"/>
      <c r="J26" s="54" t="n"/>
      <c r="K26" s="47" t="n"/>
      <c r="L26" s="47" t="n"/>
      <c r="M26" s="47" t="n"/>
      <c r="N26" s="47" t="n"/>
      <c r="O26" s="55">
        <f>IF(BY26="","",VLOOKUP(BY26,RMR!$N$77:$Q$81,4,TRUE))</f>
        <v/>
      </c>
      <c r="P26" s="55">
        <f>IF(CA26="","",VLOOKUP(CA26,RMR!$N$77:$Q$81,4,TRUE))</f>
        <v/>
      </c>
      <c r="Q26" s="170">
        <f>IF(BY26="","",VLOOKUP(BY26,RMR!$N$77:$Q$81,3,TRUE))</f>
        <v/>
      </c>
      <c r="R26" s="170">
        <f>IF(CA26="","",VLOOKUP(CA26,RMR!$N$76:$Q$79,3,TRUE))</f>
        <v/>
      </c>
      <c r="S26" s="47" t="n"/>
      <c r="T26" s="47" t="n"/>
      <c r="U26" s="47" t="n"/>
      <c r="V26" s="47" t="n"/>
      <c r="W26" s="56" t="n"/>
      <c r="X26" s="57" t="n"/>
      <c r="Y26" s="56" t="n"/>
      <c r="Z26" s="56" t="n"/>
      <c r="AA26" s="56" t="n"/>
      <c r="AB26" s="57" t="n"/>
      <c r="AC26" s="93" t="n"/>
      <c r="AD26" s="93" t="n"/>
      <c r="AE26" s="93" t="n"/>
      <c r="AF26" s="93" t="n"/>
      <c r="AG26" s="93" t="n"/>
      <c r="AH26" s="94" t="n"/>
      <c r="AI26" s="198" t="n"/>
      <c r="AJ26" s="91" t="n"/>
      <c r="AK26" s="95" t="n"/>
      <c r="AL26" s="95" t="n"/>
      <c r="AM26" s="95" t="n"/>
      <c r="AN26" s="95" t="n"/>
      <c r="AO26" s="95" t="n"/>
      <c r="AP26" s="95" t="n"/>
      <c r="AQ26" s="95" t="n"/>
      <c r="AR26" s="95" t="n"/>
      <c r="AS26" s="95" t="n"/>
      <c r="AT26" s="95" t="n"/>
      <c r="AU26" s="95" t="n"/>
      <c r="AV26" s="95" t="n"/>
      <c r="AW26" s="95" t="n"/>
      <c r="AX26" s="95" t="n"/>
      <c r="AY26" s="95" t="n"/>
      <c r="AZ26" s="95" t="n"/>
      <c r="BA26" s="95" t="n"/>
      <c r="BB26" s="41" t="n"/>
      <c r="BD26" s="464" t="n"/>
      <c r="BT26" s="465" t="n"/>
      <c r="BW26" s="169">
        <f>IF(H26="","error",VLOOKUP(H26,RMR!$N$73:$P$74,3,TRUE))</f>
        <v/>
      </c>
      <c r="BX26" s="169">
        <f>IF(OR(M26=-1,M26=""),"",VLOOKUP(M26,RMR!$A$72:$B$79,2,FALSE))</f>
        <v/>
      </c>
      <c r="BY26" s="175">
        <f>IF(BX26=3,5,IF(BX26="","",IF(AND(BX26=1,BW26=1),1,IF(AND(BX26=1,BW26=2),2,IF(AND(BX26=2,BW26=1),3,IF(AND(BX26=2,BW26=2),4,"error"))))))</f>
        <v/>
      </c>
      <c r="BZ26" s="169">
        <f>IF(OR(N26=-1,N26=""),"",VLOOKUP(N26,RMR!$A$73:$B$79,2,FALSE))</f>
        <v/>
      </c>
      <c r="CA26" s="175">
        <f>IF(BZ26="","",IF(AND(BZ26=1,BW26=1),1,IF(AND(BZ26=1,BW26=2),2,IF(AND(BZ26=2,BW26=1),3,IF(AND(BZ26=2,BW26=2),4,"error")))))</f>
        <v/>
      </c>
      <c r="CC26" s="30" t="n"/>
      <c r="CD26" s="30" t="n"/>
      <c r="CE26" s="30" t="n"/>
      <c r="CF26" s="30" t="n"/>
      <c r="CG26" s="30" t="n"/>
      <c r="CH26" s="30" t="n"/>
      <c r="CI26" s="30" t="n"/>
      <c r="CJ26" s="30" t="n"/>
      <c r="CK26" s="30" t="n"/>
      <c r="CL26" s="30" t="n"/>
      <c r="CM26" s="30" t="n"/>
      <c r="CN26" s="30" t="n"/>
      <c r="CO26" s="30" t="n"/>
      <c r="CP26" s="30" t="n"/>
      <c r="CQ26" s="30" t="n"/>
      <c r="CR26" s="30" t="n"/>
      <c r="CS26" s="30" t="n"/>
      <c r="CT26" s="30" t="n"/>
      <c r="CU26" s="30" t="n"/>
      <c r="CV26" s="30" t="n"/>
      <c r="CW26" s="30" t="n"/>
      <c r="CX26" s="30" t="n"/>
      <c r="CY26" s="30" t="n"/>
      <c r="CZ26" s="30" t="n"/>
      <c r="DA26" s="30" t="n"/>
      <c r="DB26" s="30" t="n"/>
      <c r="DC26" s="30" t="n"/>
      <c r="DD26" s="30" t="n"/>
      <c r="DE26" s="30" t="n"/>
      <c r="DF26" s="30" t="n"/>
      <c r="DG26" s="30" t="n"/>
      <c r="DH26" s="30" t="n"/>
      <c r="DI26" s="30" t="n"/>
      <c r="DJ26" s="30" t="n"/>
      <c r="DK26" s="30" t="n"/>
      <c r="DL26" s="30" t="n"/>
      <c r="DM26" s="30" t="n"/>
      <c r="DN26" s="30" t="n"/>
      <c r="DO26" s="30" t="n"/>
      <c r="DP26" s="30" t="n"/>
      <c r="DQ26" s="30" t="n"/>
      <c r="DR26" s="30" t="n"/>
      <c r="DS26" s="30" t="n"/>
      <c r="DT26" s="30" t="n"/>
      <c r="DU26" s="30" t="n"/>
      <c r="DV26" s="30" t="n"/>
      <c r="DW26" s="30" t="n"/>
      <c r="DX26" s="30" t="n"/>
      <c r="DY26" s="30" t="n"/>
      <c r="DZ26" s="30" t="n"/>
      <c r="EA26" s="30" t="n"/>
      <c r="EB26" s="30" t="n"/>
      <c r="EC26" s="30" t="n"/>
      <c r="ED26" s="30" t="n"/>
      <c r="EE26" s="30" t="n"/>
      <c r="EF26" s="30" t="n"/>
      <c r="EG26" s="30" t="n"/>
      <c r="EH26" s="30" t="n"/>
      <c r="EI26" s="30" t="n"/>
      <c r="EJ26" s="30" t="n"/>
      <c r="EK26" s="30" t="n"/>
      <c r="EL26" s="30" t="n"/>
      <c r="EM26" s="30" t="n"/>
      <c r="EN26" s="30" t="n"/>
      <c r="EO26" s="30" t="n"/>
      <c r="EP26" s="30" t="n"/>
      <c r="EQ26" s="30" t="n"/>
      <c r="ER26" s="30" t="n"/>
      <c r="ES26" s="30" t="n"/>
      <c r="ET26" s="30" t="n"/>
      <c r="EU26" s="30" t="n"/>
      <c r="EV26" s="30" t="n"/>
      <c r="EW26" s="30" t="n"/>
      <c r="EX26" s="30" t="n"/>
      <c r="EY26" s="30" t="n"/>
      <c r="EZ26" s="30" t="n"/>
    </row>
    <row r="27" customFormat="1" s="29">
      <c r="A27" s="47" t="n"/>
      <c r="B27" s="47" t="n"/>
      <c r="C27" s="47" t="n"/>
      <c r="D27" s="69" t="n"/>
      <c r="E27" s="466" t="n"/>
      <c r="F27" s="71" t="n"/>
      <c r="G27" s="47" t="n"/>
      <c r="H27" s="47" t="n"/>
      <c r="I27" s="47" t="n"/>
      <c r="J27" s="54" t="n"/>
      <c r="K27" s="47" t="n"/>
      <c r="L27" s="47" t="n"/>
      <c r="M27" s="47" t="n"/>
      <c r="N27" s="47" t="n"/>
      <c r="O27" s="55">
        <f>IF(BY27="","",VLOOKUP(BY27,RMR!$N$77:$Q$81,4,TRUE))</f>
        <v/>
      </c>
      <c r="P27" s="55">
        <f>IF(CA27="","",VLOOKUP(CA27,RMR!$N$77:$Q$81,4,TRUE))</f>
        <v/>
      </c>
      <c r="Q27" s="170">
        <f>IF(BY27="","",VLOOKUP(BY27,RMR!$N$77:$Q$81,3,TRUE))</f>
        <v/>
      </c>
      <c r="R27" s="170">
        <f>IF(CA27="","",VLOOKUP(CA27,RMR!$N$76:$Q$79,3,TRUE))</f>
        <v/>
      </c>
      <c r="S27" s="47" t="n"/>
      <c r="T27" s="47" t="n"/>
      <c r="U27" s="47" t="n"/>
      <c r="V27" s="47" t="n"/>
      <c r="W27" s="56" t="n"/>
      <c r="X27" s="57" t="n"/>
      <c r="Y27" s="56" t="n"/>
      <c r="Z27" s="56" t="n"/>
      <c r="AA27" s="56" t="n"/>
      <c r="AB27" s="57" t="n"/>
      <c r="AC27" s="93" t="n"/>
      <c r="AD27" s="93" t="n"/>
      <c r="AE27" s="93" t="n"/>
      <c r="AF27" s="93" t="n"/>
      <c r="AG27" s="93" t="n"/>
      <c r="AH27" s="94" t="n"/>
      <c r="AI27" s="196" t="n"/>
      <c r="AJ27" s="81" t="n"/>
      <c r="AK27" s="82" t="n"/>
      <c r="AL27" s="82" t="n"/>
      <c r="AM27" s="82" t="n"/>
      <c r="AN27" s="82" t="n"/>
      <c r="AO27" s="82" t="n"/>
      <c r="AP27" s="82" t="n"/>
      <c r="AQ27" s="82" t="n"/>
      <c r="AR27" s="82" t="n"/>
      <c r="AS27" s="82" t="n"/>
      <c r="AT27" s="82" t="n"/>
      <c r="AU27" s="82" t="n"/>
      <c r="AV27" s="82" t="n"/>
      <c r="AW27" s="82" t="n"/>
      <c r="AX27" s="82" t="n"/>
      <c r="AY27" s="82" t="n"/>
      <c r="AZ27" s="82" t="n"/>
      <c r="BA27" s="82" t="n"/>
      <c r="BB27" s="41" t="n"/>
      <c r="BD27" s="464" t="n"/>
      <c r="BT27" s="465" t="n"/>
      <c r="BW27" s="169">
        <f>IF(H27="","error",VLOOKUP(H27,RMR!$N$73:$P$74,3,TRUE))</f>
        <v/>
      </c>
      <c r="BX27" s="169">
        <f>IF(OR(M27=-1,M27=""),"",VLOOKUP(M27,RMR!$A$72:$B$79,2,FALSE))</f>
        <v/>
      </c>
      <c r="BY27" s="175">
        <f>IF(BX27=3,5,IF(BX27="","",IF(AND(BX27=1,BW27=1),1,IF(AND(BX27=1,BW27=2),2,IF(AND(BX27=2,BW27=1),3,IF(AND(BX27=2,BW27=2),4,"error"))))))</f>
        <v/>
      </c>
      <c r="BZ27" s="169">
        <f>IF(OR(N27=-1,N27=""),"",VLOOKUP(N27,RMR!$A$73:$B$79,2,FALSE))</f>
        <v/>
      </c>
      <c r="CA27" s="175">
        <f>IF(BZ27="","",IF(AND(BZ27=1,BW27=1),1,IF(AND(BZ27=1,BW27=2),2,IF(AND(BZ27=2,BW27=1),3,IF(AND(BZ27=2,BW27=2),4,"error")))))</f>
        <v/>
      </c>
      <c r="CC27" s="30" t="n"/>
      <c r="CD27" s="30" t="n"/>
      <c r="CE27" s="30" t="n"/>
      <c r="CF27" s="30" t="n"/>
      <c r="CG27" s="30" t="n"/>
      <c r="CH27" s="30" t="n"/>
      <c r="CI27" s="30" t="n"/>
      <c r="CJ27" s="30" t="n"/>
      <c r="CK27" s="30" t="n"/>
      <c r="CL27" s="30" t="n"/>
      <c r="CM27" s="30" t="n"/>
      <c r="CN27" s="30" t="n"/>
      <c r="CO27" s="30" t="n"/>
      <c r="CP27" s="30" t="n"/>
      <c r="CQ27" s="30" t="n"/>
      <c r="CR27" s="30" t="n"/>
      <c r="CS27" s="30" t="n"/>
      <c r="CT27" s="30" t="n"/>
      <c r="CU27" s="30" t="n"/>
      <c r="CV27" s="30" t="n"/>
      <c r="CW27" s="30" t="n"/>
      <c r="CX27" s="30" t="n"/>
      <c r="CY27" s="30" t="n"/>
      <c r="CZ27" s="30" t="n"/>
      <c r="DA27" s="30" t="n"/>
      <c r="DB27" s="30" t="n"/>
      <c r="DC27" s="30" t="n"/>
      <c r="DD27" s="30" t="n"/>
      <c r="DE27" s="30" t="n"/>
      <c r="DF27" s="30" t="n"/>
      <c r="DG27" s="30" t="n"/>
      <c r="DH27" s="30" t="n"/>
      <c r="DI27" s="30" t="n"/>
      <c r="DJ27" s="30" t="n"/>
      <c r="DK27" s="30" t="n"/>
      <c r="DL27" s="30" t="n"/>
      <c r="DM27" s="30" t="n"/>
      <c r="DN27" s="30" t="n"/>
      <c r="DO27" s="30" t="n"/>
      <c r="DP27" s="30" t="n"/>
      <c r="DQ27" s="30" t="n"/>
      <c r="DR27" s="30" t="n"/>
      <c r="DS27" s="30" t="n"/>
      <c r="DT27" s="30" t="n"/>
      <c r="DU27" s="30" t="n"/>
      <c r="DV27" s="30" t="n"/>
      <c r="DW27" s="30" t="n"/>
      <c r="DX27" s="30" t="n"/>
      <c r="DY27" s="30" t="n"/>
      <c r="DZ27" s="30" t="n"/>
      <c r="EA27" s="30" t="n"/>
      <c r="EB27" s="30" t="n"/>
      <c r="EC27" s="30" t="n"/>
      <c r="ED27" s="30" t="n"/>
      <c r="EE27" s="30" t="n"/>
      <c r="EF27" s="30" t="n"/>
      <c r="EG27" s="30" t="n"/>
      <c r="EH27" s="30" t="n"/>
      <c r="EI27" s="30" t="n"/>
      <c r="EJ27" s="30" t="n"/>
      <c r="EK27" s="30" t="n"/>
      <c r="EL27" s="30" t="n"/>
      <c r="EM27" s="30" t="n"/>
      <c r="EN27" s="30" t="n"/>
      <c r="EO27" s="30" t="n"/>
      <c r="EP27" s="30" t="n"/>
      <c r="EQ27" s="30" t="n"/>
      <c r="ER27" s="30" t="n"/>
      <c r="ES27" s="30" t="n"/>
      <c r="ET27" s="30" t="n"/>
      <c r="EU27" s="30" t="n"/>
      <c r="EV27" s="30" t="n"/>
      <c r="EW27" s="30" t="n"/>
      <c r="EX27" s="30" t="n"/>
      <c r="EY27" s="30" t="n"/>
      <c r="EZ27" s="30" t="n"/>
    </row>
    <row r="28" ht="13.5" customFormat="1" customHeight="1" s="29" thickBot="1">
      <c r="A28" s="47" t="n"/>
      <c r="B28" s="47" t="n"/>
      <c r="C28" s="47" t="n"/>
      <c r="D28" s="69" t="n"/>
      <c r="E28" s="466" t="n"/>
      <c r="F28" s="71" t="n"/>
      <c r="G28" s="47" t="n"/>
      <c r="H28" s="47" t="n"/>
      <c r="I28" s="47" t="n"/>
      <c r="J28" s="54" t="n"/>
      <c r="K28" s="47" t="n"/>
      <c r="L28" s="47" t="n"/>
      <c r="M28" s="47" t="n"/>
      <c r="N28" s="47" t="n"/>
      <c r="O28" s="55">
        <f>IF(BY28="","",VLOOKUP(BY28,RMR!$N$77:$Q$81,4,TRUE))</f>
        <v/>
      </c>
      <c r="P28" s="55">
        <f>IF(CA28="","",VLOOKUP(CA28,RMR!$N$77:$Q$81,4,TRUE))</f>
        <v/>
      </c>
      <c r="Q28" s="170">
        <f>IF(BY28="","",VLOOKUP(BY28,RMR!$N$77:$Q$81,3,TRUE))</f>
        <v/>
      </c>
      <c r="R28" s="170">
        <f>IF(CA28="","",VLOOKUP(CA28,RMR!$N$76:$Q$79,3,TRUE))</f>
        <v/>
      </c>
      <c r="S28" s="47" t="n"/>
      <c r="T28" s="47" t="n"/>
      <c r="U28" s="47" t="n"/>
      <c r="V28" s="47" t="n"/>
      <c r="W28" s="56" t="n"/>
      <c r="X28" s="57" t="n"/>
      <c r="Y28" s="56" t="n"/>
      <c r="Z28" s="56" t="n"/>
      <c r="AA28" s="56" t="n"/>
      <c r="AB28" s="57" t="n"/>
      <c r="AC28" s="93" t="n"/>
      <c r="AD28" s="93" t="n"/>
      <c r="AE28" s="93" t="n"/>
      <c r="AF28" s="93" t="n"/>
      <c r="AG28" s="93" t="n"/>
      <c r="AH28" s="94" t="n"/>
      <c r="AI28" s="196" t="n"/>
      <c r="AJ28" s="85" t="n"/>
      <c r="AK28" s="86" t="n"/>
      <c r="AL28" s="87" t="n"/>
      <c r="AM28" s="87" t="n"/>
      <c r="AN28" s="87" t="n"/>
      <c r="AO28" s="87" t="n"/>
      <c r="AP28" s="87" t="n"/>
      <c r="AQ28" s="87" t="n"/>
      <c r="AR28" s="87" t="n"/>
      <c r="AS28" s="87" t="n"/>
      <c r="AT28" s="87" t="n"/>
      <c r="AU28" s="43" t="n"/>
      <c r="AV28" s="87" t="n"/>
      <c r="AW28" s="87" t="n"/>
      <c r="AX28" s="87" t="n"/>
      <c r="AY28" s="87" t="n"/>
      <c r="AZ28" s="88" t="n"/>
      <c r="BA28" s="88" t="n"/>
      <c r="BB28" s="44" t="n"/>
      <c r="BD28" s="467" t="n"/>
      <c r="BE28" s="468" t="n"/>
      <c r="BF28" s="468" t="n"/>
      <c r="BG28" s="468" t="n"/>
      <c r="BH28" s="468" t="n"/>
      <c r="BI28" s="468" t="n"/>
      <c r="BJ28" s="468" t="n"/>
      <c r="BK28" s="468" t="n"/>
      <c r="BL28" s="468" t="n"/>
      <c r="BM28" s="468" t="n"/>
      <c r="BN28" s="468" t="n"/>
      <c r="BO28" s="468" t="n"/>
      <c r="BP28" s="468" t="n"/>
      <c r="BQ28" s="468" t="n"/>
      <c r="BR28" s="468" t="n"/>
      <c r="BS28" s="468" t="n"/>
      <c r="BT28" s="469" t="n"/>
      <c r="BW28" s="169">
        <f>IF(H28="","error",VLOOKUP(H28,RMR!$N$73:$P$74,3,TRUE))</f>
        <v/>
      </c>
      <c r="BX28" s="169">
        <f>IF(OR(M28=-1,M28=""),"",VLOOKUP(M28,RMR!$A$72:$B$79,2,FALSE))</f>
        <v/>
      </c>
      <c r="BY28" s="175">
        <f>IF(BX28=3,5,IF(BX28="","",IF(AND(BX28=1,BW28=1),1,IF(AND(BX28=1,BW28=2),2,IF(AND(BX28=2,BW28=1),3,IF(AND(BX28=2,BW28=2),4,"error"))))))</f>
        <v/>
      </c>
      <c r="BZ28" s="169">
        <f>IF(OR(N28=-1,N28=""),"",VLOOKUP(N28,RMR!$A$73:$B$79,2,FALSE))</f>
        <v/>
      </c>
      <c r="CA28" s="175">
        <f>IF(BZ28="","",IF(AND(BZ28=1,BW28=1),1,IF(AND(BZ28=1,BW28=2),2,IF(AND(BZ28=2,BW28=1),3,IF(AND(BZ28=2,BW28=2),4,"error")))))</f>
        <v/>
      </c>
      <c r="CC28" s="30" t="n"/>
      <c r="CD28" s="30" t="n"/>
      <c r="CE28" s="30" t="n"/>
      <c r="CF28" s="30" t="n"/>
      <c r="CG28" s="30" t="n"/>
      <c r="CH28" s="30" t="n"/>
      <c r="CI28" s="30" t="n"/>
      <c r="CJ28" s="30" t="n"/>
      <c r="CK28" s="30" t="n"/>
      <c r="CL28" s="30" t="n"/>
      <c r="CM28" s="30" t="n"/>
      <c r="CN28" s="30" t="n"/>
      <c r="CO28" s="30" t="n"/>
      <c r="CP28" s="30" t="n"/>
      <c r="CQ28" s="30" t="n"/>
      <c r="CR28" s="30" t="n"/>
      <c r="CS28" s="30" t="n"/>
      <c r="CT28" s="30" t="n"/>
      <c r="CU28" s="30" t="n"/>
      <c r="CV28" s="30" t="n"/>
      <c r="CW28" s="30" t="n"/>
      <c r="CX28" s="30" t="n"/>
      <c r="CY28" s="30" t="n"/>
      <c r="CZ28" s="30" t="n"/>
      <c r="DA28" s="30" t="n"/>
      <c r="DB28" s="30" t="n"/>
      <c r="DC28" s="30" t="n"/>
      <c r="DD28" s="30" t="n"/>
      <c r="DE28" s="30" t="n"/>
      <c r="DF28" s="30" t="n"/>
      <c r="DG28" s="30" t="n"/>
      <c r="DH28" s="30" t="n"/>
      <c r="DI28" s="30" t="n"/>
      <c r="DJ28" s="30" t="n"/>
      <c r="DK28" s="30" t="n"/>
      <c r="DL28" s="30" t="n"/>
      <c r="DM28" s="30" t="n"/>
      <c r="DN28" s="30" t="n"/>
      <c r="DO28" s="30" t="n"/>
      <c r="DP28" s="30" t="n"/>
      <c r="DQ28" s="30" t="n"/>
      <c r="DR28" s="30" t="n"/>
      <c r="DS28" s="30" t="n"/>
      <c r="DT28" s="30" t="n"/>
      <c r="DU28" s="30" t="n"/>
      <c r="DV28" s="30" t="n"/>
      <c r="DW28" s="30" t="n"/>
      <c r="DX28" s="30" t="n"/>
      <c r="DY28" s="30" t="n"/>
      <c r="DZ28" s="30" t="n"/>
      <c r="EA28" s="30" t="n"/>
      <c r="EB28" s="30" t="n"/>
      <c r="EC28" s="30" t="n"/>
      <c r="ED28" s="30" t="n"/>
      <c r="EE28" s="30" t="n"/>
      <c r="EF28" s="30" t="n"/>
      <c r="EG28" s="30" t="n"/>
      <c r="EH28" s="30" t="n"/>
      <c r="EI28" s="30" t="n"/>
      <c r="EJ28" s="30" t="n"/>
      <c r="EK28" s="30" t="n"/>
      <c r="EL28" s="30" t="n"/>
      <c r="EM28" s="30" t="n"/>
      <c r="EN28" s="30" t="n"/>
      <c r="EO28" s="30" t="n"/>
      <c r="EP28" s="30" t="n"/>
      <c r="EQ28" s="30" t="n"/>
      <c r="ER28" s="30" t="n"/>
      <c r="ES28" s="30" t="n"/>
      <c r="ET28" s="30" t="n"/>
      <c r="EU28" s="30" t="n"/>
      <c r="EV28" s="30" t="n"/>
      <c r="EW28" s="30" t="n"/>
      <c r="EX28" s="30" t="n"/>
      <c r="EY28" s="30" t="n"/>
      <c r="EZ28" s="30" t="n"/>
    </row>
    <row r="29" customFormat="1" s="29">
      <c r="H29" s="45" t="inlineStr">
        <is>
          <t>PROM 1</t>
        </is>
      </c>
      <c r="J29" s="59">
        <f>AVERAGE(J15:J17)</f>
        <v/>
      </c>
      <c r="AI29" s="189" t="n"/>
      <c r="AJ29" s="31" t="n"/>
      <c r="AK29" s="67" t="n"/>
      <c r="AL29" s="31" t="n"/>
      <c r="AM29" s="31" t="n"/>
      <c r="AN29" s="31" t="n"/>
      <c r="AO29" s="31" t="n"/>
      <c r="AP29" s="31" t="n"/>
      <c r="AQ29" s="31" t="n"/>
      <c r="AR29" s="31" t="n"/>
      <c r="AS29" s="31" t="n"/>
      <c r="AT29" s="31" t="n"/>
      <c r="AV29" s="31" t="n"/>
      <c r="AW29" s="31" t="n"/>
      <c r="AX29" s="31" t="n"/>
      <c r="AY29" s="31" t="n"/>
      <c r="AZ29" s="32" t="n"/>
      <c r="BA29" s="32" t="n"/>
      <c r="BY29" s="30" t="n"/>
      <c r="BZ29" s="30" t="n"/>
      <c r="CA29" s="30" t="n"/>
      <c r="CB29" s="30" t="n"/>
      <c r="CC29" s="30" t="n"/>
      <c r="CD29" s="30" t="n"/>
      <c r="CE29" s="30" t="n"/>
      <c r="CF29" s="30" t="n"/>
      <c r="CG29" s="30" t="n"/>
      <c r="CH29" s="30" t="n"/>
      <c r="CI29" s="30" t="n"/>
      <c r="CJ29" s="30" t="n"/>
      <c r="CK29" s="30" t="n"/>
      <c r="CL29" s="30" t="n"/>
      <c r="CM29" s="30" t="n"/>
      <c r="CN29" s="30" t="n"/>
      <c r="CO29" s="30" t="n"/>
      <c r="CP29" s="30" t="n"/>
      <c r="CQ29" s="30" t="n"/>
      <c r="CR29" s="30" t="n"/>
      <c r="CS29" s="30" t="n"/>
      <c r="CT29" s="30" t="n"/>
      <c r="CU29" s="30" t="n"/>
      <c r="CV29" s="30" t="n"/>
      <c r="CW29" s="30" t="n"/>
      <c r="CX29" s="30" t="n"/>
      <c r="CY29" s="30" t="n"/>
      <c r="CZ29" s="30" t="n"/>
      <c r="DA29" s="30" t="n"/>
      <c r="DB29" s="30" t="n"/>
      <c r="DC29" s="30" t="n"/>
      <c r="DD29" s="30" t="n"/>
      <c r="DE29" s="30" t="n"/>
      <c r="DF29" s="30" t="n"/>
      <c r="DG29" s="30" t="n"/>
      <c r="DH29" s="30" t="n"/>
      <c r="DI29" s="30" t="n"/>
      <c r="DJ29" s="30" t="n"/>
      <c r="DK29" s="30" t="n"/>
      <c r="DL29" s="30" t="n"/>
      <c r="DM29" s="30" t="n"/>
      <c r="DN29" s="30" t="n"/>
      <c r="DO29" s="30" t="n"/>
      <c r="DP29" s="30" t="n"/>
      <c r="DQ29" s="30" t="n"/>
      <c r="DR29" s="30" t="n"/>
      <c r="DS29" s="30" t="n"/>
      <c r="DT29" s="30" t="n"/>
      <c r="DU29" s="30" t="n"/>
      <c r="DV29" s="30" t="n"/>
      <c r="DW29" s="30" t="n"/>
      <c r="DX29" s="30" t="n"/>
      <c r="DY29" s="30" t="n"/>
      <c r="DZ29" s="30" t="n"/>
      <c r="EA29" s="30" t="n"/>
      <c r="EB29" s="30" t="n"/>
      <c r="EC29" s="30" t="n"/>
      <c r="ED29" s="30" t="n"/>
      <c r="EE29" s="30" t="n"/>
      <c r="EF29" s="30" t="n"/>
      <c r="EG29" s="30" t="n"/>
      <c r="EH29" s="30" t="n"/>
      <c r="EI29" s="30" t="n"/>
      <c r="EJ29" s="30" t="n"/>
      <c r="EK29" s="30" t="n"/>
      <c r="EL29" s="30" t="n"/>
      <c r="EM29" s="30" t="n"/>
      <c r="EN29" s="30" t="n"/>
      <c r="EO29" s="30" t="n"/>
      <c r="EP29" s="30" t="n"/>
      <c r="EQ29" s="30" t="n"/>
      <c r="ER29" s="30" t="n"/>
      <c r="ES29" s="30" t="n"/>
      <c r="ET29" s="30" t="n"/>
      <c r="EU29" s="30" t="n"/>
      <c r="EV29" s="30" t="n"/>
      <c r="EW29" s="30" t="n"/>
      <c r="EX29" s="30" t="n"/>
      <c r="EY29" s="30" t="n"/>
      <c r="EZ29" s="30" t="n"/>
    </row>
    <row r="30" customFormat="1" s="29">
      <c r="H30" s="45" t="inlineStr">
        <is>
          <t>PROM 2</t>
        </is>
      </c>
      <c r="J30" s="59">
        <f>AVERAGE(J18:J20)</f>
        <v/>
      </c>
      <c r="AI30" s="189" t="n"/>
      <c r="AJ30" s="31" t="n"/>
      <c r="AK30" s="31" t="n"/>
      <c r="AL30" s="31" t="n"/>
      <c r="AM30" s="31" t="n"/>
      <c r="AN30" s="31" t="n"/>
      <c r="AO30" s="31" t="n"/>
      <c r="AP30" s="31" t="n"/>
      <c r="AQ30" s="31" t="n"/>
      <c r="AR30" s="31" t="n"/>
      <c r="AS30" s="31" t="n"/>
      <c r="AT30" s="31" t="n"/>
      <c r="AV30" s="31" t="n"/>
      <c r="AW30" s="31" t="n"/>
      <c r="AX30" s="31" t="n"/>
      <c r="AY30" s="31" t="n"/>
      <c r="AZ30" s="32" t="n"/>
      <c r="BA30" s="32" t="n"/>
      <c r="BY30" s="30" t="n"/>
      <c r="BZ30" s="30" t="n"/>
      <c r="CA30" s="30" t="n"/>
      <c r="CB30" s="30" t="n"/>
      <c r="CC30" s="30" t="n"/>
      <c r="CD30" s="30" t="n"/>
      <c r="CE30" s="30" t="n"/>
      <c r="CF30" s="30" t="n"/>
      <c r="CG30" s="30" t="n"/>
      <c r="CH30" s="30" t="n"/>
      <c r="CI30" s="30" t="n"/>
      <c r="CJ30" s="30" t="n"/>
      <c r="CK30" s="30" t="n"/>
      <c r="CL30" s="30" t="n"/>
      <c r="CM30" s="30" t="n"/>
      <c r="CN30" s="30" t="n"/>
      <c r="CO30" s="30" t="n"/>
      <c r="CP30" s="30" t="n"/>
      <c r="CQ30" s="30" t="n"/>
      <c r="CR30" s="30" t="n"/>
      <c r="CS30" s="30" t="n"/>
      <c r="CT30" s="30" t="n"/>
      <c r="CU30" s="30" t="n"/>
      <c r="CV30" s="30" t="n"/>
      <c r="CW30" s="30" t="n"/>
      <c r="CX30" s="30" t="n"/>
      <c r="CY30" s="30" t="n"/>
      <c r="CZ30" s="30" t="n"/>
      <c r="DA30" s="30" t="n"/>
      <c r="DB30" s="30" t="n"/>
      <c r="DC30" s="30" t="n"/>
      <c r="DD30" s="30" t="n"/>
      <c r="DE30" s="30" t="n"/>
      <c r="DF30" s="30" t="n"/>
      <c r="DG30" s="30" t="n"/>
      <c r="DH30" s="30" t="n"/>
      <c r="DI30" s="30" t="n"/>
      <c r="DJ30" s="30" t="n"/>
      <c r="DK30" s="30" t="n"/>
      <c r="DL30" s="30" t="n"/>
      <c r="DM30" s="30" t="n"/>
      <c r="DN30" s="30" t="n"/>
      <c r="DO30" s="30" t="n"/>
      <c r="DP30" s="30" t="n"/>
      <c r="DQ30" s="30" t="n"/>
      <c r="DR30" s="30" t="n"/>
      <c r="DS30" s="30" t="n"/>
      <c r="DT30" s="30" t="n"/>
      <c r="DU30" s="30" t="n"/>
      <c r="DV30" s="30" t="n"/>
      <c r="DW30" s="30" t="n"/>
      <c r="DX30" s="30" t="n"/>
      <c r="DY30" s="30" t="n"/>
      <c r="DZ30" s="30" t="n"/>
      <c r="EA30" s="30" t="n"/>
      <c r="EB30" s="30" t="n"/>
      <c r="EC30" s="30" t="n"/>
      <c r="ED30" s="30" t="n"/>
      <c r="EE30" s="30" t="n"/>
      <c r="EF30" s="30" t="n"/>
      <c r="EG30" s="30" t="n"/>
      <c r="EH30" s="30" t="n"/>
      <c r="EI30" s="30" t="n"/>
      <c r="EJ30" s="30" t="n"/>
      <c r="EK30" s="30" t="n"/>
      <c r="EL30" s="30" t="n"/>
      <c r="EM30" s="30" t="n"/>
      <c r="EN30" s="30" t="n"/>
      <c r="EO30" s="30" t="n"/>
      <c r="EP30" s="30" t="n"/>
      <c r="EQ30" s="30" t="n"/>
      <c r="ER30" s="30" t="n"/>
      <c r="ES30" s="30" t="n"/>
      <c r="ET30" s="30" t="n"/>
      <c r="EU30" s="30" t="n"/>
      <c r="EV30" s="30" t="n"/>
      <c r="EW30" s="30" t="n"/>
      <c r="EX30" s="30" t="n"/>
      <c r="EY30" s="30" t="n"/>
      <c r="EZ30" s="30" t="n"/>
    </row>
    <row r="31" customFormat="1" s="29">
      <c r="H31" s="45" t="inlineStr">
        <is>
          <t>PROM 3</t>
        </is>
      </c>
      <c r="J31" s="68">
        <f>AVERAGE(J21:J23)</f>
        <v/>
      </c>
      <c r="K31" s="30" t="n"/>
      <c r="L31" s="30" t="n"/>
      <c r="M31" s="46" t="inlineStr">
        <is>
          <t>JV:</t>
        </is>
      </c>
      <c r="N31" s="46">
        <f>((1/J29)+(1/J30)+(1/J31))</f>
        <v/>
      </c>
      <c r="AI31" s="189" t="n"/>
      <c r="AJ31" s="31" t="n"/>
      <c r="AK31" s="31" t="n"/>
      <c r="AL31" s="31" t="n"/>
      <c r="AM31" s="31" t="n"/>
      <c r="AN31" s="31" t="n"/>
      <c r="AO31" s="31" t="n"/>
      <c r="AP31" s="31" t="n"/>
      <c r="AQ31" s="31" t="n"/>
      <c r="AR31" s="31" t="n"/>
      <c r="AS31" s="31" t="n"/>
      <c r="AT31" s="31" t="n"/>
      <c r="AV31" s="31" t="n"/>
      <c r="AW31" s="31" t="n"/>
      <c r="AX31" s="31" t="n"/>
      <c r="AY31" s="31" t="n"/>
      <c r="AZ31" s="32" t="n"/>
      <c r="BA31" s="32" t="n"/>
      <c r="BY31" s="30" t="n"/>
      <c r="BZ31" s="30" t="n"/>
      <c r="CA31" s="30" t="n"/>
      <c r="CB31" s="30" t="n"/>
      <c r="CC31" s="30" t="n"/>
      <c r="CD31" s="30" t="n"/>
      <c r="CE31" s="30" t="n"/>
      <c r="CF31" s="30" t="n"/>
      <c r="CG31" s="30" t="n"/>
      <c r="CH31" s="30" t="n"/>
      <c r="CI31" s="30" t="n"/>
      <c r="CJ31" s="30" t="n"/>
      <c r="CK31" s="30" t="n"/>
      <c r="CL31" s="30" t="n"/>
      <c r="CM31" s="30" t="n"/>
      <c r="CN31" s="30" t="n"/>
      <c r="CO31" s="30" t="n"/>
      <c r="CP31" s="30" t="n"/>
      <c r="CQ31" s="30" t="n"/>
      <c r="CR31" s="30" t="n"/>
      <c r="CS31" s="30" t="n"/>
      <c r="CT31" s="30" t="n"/>
      <c r="CU31" s="30" t="n"/>
      <c r="CV31" s="30" t="n"/>
      <c r="CW31" s="30" t="n"/>
      <c r="CX31" s="30" t="n"/>
      <c r="CY31" s="30" t="n"/>
      <c r="CZ31" s="30" t="n"/>
      <c r="DA31" s="30" t="n"/>
      <c r="DB31" s="30" t="n"/>
      <c r="DC31" s="30" t="n"/>
      <c r="DD31" s="30" t="n"/>
      <c r="DE31" s="30" t="n"/>
      <c r="DF31" s="30" t="n"/>
      <c r="DG31" s="30" t="n"/>
      <c r="DH31" s="30" t="n"/>
      <c r="DI31" s="30" t="n"/>
      <c r="DJ31" s="30" t="n"/>
      <c r="DK31" s="30" t="n"/>
      <c r="DL31" s="30" t="n"/>
      <c r="DM31" s="30" t="n"/>
      <c r="DN31" s="30" t="n"/>
      <c r="DO31" s="30" t="n"/>
      <c r="DP31" s="30" t="n"/>
      <c r="DQ31" s="30" t="n"/>
      <c r="DR31" s="30" t="n"/>
      <c r="DS31" s="30" t="n"/>
      <c r="DT31" s="30" t="n"/>
      <c r="DU31" s="30" t="n"/>
      <c r="DV31" s="30" t="n"/>
      <c r="DW31" s="30" t="n"/>
      <c r="DX31" s="30" t="n"/>
      <c r="DY31" s="30" t="n"/>
      <c r="DZ31" s="30" t="n"/>
      <c r="EA31" s="30" t="n"/>
      <c r="EB31" s="30" t="n"/>
      <c r="EC31" s="30" t="n"/>
      <c r="ED31" s="30" t="n"/>
      <c r="EE31" s="30" t="n"/>
      <c r="EF31" s="30" t="n"/>
      <c r="EG31" s="30" t="n"/>
      <c r="EH31" s="30" t="n"/>
      <c r="EI31" s="30" t="n"/>
      <c r="EJ31" s="30" t="n"/>
      <c r="EK31" s="30" t="n"/>
      <c r="EL31" s="30" t="n"/>
      <c r="EM31" s="30" t="n"/>
      <c r="EN31" s="30" t="n"/>
      <c r="EO31" s="30" t="n"/>
      <c r="EP31" s="30" t="n"/>
      <c r="EQ31" s="30" t="n"/>
      <c r="ER31" s="30" t="n"/>
      <c r="ES31" s="30" t="n"/>
      <c r="ET31" s="30" t="n"/>
      <c r="EU31" s="30" t="n"/>
      <c r="EV31" s="30" t="n"/>
      <c r="EW31" s="30" t="n"/>
      <c r="EX31" s="30" t="n"/>
      <c r="EY31" s="30" t="n"/>
      <c r="EZ31" s="30" t="n"/>
    </row>
  </sheetData>
  <mergeCells count="78">
    <mergeCell ref="N10:N14"/>
    <mergeCell ref="AS5:AS10"/>
    <mergeCell ref="AU5:AU10"/>
    <mergeCell ref="L10:L14"/>
    <mergeCell ref="D6:E6"/>
    <mergeCell ref="I10:I14"/>
    <mergeCell ref="K10:K14"/>
    <mergeCell ref="W9:AB9"/>
    <mergeCell ref="W10:W14"/>
    <mergeCell ref="O10:O14"/>
    <mergeCell ref="BB5:BB10"/>
    <mergeCell ref="D4:E4"/>
    <mergeCell ref="P6:S6"/>
    <mergeCell ref="AJ5:AJ10"/>
    <mergeCell ref="AL5:AL10"/>
    <mergeCell ref="AV5:AV10"/>
    <mergeCell ref="U5:V5"/>
    <mergeCell ref="C10:C14"/>
    <mergeCell ref="U4:V4"/>
    <mergeCell ref="B10:B14"/>
    <mergeCell ref="I6:J6"/>
    <mergeCell ref="U6:V6"/>
    <mergeCell ref="F6:G6"/>
    <mergeCell ref="AK4:AL4"/>
    <mergeCell ref="AB10:AB14"/>
    <mergeCell ref="F5:G5"/>
    <mergeCell ref="X10:X14"/>
    <mergeCell ref="AC9:AH9"/>
    <mergeCell ref="Z10:Z14"/>
    <mergeCell ref="I4:K4"/>
    <mergeCell ref="A4:C4"/>
    <mergeCell ref="U7:V7"/>
    <mergeCell ref="AO5:AO10"/>
    <mergeCell ref="AQ5:AQ10"/>
    <mergeCell ref="H10:H14"/>
    <mergeCell ref="M10:M14"/>
    <mergeCell ref="B6:C6"/>
    <mergeCell ref="E10:E14"/>
    <mergeCell ref="AR5:AR10"/>
    <mergeCell ref="G10:G14"/>
    <mergeCell ref="Y10:Y14"/>
    <mergeCell ref="AH10:AH14"/>
    <mergeCell ref="AX5:AX10"/>
    <mergeCell ref="F4:G4"/>
    <mergeCell ref="Q10:Q14"/>
    <mergeCell ref="AC10:AC14"/>
    <mergeCell ref="L4:N4"/>
    <mergeCell ref="AE10:AE14"/>
    <mergeCell ref="A10:A14"/>
    <mergeCell ref="U10:U14"/>
    <mergeCell ref="AK5:AK10"/>
    <mergeCell ref="AM5:AM10"/>
    <mergeCell ref="R10:R14"/>
    <mergeCell ref="J10:J14"/>
    <mergeCell ref="AW5:AW10"/>
    <mergeCell ref="AY5:AY10"/>
    <mergeCell ref="BD21:BT28"/>
    <mergeCell ref="P10:P14"/>
    <mergeCell ref="BA5:BA10"/>
    <mergeCell ref="B5:C5"/>
    <mergeCell ref="D5:E5"/>
    <mergeCell ref="T10:T14"/>
    <mergeCell ref="V10:V14"/>
    <mergeCell ref="S10:S14"/>
    <mergeCell ref="AN5:AN10"/>
    <mergeCell ref="P5:S5"/>
    <mergeCell ref="AP5:AP10"/>
    <mergeCell ref="AZ5:AZ10"/>
    <mergeCell ref="P4:S4"/>
    <mergeCell ref="AT5:AT10"/>
    <mergeCell ref="D10:D14"/>
    <mergeCell ref="F10:F14"/>
    <mergeCell ref="AG10:AG14"/>
    <mergeCell ref="I5:J5"/>
    <mergeCell ref="AA10:AA14"/>
    <mergeCell ref="AD10:AD14"/>
    <mergeCell ref="AF10:AF14"/>
    <mergeCell ref="P7:S7"/>
  </mergeCells>
  <dataValidations count="2">
    <dataValidation sqref="AZ11:AZ12" showDropDown="0" showInputMessage="1" showErrorMessage="1" allowBlank="1" errorTitle="RMR (0-100)" error="Verificar" type="whole">
      <formula1>0</formula1>
      <formula2>100</formula2>
    </dataValidation>
    <dataValidation sqref="AT11:AT12" showDropDown="0" showInputMessage="1" showErrorMessage="1" allowBlank="1" errorTitle="RQD" error="Valor (0-100)"/>
  </dataValidations>
  <printOptions horizontalCentered="1" verticalCentered="1"/>
  <pageMargins left="0.4724409448818898" right="0.1181102362204725" top="0.7874015748031497" bottom="0" header="0.2755905511811024" footer="0.2362204724409449"/>
  <pageSetup orientation="landscape" paperSize="9" scale="10"/>
  <headerFooter alignWithMargins="0">
    <oddHeader>&amp;L&amp;G&amp;C&amp;"Arial,Negrita"&amp;14 MAPEO GEOTECNICO - SUPERINTENDENCIA DE GEOTECNIA E HIDROGEOLOGIA&amp;R&amp;G</oddHeader>
    <oddFooter/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88"/>
  <sheetViews>
    <sheetView topLeftCell="A51" zoomScale="62" zoomScaleNormal="62" workbookViewId="0">
      <selection activeCell="C82" sqref="C80:D82"/>
    </sheetView>
  </sheetViews>
  <sheetFormatPr baseColWidth="10" defaultColWidth="11.42578125" defaultRowHeight="15"/>
  <cols>
    <col width="11.42578125" customWidth="1" style="119" min="1" max="1"/>
    <col width="14.28515625" customWidth="1" style="119" min="2" max="2"/>
    <col width="11.42578125" customWidth="1" style="119" min="3" max="6"/>
    <col width="18.5703125" customWidth="1" style="119" min="7" max="7"/>
    <col width="11.42578125" customWidth="1" style="119" min="8" max="8"/>
    <col width="26.28515625" customWidth="1" style="119" min="9" max="9"/>
    <col width="11.42578125" customWidth="1" style="119" min="10" max="14"/>
    <col width="15.28515625" customWidth="1" style="119" min="15" max="15"/>
    <col width="11.42578125" customWidth="1" style="119" min="16" max="16384"/>
  </cols>
  <sheetData>
    <row r="1" ht="26.25" customHeight="1" s="418">
      <c r="A1" s="370" t="inlineStr">
        <is>
          <t>Valoraciones para el cálculo del RMR76 y RMR89</t>
        </is>
      </c>
    </row>
    <row r="2" ht="26.25" customHeight="1" s="418">
      <c r="A2" s="120" t="n"/>
      <c r="B2" s="120" t="n"/>
      <c r="C2" s="120" t="n"/>
      <c r="D2" s="120" t="n"/>
      <c r="E2" s="120" t="n"/>
      <c r="F2" s="120" t="n"/>
      <c r="G2" s="120" t="n"/>
    </row>
    <row r="3">
      <c r="A3" s="121" t="n"/>
      <c r="B3" s="121" t="n"/>
      <c r="C3" s="122" t="n"/>
      <c r="D3" s="122" t="n"/>
      <c r="E3" s="121" t="n"/>
      <c r="F3" s="121" t="n"/>
      <c r="G3" s="121" t="n"/>
    </row>
    <row r="4">
      <c r="A4" s="371" t="inlineStr">
        <is>
          <t>Resistencia</t>
        </is>
      </c>
      <c r="B4" s="124" t="inlineStr">
        <is>
          <t>MPa</t>
        </is>
      </c>
      <c r="C4" s="124" t="inlineStr">
        <is>
          <t>rating 89*</t>
        </is>
      </c>
      <c r="D4" s="125" t="inlineStr">
        <is>
          <t>rating 76</t>
        </is>
      </c>
      <c r="E4" s="121" t="n"/>
      <c r="F4" s="121" t="n"/>
      <c r="G4" s="126" t="inlineStr">
        <is>
          <t>Resistencia ISRM</t>
        </is>
      </c>
      <c r="H4" s="127" t="n"/>
      <c r="I4" s="127" t="n"/>
    </row>
    <row r="5">
      <c r="A5" s="128" t="inlineStr">
        <is>
          <t>R6</t>
        </is>
      </c>
      <c r="B5" s="129" t="inlineStr">
        <is>
          <t>&gt; 250</t>
        </is>
      </c>
      <c r="C5" s="128" t="n">
        <v>15</v>
      </c>
      <c r="D5" s="130" t="n">
        <v>15</v>
      </c>
      <c r="E5" s="121" t="n"/>
      <c r="F5" s="121" t="n"/>
      <c r="G5" s="131" t="inlineStr">
        <is>
          <t>UCS min (MPa)</t>
        </is>
      </c>
      <c r="H5" s="131" t="inlineStr">
        <is>
          <t>Abreviatura</t>
        </is>
      </c>
      <c r="I5" s="131" t="inlineStr">
        <is>
          <t>Denominación ISRM</t>
        </is>
      </c>
    </row>
    <row r="6">
      <c r="A6" s="128" t="inlineStr">
        <is>
          <t>R5</t>
        </is>
      </c>
      <c r="B6" s="129" t="inlineStr">
        <is>
          <t>100 - 250</t>
        </is>
      </c>
      <c r="C6" s="128" t="n">
        <v>12</v>
      </c>
      <c r="D6" s="130" t="n">
        <v>12</v>
      </c>
      <c r="E6" s="121" t="n"/>
      <c r="F6" s="121" t="n"/>
      <c r="G6" s="132" t="n">
        <v>0.25</v>
      </c>
      <c r="H6" s="132" t="inlineStr">
        <is>
          <t>R0</t>
        </is>
      </c>
      <c r="I6" s="132" t="inlineStr">
        <is>
          <t>Extremadamente débil</t>
        </is>
      </c>
    </row>
    <row r="7">
      <c r="A7" s="128" t="inlineStr">
        <is>
          <t>R4</t>
        </is>
      </c>
      <c r="B7" s="129" t="inlineStr">
        <is>
          <t>50 - 100</t>
        </is>
      </c>
      <c r="C7" s="128" t="n">
        <v>7</v>
      </c>
      <c r="D7" s="130" t="n">
        <v>7</v>
      </c>
      <c r="E7" s="121" t="n"/>
      <c r="F7" s="121" t="n"/>
      <c r="G7" s="132" t="n">
        <v>1</v>
      </c>
      <c r="H7" s="132" t="inlineStr">
        <is>
          <t>R1</t>
        </is>
      </c>
      <c r="I7" s="132" t="inlineStr">
        <is>
          <t>Muy débil</t>
        </is>
      </c>
    </row>
    <row r="8">
      <c r="A8" s="128" t="inlineStr">
        <is>
          <t>R3</t>
        </is>
      </c>
      <c r="B8" s="129" t="inlineStr">
        <is>
          <t>25 - 50</t>
        </is>
      </c>
      <c r="C8" s="128" t="n">
        <v>4</v>
      </c>
      <c r="D8" s="130" t="n">
        <v>4</v>
      </c>
      <c r="E8" s="121" t="n"/>
      <c r="F8" s="121" t="n"/>
      <c r="G8" s="132" t="n">
        <v>5</v>
      </c>
      <c r="H8" s="132" t="inlineStr">
        <is>
          <t>R2</t>
        </is>
      </c>
      <c r="I8" s="132" t="inlineStr">
        <is>
          <t>Débil</t>
        </is>
      </c>
    </row>
    <row r="9">
      <c r="A9" s="128" t="inlineStr">
        <is>
          <t>R2</t>
        </is>
      </c>
      <c r="B9" s="129" t="inlineStr">
        <is>
          <t>5 - 25</t>
        </is>
      </c>
      <c r="C9" s="128" t="n">
        <v>2</v>
      </c>
      <c r="D9" s="130" t="n">
        <v>2</v>
      </c>
      <c r="E9" s="121" t="n"/>
      <c r="F9" s="121" t="n"/>
      <c r="G9" s="132" t="n">
        <v>25</v>
      </c>
      <c r="H9" s="132" t="inlineStr">
        <is>
          <t>R3</t>
        </is>
      </c>
      <c r="I9" s="132" t="inlineStr">
        <is>
          <t>Moderadamente resistente</t>
        </is>
      </c>
    </row>
    <row r="10">
      <c r="A10" s="128" t="inlineStr">
        <is>
          <t>R1</t>
        </is>
      </c>
      <c r="B10" s="129" t="inlineStr">
        <is>
          <t>1 - 5</t>
        </is>
      </c>
      <c r="C10" s="128" t="n">
        <v>1</v>
      </c>
      <c r="D10" s="130" t="n">
        <v>1</v>
      </c>
      <c r="E10" s="121" t="n"/>
      <c r="F10" s="121" t="n"/>
      <c r="G10" s="132" t="n">
        <v>50</v>
      </c>
      <c r="H10" s="132" t="inlineStr">
        <is>
          <t>R4</t>
        </is>
      </c>
      <c r="I10" s="132" t="inlineStr">
        <is>
          <t>Resistente</t>
        </is>
      </c>
    </row>
    <row r="11">
      <c r="A11" s="128" t="inlineStr">
        <is>
          <t>R0</t>
        </is>
      </c>
      <c r="B11" s="129" t="inlineStr">
        <is>
          <t>&lt; 1</t>
        </is>
      </c>
      <c r="C11" s="128" t="n">
        <v>0</v>
      </c>
      <c r="D11" s="130" t="n">
        <v>0</v>
      </c>
      <c r="E11" s="121" t="n"/>
      <c r="F11" s="121" t="n"/>
      <c r="G11" s="132" t="n">
        <v>100</v>
      </c>
      <c r="H11" s="132" t="inlineStr">
        <is>
          <t>R5</t>
        </is>
      </c>
      <c r="I11" s="132" t="inlineStr">
        <is>
          <t>Muy resistente</t>
        </is>
      </c>
    </row>
    <row r="12">
      <c r="A12" s="133" t="inlineStr">
        <is>
          <t>*SRK utilizará las curvas exponenciales de Bieniawaski(1989)</t>
        </is>
      </c>
      <c r="B12" s="134" t="n"/>
      <c r="C12" s="134" t="n"/>
      <c r="D12" s="135" t="n"/>
      <c r="E12" s="121" t="n"/>
      <c r="F12" s="121" t="n"/>
      <c r="G12" s="132" t="n">
        <v>250</v>
      </c>
      <c r="H12" s="132" t="inlineStr">
        <is>
          <t>R6</t>
        </is>
      </c>
      <c r="I12" s="132" t="inlineStr">
        <is>
          <t>Extremadamente resistente</t>
        </is>
      </c>
    </row>
    <row r="13">
      <c r="C13" s="122" t="n"/>
      <c r="D13" s="122" t="n"/>
      <c r="F13" s="121" t="n"/>
      <c r="G13" s="121" t="n"/>
      <c r="H13" s="121" t="n"/>
    </row>
    <row r="14">
      <c r="A14" s="371" t="inlineStr">
        <is>
          <t>RQD (%)</t>
        </is>
      </c>
      <c r="B14" s="424" t="n"/>
      <c r="C14" s="136" t="inlineStr">
        <is>
          <t>rating 89</t>
        </is>
      </c>
      <c r="D14" s="125" t="inlineStr">
        <is>
          <t>rating 76</t>
        </is>
      </c>
      <c r="F14" s="121" t="n"/>
      <c r="G14" s="121" t="n"/>
      <c r="H14" s="121" t="n"/>
    </row>
    <row r="15">
      <c r="A15" s="137" t="n">
        <v>0</v>
      </c>
      <c r="B15" s="138" t="inlineStr">
        <is>
          <t>&lt;25</t>
        </is>
      </c>
      <c r="C15" s="128" t="n">
        <v>3</v>
      </c>
      <c r="D15" s="139" t="n">
        <v>3</v>
      </c>
      <c r="F15" s="121" t="n"/>
      <c r="G15" s="121" t="n"/>
      <c r="H15" s="121" t="n"/>
    </row>
    <row r="16">
      <c r="A16" s="137" t="n">
        <v>25</v>
      </c>
      <c r="B16" s="137" t="inlineStr">
        <is>
          <t>25-50</t>
        </is>
      </c>
      <c r="C16" s="137" t="n">
        <v>8</v>
      </c>
      <c r="D16" s="139" t="n">
        <v>8</v>
      </c>
      <c r="F16" s="121" t="n"/>
      <c r="G16" s="121" t="n"/>
      <c r="H16" s="121" t="n"/>
    </row>
    <row r="17">
      <c r="A17" s="137" t="n">
        <v>50</v>
      </c>
      <c r="B17" s="137" t="inlineStr">
        <is>
          <t>50-75</t>
        </is>
      </c>
      <c r="C17" s="137" t="n">
        <v>13</v>
      </c>
      <c r="D17" s="139" t="n">
        <v>13</v>
      </c>
      <c r="F17" s="121" t="n"/>
      <c r="G17" s="121" t="n"/>
      <c r="H17" s="121" t="n"/>
    </row>
    <row r="18">
      <c r="A18" s="137" t="n">
        <v>75</v>
      </c>
      <c r="B18" s="137" t="inlineStr">
        <is>
          <t>75-90</t>
        </is>
      </c>
      <c r="C18" s="137" t="n">
        <v>17</v>
      </c>
      <c r="D18" s="139" t="n">
        <v>17</v>
      </c>
      <c r="F18" s="121" t="n"/>
      <c r="G18" s="121" t="n"/>
      <c r="H18" s="121" t="n"/>
    </row>
    <row r="19">
      <c r="A19" s="137" t="n">
        <v>90</v>
      </c>
      <c r="B19" s="137" t="inlineStr">
        <is>
          <t>90-100</t>
        </is>
      </c>
      <c r="C19" s="137" t="n">
        <v>20</v>
      </c>
      <c r="D19" s="139" t="n">
        <v>20</v>
      </c>
      <c r="E19" s="121" t="n"/>
      <c r="F19" s="121" t="n"/>
      <c r="G19" s="121" t="n"/>
      <c r="H19" s="121" t="n"/>
    </row>
    <row r="20">
      <c r="A20" s="133" t="inlineStr">
        <is>
          <t>*SRK utilizará las curvas exponenciales de Bieniawaski(1989)</t>
        </is>
      </c>
      <c r="B20" s="140" t="n"/>
      <c r="C20" s="121" t="n"/>
      <c r="D20" s="121" t="n"/>
      <c r="E20" s="121" t="n"/>
      <c r="F20" s="121" t="n"/>
      <c r="G20" s="121" t="n"/>
      <c r="H20" s="121" t="n"/>
    </row>
    <row r="21">
      <c r="A21" s="140" t="n"/>
      <c r="B21" s="140" t="n"/>
      <c r="C21" s="122" t="n"/>
      <c r="D21" s="121" t="n"/>
      <c r="E21" s="121" t="n"/>
      <c r="F21" s="122" t="n"/>
      <c r="G21" s="121" t="n"/>
      <c r="H21" s="121" t="n"/>
    </row>
    <row r="22">
      <c r="A22" s="371" t="inlineStr">
        <is>
          <t>ESPACIAMIENTO (m)</t>
        </is>
      </c>
      <c r="B22" s="424" t="n"/>
      <c r="C22" s="124" t="inlineStr">
        <is>
          <t>rating 89</t>
        </is>
      </c>
      <c r="D22" s="372" t="inlineStr">
        <is>
          <t>ESPACIAMIENTO (m)</t>
        </is>
      </c>
      <c r="E22" s="424" t="n"/>
      <c r="F22" s="125" t="inlineStr">
        <is>
          <t>rating 76</t>
        </is>
      </c>
    </row>
    <row r="23">
      <c r="A23" s="139" t="n">
        <v>0</v>
      </c>
      <c r="B23" s="166" t="inlineStr">
        <is>
          <t>&lt;0.06</t>
        </is>
      </c>
      <c r="C23" s="141" t="n">
        <v>5</v>
      </c>
      <c r="D23" s="139" t="n">
        <v>0</v>
      </c>
      <c r="E23" s="142" t="inlineStr">
        <is>
          <t>&lt;0.05</t>
        </is>
      </c>
      <c r="F23" s="139" t="n">
        <v>5</v>
      </c>
    </row>
    <row r="24">
      <c r="A24" s="139" t="n">
        <v>0.06</v>
      </c>
      <c r="B24" s="166" t="inlineStr">
        <is>
          <t>0.06-0.2</t>
        </is>
      </c>
      <c r="C24" s="141" t="n">
        <v>8</v>
      </c>
      <c r="D24" s="139" t="n">
        <v>0.05</v>
      </c>
      <c r="E24" s="142" t="inlineStr">
        <is>
          <t>0.05-0.3</t>
        </is>
      </c>
      <c r="F24" s="139" t="n">
        <v>10</v>
      </c>
    </row>
    <row r="25">
      <c r="A25" s="139" t="n">
        <v>0.2</v>
      </c>
      <c r="B25" s="165" t="inlineStr">
        <is>
          <t>0.2-0.6</t>
        </is>
      </c>
      <c r="C25" s="141" t="n">
        <v>10</v>
      </c>
      <c r="D25" s="139" t="n">
        <v>0.3</v>
      </c>
      <c r="E25" s="142" t="inlineStr">
        <is>
          <t>0.3-1</t>
        </is>
      </c>
      <c r="F25" s="139" t="n">
        <v>20</v>
      </c>
    </row>
    <row r="26">
      <c r="A26" s="139" t="n">
        <v>0.6</v>
      </c>
      <c r="B26" s="165" t="inlineStr">
        <is>
          <t>0.6-2</t>
        </is>
      </c>
      <c r="C26" s="141" t="n">
        <v>15</v>
      </c>
      <c r="D26" s="139" t="n">
        <v>1</v>
      </c>
      <c r="E26" s="165" t="inlineStr">
        <is>
          <t>1-3</t>
        </is>
      </c>
      <c r="F26" s="139" t="n">
        <v>25</v>
      </c>
    </row>
    <row r="27">
      <c r="A27" s="139" t="n">
        <v>2</v>
      </c>
      <c r="B27" s="166" t="inlineStr">
        <is>
          <t>&gt;2</t>
        </is>
      </c>
      <c r="C27" s="141" t="n">
        <v>20</v>
      </c>
      <c r="D27" s="139" t="n">
        <v>3</v>
      </c>
      <c r="E27" s="142" t="inlineStr">
        <is>
          <t>&gt;3</t>
        </is>
      </c>
      <c r="F27" s="139" t="n">
        <v>30</v>
      </c>
    </row>
    <row r="28">
      <c r="A28" s="133" t="inlineStr">
        <is>
          <t>*SRK utilizará las curvas exponenciales de Bieniawaski(1989)</t>
        </is>
      </c>
      <c r="B28" s="143" t="n"/>
      <c r="C28" s="121" t="n"/>
      <c r="D28" s="121" t="n"/>
      <c r="E28" s="121" t="n"/>
      <c r="F28" s="121" t="n"/>
      <c r="G28" s="121" t="n"/>
      <c r="H28" s="121" t="n"/>
    </row>
    <row r="29">
      <c r="A29" s="121" t="n"/>
      <c r="B29" s="121" t="n"/>
      <c r="C29" s="122" t="n"/>
      <c r="D29" s="122" t="n"/>
      <c r="E29" s="121" t="n"/>
      <c r="F29" s="121" t="n"/>
      <c r="G29" s="121" t="n"/>
      <c r="H29" s="121" t="n"/>
    </row>
    <row r="30">
      <c r="A30" s="124" t="inlineStr">
        <is>
          <t>Continuidad</t>
        </is>
      </c>
      <c r="B30" s="424" t="n"/>
      <c r="C30" s="124" t="inlineStr">
        <is>
          <t>rating 89</t>
        </is>
      </c>
      <c r="D30" s="144" t="inlineStr">
        <is>
          <t>rating 76</t>
        </is>
      </c>
      <c r="F30" s="145" t="n"/>
      <c r="G30" s="121" t="n"/>
      <c r="H30" s="121" t="n"/>
    </row>
    <row r="31">
      <c r="A31" s="177" t="n">
        <v>1e-05</v>
      </c>
      <c r="B31" s="146" t="inlineStr">
        <is>
          <t>&lt;1 m</t>
        </is>
      </c>
      <c r="C31" s="128" t="n">
        <v>6</v>
      </c>
      <c r="D31" s="139" t="n">
        <v>5</v>
      </c>
      <c r="F31" s="145" t="n"/>
      <c r="G31" s="121" t="n"/>
      <c r="H31" s="121" t="n"/>
    </row>
    <row r="32">
      <c r="A32" s="139" t="n">
        <v>1</v>
      </c>
      <c r="B32" s="129" t="inlineStr">
        <is>
          <t>1-3 m</t>
        </is>
      </c>
      <c r="C32" s="128" t="n">
        <v>4</v>
      </c>
      <c r="D32" s="139" t="n">
        <v>4</v>
      </c>
      <c r="F32" s="145" t="n"/>
      <c r="G32" s="121" t="n"/>
      <c r="H32" s="121" t="n"/>
    </row>
    <row r="33">
      <c r="A33" s="139" t="n">
        <v>3</v>
      </c>
      <c r="B33" s="129" t="inlineStr">
        <is>
          <t>3-10 m</t>
        </is>
      </c>
      <c r="C33" s="128" t="n">
        <v>2</v>
      </c>
      <c r="D33" s="139" t="n">
        <v>3</v>
      </c>
      <c r="F33" s="145" t="n"/>
      <c r="G33" s="121" t="n"/>
      <c r="H33" s="121" t="n"/>
    </row>
    <row r="34">
      <c r="A34" s="139" t="n">
        <v>10</v>
      </c>
      <c r="B34" s="129" t="inlineStr">
        <is>
          <t>10-20 m</t>
        </is>
      </c>
      <c r="C34" s="128" t="n">
        <v>1</v>
      </c>
      <c r="D34" s="139" t="n">
        <v>1</v>
      </c>
      <c r="F34" s="145" t="n"/>
      <c r="G34" s="121" t="n"/>
      <c r="H34" s="121" t="n"/>
    </row>
    <row r="35">
      <c r="A35" s="139" t="n">
        <v>20</v>
      </c>
      <c r="B35" s="129" t="inlineStr">
        <is>
          <t>&gt;20 m</t>
        </is>
      </c>
      <c r="C35" s="128" t="n">
        <v>0</v>
      </c>
      <c r="D35" s="139" t="n">
        <v>0</v>
      </c>
      <c r="F35" s="145" t="n"/>
      <c r="G35" s="121" t="n"/>
      <c r="H35" s="121" t="n"/>
    </row>
    <row r="36">
      <c r="A36" s="121" t="n"/>
      <c r="B36" s="121" t="n"/>
      <c r="C36" s="121" t="n"/>
      <c r="D36" s="121" t="n"/>
      <c r="E36" s="121" t="n"/>
      <c r="F36" s="121" t="n"/>
      <c r="G36" s="121" t="n"/>
      <c r="H36" s="121" t="n"/>
    </row>
    <row r="37">
      <c r="A37" s="121" t="n"/>
      <c r="B37" s="121" t="n"/>
      <c r="C37" s="121" t="n"/>
      <c r="D37" s="121" t="n"/>
      <c r="E37" s="121" t="n"/>
      <c r="F37" s="121" t="n"/>
      <c r="G37" s="121" t="n"/>
      <c r="H37" s="121" t="n"/>
    </row>
    <row r="38">
      <c r="A38" s="121" t="n"/>
      <c r="B38" s="121" t="n"/>
      <c r="C38" s="121" t="n"/>
      <c r="D38" s="121" t="n"/>
      <c r="E38" s="121" t="n"/>
      <c r="F38" s="121" t="n"/>
      <c r="G38" s="121" t="n"/>
      <c r="H38" s="121" t="n"/>
    </row>
    <row r="39">
      <c r="A39" s="147" t="inlineStr">
        <is>
          <t>Meteorización</t>
        </is>
      </c>
      <c r="B39" s="148" t="inlineStr">
        <is>
          <t>rating 89</t>
        </is>
      </c>
      <c r="C39" s="144" t="inlineStr">
        <is>
          <t>rating 76</t>
        </is>
      </c>
      <c r="G39" s="121" t="n"/>
      <c r="H39" s="121" t="n"/>
    </row>
    <row r="40">
      <c r="A40" s="130" t="inlineStr">
        <is>
          <t>f</t>
        </is>
      </c>
      <c r="B40" s="130" t="n">
        <v>6</v>
      </c>
      <c r="C40" s="130" t="n">
        <v>5</v>
      </c>
      <c r="G40" s="121" t="n"/>
      <c r="H40" s="121" t="n"/>
    </row>
    <row r="41">
      <c r="A41" s="130" t="inlineStr">
        <is>
          <t>d</t>
        </is>
      </c>
      <c r="B41" s="130" t="n">
        <v>5</v>
      </c>
      <c r="C41" s="130" t="n">
        <v>5</v>
      </c>
      <c r="G41" s="121" t="n"/>
      <c r="H41" s="121" t="n"/>
    </row>
    <row r="42">
      <c r="A42" s="130" t="inlineStr">
        <is>
          <t>m</t>
        </is>
      </c>
      <c r="B42" s="130" t="n">
        <v>3</v>
      </c>
      <c r="C42" s="130" t="n">
        <v>4</v>
      </c>
      <c r="G42" s="121" t="n"/>
      <c r="H42" s="121" t="n"/>
    </row>
    <row r="43">
      <c r="A43" s="130" t="inlineStr">
        <is>
          <t>a</t>
        </is>
      </c>
      <c r="B43" s="130" t="n">
        <v>3</v>
      </c>
      <c r="C43" s="130" t="n">
        <v>3</v>
      </c>
      <c r="G43" s="121" t="n"/>
      <c r="H43" s="121" t="n"/>
    </row>
    <row r="44">
      <c r="A44" s="130" t="inlineStr">
        <is>
          <t>c</t>
        </is>
      </c>
      <c r="B44" s="130" t="n">
        <v>2</v>
      </c>
      <c r="C44" s="130" t="n">
        <v>2</v>
      </c>
      <c r="G44" s="121" t="n"/>
      <c r="H44" s="121" t="n"/>
    </row>
    <row r="45">
      <c r="A45" s="141" t="inlineStr">
        <is>
          <t>s</t>
        </is>
      </c>
      <c r="B45" s="141" t="n">
        <v>1</v>
      </c>
      <c r="C45" s="141" t="n">
        <v>1</v>
      </c>
      <c r="D45" s="121" t="n"/>
      <c r="E45" s="121" t="n"/>
      <c r="F45" s="121" t="n"/>
      <c r="G45" s="121" t="n"/>
      <c r="H45" s="121" t="n"/>
    </row>
    <row r="46">
      <c r="A46" s="133" t="inlineStr">
        <is>
          <t>*SRK modificó la valoracion</t>
        </is>
      </c>
      <c r="B46" s="121" t="n"/>
      <c r="C46" s="121" t="n"/>
      <c r="D46" s="121" t="n"/>
      <c r="E46" s="121" t="n"/>
      <c r="F46" s="121" t="n"/>
      <c r="G46" s="121" t="n"/>
      <c r="H46" s="121" t="n"/>
    </row>
    <row r="47">
      <c r="A47" s="121" t="n"/>
      <c r="B47" s="121" t="n"/>
      <c r="C47" s="121" t="n"/>
      <c r="D47" s="121" t="n"/>
      <c r="E47" s="121" t="n"/>
      <c r="F47" s="121" t="n"/>
      <c r="G47" s="121" t="n"/>
      <c r="H47" s="121" t="n"/>
    </row>
    <row r="48">
      <c r="A48" s="121" t="n"/>
      <c r="B48" s="121" t="n"/>
      <c r="C48" s="121" t="n"/>
      <c r="D48" s="121" t="n"/>
      <c r="E48" s="121" t="n"/>
      <c r="F48" s="121" t="n"/>
      <c r="G48" s="121" t="n"/>
      <c r="H48" s="121" t="n"/>
    </row>
    <row r="49">
      <c r="A49" s="121" t="n"/>
      <c r="B49" s="121" t="n"/>
      <c r="C49" s="121" t="n"/>
      <c r="D49" s="122" t="n"/>
      <c r="E49" s="122" t="n"/>
      <c r="F49" s="121" t="n"/>
      <c r="G49" s="121" t="n"/>
      <c r="H49" s="121" t="n"/>
    </row>
    <row r="50">
      <c r="A50" s="148" t="inlineStr">
        <is>
          <t>Abertura</t>
        </is>
      </c>
      <c r="B50" s="424" t="n"/>
      <c r="C50" s="147" t="inlineStr">
        <is>
          <t>Abertura (mm)</t>
        </is>
      </c>
      <c r="D50" s="149" t="inlineStr">
        <is>
          <t>rating 89</t>
        </is>
      </c>
      <c r="E50" s="144" t="inlineStr">
        <is>
          <t>rating 76</t>
        </is>
      </c>
      <c r="F50" s="145" t="n"/>
      <c r="G50" s="145" t="n"/>
      <c r="H50" s="145" t="n"/>
    </row>
    <row r="51">
      <c r="A51" s="150" t="inlineStr">
        <is>
          <t>Masiva</t>
        </is>
      </c>
      <c r="B51" s="151" t="n">
        <v>0</v>
      </c>
      <c r="C51" s="130" t="n">
        <v>0</v>
      </c>
      <c r="D51" s="130" t="n">
        <v>6</v>
      </c>
      <c r="E51" s="139" t="n">
        <v>5</v>
      </c>
      <c r="F51" s="145" t="n"/>
      <c r="G51" s="145" t="n"/>
      <c r="H51" s="145" t="n"/>
    </row>
    <row r="52">
      <c r="A52" s="150" t="inlineStr">
        <is>
          <t>Entre Abierta</t>
        </is>
      </c>
      <c r="B52" s="470" t="n">
        <v>1e-06</v>
      </c>
      <c r="C52" s="130" t="inlineStr">
        <is>
          <t>&lt;0.1</t>
        </is>
      </c>
      <c r="D52" s="130" t="n">
        <v>5</v>
      </c>
      <c r="E52" s="139" t="n">
        <v>4</v>
      </c>
      <c r="F52" s="145" t="n"/>
      <c r="G52" s="145" t="n"/>
      <c r="H52" s="145" t="n"/>
    </row>
    <row r="53">
      <c r="A53" s="150" t="inlineStr">
        <is>
          <t>Abierta</t>
        </is>
      </c>
      <c r="B53" s="151" t="n">
        <v>0.1</v>
      </c>
      <c r="C53" s="130" t="inlineStr">
        <is>
          <t>0.1-1</t>
        </is>
      </c>
      <c r="D53" s="130" t="n">
        <v>3</v>
      </c>
      <c r="E53" s="139" t="n">
        <v>3</v>
      </c>
      <c r="F53" s="145" t="n"/>
      <c r="G53" s="145" t="n"/>
      <c r="H53" s="145" t="n"/>
    </row>
    <row r="54">
      <c r="A54" s="150" t="inlineStr">
        <is>
          <t>Muy Abierta</t>
        </is>
      </c>
      <c r="B54" s="151" t="n">
        <v>1</v>
      </c>
      <c r="C54" s="153" t="inlineStr">
        <is>
          <t>1 - 5</t>
        </is>
      </c>
      <c r="D54" s="130" t="n">
        <v>1</v>
      </c>
      <c r="E54" s="139" t="n">
        <v>1</v>
      </c>
      <c r="F54" s="145" t="n"/>
      <c r="G54" s="145" t="n"/>
      <c r="H54" s="145" t="n"/>
    </row>
    <row r="55" ht="25.5" customHeight="1" s="418">
      <c r="A55" s="150" t="inlineStr">
        <is>
          <t>Extremadamente Abierta</t>
        </is>
      </c>
      <c r="B55" s="151" t="n">
        <v>5</v>
      </c>
      <c r="C55" s="130" t="inlineStr">
        <is>
          <t>&gt;5</t>
        </is>
      </c>
      <c r="D55" s="130" t="n">
        <v>0</v>
      </c>
      <c r="E55" s="139" t="n">
        <v>0</v>
      </c>
      <c r="F55" s="145" t="n"/>
      <c r="G55" s="145" t="n"/>
      <c r="H55" s="145" t="n"/>
    </row>
    <row r="56">
      <c r="A56" s="121" t="n"/>
      <c r="B56" s="121" t="n"/>
      <c r="C56" s="121" t="n"/>
      <c r="D56" s="121" t="n"/>
      <c r="E56" s="121" t="n"/>
      <c r="F56" s="121" t="n"/>
      <c r="G56" s="121" t="n"/>
      <c r="H56" s="121" t="n"/>
    </row>
    <row r="57">
      <c r="A57" s="121" t="n"/>
      <c r="B57" s="122" t="n"/>
      <c r="C57" s="122" t="n"/>
      <c r="D57" s="121" t="n"/>
      <c r="E57" s="121" t="n"/>
      <c r="F57" s="121" t="n"/>
      <c r="G57" s="121" t="n"/>
      <c r="H57" s="121" t="n"/>
    </row>
    <row r="58">
      <c r="A58" s="154" t="inlineStr">
        <is>
          <t>Rugosidad (ISRM)</t>
        </is>
      </c>
      <c r="B58" s="155" t="inlineStr">
        <is>
          <t>rating 89</t>
        </is>
      </c>
      <c r="C58" s="156" t="inlineStr">
        <is>
          <t>rating 76</t>
        </is>
      </c>
      <c r="D58" s="121" t="n"/>
      <c r="E58" s="145" t="n"/>
      <c r="F58" s="145" t="n"/>
      <c r="G58" s="121" t="n"/>
      <c r="H58" s="121" t="n"/>
    </row>
    <row r="59">
      <c r="A59" s="130" t="n">
        <v>1</v>
      </c>
      <c r="B59" s="130" t="n">
        <v>6</v>
      </c>
      <c r="C59" s="139" t="n">
        <v>5</v>
      </c>
      <c r="D59" s="121" t="n"/>
      <c r="E59" s="145" t="n"/>
      <c r="F59" s="145" t="n"/>
      <c r="G59" s="121" t="n"/>
      <c r="H59" s="121" t="n"/>
    </row>
    <row r="60">
      <c r="A60" s="130" t="n">
        <v>2</v>
      </c>
      <c r="B60" s="130" t="n">
        <v>5</v>
      </c>
      <c r="C60" s="139" t="n">
        <v>4</v>
      </c>
      <c r="D60" s="121" t="n"/>
      <c r="E60" s="145" t="n"/>
    </row>
    <row r="61">
      <c r="A61" s="130" t="n">
        <v>3</v>
      </c>
      <c r="B61" s="130" t="n">
        <v>5</v>
      </c>
      <c r="C61" s="157" t="n">
        <v>4</v>
      </c>
      <c r="D61" s="121" t="n"/>
      <c r="E61" s="145" t="n"/>
    </row>
    <row r="62">
      <c r="A62" s="130" t="n">
        <v>4</v>
      </c>
      <c r="B62" s="130" t="n">
        <v>3</v>
      </c>
      <c r="C62" s="139" t="n">
        <v>2</v>
      </c>
      <c r="D62" s="121" t="n"/>
      <c r="E62" s="145" t="n"/>
    </row>
    <row r="63">
      <c r="A63" s="130" t="n">
        <v>5</v>
      </c>
      <c r="B63" s="130" t="n">
        <v>3</v>
      </c>
      <c r="C63" s="139" t="n">
        <v>2</v>
      </c>
      <c r="D63" s="121" t="n"/>
      <c r="E63" s="145" t="n"/>
    </row>
    <row r="64">
      <c r="A64" s="130" t="n">
        <v>6</v>
      </c>
      <c r="B64" s="130" t="n">
        <v>1</v>
      </c>
      <c r="C64" s="139" t="n">
        <v>0</v>
      </c>
      <c r="D64" s="121" t="n"/>
      <c r="E64" s="145" t="n"/>
    </row>
    <row r="65">
      <c r="A65" s="130" t="n">
        <v>7</v>
      </c>
      <c r="B65" s="130" t="n">
        <v>1</v>
      </c>
      <c r="C65" s="139" t="n">
        <v>0</v>
      </c>
      <c r="D65" s="121" t="n"/>
      <c r="E65" s="158" t="n"/>
    </row>
    <row r="66">
      <c r="A66" s="130" t="n">
        <v>8</v>
      </c>
      <c r="B66" s="130" t="n">
        <v>0</v>
      </c>
      <c r="C66" s="139" t="n">
        <v>0</v>
      </c>
      <c r="D66" s="121" t="n"/>
      <c r="E66" s="158" t="n"/>
    </row>
    <row r="67">
      <c r="A67" s="130" t="n">
        <v>9</v>
      </c>
      <c r="B67" s="130" t="n">
        <v>0</v>
      </c>
      <c r="C67" s="139" t="n">
        <v>0</v>
      </c>
      <c r="D67" s="121" t="n"/>
      <c r="E67" s="158" t="n"/>
    </row>
    <row r="68">
      <c r="A68" s="135" t="n"/>
      <c r="B68" s="158" t="n"/>
      <c r="C68" s="135" t="n"/>
      <c r="D68" s="122" t="n"/>
      <c r="E68" s="158" t="n"/>
    </row>
    <row r="69">
      <c r="A69" s="121" t="n"/>
      <c r="B69" s="121" t="n"/>
      <c r="C69" s="121" t="n"/>
      <c r="D69" s="121" t="n"/>
      <c r="E69" s="121" t="n"/>
    </row>
    <row r="70">
      <c r="A70" s="121" t="n"/>
      <c r="C70" s="367" t="inlineStr">
        <is>
          <t>rating 89</t>
        </is>
      </c>
      <c r="D70" s="471" t="n"/>
      <c r="E70" s="471" t="n"/>
      <c r="F70" s="471" t="n"/>
      <c r="G70" s="471" t="n"/>
      <c r="H70" s="368" t="inlineStr">
        <is>
          <t>rating 76</t>
        </is>
      </c>
      <c r="I70" s="471" t="n"/>
      <c r="J70" s="471" t="n"/>
      <c r="K70" s="471" t="n"/>
      <c r="L70" s="471" t="n"/>
    </row>
    <row r="71" ht="27" customHeight="1" s="418">
      <c r="A71" s="148" t="inlineStr">
        <is>
          <t>Relleno</t>
        </is>
      </c>
      <c r="B71" s="159" t="inlineStr">
        <is>
          <t>Codigo</t>
        </is>
      </c>
      <c r="C71" s="159" t="inlineStr">
        <is>
          <t>Sin relleno</t>
        </is>
      </c>
      <c r="D71" s="159" t="inlineStr">
        <is>
          <t>Relleno Duro &lt; 5 mm</t>
        </is>
      </c>
      <c r="E71" s="159" t="inlineStr">
        <is>
          <t>Relleno Duro &gt; 5 mm</t>
        </is>
      </c>
      <c r="F71" s="159" t="inlineStr">
        <is>
          <t>Relleno blando &lt; 5 mm</t>
        </is>
      </c>
      <c r="G71" s="159" t="inlineStr">
        <is>
          <t>Relleno blando &gt; 5 mm</t>
        </is>
      </c>
      <c r="H71" s="159" t="inlineStr">
        <is>
          <t>Sin relleno</t>
        </is>
      </c>
      <c r="I71" s="159" t="inlineStr">
        <is>
          <t>Relleno Duro &lt; 5 mm</t>
        </is>
      </c>
      <c r="J71" s="159" t="inlineStr">
        <is>
          <t>Relleno Duro &gt; 5 mm</t>
        </is>
      </c>
      <c r="K71" s="159" t="inlineStr">
        <is>
          <t>Relleno blando &lt; 5 mm</t>
        </is>
      </c>
      <c r="L71" s="159" t="inlineStr">
        <is>
          <t>Relleno blando &gt; 5 mm</t>
        </is>
      </c>
    </row>
    <row r="72">
      <c r="A72" s="130" t="inlineStr">
        <is>
          <t>cwf</t>
        </is>
      </c>
      <c r="B72" s="130" t="n">
        <v>3</v>
      </c>
      <c r="C72" s="130" t="n">
        <v>6</v>
      </c>
      <c r="D72" s="130" t="n"/>
      <c r="E72" s="130" t="n"/>
      <c r="F72" s="130" t="n"/>
      <c r="G72" s="130" t="n"/>
      <c r="H72" s="130" t="n">
        <v>5</v>
      </c>
      <c r="I72" s="130" t="n"/>
      <c r="J72" s="130" t="n"/>
      <c r="K72" s="130" t="n"/>
      <c r="L72" s="130" t="n"/>
      <c r="O72" s="160" t="inlineStr">
        <is>
          <t>Espesor (mm)</t>
        </is>
      </c>
      <c r="P72" s="160" t="inlineStr">
        <is>
          <t>Codigo</t>
        </is>
      </c>
    </row>
    <row r="73">
      <c r="A73" s="130" t="inlineStr">
        <is>
          <t>si</t>
        </is>
      </c>
      <c r="B73" s="130" t="n">
        <v>1</v>
      </c>
      <c r="C73" s="130" t="n"/>
      <c r="D73" s="130" t="n">
        <v>4</v>
      </c>
      <c r="E73" s="130" t="n">
        <v>2</v>
      </c>
      <c r="F73" s="130" t="n"/>
      <c r="G73" s="130" t="n"/>
      <c r="H73" s="130" t="n"/>
      <c r="I73" s="130" t="n">
        <v>4</v>
      </c>
      <c r="J73" s="130" t="n">
        <v>3</v>
      </c>
      <c r="K73" s="130" t="n"/>
      <c r="L73" s="130" t="n"/>
      <c r="N73" s="178" t="n">
        <v>1e-06</v>
      </c>
      <c r="O73" s="161" t="inlineStr">
        <is>
          <t>&lt;5</t>
        </is>
      </c>
      <c r="P73" s="161" t="n">
        <v>1</v>
      </c>
    </row>
    <row r="74">
      <c r="A74" s="130" t="inlineStr">
        <is>
          <t>sf</t>
        </is>
      </c>
      <c r="B74" s="130" t="n">
        <v>1</v>
      </c>
      <c r="C74" s="130" t="n"/>
      <c r="D74" s="130" t="n">
        <v>4</v>
      </c>
      <c r="E74" s="130" t="n">
        <v>2</v>
      </c>
      <c r="F74" s="130" t="n"/>
      <c r="G74" s="130" t="n"/>
      <c r="H74" s="130" t="n"/>
      <c r="I74" s="130" t="n">
        <v>4</v>
      </c>
      <c r="J74" s="130" t="n">
        <v>3</v>
      </c>
      <c r="K74" s="130" t="n"/>
      <c r="L74" s="130" t="n"/>
      <c r="N74" s="119" t="n">
        <v>5</v>
      </c>
      <c r="O74" s="161" t="inlineStr">
        <is>
          <t>&gt;5</t>
        </is>
      </c>
      <c r="P74" s="161" t="n">
        <v>2</v>
      </c>
    </row>
    <row r="75">
      <c r="A75" s="130" t="inlineStr">
        <is>
          <t>ep</t>
        </is>
      </c>
      <c r="B75" s="130" t="n">
        <v>1</v>
      </c>
      <c r="C75" s="130" t="n"/>
      <c r="D75" s="130" t="n">
        <v>4</v>
      </c>
      <c r="E75" s="130" t="n">
        <v>2</v>
      </c>
      <c r="F75" s="130" t="n"/>
      <c r="G75" s="130" t="n"/>
      <c r="H75" s="130" t="n"/>
      <c r="I75" s="130" t="n">
        <v>4</v>
      </c>
      <c r="J75" s="130" t="n">
        <v>3</v>
      </c>
      <c r="K75" s="130" t="n"/>
      <c r="L75" s="130" t="n"/>
    </row>
    <row r="76">
      <c r="A76" s="130" t="inlineStr">
        <is>
          <t>ox</t>
        </is>
      </c>
      <c r="B76" s="130" t="n">
        <v>1</v>
      </c>
      <c r="C76" s="130" t="n"/>
      <c r="D76" s="130" t="n">
        <v>4</v>
      </c>
      <c r="E76" s="130" t="n">
        <v>2</v>
      </c>
      <c r="F76" s="130" t="n"/>
      <c r="G76" s="130" t="n"/>
      <c r="H76" s="130" t="n"/>
      <c r="I76" s="130" t="n">
        <v>4</v>
      </c>
      <c r="J76" s="130" t="n">
        <v>3</v>
      </c>
      <c r="K76" s="130" t="n"/>
      <c r="L76" s="130" t="n"/>
      <c r="N76" s="161" t="inlineStr">
        <is>
          <t>Codigo</t>
        </is>
      </c>
      <c r="O76" s="161" t="inlineStr">
        <is>
          <t>Relleno</t>
        </is>
      </c>
      <c r="P76" s="149" t="inlineStr">
        <is>
          <t>rating 89</t>
        </is>
      </c>
      <c r="Q76" s="125" t="inlineStr">
        <is>
          <t>rating 76</t>
        </is>
      </c>
    </row>
    <row r="77">
      <c r="A77" s="130" t="inlineStr">
        <is>
          <t>g</t>
        </is>
      </c>
      <c r="B77" s="130" t="n">
        <v>2</v>
      </c>
      <c r="C77" s="130" t="n"/>
      <c r="D77" s="130" t="n"/>
      <c r="E77" s="130" t="n"/>
      <c r="F77" s="130" t="n">
        <v>2</v>
      </c>
      <c r="G77" s="130" t="n">
        <v>0</v>
      </c>
      <c r="H77" s="130" t="n"/>
      <c r="I77" s="130" t="n"/>
      <c r="J77" s="130" t="n"/>
      <c r="K77" s="130" t="n">
        <v>2</v>
      </c>
      <c r="L77" s="130" t="n">
        <v>0</v>
      </c>
      <c r="N77" s="161" t="n">
        <v>1</v>
      </c>
      <c r="O77" s="161" t="inlineStr">
        <is>
          <t>Duro &lt;5 mm</t>
        </is>
      </c>
      <c r="P77" s="161" t="n">
        <v>4</v>
      </c>
      <c r="Q77" s="161" t="n">
        <v>4</v>
      </c>
    </row>
    <row r="78">
      <c r="A78" s="130" t="inlineStr">
        <is>
          <t>cl</t>
        </is>
      </c>
      <c r="B78" s="130" t="n">
        <v>2</v>
      </c>
      <c r="C78" s="130" t="n"/>
      <c r="D78" s="130" t="n"/>
      <c r="E78" s="130" t="n"/>
      <c r="F78" s="130" t="n">
        <v>2</v>
      </c>
      <c r="G78" s="130" t="n">
        <v>0</v>
      </c>
      <c r="H78" s="130" t="n"/>
      <c r="I78" s="130" t="n"/>
      <c r="J78" s="130" t="n"/>
      <c r="K78" s="130" t="n">
        <v>2</v>
      </c>
      <c r="L78" s="130" t="n">
        <v>0</v>
      </c>
      <c r="N78" s="161" t="n">
        <v>2</v>
      </c>
      <c r="O78" s="161" t="inlineStr">
        <is>
          <t>Duro &gt;5 mm</t>
        </is>
      </c>
      <c r="P78" s="161" t="n">
        <v>2</v>
      </c>
      <c r="Q78" s="161" t="n">
        <v>3</v>
      </c>
    </row>
    <row r="79">
      <c r="A79" s="130" t="inlineStr">
        <is>
          <t>ca</t>
        </is>
      </c>
      <c r="B79" s="130" t="n">
        <v>2</v>
      </c>
      <c r="C79" s="130" t="n"/>
      <c r="D79" s="130" t="n"/>
      <c r="E79" s="130" t="n"/>
      <c r="F79" s="130" t="n">
        <v>2</v>
      </c>
      <c r="G79" s="130" t="n">
        <v>0</v>
      </c>
      <c r="H79" s="130" t="n"/>
      <c r="I79" s="130" t="n"/>
      <c r="J79" s="130" t="n"/>
      <c r="K79" s="130" t="n">
        <v>2</v>
      </c>
      <c r="L79" s="130" t="n">
        <v>0</v>
      </c>
      <c r="N79" s="161" t="n">
        <v>3</v>
      </c>
      <c r="O79" s="161" t="inlineStr">
        <is>
          <t>Blando &lt;5 mm</t>
        </is>
      </c>
      <c r="P79" s="161" t="n">
        <v>2</v>
      </c>
      <c r="Q79" s="161" t="n">
        <v>2</v>
      </c>
    </row>
    <row r="80">
      <c r="A80" s="121" t="n"/>
      <c r="B80" s="121" t="n"/>
      <c r="C80" s="121" t="n"/>
      <c r="D80" s="121" t="n"/>
      <c r="E80" s="121" t="n"/>
      <c r="F80" s="121" t="n"/>
      <c r="H80" s="121" t="n"/>
      <c r="N80" s="161" t="n">
        <v>4</v>
      </c>
      <c r="O80" s="161" t="inlineStr">
        <is>
          <t>Blando &gt;5 mm</t>
        </is>
      </c>
      <c r="P80" s="161" t="n">
        <v>0</v>
      </c>
      <c r="Q80" s="161" t="n">
        <v>0</v>
      </c>
    </row>
    <row r="81">
      <c r="E81" s="121" t="n"/>
      <c r="F81" s="121" t="n"/>
      <c r="G81" s="121" t="n"/>
      <c r="H81" s="121" t="n"/>
      <c r="N81" s="176" t="n">
        <v>5</v>
      </c>
      <c r="O81" s="179" t="inlineStr">
        <is>
          <t>cwf(Sin relleno)</t>
        </is>
      </c>
      <c r="P81" s="176" t="n">
        <v>6</v>
      </c>
      <c r="Q81" s="176" t="n">
        <v>5</v>
      </c>
    </row>
    <row r="82">
      <c r="C82" s="122" t="n"/>
      <c r="D82" s="122" t="n"/>
      <c r="E82" s="121" t="n"/>
      <c r="F82" s="121" t="n"/>
      <c r="G82" s="121" t="n"/>
      <c r="H82" s="121" t="n"/>
    </row>
    <row r="83">
      <c r="A83" s="147" t="inlineStr">
        <is>
          <t>AGUA</t>
        </is>
      </c>
      <c r="B83" s="147" t="n"/>
      <c r="C83" s="125" t="inlineStr">
        <is>
          <t>rating 76</t>
        </is>
      </c>
      <c r="D83" s="149" t="inlineStr">
        <is>
          <t>rating 89</t>
        </is>
      </c>
    </row>
    <row r="84" ht="25.5" customHeight="1" s="418">
      <c r="A84" s="130" t="inlineStr">
        <is>
          <t>completamente seco</t>
        </is>
      </c>
      <c r="B84" s="130" t="inlineStr">
        <is>
          <t>C</t>
        </is>
      </c>
      <c r="C84" s="130" t="n">
        <v>10</v>
      </c>
      <c r="D84" s="130" t="n">
        <v>15</v>
      </c>
    </row>
    <row r="85">
      <c r="A85" s="130" t="inlineStr">
        <is>
          <t>humedo</t>
        </is>
      </c>
      <c r="B85" s="130" t="inlineStr">
        <is>
          <t>H</t>
        </is>
      </c>
      <c r="C85" s="130" t="n">
        <v>10</v>
      </c>
      <c r="D85" s="130" t="n">
        <v>10</v>
      </c>
    </row>
    <row r="86">
      <c r="A86" s="130" t="inlineStr">
        <is>
          <t>mojado</t>
        </is>
      </c>
      <c r="B86" s="130" t="inlineStr">
        <is>
          <t>M</t>
        </is>
      </c>
      <c r="C86" s="130" t="n">
        <v>7</v>
      </c>
      <c r="D86" s="130" t="n">
        <v>7</v>
      </c>
    </row>
    <row r="87">
      <c r="A87" s="130" t="inlineStr">
        <is>
          <t>goteando</t>
        </is>
      </c>
      <c r="B87" s="130" t="inlineStr">
        <is>
          <t>E</t>
        </is>
      </c>
      <c r="C87" s="130" t="n">
        <v>4</v>
      </c>
      <c r="D87" s="130" t="n">
        <v>4</v>
      </c>
    </row>
    <row r="88">
      <c r="A88" s="130" t="inlineStr">
        <is>
          <t>fluyendo</t>
        </is>
      </c>
      <c r="B88" s="130" t="inlineStr">
        <is>
          <t>F</t>
        </is>
      </c>
      <c r="C88" s="130" t="n">
        <v>0</v>
      </c>
      <c r="D88" s="130" t="n">
        <v>0</v>
      </c>
    </row>
  </sheetData>
  <mergeCells count="8">
    <mergeCell ref="H70:L70"/>
    <mergeCell ref="A1:T1"/>
    <mergeCell ref="A30:B30"/>
    <mergeCell ref="A14:B14"/>
    <mergeCell ref="D22:E22"/>
    <mergeCell ref="C70:G70"/>
    <mergeCell ref="A22:B22"/>
    <mergeCell ref="A50:B50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2"/>
  <sheetViews>
    <sheetView topLeftCell="J1" zoomScale="120" zoomScaleNormal="120" workbookViewId="0">
      <selection activeCell="J50" sqref="J50"/>
    </sheetView>
  </sheetViews>
  <sheetFormatPr baseColWidth="10" defaultColWidth="11.42578125" defaultRowHeight="12.75"/>
  <cols>
    <col width="14.7109375" customWidth="1" style="203" min="1" max="1"/>
    <col width="16.7109375" bestFit="1" customWidth="1" style="203" min="2" max="2"/>
    <col width="19.28515625" customWidth="1" style="203" min="3" max="3"/>
    <col width="11.42578125" customWidth="1" style="203" min="4" max="4"/>
    <col width="11.28515625" customWidth="1" style="203" min="5" max="5"/>
    <col width="24.7109375" customWidth="1" style="203" min="6" max="6"/>
    <col width="34.7109375" customWidth="1" style="203" min="7" max="7"/>
    <col width="11.42578125" customWidth="1" style="203" min="8" max="8"/>
    <col width="12.7109375" bestFit="1" customWidth="1" style="203" min="9" max="9"/>
    <col width="11.42578125" customWidth="1" style="203" min="10" max="10"/>
    <col width="17.7109375" customWidth="1" style="203" min="11" max="11"/>
    <col width="11.42578125" customWidth="1" style="203" min="12" max="16"/>
    <col width="15.5703125" customWidth="1" style="203" min="17" max="17"/>
    <col width="11.42578125" customWidth="1" style="203" min="18" max="19"/>
    <col width="13.7109375" customWidth="1" style="203" min="20" max="20"/>
    <col width="11.42578125" customWidth="1" style="203" min="21" max="16384"/>
  </cols>
  <sheetData>
    <row r="1" ht="28.9" customHeight="1" s="418">
      <c r="A1" s="201" t="inlineStr">
        <is>
          <t>Tipo de ensayo</t>
        </is>
      </c>
      <c r="B1" s="202" t="n"/>
      <c r="C1" s="202" t="n"/>
      <c r="D1" s="201" t="inlineStr">
        <is>
          <t>Diámetro de perforación</t>
        </is>
      </c>
      <c r="E1" s="202" t="n"/>
      <c r="G1" s="377" t="inlineStr">
        <is>
          <t>Factor de corrección para ensayos de carga puntual ( 2020)</t>
        </is>
      </c>
      <c r="H1" s="429" t="n"/>
      <c r="I1" s="429" t="n"/>
      <c r="K1" s="378" t="inlineStr">
        <is>
          <t>Factor de correlación para ensayos de carga puntual (, 2023)</t>
        </is>
      </c>
      <c r="Q1" s="204" t="n"/>
    </row>
    <row r="2" ht="38.25" customHeight="1" s="418">
      <c r="A2" s="205" t="inlineStr">
        <is>
          <t>Abreviatura</t>
        </is>
      </c>
      <c r="B2" s="206" t="inlineStr">
        <is>
          <t>Tipo de ensayo PLT</t>
        </is>
      </c>
      <c r="C2" s="207" t="n"/>
      <c r="D2" s="205" t="inlineStr">
        <is>
          <t>Nominación</t>
        </is>
      </c>
      <c r="E2" s="206" t="inlineStr">
        <is>
          <t>Diámetro nominal (mm)</t>
        </is>
      </c>
      <c r="F2" s="208" t="n"/>
      <c r="G2" s="209" t="inlineStr">
        <is>
          <t>Unidades geotécnicas</t>
        </is>
      </c>
      <c r="H2" s="210" t="inlineStr">
        <is>
          <t>Litología</t>
        </is>
      </c>
      <c r="I2" s="209" t="inlineStr">
        <is>
          <t>Factor de correlación (K)</t>
        </is>
      </c>
      <c r="J2" s="208" t="n"/>
      <c r="K2" s="208" t="n"/>
      <c r="L2" s="211" t="inlineStr">
        <is>
          <t>Litología 1</t>
        </is>
      </c>
      <c r="M2" s="211" t="inlineStr">
        <is>
          <t>Litología 2</t>
        </is>
      </c>
      <c r="N2" s="211" t="inlineStr">
        <is>
          <t>Litología 3</t>
        </is>
      </c>
      <c r="O2" s="211" t="inlineStr">
        <is>
          <t>Factor K</t>
        </is>
      </c>
      <c r="Q2" s="379" t="inlineStr">
        <is>
          <t>Unidades geotécnicas</t>
        </is>
      </c>
      <c r="R2" s="388" t="inlineStr">
        <is>
          <t>Lito 2</t>
        </is>
      </c>
      <c r="S2" s="388" t="inlineStr">
        <is>
          <t>Lito 3</t>
        </is>
      </c>
      <c r="T2" s="214" t="inlineStr">
        <is>
          <t>Validacion Lito</t>
        </is>
      </c>
      <c r="U2" s="215" t="inlineStr">
        <is>
          <t>K</t>
        </is>
      </c>
    </row>
    <row r="3">
      <c r="A3" s="216" t="inlineStr">
        <is>
          <t>D</t>
        </is>
      </c>
      <c r="B3" s="217" t="inlineStr">
        <is>
          <t>Diametral</t>
        </is>
      </c>
      <c r="C3" s="202" t="n"/>
      <c r="D3" s="216" t="inlineStr">
        <is>
          <t>BQ</t>
        </is>
      </c>
      <c r="E3" s="217" t="n">
        <v>36.5</v>
      </c>
      <c r="G3" s="218" t="inlineStr">
        <is>
          <t>CARBONATOS</t>
        </is>
      </c>
      <c r="H3" s="219" t="inlineStr">
        <is>
          <t>LMT</t>
        </is>
      </c>
      <c r="I3" s="220" t="n">
        <v>15</v>
      </c>
      <c r="K3" s="379" t="inlineStr">
        <is>
          <t>INTRUSIVOS</t>
        </is>
      </c>
      <c r="L3" s="221" t="inlineStr">
        <is>
          <t>MZB</t>
        </is>
      </c>
      <c r="M3" s="221" t="inlineStr">
        <is>
          <t>MZB</t>
        </is>
      </c>
      <c r="N3" s="221" t="inlineStr">
        <is>
          <t>MZB_EQ</t>
        </is>
      </c>
      <c r="O3" s="222" t="n">
        <v>8.289999999999999</v>
      </c>
      <c r="Q3" s="388" t="inlineStr">
        <is>
          <t>INTRUSIVOS</t>
        </is>
      </c>
      <c r="R3" s="388" t="inlineStr">
        <is>
          <t>MZB</t>
        </is>
      </c>
      <c r="S3" s="388" t="inlineStr">
        <is>
          <t>MZB_EQ</t>
        </is>
      </c>
      <c r="T3" s="223">
        <f>CONCATENATE(R3,"/",S3)</f>
        <v/>
      </c>
      <c r="U3" s="224" t="n">
        <v>8.289999999999999</v>
      </c>
      <c r="V3" s="203" t="inlineStr">
        <is>
          <t>INTRUSIVOS</t>
        </is>
      </c>
    </row>
    <row r="4">
      <c r="A4" s="216" t="inlineStr">
        <is>
          <t>A</t>
        </is>
      </c>
      <c r="B4" s="217" t="inlineStr">
        <is>
          <t>Axial</t>
        </is>
      </c>
      <c r="C4" s="202" t="n"/>
      <c r="D4" s="216" t="inlineStr">
        <is>
          <t>NQ</t>
        </is>
      </c>
      <c r="E4" s="217" t="n">
        <v>47.6</v>
      </c>
      <c r="G4" s="218" t="n"/>
      <c r="H4" s="219" t="inlineStr">
        <is>
          <t>MBC</t>
        </is>
      </c>
      <c r="I4" s="220" t="n">
        <v>19.7</v>
      </c>
      <c r="K4" s="445" t="n"/>
      <c r="L4" s="221" t="inlineStr">
        <is>
          <t>MZB</t>
        </is>
      </c>
      <c r="M4" s="221" t="inlineStr">
        <is>
          <t>MZB</t>
        </is>
      </c>
      <c r="N4" s="221" t="inlineStr">
        <is>
          <t>MZB_P</t>
        </is>
      </c>
      <c r="O4" s="222" t="n">
        <v>8.529999999999999</v>
      </c>
      <c r="Q4" s="445" t="n"/>
      <c r="R4" s="388" t="inlineStr">
        <is>
          <t>MZB</t>
        </is>
      </c>
      <c r="S4" s="388" t="inlineStr">
        <is>
          <t>MZB_P</t>
        </is>
      </c>
      <c r="T4" s="223">
        <f>CONCATENATE(R4,"/",S4)</f>
        <v/>
      </c>
      <c r="U4" s="224" t="n">
        <v>8.529999999999999</v>
      </c>
      <c r="V4" s="203" t="inlineStr">
        <is>
          <t>INTRUSIVOS</t>
        </is>
      </c>
    </row>
    <row r="5">
      <c r="A5" s="216" t="inlineStr">
        <is>
          <t>B</t>
        </is>
      </c>
      <c r="B5" s="217" t="inlineStr">
        <is>
          <t>Bloques</t>
        </is>
      </c>
      <c r="C5" s="202" t="n"/>
      <c r="D5" s="216" t="inlineStr">
        <is>
          <t>HQ</t>
        </is>
      </c>
      <c r="E5" s="217" t="n">
        <v>61.1</v>
      </c>
      <c r="G5" s="218" t="n"/>
      <c r="H5" s="219" t="inlineStr">
        <is>
          <t>MBL</t>
        </is>
      </c>
      <c r="I5" s="220" t="n">
        <v>18.7</v>
      </c>
      <c r="K5" s="445" t="n"/>
      <c r="L5" s="225" t="inlineStr">
        <is>
          <t>MBF1</t>
        </is>
      </c>
      <c r="M5" s="225" t="inlineStr">
        <is>
          <t>MBF</t>
        </is>
      </c>
      <c r="N5" s="225" t="inlineStr">
        <is>
          <t>MBF1</t>
        </is>
      </c>
      <c r="O5" s="222" t="n">
        <v>9.199999999999999</v>
      </c>
      <c r="Q5" s="445" t="n"/>
      <c r="R5" s="388" t="inlineStr">
        <is>
          <t>MBF</t>
        </is>
      </c>
      <c r="S5" s="388" t="inlineStr">
        <is>
          <t>MBF1</t>
        </is>
      </c>
      <c r="T5" s="223">
        <f>CONCATENATE(R5,"/",S5)</f>
        <v/>
      </c>
      <c r="U5" s="224" t="n">
        <v>9.199999999999999</v>
      </c>
      <c r="V5" s="203" t="inlineStr">
        <is>
          <t>INTRUSIVOS</t>
        </is>
      </c>
    </row>
    <row r="6">
      <c r="A6" s="216" t="inlineStr">
        <is>
          <t>I</t>
        </is>
      </c>
      <c r="B6" s="217" t="inlineStr">
        <is>
          <t>Irregular</t>
        </is>
      </c>
      <c r="C6" s="202" t="n"/>
      <c r="D6" s="216" t="inlineStr">
        <is>
          <t>PQ</t>
        </is>
      </c>
      <c r="E6" s="217" t="n">
        <v>85</v>
      </c>
      <c r="G6" s="226" t="inlineStr">
        <is>
          <t>INTRUSIVOS</t>
        </is>
      </c>
      <c r="H6" s="227" t="inlineStr">
        <is>
          <t>MZM</t>
        </is>
      </c>
      <c r="I6" s="220" t="n">
        <v>18.6</v>
      </c>
      <c r="K6" s="445" t="n"/>
      <c r="L6" s="225" t="inlineStr">
        <is>
          <t>MBF2</t>
        </is>
      </c>
      <c r="M6" s="225" t="inlineStr">
        <is>
          <t>MBF</t>
        </is>
      </c>
      <c r="N6" s="225" t="inlineStr">
        <is>
          <t>MBF2</t>
        </is>
      </c>
      <c r="O6" s="222" t="n">
        <v>10.73</v>
      </c>
      <c r="Q6" s="445" t="n"/>
      <c r="R6" s="388" t="inlineStr">
        <is>
          <t>MBF</t>
        </is>
      </c>
      <c r="S6" s="388" t="inlineStr">
        <is>
          <t>MBF2</t>
        </is>
      </c>
      <c r="T6" s="223">
        <f>CONCATENATE(R6,"/",S6)</f>
        <v/>
      </c>
      <c r="U6" s="224" t="n">
        <v>10.73</v>
      </c>
      <c r="V6" s="203" t="inlineStr">
        <is>
          <t>INTRUSIVOS</t>
        </is>
      </c>
    </row>
    <row r="7">
      <c r="A7" s="202" t="n"/>
      <c r="B7" s="202" t="n"/>
      <c r="C7" s="202" t="n"/>
      <c r="D7" s="202" t="n"/>
      <c r="E7" s="202" t="n"/>
      <c r="G7" s="226" t="n"/>
      <c r="H7" s="227" t="inlineStr">
        <is>
          <t>MZB</t>
        </is>
      </c>
      <c r="I7" s="220" t="n">
        <v>16.8</v>
      </c>
      <c r="K7" s="445" t="n"/>
      <c r="L7" s="225" t="inlineStr">
        <is>
          <t>MBF2</t>
        </is>
      </c>
      <c r="M7" s="225" t="inlineStr">
        <is>
          <t>MBF</t>
        </is>
      </c>
      <c r="N7" s="225" t="inlineStr">
        <is>
          <t>MBF_P</t>
        </is>
      </c>
      <c r="O7" s="222" t="n">
        <v>9.31</v>
      </c>
      <c r="Q7" s="445" t="n"/>
      <c r="R7" s="388" t="inlineStr">
        <is>
          <t>MBF</t>
        </is>
      </c>
      <c r="S7" s="388" t="inlineStr">
        <is>
          <t>MBF_P</t>
        </is>
      </c>
      <c r="T7" s="223">
        <f>CONCATENATE(R7,"/",S7)</f>
        <v/>
      </c>
      <c r="U7" s="224" t="n">
        <v>9.31</v>
      </c>
      <c r="V7" s="203" t="inlineStr">
        <is>
          <t>INTRUSIVOS</t>
        </is>
      </c>
    </row>
    <row r="8">
      <c r="A8" s="202" t="n"/>
      <c r="B8" s="202" t="n"/>
      <c r="C8" s="202" t="n"/>
      <c r="D8" s="202" t="n"/>
      <c r="E8" s="202" t="n"/>
      <c r="G8" s="226" t="n"/>
      <c r="H8" s="227" t="inlineStr">
        <is>
          <t>MBF</t>
        </is>
      </c>
      <c r="I8" s="220" t="n">
        <v>17.4</v>
      </c>
      <c r="K8" s="445" t="n"/>
      <c r="L8" s="228" t="inlineStr">
        <is>
          <t>MZM</t>
        </is>
      </c>
      <c r="M8" s="228" t="inlineStr">
        <is>
          <t>MZM</t>
        </is>
      </c>
      <c r="N8" s="228" t="inlineStr">
        <is>
          <t>MZM_F</t>
        </is>
      </c>
      <c r="O8" s="222" t="n">
        <v>9.31</v>
      </c>
      <c r="Q8" s="445" t="n"/>
      <c r="R8" s="388" t="inlineStr">
        <is>
          <t>MZM</t>
        </is>
      </c>
      <c r="S8" s="388" t="inlineStr">
        <is>
          <t>MZM_F</t>
        </is>
      </c>
      <c r="T8" s="223">
        <f>CONCATENATE(R8,"/",S8)</f>
        <v/>
      </c>
      <c r="U8" s="224" t="n">
        <v>9.31</v>
      </c>
      <c r="V8" s="203" t="inlineStr">
        <is>
          <t>INTRUSIVOS</t>
        </is>
      </c>
    </row>
    <row r="9">
      <c r="A9" s="201" t="inlineStr">
        <is>
          <t>Resistencia ISRM</t>
        </is>
      </c>
      <c r="B9" s="202" t="n"/>
      <c r="C9" s="202" t="n"/>
      <c r="D9" s="202" t="n"/>
      <c r="E9" s="202" t="n"/>
      <c r="G9" s="226" t="n"/>
      <c r="H9" s="227" t="inlineStr">
        <is>
          <t>MBF1</t>
        </is>
      </c>
      <c r="I9" s="220" t="n">
        <v>17.4</v>
      </c>
      <c r="K9" s="445" t="n"/>
      <c r="L9" s="228" t="inlineStr">
        <is>
          <t>MZM</t>
        </is>
      </c>
      <c r="M9" s="228" t="inlineStr">
        <is>
          <t>MZM</t>
        </is>
      </c>
      <c r="N9" s="228" t="inlineStr">
        <is>
          <t>MZM_M</t>
        </is>
      </c>
      <c r="O9" s="222" t="n">
        <v>8.609999999999999</v>
      </c>
      <c r="Q9" s="445" t="n"/>
      <c r="R9" s="388" t="inlineStr">
        <is>
          <t>MZM</t>
        </is>
      </c>
      <c r="S9" s="388" t="inlineStr">
        <is>
          <t>MZM_M</t>
        </is>
      </c>
      <c r="T9" s="223">
        <f>CONCATENATE(R9,"/",S9)</f>
        <v/>
      </c>
      <c r="U9" s="224" t="n">
        <v>8.609999999999999</v>
      </c>
      <c r="V9" s="203" t="inlineStr">
        <is>
          <t>INTRUSIVOS</t>
        </is>
      </c>
    </row>
    <row r="10">
      <c r="A10" s="229" t="inlineStr">
        <is>
          <t>UCS min (MPa)</t>
        </is>
      </c>
      <c r="B10" s="229" t="inlineStr">
        <is>
          <t>Abreviatura</t>
        </is>
      </c>
      <c r="C10" s="229" t="inlineStr">
        <is>
          <t>Denominación ISRM</t>
        </is>
      </c>
      <c r="D10" s="202" t="n"/>
      <c r="E10" s="202" t="n"/>
      <c r="G10" s="226" t="n"/>
      <c r="H10" s="227" t="inlineStr">
        <is>
          <t>MBF2</t>
        </is>
      </c>
      <c r="I10" s="220" t="n">
        <v>17.4</v>
      </c>
      <c r="K10" s="445" t="n"/>
      <c r="L10" s="230" t="inlineStr">
        <is>
          <t>MZH</t>
        </is>
      </c>
      <c r="M10" s="230" t="inlineStr">
        <is>
          <t>MZH</t>
        </is>
      </c>
      <c r="N10" s="230" t="inlineStr">
        <is>
          <t>MZH_1</t>
        </is>
      </c>
      <c r="O10" s="222" t="n">
        <v>11.62</v>
      </c>
      <c r="Q10" s="445" t="n"/>
      <c r="R10" s="388" t="inlineStr">
        <is>
          <t>MZH</t>
        </is>
      </c>
      <c r="S10" s="388" t="inlineStr">
        <is>
          <t>MZH_1</t>
        </is>
      </c>
      <c r="T10" s="223">
        <f>CONCATENATE(R10,"/",S10)</f>
        <v/>
      </c>
      <c r="U10" s="224" t="n">
        <v>11.62</v>
      </c>
      <c r="V10" s="203" t="inlineStr">
        <is>
          <t>INTRUSIVOS</t>
        </is>
      </c>
    </row>
    <row r="11">
      <c r="A11" s="217" t="n">
        <v>0.25</v>
      </c>
      <c r="B11" s="217" t="inlineStr">
        <is>
          <t>R0</t>
        </is>
      </c>
      <c r="C11" s="217" t="inlineStr">
        <is>
          <t>Extremadamente débil</t>
        </is>
      </c>
      <c r="D11" s="202" t="n"/>
      <c r="E11" s="202" t="n"/>
      <c r="G11" s="226" t="n"/>
      <c r="H11" s="227" t="inlineStr">
        <is>
          <t>MZQ</t>
        </is>
      </c>
      <c r="I11" s="220" t="n">
        <v>18.1</v>
      </c>
      <c r="K11" s="445" t="n"/>
      <c r="L11" s="230" t="inlineStr">
        <is>
          <t>MZH</t>
        </is>
      </c>
      <c r="M11" s="230" t="inlineStr">
        <is>
          <t>MZH</t>
        </is>
      </c>
      <c r="N11" s="230" t="inlineStr">
        <is>
          <t>MZH_2</t>
        </is>
      </c>
      <c r="O11" s="222" t="n">
        <v>9.31</v>
      </c>
      <c r="Q11" s="445" t="n"/>
      <c r="R11" s="388" t="inlineStr">
        <is>
          <t>MZH</t>
        </is>
      </c>
      <c r="S11" s="388" t="inlineStr">
        <is>
          <t>MZH_2</t>
        </is>
      </c>
      <c r="T11" s="223">
        <f>CONCATENATE(R11,"/",S11)</f>
        <v/>
      </c>
      <c r="U11" s="224" t="n">
        <v>9.31</v>
      </c>
      <c r="V11" s="203" t="inlineStr">
        <is>
          <t>INTRUSIVOS</t>
        </is>
      </c>
    </row>
    <row r="12">
      <c r="A12" s="217" t="n">
        <v>1</v>
      </c>
      <c r="B12" s="217" t="inlineStr">
        <is>
          <t>R1</t>
        </is>
      </c>
      <c r="C12" s="217" t="inlineStr">
        <is>
          <t>Muy débil</t>
        </is>
      </c>
      <c r="D12" s="202" t="n"/>
      <c r="E12" s="202" t="n"/>
      <c r="G12" s="226" t="n"/>
      <c r="H12" s="227" t="inlineStr">
        <is>
          <t>MZH</t>
        </is>
      </c>
      <c r="I12" s="220" t="n">
        <v>18.2</v>
      </c>
      <c r="K12" s="445" t="n"/>
      <c r="L12" s="230" t="inlineStr">
        <is>
          <t>MZD</t>
        </is>
      </c>
      <c r="M12" s="230" t="inlineStr">
        <is>
          <t>MZD</t>
        </is>
      </c>
      <c r="N12" s="230" t="inlineStr">
        <is>
          <t>MZD</t>
        </is>
      </c>
      <c r="O12" s="222" t="n">
        <v>7.6</v>
      </c>
      <c r="Q12" s="445" t="n"/>
      <c r="R12" s="388" t="inlineStr">
        <is>
          <t>MZD</t>
        </is>
      </c>
      <c r="S12" s="388" t="inlineStr">
        <is>
          <t>MZD</t>
        </is>
      </c>
      <c r="T12" s="223">
        <f>CONCATENATE(R12,"/",S12)</f>
        <v/>
      </c>
      <c r="U12" s="224" t="n">
        <v>7.6</v>
      </c>
      <c r="V12" s="203" t="inlineStr">
        <is>
          <t>INTRUSIVOS</t>
        </is>
      </c>
    </row>
    <row r="13">
      <c r="A13" s="217" t="n">
        <v>5</v>
      </c>
      <c r="B13" s="217" t="inlineStr">
        <is>
          <t>R2</t>
        </is>
      </c>
      <c r="C13" s="217" t="inlineStr">
        <is>
          <t>Débil</t>
        </is>
      </c>
      <c r="D13" s="202" t="n"/>
      <c r="E13" s="202" t="n"/>
      <c r="G13" s="231" t="inlineStr">
        <is>
          <t>SKARN</t>
        </is>
      </c>
      <c r="H13" s="232" t="inlineStr">
        <is>
          <t>GSK</t>
        </is>
      </c>
      <c r="I13" s="220" t="n">
        <v>15.2</v>
      </c>
      <c r="K13" s="445" t="n"/>
      <c r="L13" s="233" t="inlineStr">
        <is>
          <t>MZQ</t>
        </is>
      </c>
      <c r="M13" s="233" t="inlineStr">
        <is>
          <t>MZQ</t>
        </is>
      </c>
      <c r="N13" s="233" t="inlineStr">
        <is>
          <t>MZQ</t>
        </is>
      </c>
      <c r="O13" s="222" t="n">
        <v>12.29</v>
      </c>
      <c r="Q13" s="445" t="n"/>
      <c r="R13" s="388" t="inlineStr">
        <is>
          <t>MZQ</t>
        </is>
      </c>
      <c r="S13" s="388" t="inlineStr">
        <is>
          <t>MZQ</t>
        </is>
      </c>
      <c r="T13" s="223">
        <f>CONCATENATE(R13,"/",S13)</f>
        <v/>
      </c>
      <c r="U13" s="224" t="n">
        <v>12.29</v>
      </c>
      <c r="V13" s="203" t="inlineStr">
        <is>
          <t>INTRUSIVOS</t>
        </is>
      </c>
    </row>
    <row r="14">
      <c r="A14" s="217" t="n">
        <v>25</v>
      </c>
      <c r="B14" s="217" t="inlineStr">
        <is>
          <t>R3</t>
        </is>
      </c>
      <c r="C14" s="217" t="inlineStr">
        <is>
          <t>Moderadamente resistente</t>
        </is>
      </c>
      <c r="D14" s="202" t="n"/>
      <c r="E14" s="202" t="n"/>
      <c r="G14" s="231" t="n"/>
      <c r="H14" s="232" t="inlineStr">
        <is>
          <t>PSK</t>
        </is>
      </c>
      <c r="I14" s="220" t="n">
        <v>15.1</v>
      </c>
      <c r="K14" s="458" t="n"/>
      <c r="L14" s="234" t="inlineStr">
        <is>
          <t>AN</t>
        </is>
      </c>
      <c r="M14" s="234" t="inlineStr">
        <is>
          <t>AN</t>
        </is>
      </c>
      <c r="N14" s="234" t="inlineStr">
        <is>
          <t>LAM</t>
        </is>
      </c>
      <c r="O14" s="222" t="n">
        <v>9.31</v>
      </c>
      <c r="Q14" s="445" t="n"/>
      <c r="R14" s="388" t="inlineStr">
        <is>
          <t>MBF</t>
        </is>
      </c>
      <c r="S14" s="388" t="inlineStr">
        <is>
          <t>NR</t>
        </is>
      </c>
      <c r="T14" s="223">
        <f>CONCATENATE(R14,"/",S14)</f>
        <v/>
      </c>
      <c r="U14" s="224" t="n">
        <v>9.31</v>
      </c>
      <c r="V14" s="203" t="inlineStr">
        <is>
          <t>INTRUSIVOS</t>
        </is>
      </c>
    </row>
    <row r="15">
      <c r="A15" s="217" t="n">
        <v>50</v>
      </c>
      <c r="B15" s="217" t="inlineStr">
        <is>
          <t>R4</t>
        </is>
      </c>
      <c r="C15" s="217" t="inlineStr">
        <is>
          <t>Resistente</t>
        </is>
      </c>
      <c r="D15" s="202" t="n"/>
      <c r="E15" s="202" t="n"/>
      <c r="G15" s="231" t="n"/>
      <c r="H15" s="232" t="inlineStr">
        <is>
          <t>ESK</t>
        </is>
      </c>
      <c r="I15" s="220" t="n">
        <v>15.3</v>
      </c>
      <c r="K15" s="379" t="inlineStr">
        <is>
          <t>SEDIMENTARIOS</t>
        </is>
      </c>
      <c r="L15" s="235" t="inlineStr">
        <is>
          <t>LMT</t>
        </is>
      </c>
      <c r="M15" s="235" t="inlineStr">
        <is>
          <t>LMT</t>
        </is>
      </c>
      <c r="N15" s="235" t="inlineStr">
        <is>
          <t>LMT_M</t>
        </is>
      </c>
      <c r="O15" s="222" t="n">
        <v>14.74</v>
      </c>
      <c r="Q15" s="445" t="n"/>
      <c r="R15" s="388" t="inlineStr">
        <is>
          <t>MZM</t>
        </is>
      </c>
      <c r="S15" s="388" t="inlineStr">
        <is>
          <t>NR</t>
        </is>
      </c>
      <c r="T15" s="223">
        <f>CONCATENATE(R15,"/",S15)</f>
        <v/>
      </c>
      <c r="U15" s="224" t="n">
        <v>9.31</v>
      </c>
      <c r="V15" s="203" t="inlineStr">
        <is>
          <t>INTRUSIVOS</t>
        </is>
      </c>
    </row>
    <row r="16" ht="14.25" customHeight="1" s="418">
      <c r="A16" s="217" t="n">
        <v>100</v>
      </c>
      <c r="B16" s="217" t="inlineStr">
        <is>
          <t>R5</t>
        </is>
      </c>
      <c r="C16" s="202" t="inlineStr">
        <is>
          <t>Muy resistente</t>
        </is>
      </c>
      <c r="D16" s="202" t="n"/>
      <c r="E16" s="202" t="n"/>
      <c r="G16" s="231" t="n"/>
      <c r="H16" s="236" t="inlineStr">
        <is>
          <t xml:space="preserve">MSK </t>
        </is>
      </c>
      <c r="I16" s="220" t="n">
        <v>15.3</v>
      </c>
      <c r="K16" s="445" t="n"/>
      <c r="L16" s="235" t="inlineStr">
        <is>
          <t>LMT</t>
        </is>
      </c>
      <c r="M16" s="235" t="inlineStr">
        <is>
          <t>LMT</t>
        </is>
      </c>
      <c r="N16" s="235" t="inlineStr">
        <is>
          <t>LMT_Mg</t>
        </is>
      </c>
      <c r="O16" s="222" t="n">
        <v>14.25</v>
      </c>
      <c r="Q16" s="445" t="n"/>
      <c r="R16" s="388" t="inlineStr">
        <is>
          <t>MZB</t>
        </is>
      </c>
      <c r="S16" s="388" t="inlineStr">
        <is>
          <t>NR</t>
        </is>
      </c>
      <c r="T16" s="223">
        <f>CONCATENATE(R16,"/",S16)</f>
        <v/>
      </c>
      <c r="U16" s="224" t="n">
        <v>9.31</v>
      </c>
      <c r="V16" s="203" t="inlineStr">
        <is>
          <t>INTRUSIVOS</t>
        </is>
      </c>
    </row>
    <row r="17">
      <c r="A17" s="217" t="n">
        <v>250</v>
      </c>
      <c r="B17" s="217" t="inlineStr">
        <is>
          <t>R6</t>
        </is>
      </c>
      <c r="C17" s="217" t="inlineStr">
        <is>
          <t>Extremadamente resistente</t>
        </is>
      </c>
      <c r="D17" s="202" t="n"/>
      <c r="E17" s="202" t="n"/>
      <c r="G17" s="237" t="inlineStr">
        <is>
          <t>TODOS</t>
        </is>
      </c>
      <c r="H17" s="238" t="inlineStr">
        <is>
          <t>EGT</t>
        </is>
      </c>
      <c r="I17" s="220" t="n">
        <v>19.3</v>
      </c>
      <c r="K17" s="445" t="n"/>
      <c r="L17" s="235" t="inlineStr">
        <is>
          <t>LMT</t>
        </is>
      </c>
      <c r="M17" s="235" t="inlineStr">
        <is>
          <t>LMT</t>
        </is>
      </c>
      <c r="N17" s="235" t="inlineStr">
        <is>
          <t>LMT_S</t>
        </is>
      </c>
      <c r="O17" s="222" t="n">
        <v>14.84</v>
      </c>
      <c r="Q17" s="458" t="n"/>
      <c r="R17" s="388" t="inlineStr">
        <is>
          <t>MZH</t>
        </is>
      </c>
      <c r="S17" s="388" t="inlineStr">
        <is>
          <t>NR</t>
        </is>
      </c>
      <c r="T17" s="223">
        <f>CONCATENATE(R17,"/",S17)</f>
        <v/>
      </c>
      <c r="U17" s="224" t="n">
        <v>9.31</v>
      </c>
      <c r="V17" s="203" t="inlineStr">
        <is>
          <t>INTRUSIVOS</t>
        </is>
      </c>
    </row>
    <row r="18">
      <c r="A18" s="202" t="n"/>
      <c r="B18" s="202" t="n"/>
      <c r="C18" s="202" t="n"/>
      <c r="D18" s="202" t="n"/>
      <c r="E18" s="202" t="n"/>
      <c r="G18" s="237" t="n"/>
      <c r="H18" s="238" t="inlineStr">
        <is>
          <t>EPG</t>
        </is>
      </c>
      <c r="I18" s="220" t="n">
        <v>18.3</v>
      </c>
      <c r="K18" s="445" t="n"/>
      <c r="L18" s="235" t="inlineStr">
        <is>
          <t>LMT</t>
        </is>
      </c>
      <c r="M18" s="235" t="inlineStr">
        <is>
          <t>LMT</t>
        </is>
      </c>
      <c r="N18" s="235" t="inlineStr">
        <is>
          <t>LMT_C</t>
        </is>
      </c>
      <c r="O18" s="222" t="n">
        <v>16.83</v>
      </c>
      <c r="Q18" s="388" t="inlineStr">
        <is>
          <t>ENDOSKARN</t>
        </is>
      </c>
      <c r="R18" s="388" t="inlineStr">
        <is>
          <t>EGT</t>
        </is>
      </c>
      <c r="S18" s="388" t="inlineStr">
        <is>
          <t>MZM_M</t>
        </is>
      </c>
      <c r="T18" s="223">
        <f>CONCATENATE(R18,"/",S18)</f>
        <v/>
      </c>
      <c r="U18" s="224" t="n">
        <v>9.869999999999999</v>
      </c>
      <c r="V18" s="203" t="inlineStr">
        <is>
          <t>ENDOSKARN</t>
        </is>
      </c>
    </row>
    <row r="19">
      <c r="A19" s="202" t="n"/>
      <c r="B19" s="202" t="n"/>
      <c r="C19" s="202" t="n"/>
      <c r="D19" s="202" t="n"/>
      <c r="E19" s="202" t="n"/>
      <c r="G19" s="239" t="n"/>
      <c r="H19" s="240" t="inlineStr">
        <is>
          <t>OTRO</t>
        </is>
      </c>
      <c r="I19" s="220" t="n">
        <v>17.7</v>
      </c>
      <c r="K19" s="445" t="n"/>
      <c r="L19" s="235" t="inlineStr">
        <is>
          <t>LMT</t>
        </is>
      </c>
      <c r="M19" s="235" t="inlineStr">
        <is>
          <t>LMT</t>
        </is>
      </c>
      <c r="N19" s="235" t="inlineStr">
        <is>
          <t>LMT_U</t>
        </is>
      </c>
      <c r="O19" s="222" t="n">
        <v>14.84</v>
      </c>
      <c r="Q19" s="445" t="n"/>
      <c r="R19" s="388" t="inlineStr">
        <is>
          <t>EGT</t>
        </is>
      </c>
      <c r="S19" s="388" t="inlineStr">
        <is>
          <t>MZB_EQ</t>
        </is>
      </c>
      <c r="T19" s="223">
        <f>CONCATENATE(R19,"/",S19)</f>
        <v/>
      </c>
      <c r="U19" s="224" t="n">
        <v>9.869999999999999</v>
      </c>
      <c r="V19" s="203" t="inlineStr">
        <is>
          <t>ENDOSKARN</t>
        </is>
      </c>
    </row>
    <row r="20">
      <c r="A20" s="241" t="inlineStr">
        <is>
          <t>Dirección de rotura</t>
        </is>
      </c>
      <c r="B20" s="241" t="n"/>
      <c r="C20" s="202" t="n"/>
      <c r="D20" s="202" t="n"/>
      <c r="E20" s="202" t="n"/>
      <c r="K20" s="458" t="n"/>
      <c r="L20" s="242" t="inlineStr">
        <is>
          <t>SHL</t>
        </is>
      </c>
      <c r="M20" s="242" t="inlineStr">
        <is>
          <t>HFL</t>
        </is>
      </c>
      <c r="N20" s="242" t="inlineStr">
        <is>
          <t>SHL_MA</t>
        </is>
      </c>
      <c r="O20" s="222" t="n">
        <v>14.84</v>
      </c>
      <c r="Q20" s="445" t="n"/>
      <c r="R20" s="388" t="inlineStr">
        <is>
          <t>EGT</t>
        </is>
      </c>
      <c r="S20" s="388" t="inlineStr">
        <is>
          <t>-</t>
        </is>
      </c>
      <c r="T20" s="223">
        <f>CONCATENATE(R20,"/",S20)</f>
        <v/>
      </c>
      <c r="U20" s="224" t="n">
        <v>9.869999999999999</v>
      </c>
      <c r="V20" s="203" t="inlineStr">
        <is>
          <t>ENDOSKARN</t>
        </is>
      </c>
    </row>
    <row r="21">
      <c r="A21" s="217" t="inlineStr">
        <is>
          <t>Pa</t>
        </is>
      </c>
      <c r="B21" s="217" t="inlineStr">
        <is>
          <t>Paralela a los planos de debilidad (estratificación, foliación)</t>
        </is>
      </c>
      <c r="C21" s="202" t="n"/>
      <c r="D21" s="202" t="n"/>
      <c r="E21" s="202" t="n"/>
      <c r="K21" s="379" t="inlineStr">
        <is>
          <t>METAMORFICAS</t>
        </is>
      </c>
      <c r="L21" s="243" t="inlineStr">
        <is>
          <t>LMT</t>
        </is>
      </c>
      <c r="M21" s="243" t="inlineStr">
        <is>
          <t>GSK</t>
        </is>
      </c>
      <c r="N21" s="243" t="inlineStr">
        <is>
          <t xml:space="preserve">Varios   </t>
        </is>
      </c>
      <c r="O21" s="222" t="n">
        <v>11.15</v>
      </c>
      <c r="Q21" s="445" t="n"/>
      <c r="R21" s="388" t="inlineStr">
        <is>
          <t>EPG</t>
        </is>
      </c>
      <c r="S21" s="388" t="inlineStr">
        <is>
          <t>MZB_EQ</t>
        </is>
      </c>
      <c r="T21" s="223">
        <f>CONCATENATE(R21,"/",S21)</f>
        <v/>
      </c>
      <c r="U21" s="224" t="n">
        <v>9.869999999999999</v>
      </c>
      <c r="V21" s="203" t="inlineStr">
        <is>
          <t>ENDOSKARN</t>
        </is>
      </c>
    </row>
    <row r="22">
      <c r="A22" s="217" t="inlineStr">
        <is>
          <t>Pe</t>
        </is>
      </c>
      <c r="B22" s="217" t="inlineStr">
        <is>
          <t>Perpendicular a los planos de debilidad (estratificación, foliación)</t>
        </is>
      </c>
      <c r="C22" s="202" t="n"/>
      <c r="D22" s="202" t="n"/>
      <c r="E22" s="202" t="n"/>
      <c r="K22" s="445" t="n"/>
      <c r="L22" s="243" t="inlineStr">
        <is>
          <t>LMT</t>
        </is>
      </c>
      <c r="M22" s="243" t="inlineStr">
        <is>
          <t>PSK</t>
        </is>
      </c>
      <c r="N22" s="243" t="inlineStr">
        <is>
          <t>Varios</t>
        </is>
      </c>
      <c r="O22" s="222" t="n">
        <v>12.63</v>
      </c>
      <c r="Q22" s="445" t="n"/>
      <c r="R22" s="388" t="inlineStr">
        <is>
          <t>EPG</t>
        </is>
      </c>
      <c r="S22" s="388" t="inlineStr">
        <is>
          <t>MZM_M</t>
        </is>
      </c>
      <c r="T22" s="223">
        <f>CONCATENATE(R22,"/",S22)</f>
        <v/>
      </c>
      <c r="U22" s="224" t="n">
        <v>9.869999999999999</v>
      </c>
      <c r="V22" s="203" t="inlineStr">
        <is>
          <t>ENDOSKARN</t>
        </is>
      </c>
    </row>
    <row r="23">
      <c r="A23" s="217" t="inlineStr">
        <is>
          <t>NA</t>
        </is>
      </c>
      <c r="B23" s="217" t="inlineStr">
        <is>
          <t>No aplica (rocas masivas sin planos de debilidad)</t>
        </is>
      </c>
      <c r="C23" s="202" t="n"/>
      <c r="D23" s="202" t="n"/>
      <c r="E23" s="202" t="n"/>
      <c r="K23" s="445" t="n"/>
      <c r="L23" s="243" t="inlineStr">
        <is>
          <t>LMT</t>
        </is>
      </c>
      <c r="M23" s="243" t="inlineStr">
        <is>
          <t>MSK</t>
        </is>
      </c>
      <c r="N23" s="243" t="inlineStr">
        <is>
          <t xml:space="preserve">Varios </t>
        </is>
      </c>
      <c r="O23" s="222" t="n">
        <v>12.63</v>
      </c>
      <c r="Q23" s="445" t="n"/>
      <c r="R23" s="388" t="inlineStr">
        <is>
          <t>EPG</t>
        </is>
      </c>
      <c r="S23" s="388" t="inlineStr">
        <is>
          <t>MZD</t>
        </is>
      </c>
      <c r="T23" s="223">
        <f>CONCATENATE(R23,"/",S23)</f>
        <v/>
      </c>
      <c r="U23" s="224" t="n">
        <v>9.869999999999999</v>
      </c>
      <c r="V23" s="203" t="inlineStr">
        <is>
          <t>ENDOSKARN</t>
        </is>
      </c>
    </row>
    <row r="24">
      <c r="A24" s="202" t="n"/>
      <c r="B24" s="202" t="n"/>
      <c r="C24" s="202" t="n"/>
      <c r="D24" s="202" t="n"/>
      <c r="E24" s="202" t="n"/>
      <c r="K24" s="445" t="n"/>
      <c r="L24" s="243" t="inlineStr">
        <is>
          <t>LMT</t>
        </is>
      </c>
      <c r="M24" s="243" t="inlineStr">
        <is>
          <t>ESK</t>
        </is>
      </c>
      <c r="N24" s="243" t="inlineStr">
        <is>
          <t>Varios</t>
        </is>
      </c>
      <c r="O24" s="222" t="n">
        <v>12.63</v>
      </c>
      <c r="Q24" s="458" t="n"/>
      <c r="R24" s="388" t="inlineStr">
        <is>
          <t>EPG</t>
        </is>
      </c>
      <c r="S24" s="388" t="inlineStr">
        <is>
          <t>-</t>
        </is>
      </c>
      <c r="T24" s="223">
        <f>CONCATENATE(R24,"/",S24)</f>
        <v/>
      </c>
      <c r="U24" s="224" t="n">
        <v>9.869999999999999</v>
      </c>
      <c r="V24" s="203" t="inlineStr">
        <is>
          <t>ENDOSKARN</t>
        </is>
      </c>
    </row>
    <row r="25">
      <c r="A25" s="241" t="inlineStr">
        <is>
          <t>Tipo de fractura</t>
        </is>
      </c>
      <c r="B25" s="241" t="n"/>
      <c r="C25" s="202" t="n"/>
      <c r="D25" s="202" t="n"/>
      <c r="E25" s="202" t="n"/>
      <c r="K25" s="445" t="n"/>
      <c r="L25" s="244" t="inlineStr">
        <is>
          <t>LMT</t>
        </is>
      </c>
      <c r="M25" s="244" t="inlineStr">
        <is>
          <t>MBC</t>
        </is>
      </c>
      <c r="N25" s="244" t="inlineStr">
        <is>
          <t xml:space="preserve">Varios </t>
        </is>
      </c>
      <c r="O25" s="222" t="n">
        <v>11.78</v>
      </c>
      <c r="Q25" s="388" t="inlineStr">
        <is>
          <t>BRECHAS</t>
        </is>
      </c>
      <c r="R25" s="388" t="inlineStr">
        <is>
          <t>TBX</t>
        </is>
      </c>
      <c r="S25" s="388" t="inlineStr">
        <is>
          <t>TBX</t>
        </is>
      </c>
      <c r="T25" s="223">
        <f>CONCATENATE(R25,"/",S25)</f>
        <v/>
      </c>
      <c r="U25" s="224" t="n">
        <v>13.72</v>
      </c>
      <c r="V25" s="203" t="inlineStr">
        <is>
          <t>BRECHAS</t>
        </is>
      </c>
    </row>
    <row r="26">
      <c r="A26" s="217" t="inlineStr">
        <is>
          <t>M</t>
        </is>
      </c>
      <c r="B26" s="217" t="inlineStr">
        <is>
          <t>Rotura por matriz. Si la muestra no se rompe se considera M.</t>
        </is>
      </c>
      <c r="C26" s="202" t="n"/>
      <c r="D26" s="202" t="n"/>
      <c r="E26" s="202" t="n"/>
      <c r="K26" s="445" t="n"/>
      <c r="L26" s="245" t="inlineStr">
        <is>
          <t>LMT</t>
        </is>
      </c>
      <c r="M26" s="245" t="inlineStr">
        <is>
          <t>MBL</t>
        </is>
      </c>
      <c r="N26" s="245" t="inlineStr">
        <is>
          <t>Varios</t>
        </is>
      </c>
      <c r="O26" s="222" t="n">
        <v>13.34</v>
      </c>
      <c r="Q26" s="445" t="n"/>
      <c r="R26" s="388" t="inlineStr">
        <is>
          <t>BX</t>
        </is>
      </c>
      <c r="S26" s="388" t="inlineStr">
        <is>
          <t>TBX</t>
        </is>
      </c>
      <c r="T26" s="223">
        <f>CONCATENATE(R26,"/",S26)</f>
        <v/>
      </c>
      <c r="U26" s="224" t="n">
        <v>13.72</v>
      </c>
      <c r="V26" s="203" t="inlineStr">
        <is>
          <t>BRECHAS</t>
        </is>
      </c>
    </row>
    <row r="27">
      <c r="A27" s="217" t="inlineStr">
        <is>
          <t>E</t>
        </is>
      </c>
      <c r="B27" s="217" t="inlineStr">
        <is>
          <t>Rotura por estructura</t>
        </is>
      </c>
      <c r="C27" s="202" t="n"/>
      <c r="D27" s="202" t="n"/>
      <c r="E27" s="202" t="n"/>
      <c r="K27" s="445" t="n"/>
      <c r="L27" s="246" t="inlineStr">
        <is>
          <t>SHL</t>
        </is>
      </c>
      <c r="M27" s="246" t="inlineStr">
        <is>
          <t>HFL</t>
        </is>
      </c>
      <c r="N27" s="246" t="inlineStr">
        <is>
          <t>-</t>
        </is>
      </c>
      <c r="O27" s="222" t="n">
        <v>12.63</v>
      </c>
      <c r="Q27" s="445" t="n"/>
      <c r="R27" s="388" t="inlineStr">
        <is>
          <t>HBX</t>
        </is>
      </c>
      <c r="S27" s="388" t="inlineStr">
        <is>
          <t>HBX</t>
        </is>
      </c>
      <c r="T27" s="223">
        <f>CONCATENATE(R27,"/",S27)</f>
        <v/>
      </c>
      <c r="U27" s="224" t="n">
        <v>11.41</v>
      </c>
      <c r="V27" s="203" t="inlineStr">
        <is>
          <t>BRECHAS</t>
        </is>
      </c>
    </row>
    <row r="28">
      <c r="A28" s="217" t="inlineStr">
        <is>
          <t>C</t>
        </is>
      </c>
      <c r="B28" s="217" t="inlineStr">
        <is>
          <t>Rotura combinada, por matriz y estructura</t>
        </is>
      </c>
      <c r="C28" s="202" t="n"/>
      <c r="D28" s="202" t="n"/>
      <c r="E28" s="202" t="n"/>
      <c r="K28" s="458" t="n"/>
      <c r="L28" s="247" t="inlineStr">
        <is>
          <t>SND</t>
        </is>
      </c>
      <c r="M28" s="247" t="inlineStr">
        <is>
          <t>QZT</t>
        </is>
      </c>
      <c r="N28" s="247" t="inlineStr">
        <is>
          <t>-</t>
        </is>
      </c>
      <c r="O28" s="222" t="n">
        <v>12.63</v>
      </c>
      <c r="Q28" s="458" t="n"/>
      <c r="R28" s="388" t="inlineStr">
        <is>
          <t>MBX</t>
        </is>
      </c>
      <c r="S28" s="388" t="inlineStr">
        <is>
          <t>MBX</t>
        </is>
      </c>
      <c r="T28" s="223">
        <f>CONCATENATE(R28,"/",S28)</f>
        <v/>
      </c>
      <c r="U28" s="224" t="n">
        <v>11.41</v>
      </c>
      <c r="V28" s="203" t="inlineStr">
        <is>
          <t>BRECHAS</t>
        </is>
      </c>
    </row>
    <row r="29">
      <c r="A29" s="202" t="n"/>
      <c r="B29" s="202" t="n"/>
      <c r="C29" s="202" t="n"/>
      <c r="D29" s="202" t="n"/>
      <c r="E29" s="202" t="n"/>
      <c r="K29" s="379" t="inlineStr">
        <is>
          <t>BRECHAS</t>
        </is>
      </c>
      <c r="L29" s="225" t="inlineStr">
        <is>
          <t>TBX</t>
        </is>
      </c>
      <c r="M29" s="225" t="inlineStr">
        <is>
          <t>TBX</t>
        </is>
      </c>
      <c r="N29" s="225" t="inlineStr">
        <is>
          <t>TBX</t>
        </is>
      </c>
      <c r="O29" s="222" t="n">
        <v>13.72</v>
      </c>
      <c r="Q29" s="388" t="inlineStr">
        <is>
          <t>SEDIMENTARIAS</t>
        </is>
      </c>
      <c r="R29" s="388" t="inlineStr">
        <is>
          <t>LMT</t>
        </is>
      </c>
      <c r="S29" s="388" t="inlineStr">
        <is>
          <t>LMT</t>
        </is>
      </c>
      <c r="T29" s="223">
        <f>CONCATENATE(R29,"/",S29)</f>
        <v/>
      </c>
      <c r="U29" s="224" t="n">
        <v>14.84</v>
      </c>
      <c r="V29" s="203" t="inlineStr">
        <is>
          <t>SEDIMENTARIAS</t>
        </is>
      </c>
    </row>
    <row r="30">
      <c r="K30" s="445" t="n"/>
      <c r="L30" s="225" t="inlineStr">
        <is>
          <t>HBX</t>
        </is>
      </c>
      <c r="M30" s="225" t="inlineStr">
        <is>
          <t>HBX</t>
        </is>
      </c>
      <c r="N30" s="225" t="inlineStr">
        <is>
          <t>HBX</t>
        </is>
      </c>
      <c r="O30" s="222" t="n">
        <v>11.41</v>
      </c>
      <c r="Q30" s="445" t="n"/>
      <c r="R30" s="388" t="inlineStr">
        <is>
          <t>LMT</t>
        </is>
      </c>
      <c r="S30" s="388" t="inlineStr">
        <is>
          <t>NR</t>
        </is>
      </c>
      <c r="T30" s="223">
        <f>CONCATENATE(R30,"/",S30)</f>
        <v/>
      </c>
      <c r="U30" s="224" t="n">
        <v>14.84</v>
      </c>
      <c r="V30" s="203" t="inlineStr">
        <is>
          <t>SEDIMENTARIAS</t>
        </is>
      </c>
    </row>
    <row r="31" ht="25.5" customHeight="1" s="418">
      <c r="K31" s="458" t="n"/>
      <c r="L31" s="225" t="inlineStr">
        <is>
          <t>MBX / varios</t>
        </is>
      </c>
      <c r="M31" s="225" t="inlineStr">
        <is>
          <t>MBX</t>
        </is>
      </c>
      <c r="N31" s="225" t="inlineStr">
        <is>
          <t>MBX</t>
        </is>
      </c>
      <c r="O31" s="222" t="n">
        <v>11.41</v>
      </c>
      <c r="Q31" s="445" t="n"/>
      <c r="R31" s="388" t="inlineStr">
        <is>
          <t>LMT</t>
        </is>
      </c>
      <c r="S31" s="388" t="inlineStr">
        <is>
          <t>LMT_M</t>
        </is>
      </c>
      <c r="T31" s="223">
        <f>CONCATENATE(R31,"/",S31)</f>
        <v/>
      </c>
      <c r="U31" s="224" t="n">
        <v>14.74</v>
      </c>
      <c r="V31" s="203" t="inlineStr">
        <is>
          <t>SEDIMENTARIAS</t>
        </is>
      </c>
    </row>
    <row r="32">
      <c r="K32" s="379" t="inlineStr">
        <is>
          <t>ENDOSKARN</t>
        </is>
      </c>
      <c r="L32" s="248" t="inlineStr">
        <is>
          <t>Intrusivo</t>
        </is>
      </c>
      <c r="M32" s="248" t="inlineStr">
        <is>
          <t>EPG</t>
        </is>
      </c>
      <c r="N32" s="248" t="inlineStr">
        <is>
          <t>-</t>
        </is>
      </c>
      <c r="O32" s="222" t="n">
        <v>9.869999999999999</v>
      </c>
      <c r="Q32" s="445" t="n"/>
      <c r="R32" s="388" t="inlineStr">
        <is>
          <t>LMT</t>
        </is>
      </c>
      <c r="S32" s="388" t="inlineStr">
        <is>
          <t>LMT_MG</t>
        </is>
      </c>
      <c r="T32" s="223">
        <f>CONCATENATE(R32,"/",S32)</f>
        <v/>
      </c>
      <c r="U32" s="224" t="n">
        <v>14.25</v>
      </c>
      <c r="V32" s="203" t="inlineStr">
        <is>
          <t>SEDIMENTARIAS</t>
        </is>
      </c>
    </row>
    <row r="33">
      <c r="K33" s="458" t="n"/>
      <c r="L33" s="248" t="inlineStr">
        <is>
          <t>Intrusivo</t>
        </is>
      </c>
      <c r="M33" s="248" t="inlineStr">
        <is>
          <t>EGT</t>
        </is>
      </c>
      <c r="N33" s="248" t="inlineStr">
        <is>
          <t>-</t>
        </is>
      </c>
      <c r="O33" s="222" t="n">
        <v>9.869999999999999</v>
      </c>
      <c r="Q33" s="445" t="n"/>
      <c r="R33" s="388" t="inlineStr">
        <is>
          <t>LMT</t>
        </is>
      </c>
      <c r="S33" s="388" t="inlineStr">
        <is>
          <t>LMT_S</t>
        </is>
      </c>
      <c r="T33" s="223">
        <f>CONCATENATE(R33,"/",S33)</f>
        <v/>
      </c>
      <c r="U33" s="224" t="n">
        <v>14.84</v>
      </c>
      <c r="V33" s="203" t="inlineStr">
        <is>
          <t>SEDIMENTARIAS</t>
        </is>
      </c>
    </row>
    <row r="34">
      <c r="Q34" s="445" t="n"/>
      <c r="R34" s="388" t="inlineStr">
        <is>
          <t>LMT</t>
        </is>
      </c>
      <c r="S34" s="388" t="inlineStr">
        <is>
          <t>LMT_C</t>
        </is>
      </c>
      <c r="T34" s="223">
        <f>CONCATENATE(R34,"/",S34)</f>
        <v/>
      </c>
      <c r="U34" s="224" t="n">
        <v>16.83</v>
      </c>
      <c r="V34" s="203" t="inlineStr">
        <is>
          <t>SEDIMENTARIAS</t>
        </is>
      </c>
    </row>
    <row r="35">
      <c r="K35" s="249" t="inlineStr">
        <is>
          <t>Nota:</t>
        </is>
      </c>
      <c r="L35" s="250" t="n"/>
      <c r="M35" s="250" t="n"/>
      <c r="N35" s="250" t="n"/>
      <c r="O35" s="250" t="n"/>
      <c r="Q35" s="445" t="n"/>
      <c r="R35" s="388" t="inlineStr">
        <is>
          <t>HFL</t>
        </is>
      </c>
      <c r="S35" s="388" t="inlineStr">
        <is>
          <t>SHL_MA</t>
        </is>
      </c>
      <c r="T35" s="223">
        <f>CONCATENATE(R35,"/",S35)</f>
        <v/>
      </c>
      <c r="U35" s="224" t="n">
        <v>14.84</v>
      </c>
      <c r="V35" s="203" t="inlineStr">
        <is>
          <t>SEDIMENTARIAS</t>
        </is>
      </c>
    </row>
    <row r="36">
      <c r="K36" s="250" t="inlineStr">
        <is>
          <t>Si se registra NR como litología 1, 2 o 3 en los ensayos de carga puntual</t>
        </is>
      </c>
      <c r="L36" s="250" t="n"/>
      <c r="M36" s="250" t="n"/>
      <c r="N36" s="250" t="n"/>
      <c r="O36" s="250" t="n"/>
      <c r="Q36" s="445" t="n"/>
      <c r="R36" s="388" t="inlineStr">
        <is>
          <t>OVD</t>
        </is>
      </c>
      <c r="S36" s="388" t="inlineStr">
        <is>
          <t>OVD</t>
        </is>
      </c>
      <c r="T36" s="223">
        <f>CONCATENATE(R36,"/",S36)</f>
        <v/>
      </c>
      <c r="U36" s="224" t="n">
        <v>14.84</v>
      </c>
      <c r="V36" s="203" t="inlineStr">
        <is>
          <t>SEDIMENTARIAS</t>
        </is>
      </c>
    </row>
    <row r="37">
      <c r="K37" s="250" t="inlineStr">
        <is>
          <t>indica que la información no fue registrada al momento de registrar la muestra.</t>
        </is>
      </c>
      <c r="L37" s="250" t="n"/>
      <c r="M37" s="250" t="n"/>
      <c r="N37" s="250" t="n"/>
      <c r="O37" s="250" t="n"/>
      <c r="Q37" s="458" t="n"/>
      <c r="R37" s="388" t="inlineStr">
        <is>
          <t>OVD</t>
        </is>
      </c>
      <c r="S37" s="388" t="inlineStr">
        <is>
          <t>-</t>
        </is>
      </c>
      <c r="T37" s="223">
        <f>CONCATENATE(R37,"/",S37)</f>
        <v/>
      </c>
      <c r="U37" s="224" t="n">
        <v>14.84</v>
      </c>
      <c r="V37" s="203" t="inlineStr">
        <is>
          <t>SEDIMENTARIAS</t>
        </is>
      </c>
    </row>
    <row r="38">
      <c r="Q38" s="388" t="inlineStr">
        <is>
          <t>METAMORFICAS</t>
        </is>
      </c>
      <c r="R38" s="388" t="inlineStr">
        <is>
          <t>GSK</t>
        </is>
      </c>
      <c r="S38" s="388" t="inlineStr">
        <is>
          <t>LMT_M</t>
        </is>
      </c>
      <c r="T38" s="223">
        <f>CONCATENATE(R38,"/",S38)</f>
        <v/>
      </c>
      <c r="U38" s="224" t="n">
        <v>11.15</v>
      </c>
      <c r="V38" s="203" t="inlineStr">
        <is>
          <t>METAMORFICAS</t>
        </is>
      </c>
    </row>
    <row r="39">
      <c r="Q39" s="445" t="n"/>
      <c r="R39" s="388" t="inlineStr">
        <is>
          <t>GSK</t>
        </is>
      </c>
      <c r="S39" s="388" t="inlineStr">
        <is>
          <t>LMT_C</t>
        </is>
      </c>
      <c r="T39" s="223">
        <f>CONCATENATE(R39,"/",S39)</f>
        <v/>
      </c>
      <c r="U39" s="224" t="n">
        <v>11.15</v>
      </c>
      <c r="V39" s="203" t="inlineStr">
        <is>
          <t>METAMORFICAS</t>
        </is>
      </c>
    </row>
    <row r="40">
      <c r="Q40" s="445" t="n"/>
      <c r="R40" s="388" t="inlineStr">
        <is>
          <t>GSK</t>
        </is>
      </c>
      <c r="S40" s="388" t="inlineStr">
        <is>
          <t>LMT_S</t>
        </is>
      </c>
      <c r="T40" s="223">
        <f>CONCATENATE(R40,"/",S40)</f>
        <v/>
      </c>
      <c r="U40" s="224" t="n">
        <v>11.15</v>
      </c>
      <c r="V40" s="203" t="inlineStr">
        <is>
          <t>METAMORFICAS</t>
        </is>
      </c>
    </row>
    <row r="41">
      <c r="Q41" s="445" t="n"/>
      <c r="R41" s="388" t="inlineStr">
        <is>
          <t>GSK</t>
        </is>
      </c>
      <c r="S41" s="388" t="inlineStr">
        <is>
          <t>LMT_U</t>
        </is>
      </c>
      <c r="T41" s="223">
        <f>CONCATENATE(R41,"/",S41)</f>
        <v/>
      </c>
      <c r="U41" s="224" t="n">
        <v>11.15</v>
      </c>
      <c r="V41" s="203" t="inlineStr">
        <is>
          <t>METAMORFICAS</t>
        </is>
      </c>
    </row>
    <row r="42">
      <c r="Q42" s="445" t="n"/>
      <c r="R42" s="388" t="inlineStr">
        <is>
          <t>GSK</t>
        </is>
      </c>
      <c r="S42" s="388" t="inlineStr">
        <is>
          <t>Varios</t>
        </is>
      </c>
      <c r="T42" s="223">
        <f>CONCATENATE(R42,"/",S42)</f>
        <v/>
      </c>
      <c r="U42" s="224" t="n">
        <v>11.15</v>
      </c>
      <c r="V42" s="203" t="inlineStr">
        <is>
          <t>METAMORFICAS</t>
        </is>
      </c>
    </row>
    <row r="43">
      <c r="Q43" s="445" t="n"/>
      <c r="R43" s="388" t="inlineStr">
        <is>
          <t>PSK</t>
        </is>
      </c>
      <c r="S43" s="388" t="inlineStr">
        <is>
          <t>LMT_MG</t>
        </is>
      </c>
      <c r="T43" s="223">
        <f>CONCATENATE(R43,"/",S43)</f>
        <v/>
      </c>
      <c r="U43" s="224" t="n">
        <v>12.63</v>
      </c>
      <c r="V43" s="203" t="inlineStr">
        <is>
          <t>METAMORFICAS</t>
        </is>
      </c>
    </row>
    <row r="44">
      <c r="Q44" s="445" t="n"/>
      <c r="R44" s="388" t="inlineStr">
        <is>
          <t>PSK</t>
        </is>
      </c>
      <c r="S44" s="388" t="inlineStr">
        <is>
          <t>LMT_C</t>
        </is>
      </c>
      <c r="T44" s="223">
        <f>CONCATENATE(R44,"/",S44)</f>
        <v/>
      </c>
      <c r="U44" s="224" t="n">
        <v>12.63</v>
      </c>
      <c r="V44" s="203" t="inlineStr">
        <is>
          <t>METAMORFICAS</t>
        </is>
      </c>
    </row>
    <row r="45">
      <c r="Q45" s="445" t="n"/>
      <c r="R45" s="388" t="inlineStr">
        <is>
          <t>PSK</t>
        </is>
      </c>
      <c r="S45" s="388" t="inlineStr">
        <is>
          <t>LMT_S</t>
        </is>
      </c>
      <c r="T45" s="223">
        <f>CONCATENATE(R45,"/",S45)</f>
        <v/>
      </c>
      <c r="U45" s="224" t="n">
        <v>12.63</v>
      </c>
      <c r="V45" s="203" t="inlineStr">
        <is>
          <t>METAMORFICAS</t>
        </is>
      </c>
    </row>
    <row r="46">
      <c r="Q46" s="445" t="n"/>
      <c r="R46" s="388" t="inlineStr">
        <is>
          <t>PSK</t>
        </is>
      </c>
      <c r="S46" s="388" t="inlineStr">
        <is>
          <t>LMT_U</t>
        </is>
      </c>
      <c r="T46" s="223">
        <f>CONCATENATE(R46,"/",S46)</f>
        <v/>
      </c>
      <c r="U46" s="224" t="n">
        <v>12.63</v>
      </c>
      <c r="V46" s="203" t="inlineStr">
        <is>
          <t>METAMORFICAS</t>
        </is>
      </c>
    </row>
    <row r="47">
      <c r="Q47" s="445" t="n"/>
      <c r="R47" s="388" t="inlineStr">
        <is>
          <t>MSK</t>
        </is>
      </c>
      <c r="S47" s="388" t="inlineStr">
        <is>
          <t>LMT_MG</t>
        </is>
      </c>
      <c r="T47" s="223">
        <f>CONCATENATE(R47,"/",S47)</f>
        <v/>
      </c>
      <c r="U47" s="224" t="n">
        <v>12.63</v>
      </c>
      <c r="V47" s="203" t="inlineStr">
        <is>
          <t>METAMORFICAS</t>
        </is>
      </c>
    </row>
    <row r="48">
      <c r="Q48" s="445" t="n"/>
      <c r="R48" s="388" t="inlineStr">
        <is>
          <t>MSK</t>
        </is>
      </c>
      <c r="S48" s="388" t="inlineStr">
        <is>
          <t>LMT_S</t>
        </is>
      </c>
      <c r="T48" s="223">
        <f>CONCATENATE(R48,"/",S48)</f>
        <v/>
      </c>
      <c r="U48" s="224" t="n">
        <v>12.63</v>
      </c>
      <c r="V48" s="203" t="inlineStr">
        <is>
          <t>METAMORFICAS</t>
        </is>
      </c>
    </row>
    <row r="49">
      <c r="A49" s="28" t="inlineStr">
        <is>
          <t>PASSWORD BD</t>
        </is>
      </c>
      <c r="B49" s="28" t="inlineStr">
        <is>
          <t>ppm</t>
        </is>
      </c>
      <c r="Q49" s="445" t="n"/>
      <c r="R49" s="388" t="inlineStr">
        <is>
          <t>ESK</t>
        </is>
      </c>
      <c r="S49" s="388" t="inlineStr">
        <is>
          <t>LMT_M</t>
        </is>
      </c>
      <c r="T49" s="223">
        <f>CONCATENATE(R49,"/",S49)</f>
        <v/>
      </c>
      <c r="U49" s="224" t="n">
        <v>12.63</v>
      </c>
      <c r="V49" s="203" t="inlineStr">
        <is>
          <t>METAMORFICAS</t>
        </is>
      </c>
    </row>
    <row r="50" ht="13.5" customHeight="1" s="418" thickBot="1">
      <c r="A50" s="4" t="n"/>
      <c r="B50" s="4" t="n"/>
      <c r="Q50" s="445" t="n"/>
      <c r="R50" s="388" t="inlineStr">
        <is>
          <t>ESK</t>
        </is>
      </c>
      <c r="S50" s="388" t="inlineStr">
        <is>
          <t>LMT_MG</t>
        </is>
      </c>
      <c r="T50" s="223">
        <f>CONCATENATE(R50,"/",S50)</f>
        <v/>
      </c>
      <c r="U50" s="224" t="n">
        <v>12.63</v>
      </c>
      <c r="V50" s="203" t="inlineStr">
        <is>
          <t>METAMORFICAS</t>
        </is>
      </c>
    </row>
    <row r="51">
      <c r="A51" s="389" t="inlineStr">
        <is>
          <t>Estructuras</t>
        </is>
      </c>
      <c r="B51" s="472" t="n"/>
      <c r="Q51" s="445" t="n"/>
      <c r="R51" s="388" t="inlineStr">
        <is>
          <t>ESK</t>
        </is>
      </c>
      <c r="S51" s="388" t="inlineStr">
        <is>
          <t>LMT_C</t>
        </is>
      </c>
      <c r="T51" s="223">
        <f>CONCATENATE(R51,"/",S51)</f>
        <v/>
      </c>
      <c r="U51" s="224" t="n">
        <v>12.63</v>
      </c>
      <c r="V51" s="203" t="inlineStr">
        <is>
          <t>METAMORFICAS</t>
        </is>
      </c>
    </row>
    <row r="52">
      <c r="A52" s="12" t="inlineStr">
        <is>
          <t>Tipo Estructura</t>
        </is>
      </c>
      <c r="B52" s="12" t="inlineStr">
        <is>
          <t>Simbologia</t>
        </is>
      </c>
      <c r="Q52" s="445" t="n"/>
      <c r="R52" s="388" t="inlineStr">
        <is>
          <t>ESK</t>
        </is>
      </c>
      <c r="S52" s="388" t="inlineStr">
        <is>
          <t>LMT_S</t>
        </is>
      </c>
      <c r="T52" s="223">
        <f>CONCATENATE(R52,"/",S52)</f>
        <v/>
      </c>
      <c r="U52" s="224" t="n">
        <v>12.63</v>
      </c>
      <c r="V52" s="203" t="inlineStr">
        <is>
          <t>METAMORFICAS</t>
        </is>
      </c>
    </row>
    <row r="53">
      <c r="A53" s="12" t="inlineStr">
        <is>
          <t xml:space="preserve">Junta </t>
        </is>
      </c>
      <c r="B53" s="3" t="inlineStr">
        <is>
          <t>J</t>
        </is>
      </c>
      <c r="Q53" s="445" t="n"/>
      <c r="R53" s="388" t="inlineStr">
        <is>
          <t>ESK</t>
        </is>
      </c>
      <c r="S53" s="388" t="inlineStr">
        <is>
          <t>Varios</t>
        </is>
      </c>
      <c r="T53" s="223">
        <f>CONCATENATE(R53,"/",S53)</f>
        <v/>
      </c>
      <c r="U53" s="224" t="n">
        <v>12.63</v>
      </c>
      <c r="V53" s="203" t="inlineStr">
        <is>
          <t>METAMORFICAS</t>
        </is>
      </c>
    </row>
    <row r="54">
      <c r="A54" s="12" t="inlineStr">
        <is>
          <t>Familia de Juntas</t>
        </is>
      </c>
      <c r="B54" s="3" t="inlineStr">
        <is>
          <t>JS</t>
        </is>
      </c>
      <c r="Q54" s="445" t="n"/>
      <c r="R54" s="388" t="inlineStr">
        <is>
          <t>MBC</t>
        </is>
      </c>
      <c r="S54" s="388" t="inlineStr">
        <is>
          <t>LMT_M</t>
        </is>
      </c>
      <c r="T54" s="223">
        <f>CONCATENATE(R54,"/",S54)</f>
        <v/>
      </c>
      <c r="U54" s="224" t="n">
        <v>11.78</v>
      </c>
      <c r="V54" s="203" t="inlineStr">
        <is>
          <t>METAMORFICAS</t>
        </is>
      </c>
    </row>
    <row r="55">
      <c r="A55" s="12" t="inlineStr">
        <is>
          <t>Fallas</t>
        </is>
      </c>
      <c r="B55" s="3" t="inlineStr">
        <is>
          <t>F</t>
        </is>
      </c>
      <c r="Q55" s="445" t="n"/>
      <c r="R55" s="388" t="inlineStr">
        <is>
          <t>MBC</t>
        </is>
      </c>
      <c r="S55" s="388" t="inlineStr">
        <is>
          <t>LMT_MG</t>
        </is>
      </c>
      <c r="T55" s="223">
        <f>CONCATENATE(R55,"/",S55)</f>
        <v/>
      </c>
      <c r="U55" s="224" t="n">
        <v>11.78</v>
      </c>
      <c r="V55" s="203" t="inlineStr">
        <is>
          <t>METAMORFICAS</t>
        </is>
      </c>
    </row>
    <row r="56">
      <c r="A56" s="12" t="inlineStr">
        <is>
          <t>Dique</t>
        </is>
      </c>
      <c r="B56" s="3" t="inlineStr">
        <is>
          <t>Dq</t>
        </is>
      </c>
      <c r="Q56" s="445" t="n"/>
      <c r="R56" s="388" t="inlineStr">
        <is>
          <t>MBC</t>
        </is>
      </c>
      <c r="S56" s="388" t="inlineStr">
        <is>
          <t>LMT_S</t>
        </is>
      </c>
      <c r="T56" s="223">
        <f>CONCATENATE(R56,"/",S56)</f>
        <v/>
      </c>
      <c r="U56" s="224" t="n">
        <v>11.78</v>
      </c>
      <c r="V56" s="203" t="inlineStr">
        <is>
          <t>METAMORFICAS</t>
        </is>
      </c>
    </row>
    <row r="57">
      <c r="A57" s="12" t="inlineStr">
        <is>
          <t>contacto</t>
        </is>
      </c>
      <c r="B57" s="3" t="inlineStr">
        <is>
          <t>C</t>
        </is>
      </c>
      <c r="Q57" s="445" t="n"/>
      <c r="R57" s="388" t="inlineStr">
        <is>
          <t>MBC</t>
        </is>
      </c>
      <c r="S57" s="388" t="inlineStr">
        <is>
          <t>Varios</t>
        </is>
      </c>
      <c r="T57" s="223">
        <f>CONCATENATE(R57,"/",S57)</f>
        <v/>
      </c>
      <c r="U57" s="224" t="n">
        <v>11.78</v>
      </c>
      <c r="V57" s="203" t="inlineStr">
        <is>
          <t>METAMORFICAS</t>
        </is>
      </c>
    </row>
    <row r="58">
      <c r="A58" s="12" t="inlineStr">
        <is>
          <t>cizalla</t>
        </is>
      </c>
      <c r="B58" s="3" t="n"/>
      <c r="Q58" s="445" t="n"/>
      <c r="R58" s="388" t="inlineStr">
        <is>
          <t>MBL</t>
        </is>
      </c>
      <c r="S58" s="388" t="inlineStr">
        <is>
          <t>LMT_MG</t>
        </is>
      </c>
      <c r="T58" s="223">
        <f>CONCATENATE(R58,"/",S58)</f>
        <v/>
      </c>
      <c r="U58" s="224" t="n">
        <v>13.34</v>
      </c>
      <c r="V58" s="203" t="inlineStr">
        <is>
          <t>METAMORFICAS</t>
        </is>
      </c>
    </row>
    <row r="59" ht="15.75" customHeight="1" s="418" thickBot="1">
      <c r="A59" s="4" t="n"/>
      <c r="B59" s="4" t="n"/>
      <c r="P59" s="251" t="n"/>
      <c r="Q59" s="445" t="n"/>
      <c r="R59" s="388" t="inlineStr">
        <is>
          <t>MBL</t>
        </is>
      </c>
      <c r="S59" s="388" t="inlineStr">
        <is>
          <t>LMT_M</t>
        </is>
      </c>
      <c r="T59" s="223">
        <f>CONCATENATE(R59,"/",S59)</f>
        <v/>
      </c>
      <c r="U59" s="224" t="n">
        <v>13.34</v>
      </c>
      <c r="V59" s="203" t="inlineStr">
        <is>
          <t>METAMORFICAS</t>
        </is>
      </c>
    </row>
    <row r="60">
      <c r="A60" s="473" t="inlineStr">
        <is>
          <t>Extremos visibles de estructuras</t>
        </is>
      </c>
      <c r="B60" s="474" t="n"/>
      <c r="Q60" s="445" t="n"/>
      <c r="R60" s="388" t="inlineStr">
        <is>
          <t>MBL</t>
        </is>
      </c>
      <c r="S60" s="388" t="inlineStr">
        <is>
          <t>LMT_C</t>
        </is>
      </c>
      <c r="T60" s="223">
        <f>CONCATENATE(R60,"/",S60)</f>
        <v/>
      </c>
      <c r="U60" s="224" t="n">
        <v>13.34</v>
      </c>
      <c r="V60" s="203" t="inlineStr">
        <is>
          <t>METAMORFICAS</t>
        </is>
      </c>
    </row>
    <row r="61">
      <c r="A61" s="475" t="n"/>
      <c r="B61" s="476" t="n"/>
      <c r="Q61" s="458" t="n"/>
      <c r="R61" s="388" t="inlineStr">
        <is>
          <t>MBL</t>
        </is>
      </c>
      <c r="S61" s="388" t="inlineStr">
        <is>
          <t>Varios</t>
        </is>
      </c>
      <c r="T61" s="223">
        <f>CONCATENATE(R61,"/",S61)</f>
        <v/>
      </c>
      <c r="U61" s="224" t="n">
        <v>13.34</v>
      </c>
      <c r="V61" s="203" t="inlineStr">
        <is>
          <t>METAMORFICAS</t>
        </is>
      </c>
    </row>
    <row r="62">
      <c r="A62" s="252" t="inlineStr">
        <is>
          <t>No se ven</t>
        </is>
      </c>
      <c r="B62" s="253" t="n">
        <v>0</v>
      </c>
    </row>
    <row r="63">
      <c r="A63" s="252" t="inlineStr">
        <is>
          <t>solo vemos uno</t>
        </is>
      </c>
      <c r="B63" s="253" t="n">
        <v>1</v>
      </c>
    </row>
    <row r="64" ht="18" customHeight="1" s="418">
      <c r="A64" s="254" t="inlineStr">
        <is>
          <t>se ve dos extremos visibles</t>
        </is>
      </c>
      <c r="B64" s="255" t="n">
        <v>2</v>
      </c>
    </row>
    <row r="65"/>
    <row r="66">
      <c r="A66" s="395" t="inlineStr">
        <is>
          <t>Forma de estructuras</t>
        </is>
      </c>
      <c r="B66" s="424" t="n"/>
    </row>
    <row r="67" ht="9.75" customFormat="1" customHeight="1" s="4">
      <c r="A67" s="12" t="inlineStr">
        <is>
          <t>Planas</t>
        </is>
      </c>
      <c r="B67" s="3" t="inlineStr">
        <is>
          <t>P</t>
        </is>
      </c>
    </row>
    <row r="68" customFormat="1" s="4">
      <c r="A68" s="12" t="inlineStr">
        <is>
          <t>Onduladas</t>
        </is>
      </c>
      <c r="B68" s="3" t="inlineStr">
        <is>
          <t>O</t>
        </is>
      </c>
    </row>
    <row r="69" customFormat="1" s="4">
      <c r="A69" s="12" t="inlineStr">
        <is>
          <t>Curva</t>
        </is>
      </c>
      <c r="B69" s="3" t="inlineStr">
        <is>
          <t>C</t>
        </is>
      </c>
    </row>
    <row r="70" customFormat="1" s="4">
      <c r="A70" s="12" t="inlineStr">
        <is>
          <t>Escalonada</t>
        </is>
      </c>
      <c r="B70" s="3" t="inlineStr">
        <is>
          <t>E</t>
        </is>
      </c>
    </row>
    <row r="71" customFormat="1" s="4">
      <c r="A71" s="12" t="inlineStr">
        <is>
          <t>Irregular</t>
        </is>
      </c>
      <c r="B71" s="3" t="inlineStr">
        <is>
          <t>I</t>
        </is>
      </c>
    </row>
    <row r="72" customFormat="1" s="4"/>
    <row r="73" customFormat="1" s="4"/>
    <row r="74" customFormat="1" s="4">
      <c r="A74" s="395" t="inlineStr">
        <is>
          <t>Efectos de la Voladura</t>
        </is>
      </c>
      <c r="B74" s="423" t="n"/>
      <c r="C74" s="424" t="n"/>
    </row>
    <row r="75" ht="18" customFormat="1" customHeight="1" s="4">
      <c r="A75" s="5" t="inlineStr">
        <is>
          <t>No hay efectos visibles.</t>
        </is>
      </c>
      <c r="B75" s="6" t="inlineStr">
        <is>
          <t>Ninguno</t>
        </is>
      </c>
      <c r="C75" s="387" t="n">
        <v>1</v>
      </c>
    </row>
    <row r="76" ht="49.15" customFormat="1" customHeight="1" s="4">
      <c r="A76" s="477" t="inlineStr">
        <is>
          <t xml:space="preserve">Hay fracturamiento menor y sobrequiebre del area de la cresta por efecto de la voladura. Pocas fracturas nuevas y abiertas. </t>
        </is>
      </c>
      <c r="B76" s="478" t="inlineStr">
        <is>
          <t>Debil</t>
        </is>
      </c>
      <c r="C76" s="387" t="n">
        <v>2</v>
      </c>
    </row>
    <row r="77" ht="13.35" customFormat="1" customHeight="1" s="4">
      <c r="A77" s="445" t="n"/>
      <c r="B77" s="445" t="n"/>
      <c r="C77" s="445" t="n"/>
      <c r="I77" s="28" t="n"/>
    </row>
    <row r="78" customFormat="1" s="4">
      <c r="A78" s="458" t="n"/>
      <c r="B78" s="458" t="n"/>
      <c r="C78" s="458" t="n"/>
    </row>
    <row r="79" ht="47.65" customFormat="1" customHeight="1" s="4">
      <c r="A79" s="477" t="inlineStr">
        <is>
          <t xml:space="preserve">Varias fracturas irregulares en la cara de banco. Las juntas y fracturas estan abiertas &lt; 10 mm. </t>
        </is>
      </c>
      <c r="B79" s="478" t="inlineStr">
        <is>
          <t>Moderado</t>
        </is>
      </c>
      <c r="C79" s="387" t="n">
        <v>3</v>
      </c>
    </row>
    <row r="80" ht="13.35" customFormat="1" customHeight="1" s="4">
      <c r="A80" s="458" t="n"/>
      <c r="B80" s="458" t="n"/>
      <c r="C80" s="458" t="n"/>
    </row>
    <row r="81" customFormat="1" s="4">
      <c r="A81" s="479" t="inlineStr">
        <is>
          <t>Varias fracturas abiertas. Las juntas y fracturas estan abiertas hasta 20 mm. La cresta del banco está suelta y existe sobrequiebre por efectos de la voladura.</t>
        </is>
      </c>
      <c r="B81" s="478" t="inlineStr">
        <is>
          <t>Fuerte</t>
        </is>
      </c>
      <c r="C81" s="387" t="n">
        <v>5</v>
      </c>
    </row>
    <row r="82" ht="58.9" customFormat="1" customHeight="1" s="4">
      <c r="A82" s="445" t="n"/>
      <c r="B82" s="445" t="n"/>
      <c r="C82" s="445" t="n"/>
    </row>
    <row r="83" ht="13.35" customFormat="1" customHeight="1" s="4">
      <c r="A83" s="458" t="n"/>
      <c r="B83" s="458" t="n"/>
      <c r="C83" s="458" t="n"/>
    </row>
    <row r="84" customFormat="1" s="4">
      <c r="A84" s="480" t="inlineStr">
        <is>
          <t>Muchas fracturas abiertas y fracturas concoidales por efecto de la voladura. La cresta esta fracturada intensamente. Diaclasa y fracturas abiertas &gt; 20mm.</t>
        </is>
      </c>
      <c r="B84" s="478" t="inlineStr">
        <is>
          <t>Muy Fuerte</t>
        </is>
      </c>
      <c r="C84" s="387" t="n">
        <v>6</v>
      </c>
    </row>
    <row r="85" ht="76.15000000000001" customFormat="1" customHeight="1" s="4">
      <c r="A85" s="445" t="n"/>
      <c r="B85" s="445" t="n"/>
      <c r="C85" s="445" t="n"/>
    </row>
    <row r="86" ht="13.35" customFormat="1" customHeight="1" s="4">
      <c r="A86" s="458" t="n"/>
      <c r="B86" s="458" t="n"/>
      <c r="C86" s="458" t="n"/>
    </row>
    <row r="87" customFormat="1" s="4"/>
    <row r="88" customFormat="1" s="4">
      <c r="A88" s="396" t="inlineStr">
        <is>
          <t>Control Estructural</t>
        </is>
      </c>
      <c r="B88" s="397" t="n"/>
      <c r="C88" s="258" t="n"/>
    </row>
    <row r="89" ht="56.65" customFormat="1" customHeight="1" s="4">
      <c r="A89" s="481" t="inlineStr">
        <is>
          <t>No hay discontinuidades aparentes, o no hay discontinuidades que influyan la estabilidad del banco</t>
        </is>
      </c>
      <c r="B89" s="478" t="inlineStr">
        <is>
          <t>Ninguno</t>
        </is>
      </c>
      <c r="C89" s="482" t="n">
        <v>1</v>
      </c>
    </row>
    <row r="90" customFormat="1" s="4">
      <c r="A90" s="458" t="n"/>
      <c r="B90" s="458" t="n"/>
      <c r="C90" s="458" t="n"/>
    </row>
    <row r="91" customFormat="1" s="4">
      <c r="A91" s="479" t="inlineStr">
        <is>
          <t>Uno a tres conjuntos de estructuras que son discontinuas y/o tienen una orientacion favorable para la estabilidad. Caida de pequeños bloques.</t>
        </is>
      </c>
      <c r="B91" s="478" t="inlineStr">
        <is>
          <t>Debil</t>
        </is>
      </c>
      <c r="C91" s="409" t="n">
        <v>2</v>
      </c>
    </row>
    <row r="92" customFormat="1" s="4">
      <c r="A92" s="445" t="n"/>
      <c r="B92" s="445" t="n"/>
      <c r="C92" s="445" t="n"/>
    </row>
    <row r="93" customFormat="1" s="4">
      <c r="A93" s="458" t="n"/>
      <c r="B93" s="458" t="n"/>
      <c r="C93" s="445" t="n"/>
    </row>
    <row r="94" customFormat="1" s="4">
      <c r="A94" s="477" t="inlineStr">
        <is>
          <t>Las discontinuidades forman inestabilidades pequeñas y discontinuidades, del tipo cuña, planos escalonados que influyen en el sobrequiebre.</t>
        </is>
      </c>
      <c r="B94" s="478" t="inlineStr">
        <is>
          <t>Moderado</t>
        </is>
      </c>
      <c r="C94" s="409" t="n">
        <v>3</v>
      </c>
    </row>
    <row r="95" customFormat="1" s="4">
      <c r="A95" s="445" t="n"/>
      <c r="B95" s="445" t="n"/>
      <c r="C95" s="445" t="n"/>
    </row>
    <row r="96" customFormat="1" s="4">
      <c r="A96" s="458" t="n"/>
      <c r="B96" s="458" t="n"/>
      <c r="C96" s="445" t="n"/>
    </row>
    <row r="97" customFormat="1" s="4">
      <c r="A97" s="477" t="inlineStr">
        <is>
          <t>Las discontinuidades estan bien desarrolladas y forman deslizamientos tipo cuña, planos escalonados que controlan el sobrequiebre. Banco mas empinado que los mecanismos.</t>
        </is>
      </c>
      <c r="B97" s="478" t="inlineStr">
        <is>
          <t>Fuerte</t>
        </is>
      </c>
      <c r="C97" s="414" t="n">
        <v>4</v>
      </c>
    </row>
    <row r="98" customFormat="1" s="4">
      <c r="A98" s="445" t="n"/>
      <c r="B98" s="445" t="n"/>
      <c r="C98" s="445" t="n"/>
    </row>
    <row r="99" customFormat="1" s="4">
      <c r="A99" s="458" t="n"/>
      <c r="B99" s="458" t="n"/>
      <c r="C99" s="445" t="n"/>
    </row>
    <row r="100" customFormat="1" s="4">
      <c r="A100" s="477" t="inlineStr">
        <is>
          <t>Las discontinuidades estan bien desarrolladas y forman deslizamientos planos o cuñas de igual altura del banco. La cara del banco se sobrequiebra al angulo aparente del mecanismo de control.</t>
        </is>
      </c>
      <c r="B100" s="478" t="inlineStr">
        <is>
          <t>Muy Fuerte</t>
        </is>
      </c>
      <c r="C100" s="482" t="n">
        <v>5</v>
      </c>
    </row>
    <row r="101" customFormat="1" s="4">
      <c r="A101" s="445" t="n"/>
      <c r="B101" s="445" t="n"/>
      <c r="C101" s="445" t="n"/>
    </row>
    <row r="102" customFormat="1" s="4">
      <c r="A102" s="445" t="n"/>
      <c r="B102" s="445" t="n"/>
      <c r="C102" s="445" t="n"/>
    </row>
    <row r="103" ht="67.15000000000001" customFormat="1" customHeight="1" s="4">
      <c r="A103" s="458" t="n"/>
      <c r="B103" s="458" t="n"/>
      <c r="C103" s="458" t="n"/>
    </row>
    <row r="104" customFormat="1" s="4"/>
    <row r="105" customFormat="1" s="4">
      <c r="A105" s="8" t="inlineStr">
        <is>
          <t>TAB-06-NOP-GTN-01</t>
        </is>
      </c>
      <c r="B105" s="8" t="n"/>
      <c r="C105" s="8" t="n"/>
      <c r="D105" s="8" t="n"/>
    </row>
    <row r="106" ht="13.5" customFormat="1" customHeight="1" s="4" thickBot="1">
      <c r="A106" s="8" t="inlineStr">
        <is>
          <t>TABLA DE GRADO DE INTEMPERISMO ROCA</t>
        </is>
      </c>
      <c r="B106" s="8" t="n"/>
      <c r="C106" s="8" t="n"/>
      <c r="D106" s="8" t="n"/>
      <c r="F106" s="10" t="inlineStr">
        <is>
          <t>Simbología</t>
        </is>
      </c>
      <c r="G106" s="9" t="inlineStr">
        <is>
          <t>Tipo de Relleno</t>
        </is>
      </c>
    </row>
    <row r="107" customFormat="1" s="4">
      <c r="A107" s="10" t="inlineStr">
        <is>
          <t>Simbología</t>
        </is>
      </c>
      <c r="B107" s="11" t="inlineStr">
        <is>
          <t>Grado de Intemperismo</t>
        </is>
      </c>
      <c r="F107" s="259" t="inlineStr">
        <is>
          <t>ca</t>
        </is>
      </c>
      <c r="G107" s="260" t="inlineStr">
        <is>
          <t>Calcita</t>
        </is>
      </c>
    </row>
    <row r="108" customFormat="1" s="4">
      <c r="A108" s="3" t="inlineStr">
        <is>
          <t>f</t>
        </is>
      </c>
      <c r="B108" s="3" t="inlineStr">
        <is>
          <t>Fresca</t>
        </is>
      </c>
      <c r="F108" s="259" t="inlineStr">
        <is>
          <t>sa</t>
        </is>
      </c>
      <c r="G108" s="260" t="inlineStr">
        <is>
          <t>Arena</t>
        </is>
      </c>
    </row>
    <row r="109" customFormat="1" s="4">
      <c r="A109" s="3" t="inlineStr">
        <is>
          <t>d</t>
        </is>
      </c>
      <c r="B109" s="3" t="inlineStr">
        <is>
          <t>Débilmente meteorizada</t>
        </is>
      </c>
      <c r="F109" s="259" t="inlineStr">
        <is>
          <t>cl</t>
        </is>
      </c>
      <c r="G109" s="260" t="inlineStr">
        <is>
          <t>Clorita Arcilla</t>
        </is>
      </c>
    </row>
    <row r="110" customFormat="1" s="4">
      <c r="A110" s="3" t="inlineStr">
        <is>
          <t>m</t>
        </is>
      </c>
      <c r="B110" s="3" t="inlineStr">
        <is>
          <t>Moderadamente meteorizada</t>
        </is>
      </c>
      <c r="F110" s="259" t="inlineStr">
        <is>
          <t>ys</t>
        </is>
      </c>
      <c r="G110" s="260" t="inlineStr">
        <is>
          <t>Yeso</t>
        </is>
      </c>
    </row>
    <row r="111" customFormat="1" s="4">
      <c r="A111" s="3" t="inlineStr">
        <is>
          <t>a</t>
        </is>
      </c>
      <c r="B111" s="3" t="inlineStr">
        <is>
          <t>Altamente meteorizada</t>
        </is>
      </c>
      <c r="F111" s="259" t="inlineStr">
        <is>
          <t>g</t>
        </is>
      </c>
      <c r="G111" s="260" t="inlineStr">
        <is>
          <t>Roca triturada</t>
        </is>
      </c>
    </row>
    <row r="112" customFormat="1" s="4">
      <c r="A112" s="3" t="inlineStr">
        <is>
          <t>c</t>
        </is>
      </c>
      <c r="B112" s="3" t="inlineStr">
        <is>
          <t>Completamente meteorizada</t>
        </is>
      </c>
      <c r="F112" s="259" t="inlineStr">
        <is>
          <t>ox</t>
        </is>
      </c>
      <c r="G112" s="260" t="inlineStr">
        <is>
          <t>Patinas de Ox</t>
        </is>
      </c>
    </row>
    <row r="113" customFormat="1" s="4">
      <c r="A113" s="3" t="inlineStr">
        <is>
          <t>s</t>
        </is>
      </c>
      <c r="B113" s="3" t="inlineStr">
        <is>
          <t>Suelo residual</t>
        </is>
      </c>
      <c r="F113" s="259" t="inlineStr">
        <is>
          <t>si</t>
        </is>
      </c>
      <c r="G113" s="260" t="inlineStr">
        <is>
          <t>Silicatos</t>
        </is>
      </c>
    </row>
    <row r="114" customFormat="1" s="4">
      <c r="A114" s="3" t="n">
        <v>-1</v>
      </c>
      <c r="B114" s="3" t="inlineStr">
        <is>
          <t>Sin Información</t>
        </is>
      </c>
      <c r="F114" s="259" t="inlineStr">
        <is>
          <t>q</t>
        </is>
      </c>
      <c r="G114" s="260" t="inlineStr">
        <is>
          <t>Cuarzo</t>
        </is>
      </c>
    </row>
    <row r="115" customFormat="1" s="4">
      <c r="A115" s="8" t="n"/>
      <c r="B115" s="8" t="n"/>
      <c r="C115" s="261" t="n"/>
      <c r="D115" s="261" t="n"/>
      <c r="F115" s="259" t="inlineStr">
        <is>
          <t>sf</t>
        </is>
      </c>
      <c r="G115" s="260" t="inlineStr">
        <is>
          <t>Sulfuros</t>
        </is>
      </c>
    </row>
    <row r="116" customFormat="1" s="4">
      <c r="F116" s="259" t="inlineStr">
        <is>
          <t>oc</t>
        </is>
      </c>
      <c r="G116" s="260" t="inlineStr">
        <is>
          <t>Oxido de Cu</t>
        </is>
      </c>
    </row>
    <row r="117" customFormat="1" s="4">
      <c r="F117" s="259" t="inlineStr">
        <is>
          <t>ep</t>
        </is>
      </c>
      <c r="G117" s="260" t="inlineStr">
        <is>
          <t>Epídota</t>
        </is>
      </c>
    </row>
    <row r="118" customFormat="1" s="4">
      <c r="F118" s="259" t="inlineStr">
        <is>
          <t>c</t>
        </is>
      </c>
      <c r="G118" s="260" t="inlineStr">
        <is>
          <t>Sin relleno</t>
        </is>
      </c>
    </row>
    <row r="119" customFormat="1" s="4">
      <c r="F119" s="259" t="n">
        <v>-1</v>
      </c>
      <c r="G119" s="260" t="inlineStr">
        <is>
          <t>Sin información</t>
        </is>
      </c>
    </row>
    <row r="120" ht="13.5" customFormat="1" customHeight="1" s="4" thickBot="1">
      <c r="A120" s="204" t="inlineStr">
        <is>
          <t>Resistencia ISRM</t>
        </is>
      </c>
    </row>
    <row r="121" customFormat="1" s="4">
      <c r="A121" s="262" t="inlineStr">
        <is>
          <t>Grado</t>
        </is>
      </c>
      <c r="B121" s="263" t="inlineStr">
        <is>
          <t>Término</t>
        </is>
      </c>
      <c r="C121" s="263" t="inlineStr">
        <is>
          <t>Ejemplos</t>
        </is>
      </c>
      <c r="D121" s="263" t="inlineStr">
        <is>
          <t>Schmidt</t>
        </is>
      </c>
      <c r="E121" s="263" t="inlineStr">
        <is>
          <t>Is (Mpa)</t>
        </is>
      </c>
      <c r="F121" s="264" t="inlineStr">
        <is>
          <t>UCS (Mpa)</t>
        </is>
      </c>
      <c r="G121" s="264" t="inlineStr">
        <is>
          <t>Martillo</t>
        </is>
      </c>
    </row>
    <row r="122" customFormat="1" s="4">
      <c r="A122" s="265" t="inlineStr">
        <is>
          <t>R0</t>
        </is>
      </c>
      <c r="B122" s="12" t="inlineStr">
        <is>
          <t>Roca Extremadamente débil</t>
        </is>
      </c>
      <c r="C122" s="12" t="inlineStr">
        <is>
          <t>Panizo de las fallas</t>
        </is>
      </c>
      <c r="D122" s="3" t="inlineStr">
        <is>
          <t>*</t>
        </is>
      </c>
      <c r="E122" s="3" t="inlineStr">
        <is>
          <t>**</t>
        </is>
      </c>
      <c r="F122" s="1" t="inlineStr">
        <is>
          <t>0.25-1</t>
        </is>
      </c>
      <c r="G122" s="260" t="inlineStr">
        <is>
          <t>Mezcla de panizo y brecha</t>
        </is>
      </c>
    </row>
    <row r="123" customFormat="1" s="4">
      <c r="A123" s="265" t="inlineStr">
        <is>
          <t>R1</t>
        </is>
      </c>
      <c r="B123" s="12" t="inlineStr">
        <is>
          <t>Roca Muy débil</t>
        </is>
      </c>
      <c r="C123" s="12" t="inlineStr">
        <is>
          <t>Roca alterada e intemperizada</t>
        </is>
      </c>
      <c r="D123" s="3" t="inlineStr">
        <is>
          <t>*</t>
        </is>
      </c>
      <c r="E123" s="3" t="inlineStr">
        <is>
          <t>**</t>
        </is>
      </c>
      <c r="F123" s="13" t="inlineStr">
        <is>
          <t>1  -  5</t>
        </is>
      </c>
      <c r="G123" s="260" t="inlineStr">
        <is>
          <t>Se desmorona con un golpe</t>
        </is>
      </c>
    </row>
    <row r="124" customFormat="1" s="4">
      <c r="A124" s="265" t="inlineStr">
        <is>
          <t>R2</t>
        </is>
      </c>
      <c r="B124" s="12" t="inlineStr">
        <is>
          <t>Roca Débil</t>
        </is>
      </c>
      <c r="C124" s="12" t="inlineStr">
        <is>
          <t>Tiza, rocas salinas y potasio</t>
        </is>
      </c>
      <c r="D124" s="3" t="inlineStr">
        <is>
          <t>&lt; 20</t>
        </is>
      </c>
      <c r="E124" s="3" t="inlineStr">
        <is>
          <t>**</t>
        </is>
      </c>
      <c r="F124" s="13" t="inlineStr">
        <is>
          <t>5  -  25</t>
        </is>
      </c>
      <c r="G124" s="260" t="inlineStr">
        <is>
          <t>se indenta superficialmente y se fractura en muchos pedazos</t>
        </is>
      </c>
    </row>
    <row r="125" customFormat="1" s="4">
      <c r="A125" s="265" t="inlineStr">
        <is>
          <t>R3</t>
        </is>
      </c>
      <c r="B125" s="12" t="inlineStr">
        <is>
          <t>Roca Medianamente fuerte</t>
        </is>
      </c>
      <c r="C125" s="12" t="inlineStr">
        <is>
          <t>Carbón, concreto, esquistos, arcillas, pizarras</t>
        </is>
      </c>
      <c r="D125" s="3" t="inlineStr">
        <is>
          <t>20 - 30</t>
        </is>
      </c>
      <c r="E125" s="14" t="inlineStr">
        <is>
          <t>1  -  2</t>
        </is>
      </c>
      <c r="F125" s="1" t="inlineStr">
        <is>
          <t>25-50</t>
        </is>
      </c>
      <c r="G125" s="260" t="inlineStr">
        <is>
          <t>De 1 a 2 golpes y se fractura</t>
        </is>
      </c>
    </row>
    <row r="126" customFormat="1" s="4">
      <c r="A126" s="265" t="inlineStr">
        <is>
          <t>R4</t>
        </is>
      </c>
      <c r="B126" s="12" t="inlineStr">
        <is>
          <t>Roca Fuerte</t>
        </is>
      </c>
      <c r="C126" s="12" t="inlineStr">
        <is>
          <t>Caliza, mármol, arenisca, esquistos</t>
        </is>
      </c>
      <c r="D126" s="3" t="inlineStr">
        <is>
          <t>30 - 45</t>
        </is>
      </c>
      <c r="E126" s="14" t="inlineStr">
        <is>
          <t>2  -  4</t>
        </is>
      </c>
      <c r="F126" s="1" t="inlineStr">
        <is>
          <t>50 -100</t>
        </is>
      </c>
      <c r="G126" s="260" t="inlineStr">
        <is>
          <t>De 3 a 4 golpes y se fractura</t>
        </is>
      </c>
    </row>
    <row r="127" customFormat="1" s="4">
      <c r="A127" s="265" t="inlineStr">
        <is>
          <t>R5</t>
        </is>
      </c>
      <c r="B127" s="12" t="inlineStr">
        <is>
          <t>Roca Muy fuerte</t>
        </is>
      </c>
      <c r="C127" s="12" t="inlineStr">
        <is>
          <t>Anfibolita, arenisca, basalto, gabro, gneis, granodiorita, peridotitas, riolita, tufo</t>
        </is>
      </c>
      <c r="D127" s="3" t="inlineStr">
        <is>
          <t>45 - 60</t>
        </is>
      </c>
      <c r="E127" s="14" t="inlineStr">
        <is>
          <t>4  - 10</t>
        </is>
      </c>
      <c r="F127" s="1" t="inlineStr">
        <is>
          <t>100 -250</t>
        </is>
      </c>
      <c r="G127" s="260" t="inlineStr">
        <is>
          <t>Muchos golpes y se fractura</t>
        </is>
      </c>
    </row>
    <row r="128" ht="13.5" customFormat="1" customHeight="1" s="4" thickBot="1">
      <c r="A128" s="266" t="inlineStr">
        <is>
          <t>R6</t>
        </is>
      </c>
      <c r="B128" s="15" t="inlineStr">
        <is>
          <t>Roca Extremadamente fuerte</t>
        </is>
      </c>
      <c r="C128" s="15" t="inlineStr">
        <is>
          <t>Basalto fresco, chert, diabasa, gneis, granito, cuarcita</t>
        </is>
      </c>
      <c r="D128" s="16" t="inlineStr">
        <is>
          <t>&gt; 60</t>
        </is>
      </c>
      <c r="E128" s="16" t="inlineStr">
        <is>
          <t>&gt;10</t>
        </is>
      </c>
      <c r="F128" s="2" t="inlineStr">
        <is>
          <t>&gt;250</t>
        </is>
      </c>
      <c r="G128" s="260" t="inlineStr">
        <is>
          <t>Solo se astilla</t>
        </is>
      </c>
    </row>
    <row r="129" customFormat="1" s="4"/>
    <row r="130" customFormat="1" s="4"/>
    <row r="131" customFormat="1" s="4">
      <c r="A131" s="417" t="inlineStr">
        <is>
          <t>PERFILES DE RUGOSIDAD Y VALORES DE JRC10</t>
        </is>
      </c>
      <c r="E131" s="412" t="inlineStr">
        <is>
          <t>PERFILES DE RUGOSIDAD TÍPICOS (ISRM, 1989)</t>
        </is>
      </c>
    </row>
    <row r="132" customFormat="1" s="4">
      <c r="B132" s="203" t="n"/>
      <c r="C132" s="203" t="n"/>
    </row>
    <row r="133" customFormat="1" s="4"/>
    <row r="134" customFormat="1" s="4"/>
    <row r="135" customFormat="1" s="4"/>
    <row r="136" customFormat="1" s="4"/>
    <row r="137" customFormat="1" s="4"/>
    <row r="138" customFormat="1" s="4"/>
    <row r="139" customFormat="1" s="4"/>
    <row r="140" customFormat="1" s="4"/>
    <row r="141" customFormat="1" s="4"/>
    <row r="142" customFormat="1" s="4"/>
    <row r="143" customFormat="1" s="4"/>
    <row r="144" customFormat="1" s="4"/>
    <row r="145" customFormat="1" s="4"/>
    <row r="146" customFormat="1" s="4"/>
    <row r="147" customFormat="1" s="4"/>
    <row r="148" customFormat="1" s="4"/>
    <row r="149" customFormat="1" s="4"/>
    <row r="150" customFormat="1" s="4"/>
    <row r="151" customFormat="1" s="4"/>
    <row r="152" customFormat="1" s="4"/>
    <row r="153" customFormat="1" s="4"/>
    <row r="154" customFormat="1" s="4"/>
    <row r="155" customFormat="1" s="4"/>
    <row r="156" customFormat="1" s="4"/>
    <row r="157" customFormat="1" s="4"/>
    <row r="158" customFormat="1" s="4"/>
    <row r="159" customFormat="1" s="4"/>
    <row r="160" customFormat="1" s="4"/>
    <row r="161" customFormat="1" s="4"/>
    <row r="162" customFormat="1" s="4"/>
    <row r="163" customFormat="1" s="4"/>
    <row r="164" ht="15" customFormat="1" customHeight="1" s="4">
      <c r="B164" s="413" t="inlineStr">
        <is>
          <t>Hallar el RQD</t>
        </is>
      </c>
    </row>
    <row r="165" customFormat="1" s="4"/>
    <row r="166" customFormat="1" s="4"/>
    <row r="167" customFormat="1" s="4"/>
    <row r="168" customFormat="1" s="4"/>
    <row r="169" customFormat="1" s="4"/>
    <row r="170" customFormat="1" s="4"/>
    <row r="171" customFormat="1" s="4">
      <c r="E171" s="17" t="inlineStr">
        <is>
          <t>RQD</t>
        </is>
      </c>
      <c r="F171" s="18" t="inlineStr">
        <is>
          <t>JV</t>
        </is>
      </c>
      <c r="G171" s="19" t="inlineStr">
        <is>
          <t>VALOR</t>
        </is>
      </c>
    </row>
    <row r="172" customFormat="1" s="4">
      <c r="E172" s="4" t="n">
        <v>0</v>
      </c>
      <c r="F172" s="4" t="n">
        <v>35</v>
      </c>
      <c r="G172" s="4" t="n">
        <v>3</v>
      </c>
    </row>
    <row r="173" customFormat="1" s="4">
      <c r="E173" s="4" t="n">
        <v>10</v>
      </c>
      <c r="F173" s="4" t="n">
        <v>32</v>
      </c>
      <c r="G173" s="4" t="n">
        <v>4</v>
      </c>
    </row>
    <row r="174" customFormat="1" s="4">
      <c r="E174" s="4" t="n">
        <v>20</v>
      </c>
      <c r="F174" s="4" t="n">
        <v>29</v>
      </c>
      <c r="G174" s="4" t="n">
        <v>5</v>
      </c>
    </row>
    <row r="175" customFormat="1" s="4">
      <c r="E175" s="4" t="n">
        <v>30</v>
      </c>
      <c r="F175" s="4" t="n">
        <v>26</v>
      </c>
      <c r="G175" s="4" t="n">
        <v>6</v>
      </c>
    </row>
    <row r="176" customFormat="1" s="4">
      <c r="E176" s="4" t="n">
        <v>40</v>
      </c>
      <c r="F176" s="4" t="n">
        <v>23</v>
      </c>
      <c r="G176" s="4" t="n">
        <v>8</v>
      </c>
    </row>
    <row r="177" customFormat="1" s="4">
      <c r="E177" s="4" t="n">
        <v>50</v>
      </c>
      <c r="F177" s="4" t="n">
        <v>20</v>
      </c>
      <c r="G177" s="4" t="n">
        <v>10</v>
      </c>
    </row>
    <row r="178" customFormat="1" s="4">
      <c r="E178" s="4" t="n">
        <v>60</v>
      </c>
      <c r="F178" s="4" t="n">
        <v>17</v>
      </c>
      <c r="G178" s="4" t="n">
        <v>12</v>
      </c>
    </row>
    <row r="179" customFormat="1" s="4">
      <c r="E179" s="4" t="n">
        <v>70</v>
      </c>
      <c r="F179" s="4" t="n">
        <v>14</v>
      </c>
      <c r="G179" s="4" t="n">
        <v>14</v>
      </c>
    </row>
    <row r="180" customFormat="1" s="4">
      <c r="E180" s="4" t="n">
        <v>80</v>
      </c>
      <c r="F180" s="4" t="n">
        <v>11</v>
      </c>
      <c r="G180" s="4" t="n">
        <v>16</v>
      </c>
    </row>
    <row r="181" customFormat="1" s="4">
      <c r="E181" s="4" t="n">
        <v>90</v>
      </c>
      <c r="F181" s="4" t="n">
        <v>8</v>
      </c>
      <c r="G181" s="4" t="n">
        <v>18</v>
      </c>
    </row>
    <row r="182" customFormat="1" s="4">
      <c r="E182" s="4" t="n">
        <v>100</v>
      </c>
      <c r="F182" s="4" t="n">
        <v>5</v>
      </c>
      <c r="G182" s="4" t="n">
        <v>20</v>
      </c>
    </row>
    <row r="183" customFormat="1" s="4"/>
    <row r="184" customFormat="1" s="4"/>
    <row r="185" customFormat="1" s="4"/>
    <row r="186" customFormat="1" s="4"/>
    <row r="187" customFormat="1" s="4"/>
    <row r="188" customFormat="1" s="4"/>
    <row r="189" customFormat="1" s="4"/>
    <row r="190" customFormat="1" s="4"/>
    <row r="191" customFormat="1" s="4"/>
    <row r="192" customFormat="1" s="4"/>
    <row r="193" customFormat="1" s="4"/>
    <row r="194" customFormat="1" s="4"/>
    <row r="195" customFormat="1" s="4"/>
    <row r="196" customFormat="1" s="4"/>
    <row r="197" customFormat="1" s="4"/>
    <row r="198" customFormat="1" s="4"/>
    <row r="199" customFormat="1" s="4"/>
    <row r="200" customFormat="1" s="4"/>
  </sheetData>
  <mergeCells count="46">
    <mergeCell ref="A79:A80"/>
    <mergeCell ref="K32:K33"/>
    <mergeCell ref="C79:C80"/>
    <mergeCell ref="Q25:Q28"/>
    <mergeCell ref="Q3:Q17"/>
    <mergeCell ref="A131:D131"/>
    <mergeCell ref="A51:B51"/>
    <mergeCell ref="C89:C90"/>
    <mergeCell ref="A74:C74"/>
    <mergeCell ref="A91:A93"/>
    <mergeCell ref="A76:A78"/>
    <mergeCell ref="C76:C78"/>
    <mergeCell ref="C91:C93"/>
    <mergeCell ref="K3:K14"/>
    <mergeCell ref="A81:A83"/>
    <mergeCell ref="K15:K20"/>
    <mergeCell ref="C81:C83"/>
    <mergeCell ref="B84:B86"/>
    <mergeCell ref="A97:A99"/>
    <mergeCell ref="C100:C103"/>
    <mergeCell ref="Q38:Q61"/>
    <mergeCell ref="K1:O1"/>
    <mergeCell ref="K21:K28"/>
    <mergeCell ref="B76:B78"/>
    <mergeCell ref="B94:B96"/>
    <mergeCell ref="A66:B66"/>
    <mergeCell ref="A89:A90"/>
    <mergeCell ref="G1:I1"/>
    <mergeCell ref="B97:B99"/>
    <mergeCell ref="B91:B93"/>
    <mergeCell ref="C97:C99"/>
    <mergeCell ref="B81:B83"/>
    <mergeCell ref="A84:A86"/>
    <mergeCell ref="A100:A103"/>
    <mergeCell ref="A94:A96"/>
    <mergeCell ref="K29:K31"/>
    <mergeCell ref="C94:C96"/>
    <mergeCell ref="B89:B90"/>
    <mergeCell ref="Q18:Q24"/>
    <mergeCell ref="B79:B80"/>
    <mergeCell ref="A60:B61"/>
    <mergeCell ref="B164:C164"/>
    <mergeCell ref="B100:B103"/>
    <mergeCell ref="E131:J131"/>
    <mergeCell ref="C84:C86"/>
    <mergeCell ref="Q29:Q37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Monje</dc:creator>
  <dcterms:created xsi:type="dcterms:W3CDTF">2003-08-14T21:39:27Z</dcterms:created>
  <dcterms:modified xsi:type="dcterms:W3CDTF">2026-08-18T22:37:34Z</dcterms:modified>
  <cp:lastModifiedBy>DrN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20b37f86820942c3a81fcde3dd25e5fc</vt:lpwstr>
  </property>
  <property name="ContentTypeId" fmtid="{D5CDD505-2E9C-101B-9397-08002B2CF9AE}" pid="3">
    <vt:lpwstr>0x0101008AA63F33A590594C925A5D14EFB537E1</vt:lpwstr>
  </property>
  <property name="MSIP_Label_9fbb04e3-58ac-40d2-9af1-cf5f9cb426de_Enabled" fmtid="{D5CDD505-2E9C-101B-9397-08002B2CF9AE}" pid="4">
    <vt:lpwstr>true</vt:lpwstr>
  </property>
  <property name="MSIP_Label_9fbb04e3-58ac-40d2-9af1-cf5f9cb426de_SetDate" fmtid="{D5CDD505-2E9C-101B-9397-08002B2CF9AE}" pid="5">
    <vt:lpwstr>2026-04-23T16:51:29Z</vt:lpwstr>
  </property>
  <property name="MSIP_Label_9fbb04e3-58ac-40d2-9af1-cf5f9cb426de_Method" fmtid="{D5CDD505-2E9C-101B-9397-08002B2CF9AE}" pid="6">
    <vt:lpwstr>Standard</vt:lpwstr>
  </property>
  <property name="MSIP_Label_9fbb04e3-58ac-40d2-9af1-cf5f9cb426de_Name" fmtid="{D5CDD505-2E9C-101B-9397-08002B2CF9AE}" pid="7">
    <vt:lpwstr>Público</vt:lpwstr>
  </property>
  <property name="MSIP_Label_9fbb04e3-58ac-40d2-9af1-cf5f9cb426de_SiteId" fmtid="{D5CDD505-2E9C-101B-9397-08002B2CF9AE}" pid="8">
    <vt:lpwstr>a7a67c6c-4309-4e16-99e3-f8f1b9e8079c</vt:lpwstr>
  </property>
  <property name="MSIP_Label_9fbb04e3-58ac-40d2-9af1-cf5f9cb426de_ActionId" fmtid="{D5CDD505-2E9C-101B-9397-08002B2CF9AE}" pid="9">
    <vt:lpwstr>a86e1ec3-8642-4c6b-957a-cd09a13bf3d7</vt:lpwstr>
  </property>
  <property name="MSIP_Label_9fbb04e3-58ac-40d2-9af1-cf5f9cb426de_ContentBits" fmtid="{D5CDD505-2E9C-101B-9397-08002B2CF9AE}" pid="10">
    <vt:lpwstr>0</vt:lpwstr>
  </property>
  <property name="MSIP_Label_9fbb04e3-58ac-40d2-9af1-cf5f9cb426de_Tag" fmtid="{D5CDD505-2E9C-101B-9397-08002B2CF9AE}" pid="11">
    <vt:lpwstr>10, 3, 0, 1</vt:lpwstr>
  </property>
</Properties>
</file>