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tobias/batteryless-doorjamb/Hardware/BoardDesigns/Waldo Rev. F (NT)/"/>
    </mc:Choice>
  </mc:AlternateContent>
  <bookViews>
    <workbookView minimized="1" xWindow="8120" yWindow="5440" windowWidth="24000" windowHeight="15560" tabRatio="500"/>
  </bookViews>
  <sheets>
    <sheet name="SolorPanel_Mod" sheetId="1" r:id="rId1"/>
    <sheet name="MCU_Mod" sheetId="2" r:id="rId2"/>
    <sheet name="Radio_Mod" sheetId="3" r:id="rId3"/>
    <sheet name="Order for all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1" l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12" i="2"/>
  <c r="J23" i="2"/>
  <c r="J2" i="2"/>
  <c r="J3" i="2"/>
  <c r="J4" i="2"/>
  <c r="J5" i="2"/>
  <c r="J6" i="2"/>
  <c r="J7" i="2"/>
  <c r="J8" i="2"/>
  <c r="J9" i="2"/>
  <c r="J10" i="2"/>
  <c r="J11" i="2"/>
  <c r="J13" i="2"/>
  <c r="J14" i="2"/>
  <c r="J15" i="2"/>
  <c r="J16" i="2"/>
  <c r="J17" i="2"/>
  <c r="J18" i="2"/>
  <c r="J19" i="2"/>
  <c r="J20" i="2"/>
  <c r="J21" i="2"/>
  <c r="J22" i="2"/>
  <c r="J10" i="3"/>
  <c r="J11" i="3"/>
  <c r="J12" i="3"/>
  <c r="J13" i="3"/>
  <c r="J14" i="3"/>
  <c r="J15" i="3"/>
  <c r="J2" i="3"/>
  <c r="J3" i="3"/>
  <c r="J4" i="3"/>
  <c r="J5" i="3"/>
  <c r="J6" i="3"/>
  <c r="J7" i="3"/>
  <c r="J8" i="3"/>
  <c r="J9" i="3"/>
  <c r="H5" i="2"/>
  <c r="H6" i="2"/>
  <c r="H7" i="2"/>
  <c r="H8" i="2"/>
  <c r="H9" i="2"/>
  <c r="H10" i="2"/>
  <c r="H11" i="2"/>
  <c r="H14" i="3"/>
  <c r="B39" i="4"/>
  <c r="B38" i="4"/>
  <c r="B37" i="4"/>
  <c r="B28" i="4"/>
  <c r="B21" i="4"/>
  <c r="B12" i="4"/>
  <c r="B36" i="4"/>
  <c r="B27" i="4"/>
  <c r="B24" i="4"/>
  <c r="B25" i="4"/>
  <c r="B18" i="4"/>
  <c r="H2" i="3"/>
  <c r="H3" i="3"/>
  <c r="H4" i="3"/>
  <c r="H5" i="3"/>
  <c r="H6" i="3"/>
  <c r="H7" i="3"/>
  <c r="H8" i="3"/>
  <c r="H9" i="3"/>
  <c r="H10" i="3"/>
  <c r="H11" i="3"/>
  <c r="H12" i="3"/>
  <c r="H13" i="3"/>
  <c r="H15" i="3"/>
  <c r="H2" i="2"/>
  <c r="H3" i="2"/>
  <c r="H4" i="2"/>
  <c r="H12" i="2"/>
  <c r="H13" i="2"/>
  <c r="H14" i="2"/>
  <c r="H15" i="2"/>
  <c r="H16" i="2"/>
  <c r="H17" i="2"/>
  <c r="H18" i="2"/>
  <c r="H19" i="2"/>
  <c r="H20" i="2"/>
  <c r="H21" i="2"/>
  <c r="H22" i="2"/>
  <c r="H23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</calcChain>
</file>

<file path=xl/sharedStrings.xml><?xml version="1.0" encoding="utf-8"?>
<sst xmlns="http://schemas.openxmlformats.org/spreadsheetml/2006/main" count="466" uniqueCount="197">
  <si>
    <t>Index</t>
  </si>
  <si>
    <t>Quantity</t>
  </si>
  <si>
    <t>Part Number</t>
  </si>
  <si>
    <t>Description</t>
  </si>
  <si>
    <t>Customer Reference</t>
  </si>
  <si>
    <t>Unit Price USD</t>
  </si>
  <si>
    <t>Extended Price USD</t>
  </si>
  <si>
    <t>401-1999-1-ND</t>
  </si>
  <si>
    <t>SWITCH SLIDE SPDT 300MA 6V</t>
  </si>
  <si>
    <t>CAP CER 10UF 10V X5R 0603</t>
  </si>
  <si>
    <t>L1</t>
  </si>
  <si>
    <t>490-5216-1-ND</t>
  </si>
  <si>
    <t>FERRITE BEAD 1.5 KOHM 0603 1LN</t>
  </si>
  <si>
    <t>Purchased From</t>
  </si>
  <si>
    <t>Digi-Key</t>
  </si>
  <si>
    <t>REG</t>
  </si>
  <si>
    <t>CONN SHUNT 1.27MM BLACK W/HANDLE</t>
  </si>
  <si>
    <t>952-1731-ND</t>
  </si>
  <si>
    <t>S9014E-03-ND</t>
  </si>
  <si>
    <t>CONN HEADER .050" 3POS PCB GOLD</t>
  </si>
  <si>
    <t>Jumper1  Jumper2</t>
  </si>
  <si>
    <t>R3</t>
  </si>
  <si>
    <t>U2</t>
  </si>
  <si>
    <t>total:</t>
  </si>
  <si>
    <t>ED10561-ND</t>
  </si>
  <si>
    <t>CONN TERM BLOCK 2.54MM 2POS PCB</t>
  </si>
  <si>
    <t>Solar1, Solar2</t>
  </si>
  <si>
    <t>R2</t>
  </si>
  <si>
    <t>R4</t>
  </si>
  <si>
    <t>R5</t>
  </si>
  <si>
    <t>C1</t>
  </si>
  <si>
    <t>C2</t>
  </si>
  <si>
    <t>C6</t>
  </si>
  <si>
    <t>Z1</t>
  </si>
  <si>
    <t>MIC</t>
  </si>
  <si>
    <t>TM1, TM2</t>
  </si>
  <si>
    <t>Manufacturer P/N</t>
  </si>
  <si>
    <t>RB751S40T1GOSCT-ND</t>
  </si>
  <si>
    <t>RB751S40T1G</t>
  </si>
  <si>
    <t>DIODE SCHOTTKY 30V 30MA SOD523</t>
  </si>
  <si>
    <t>1662-2762-1-ND</t>
  </si>
  <si>
    <t>S-1313D20-N4T1U4</t>
  </si>
  <si>
    <t>IC REG LINEAR 2V 200MA SC82AB</t>
  </si>
  <si>
    <t>576-2923-1-ND</t>
  </si>
  <si>
    <t>MIC841HYC5-TR</t>
  </si>
  <si>
    <t>IC COMP SNGL W/REF SC70-5</t>
  </si>
  <si>
    <t>296-37910-1-ND</t>
  </si>
  <si>
    <t>TLV3691IDCKR</t>
  </si>
  <si>
    <t>IC COMPARATOR NANO-POWER SC70-5</t>
  </si>
  <si>
    <t>BZT52C5V1-FDICT-ND</t>
  </si>
  <si>
    <t>BZT52C5V1-7-F</t>
  </si>
  <si>
    <t>DIODE ZENER 5.1V 500MW SOD123</t>
  </si>
  <si>
    <t>solar panels</t>
  </si>
  <si>
    <t>SKU 313070004</t>
  </si>
  <si>
    <t>n/a</t>
  </si>
  <si>
    <t>C_COMP, B_COMP</t>
  </si>
  <si>
    <t>0.5W Solar Panel 55x70</t>
  </si>
  <si>
    <t>JP1</t>
  </si>
  <si>
    <t>S1</t>
  </si>
  <si>
    <t>C3, C4, C5</t>
  </si>
  <si>
    <t>R6, R8</t>
  </si>
  <si>
    <t>R7, R9</t>
  </si>
  <si>
    <t>R1, R10</t>
  </si>
  <si>
    <t>R0</t>
  </si>
  <si>
    <t>490-10510-1-ND</t>
  </si>
  <si>
    <t>GRM21BR60G107ME15L</t>
  </si>
  <si>
    <t>CAP CER 100UF 4V X5R 0805</t>
  </si>
  <si>
    <t>P0.0GCT-ND</t>
  </si>
  <si>
    <t>ERJ-3GEY0R00V</t>
  </si>
  <si>
    <t>RES SMD 0 OHM JUMPER 1/10W 0603</t>
  </si>
  <si>
    <t>OSTVN02A150</t>
  </si>
  <si>
    <t>GRPB031VWVN-RC</t>
  </si>
  <si>
    <t>M50-2000005</t>
  </si>
  <si>
    <t>SEEEDstudio</t>
  </si>
  <si>
    <t>TC33X-104ECT-ND</t>
  </si>
  <si>
    <t>TC33X-2-104E</t>
  </si>
  <si>
    <t>TRIMMER 100K OHM 0.1W J LEAD TOP</t>
  </si>
  <si>
    <t>JS102011SAQN</t>
  </si>
  <si>
    <t>A106145CT-ND</t>
  </si>
  <si>
    <t>RCU-0C</t>
  </si>
  <si>
    <t>PC TEST POINT NATURAL</t>
  </si>
  <si>
    <t>test points</t>
  </si>
  <si>
    <t>YAG1497CT-ND</t>
  </si>
  <si>
    <t>RT0603BRD07100RL</t>
  </si>
  <si>
    <t>RES SMD 100 OHM 0.1% 1/10W 0603</t>
  </si>
  <si>
    <t>YAG1592CT-ND</t>
  </si>
  <si>
    <t>RT0603BRD0722KL</t>
  </si>
  <si>
    <t>RES SMD 22K OHM 0.1% 1/10W 0603</t>
  </si>
  <si>
    <t>YAG4565CT-ND</t>
  </si>
  <si>
    <t>RT0603BRD07499KL</t>
  </si>
  <si>
    <t>RES SMD 499K OHM 0.1% 1/10W 0603</t>
  </si>
  <si>
    <t>311-1.20MHRCT-ND</t>
  </si>
  <si>
    <t>RC0603FR-071M2L</t>
  </si>
  <si>
    <t>RES SMD 1.2M OHM 1% 1/10W 0603</t>
  </si>
  <si>
    <t>YAG3326CT-ND</t>
  </si>
  <si>
    <t>RC0603FR-071M3L</t>
  </si>
  <si>
    <t>RES SMD 1.3M OHM 1% 1/10W 0603</t>
  </si>
  <si>
    <t>311-2.00MHRCT-ND</t>
  </si>
  <si>
    <t>RC0603FR-072ML</t>
  </si>
  <si>
    <t>RES SMD 2M OHM 1% 1/10W 0603</t>
  </si>
  <si>
    <t>311-3.0MGRCT-ND</t>
  </si>
  <si>
    <t>RC0603JR-073ML</t>
  </si>
  <si>
    <t>RES SMD 3M OHM 5% 1/10W 0603</t>
  </si>
  <si>
    <t>399-13414-1-ND</t>
  </si>
  <si>
    <t>C0603X752J5JAC7867</t>
  </si>
  <si>
    <t>CAP CER 7500PF 50V U2J 0603 (7.5nF)</t>
  </si>
  <si>
    <t>1276-1012-1-ND</t>
  </si>
  <si>
    <t>CL10F104ZB8NNNC</t>
  </si>
  <si>
    <t>CAP CER 0.1UF 50V Y5V 0603</t>
  </si>
  <si>
    <t>1276-2082-1-ND</t>
  </si>
  <si>
    <t>CL10B474KA8NFNC</t>
  </si>
  <si>
    <t>CAP CER 0.47UF 25V X7R 0603</t>
  </si>
  <si>
    <t>609-3371-ND</t>
  </si>
  <si>
    <t>68602-208HLF</t>
  </si>
  <si>
    <t>CONN HEADER 8POS .100 STR 15AU</t>
  </si>
  <si>
    <t>R1</t>
  </si>
  <si>
    <t>C1, C6</t>
  </si>
  <si>
    <t>C2, C3, C4, C5, C9, C10</t>
  </si>
  <si>
    <t>C7, C8</t>
  </si>
  <si>
    <t>D1</t>
  </si>
  <si>
    <t>D2</t>
  </si>
  <si>
    <t>U1</t>
  </si>
  <si>
    <t>U3, U4</t>
  </si>
  <si>
    <t>Q1</t>
  </si>
  <si>
    <t>Jumpers (ON, Batt_jmp)</t>
  </si>
  <si>
    <t>Batt</t>
  </si>
  <si>
    <t>Solar-1</t>
  </si>
  <si>
    <t>Radio_conn</t>
  </si>
  <si>
    <t>﻿BLM18HE152SN1D</t>
  </si>
  <si>
    <t>test point probes</t>
  </si>
  <si>
    <t>Jumpers Caps</t>
  </si>
  <si>
    <t>FC-135R 32.7680KA-A3</t>
  </si>
  <si>
    <t>CRYSTAL 32.7680KHZ 12.5PF SMT</t>
  </si>
  <si>
    <t>S7072-ND</t>
  </si>
  <si>
    <t>PPTC042LFBN-RC</t>
  </si>
  <si>
    <t>CONN HEADER FMALE 8PS .1" DL TIN</t>
  </si>
  <si>
    <t>S7074-ND</t>
  </si>
  <si>
    <t>PPTC062LFBN-RC</t>
  </si>
  <si>
    <t>CONN HEADER FMAL 12PS .1" DL TIN</t>
  </si>
  <si>
    <t>296-47911-1-ND</t>
  </si>
  <si>
    <t>LPV821DBVR</t>
  </si>
  <si>
    <t>ZERO-DRIFT LOW POWER AMPLIFIER</t>
  </si>
  <si>
    <t>LED GREEN CLEAR CHIP SMD</t>
  </si>
  <si>
    <t>1276-1192-1-ND</t>
  </si>
  <si>
    <t>CL10A106KP8NNNC</t>
  </si>
  <si>
    <t>1276-2228-1-ND</t>
  </si>
  <si>
    <t>CL10C220JB8NFNC</t>
  </si>
  <si>
    <t>CAP CER 22PF 50V C0G/NP0 0603</t>
  </si>
  <si>
    <t>ISL21080DIH309Z-TKCT-ND</t>
  </si>
  <si>
    <t>ISL21080DIH309Z-TK</t>
  </si>
  <si>
    <t>IC VREF SERIES 0.9V SOT23-3</t>
  </si>
  <si>
    <t>296-45416-1-ND</t>
  </si>
  <si>
    <t>MSP430FR5994IRGZT</t>
  </si>
  <si>
    <t>IC MCU 16BIT 256KB FRAM 48VQFN</t>
  </si>
  <si>
    <t>RMCF0603FT6M20CT-ND</t>
  </si>
  <si>
    <t>RMCF0603FT6M20</t>
  </si>
  <si>
    <t>RES 6.2M OHM 1% 1/10W 0603</t>
  </si>
  <si>
    <t>541-820HCT-ND</t>
  </si>
  <si>
    <t>CRCW0603820RFKEA</t>
  </si>
  <si>
    <t>RES SMD 820 OHM 1% 1/10W 0603</t>
  </si>
  <si>
    <t>RMCF0603FT1M00CT-ND</t>
  </si>
  <si>
    <t>RMCF0603FT1M00</t>
  </si>
  <si>
    <t>RES 1M OHM 1% 1/10W 0603</t>
  </si>
  <si>
    <t>LTST-C190GKT</t>
  </si>
  <si>
    <t>160-1183-1-ND</t>
  </si>
  <si>
    <t>Hi-lo-1, Hi-lo-2</t>
  </si>
  <si>
    <t>R1, R3</t>
  </si>
  <si>
    <t>311-51KDCT-ND</t>
  </si>
  <si>
    <t>RT0603DRD0751KL</t>
  </si>
  <si>
    <t>RES SMD 51K OHM 0.5% 1/10W 0603</t>
  </si>
  <si>
    <t>S2021E-06-ND</t>
  </si>
  <si>
    <t>PBC06DABN</t>
  </si>
  <si>
    <t>CONN HEADER .100 DUAL STR 12POS</t>
  </si>
  <si>
    <t>radio_conn</t>
  </si>
  <si>
    <t>S6105-ND</t>
  </si>
  <si>
    <t>PPTC052LFBN-RC</t>
  </si>
  <si>
    <t>CONN HEADER FEM 10POS .1" DL TIN</t>
  </si>
  <si>
    <t>cc1101_conn</t>
  </si>
  <si>
    <t>N/a</t>
  </si>
  <si>
    <t>RF1100SE</t>
  </si>
  <si>
    <t>CC1101 Wireless RF Transceiver 315/433/868/915MHZ + SMA Antenna Wireless Module</t>
  </si>
  <si>
    <t>CC1101 Radio + Antenna</t>
  </si>
  <si>
    <t>Amazon</t>
  </si>
  <si>
    <t>C11</t>
  </si>
  <si>
    <t>490-4931-1-ND</t>
  </si>
  <si>
    <t>GCM188R71H222KA37D</t>
  </si>
  <si>
    <t>CAP CER 2200PF 50V X7R 0603</t>
  </si>
  <si>
    <t>311-47.0KHRCT-ND</t>
  </si>
  <si>
    <t>RC0603FR-0747KL</t>
  </si>
  <si>
    <t>RES SMD 47K OHM 1% 1/10W 0603</t>
  </si>
  <si>
    <t>SER4071CT-ND</t>
  </si>
  <si>
    <t>Extended Price per 1000</t>
  </si>
  <si>
    <t>Unit Price per 1000</t>
  </si>
  <si>
    <t>Price per 1000</t>
  </si>
  <si>
    <t>RES SMD 330K OHM 5% 1/10W 0603</t>
  </si>
  <si>
    <t>311-330KGRCT-ND</t>
  </si>
  <si>
    <t>RC0603JR-07330KL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</si>
</sst>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4C6E7"/>
        <bgColor rgb="FFB4C6E7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5" fillId="2" borderId="1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/>
    <xf numFmtId="0" fontId="5" fillId="0" borderId="0" xfId="0" applyFont="1"/>
    <xf numFmtId="49" fontId="0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5" fillId="4" borderId="5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49" fontId="0" fillId="5" borderId="5" xfId="0" applyNumberFormat="1" applyFont="1" applyFill="1" applyBorder="1"/>
    <xf numFmtId="0" fontId="5" fillId="5" borderId="5" xfId="0" applyFont="1" applyFill="1" applyBorder="1"/>
    <xf numFmtId="1" fontId="0" fillId="5" borderId="5" xfId="0" applyNumberFormat="1" applyFont="1" applyFill="1" applyBorder="1"/>
    <xf numFmtId="1" fontId="0" fillId="4" borderId="5" xfId="0" applyNumberFormat="1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5" fillId="4" borderId="7" xfId="0" applyFont="1" applyFill="1" applyBorder="1"/>
    <xf numFmtId="164" fontId="0" fillId="0" borderId="0" xfId="0" applyNumberFormat="1"/>
    <xf numFmtId="164" fontId="0" fillId="0" borderId="0" xfId="0" applyNumberFormat="1" applyFont="1"/>
    <xf numFmtId="0" fontId="0" fillId="5" borderId="8" xfId="0" applyFont="1" applyFill="1" applyBorder="1"/>
    <xf numFmtId="0" fontId="0" fillId="4" borderId="8" xfId="0" applyFont="1" applyFill="1" applyBorder="1"/>
    <xf numFmtId="0" fontId="5" fillId="6" borderId="9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K26" totalsRowShown="0" headerRowDxfId="18" dataDxfId="17">
  <autoFilter ref="A1:K26"/>
  <sortState ref="A2:I36">
    <sortCondition ref="E1:E36"/>
  </sortState>
  <tableColumns count="11">
    <tableColumn id="1" name="Index" dataDxfId="16"/>
    <tableColumn id="2" name="Quantity" dataDxfId="15"/>
    <tableColumn id="3" name="Part Number" dataDxfId="14"/>
    <tableColumn id="10" name="Manufacturer P/N" dataDxfId="13"/>
    <tableColumn id="4" name="Description" dataDxfId="12"/>
    <tableColumn id="5" name="Customer Reference" dataDxfId="11"/>
    <tableColumn id="6" name="Unit Price USD" dataDxfId="10"/>
    <tableColumn id="7" name="Extended Price USD" dataDxfId="9"/>
    <tableColumn id="11" name="Price per 1000" dataDxfId="1"/>
    <tableColumn id="9" name="Extended Price per 1000" dataDxfId="0">
      <calculatedColumnFormula>Table1[[#This Row],[Quantity]]*Table1[[#This Row],[Price per 1000]]</calculatedColumnFormula>
    </tableColumn>
    <tableColumn id="8" name="Purchased From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22" totalsRowShown="0">
  <autoFilter ref="A1:K22"/>
  <sortState ref="A2:I36">
    <sortCondition ref="E1:E36"/>
  </sortState>
  <tableColumns count="11">
    <tableColumn id="1" name="Index"/>
    <tableColumn id="2" name="Quantity"/>
    <tableColumn id="9" name="Part Number"/>
    <tableColumn id="3" name="Manufacturer P/N"/>
    <tableColumn id="4" name="Description"/>
    <tableColumn id="5" name="Customer Reference"/>
    <tableColumn id="6" name="Unit Price USD"/>
    <tableColumn id="7" name="Extended Price USD" dataDxfId="7"/>
    <tableColumn id="11" name="Price per 1000" dataDxfId="3"/>
    <tableColumn id="10" name="Extended Price per 1000" dataDxfId="2">
      <calculatedColumnFormula>Table13[[#This Row],[Quantity]]*Table13[[#This Row],[Price per 1000]]</calculatedColumnFormula>
    </tableColumn>
    <tableColumn id="8" name="Purchased From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K14" totalsRowShown="0">
  <autoFilter ref="A1:K14"/>
  <sortState ref="A2:I36">
    <sortCondition ref="E1:E36"/>
  </sortState>
  <tableColumns count="11">
    <tableColumn id="1" name="Index"/>
    <tableColumn id="2" name="Quantity"/>
    <tableColumn id="3" name="Part Number"/>
    <tableColumn id="9" name="Manufacturer P/N"/>
    <tableColumn id="4" name="Description"/>
    <tableColumn id="5" name="Customer Reference"/>
    <tableColumn id="6" name="Unit Price USD"/>
    <tableColumn id="7" name="Extended Price USD" dataDxfId="6"/>
    <tableColumn id="12" name="Unit Price per 1000" dataDxfId="5"/>
    <tableColumn id="11" name="Extended Price per 1000" dataDxfId="4">
      <calculatedColumnFormula>Table14[[#This Row],[Quantity]]*Table14[[#This Row],[Unit Price per 1000]]</calculatedColumnFormula>
    </tableColumn>
    <tableColumn id="8" name="Purchased Fr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13" sqref="A13:XFD13"/>
    </sheetView>
  </sheetViews>
  <sheetFormatPr baseColWidth="10" defaultRowHeight="16" x14ac:dyDescent="0.2"/>
  <cols>
    <col min="1" max="2" width="10.83203125" style="5"/>
    <col min="3" max="3" width="21.6640625" style="5" bestFit="1" customWidth="1"/>
    <col min="4" max="4" width="21.6640625" style="5" customWidth="1"/>
    <col min="5" max="5" width="34" style="5" bestFit="1" customWidth="1"/>
    <col min="6" max="6" width="20.33203125" style="5" customWidth="1"/>
    <col min="7" max="7" width="15.33203125" style="5" customWidth="1"/>
    <col min="8" max="10" width="19.6640625" style="5" customWidth="1"/>
    <col min="11" max="11" width="16.83203125" style="5" customWidth="1"/>
    <col min="12" max="16384" width="10.83203125" style="5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36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193</v>
      </c>
      <c r="J1" s="5" t="s">
        <v>191</v>
      </c>
      <c r="K1" s="5" t="s">
        <v>13</v>
      </c>
    </row>
    <row r="2" spans="1:11" x14ac:dyDescent="0.2">
      <c r="A2" s="5">
        <v>1</v>
      </c>
      <c r="B2" s="5">
        <v>2</v>
      </c>
      <c r="C2" s="5" t="s">
        <v>24</v>
      </c>
      <c r="D2" s="6" t="s">
        <v>70</v>
      </c>
      <c r="E2" s="5" t="s">
        <v>25</v>
      </c>
      <c r="F2" s="5" t="s">
        <v>26</v>
      </c>
      <c r="G2" s="5">
        <v>0.94</v>
      </c>
      <c r="H2" s="23">
        <f>Table1[[#This Row],[Quantity]]*Table1[[#This Row],[Unit Price USD]]</f>
        <v>1.88</v>
      </c>
      <c r="I2" s="23">
        <v>336.7</v>
      </c>
      <c r="J2" s="23">
        <f>Table1[[#This Row],[Quantity]]*Table1[[#This Row],[Price per 1000]]</f>
        <v>673.4</v>
      </c>
      <c r="K2" s="5" t="s">
        <v>14</v>
      </c>
    </row>
    <row r="3" spans="1:11" x14ac:dyDescent="0.2">
      <c r="A3" s="5">
        <v>2</v>
      </c>
      <c r="B3" s="5">
        <v>1</v>
      </c>
      <c r="C3" s="5" t="s">
        <v>67</v>
      </c>
      <c r="D3" s="5" t="s">
        <v>68</v>
      </c>
      <c r="E3" s="7" t="s">
        <v>69</v>
      </c>
      <c r="F3" s="5" t="s">
        <v>63</v>
      </c>
      <c r="G3" s="5">
        <v>0.1</v>
      </c>
      <c r="H3" s="23">
        <f>Table1[[#This Row],[Quantity]]*Table1[[#This Row],[Unit Price USD]]</f>
        <v>0.1</v>
      </c>
      <c r="I3" s="23">
        <v>8.2799999999999994</v>
      </c>
      <c r="J3" s="23">
        <f>Table1[[#This Row],[Quantity]]*Table1[[#This Row],[Price per 1000]]</f>
        <v>8.2799999999999994</v>
      </c>
      <c r="K3" s="5" t="s">
        <v>14</v>
      </c>
    </row>
    <row r="4" spans="1:11" x14ac:dyDescent="0.2">
      <c r="A4" s="5">
        <v>3</v>
      </c>
      <c r="B4" s="5">
        <v>2</v>
      </c>
      <c r="C4" s="6" t="s">
        <v>195</v>
      </c>
      <c r="D4" s="6" t="s">
        <v>196</v>
      </c>
      <c r="E4" s="6" t="s">
        <v>194</v>
      </c>
      <c r="F4" s="5" t="s">
        <v>62</v>
      </c>
      <c r="G4" s="5">
        <v>0.1</v>
      </c>
      <c r="H4" s="23">
        <f>Table1[[#This Row],[Quantity]]*Table1[[#This Row],[Unit Price USD]]</f>
        <v>0.2</v>
      </c>
      <c r="I4" s="23">
        <v>3.95</v>
      </c>
      <c r="J4" s="23">
        <f>Table1[[#This Row],[Quantity]]*Table1[[#This Row],[Price per 1000]]</f>
        <v>7.9</v>
      </c>
      <c r="K4" s="5" t="s">
        <v>14</v>
      </c>
    </row>
    <row r="5" spans="1:11" x14ac:dyDescent="0.2">
      <c r="A5" s="5">
        <v>4</v>
      </c>
      <c r="B5" s="5">
        <v>1</v>
      </c>
      <c r="C5" s="6" t="s">
        <v>82</v>
      </c>
      <c r="D5" s="6" t="s">
        <v>83</v>
      </c>
      <c r="E5" s="6" t="s">
        <v>84</v>
      </c>
      <c r="F5" s="5" t="s">
        <v>27</v>
      </c>
      <c r="G5" s="5">
        <v>0.37</v>
      </c>
      <c r="H5" s="23">
        <f>Table1[[#This Row],[Quantity]]*Table1[[#This Row],[Unit Price USD]]</f>
        <v>0.37</v>
      </c>
      <c r="I5" s="23">
        <v>51.03</v>
      </c>
      <c r="J5" s="23">
        <f>Table1[[#This Row],[Quantity]]*Table1[[#This Row],[Price per 1000]]</f>
        <v>51.03</v>
      </c>
      <c r="K5" s="5" t="s">
        <v>14</v>
      </c>
    </row>
    <row r="6" spans="1:11" x14ac:dyDescent="0.2">
      <c r="A6" s="5">
        <v>5</v>
      </c>
      <c r="B6" s="5">
        <v>1</v>
      </c>
      <c r="C6" s="5" t="s">
        <v>91</v>
      </c>
      <c r="D6" s="6" t="s">
        <v>92</v>
      </c>
      <c r="E6" s="6" t="s">
        <v>93</v>
      </c>
      <c r="F6" s="5" t="s">
        <v>21</v>
      </c>
      <c r="G6" s="5">
        <v>0.1</v>
      </c>
      <c r="H6" s="23">
        <f>Table1[[#This Row],[Quantity]]*Table1[[#This Row],[Unit Price USD]]</f>
        <v>0.1</v>
      </c>
      <c r="I6" s="23">
        <v>4.76</v>
      </c>
      <c r="J6" s="23">
        <f>Table1[[#This Row],[Quantity]]*Table1[[#This Row],[Price per 1000]]</f>
        <v>4.76</v>
      </c>
      <c r="K6" s="5" t="s">
        <v>14</v>
      </c>
    </row>
    <row r="7" spans="1:11" x14ac:dyDescent="0.2">
      <c r="A7" s="5">
        <v>6</v>
      </c>
      <c r="B7" s="5">
        <v>1</v>
      </c>
      <c r="C7" s="5" t="s">
        <v>88</v>
      </c>
      <c r="D7" s="6" t="s">
        <v>89</v>
      </c>
      <c r="E7" s="6" t="s">
        <v>90</v>
      </c>
      <c r="F7" s="5" t="s">
        <v>28</v>
      </c>
      <c r="G7" s="5">
        <v>0.35</v>
      </c>
      <c r="H7" s="23">
        <f>Table1[[#This Row],[Quantity]]*Table1[[#This Row],[Unit Price USD]]</f>
        <v>0.35</v>
      </c>
      <c r="I7" s="23">
        <v>47.93</v>
      </c>
      <c r="J7" s="23">
        <f>Table1[[#This Row],[Quantity]]*Table1[[#This Row],[Price per 1000]]</f>
        <v>47.93</v>
      </c>
      <c r="K7" s="5" t="s">
        <v>14</v>
      </c>
    </row>
    <row r="8" spans="1:11" x14ac:dyDescent="0.2">
      <c r="A8" s="5">
        <v>7</v>
      </c>
      <c r="B8" s="5">
        <v>1</v>
      </c>
      <c r="C8" s="5" t="s">
        <v>94</v>
      </c>
      <c r="D8" s="6" t="s">
        <v>95</v>
      </c>
      <c r="E8" s="6" t="s">
        <v>96</v>
      </c>
      <c r="F8" s="5" t="s">
        <v>29</v>
      </c>
      <c r="G8" s="6">
        <v>0.1</v>
      </c>
      <c r="H8" s="23">
        <f>Table1[[#This Row],[Quantity]]*Table1[[#This Row],[Unit Price USD]]</f>
        <v>0.1</v>
      </c>
      <c r="I8" s="23">
        <v>4.76</v>
      </c>
      <c r="J8" s="23">
        <f>Table1[[#This Row],[Quantity]]*Table1[[#This Row],[Price per 1000]]</f>
        <v>4.76</v>
      </c>
      <c r="K8" s="5" t="s">
        <v>14</v>
      </c>
    </row>
    <row r="9" spans="1:11" x14ac:dyDescent="0.2">
      <c r="A9" s="5">
        <v>8</v>
      </c>
      <c r="B9" s="5">
        <v>2</v>
      </c>
      <c r="C9" s="5" t="s">
        <v>100</v>
      </c>
      <c r="D9" s="6" t="s">
        <v>101</v>
      </c>
      <c r="E9" s="6" t="s">
        <v>102</v>
      </c>
      <c r="F9" s="5" t="s">
        <v>60</v>
      </c>
      <c r="G9" s="5">
        <v>0.1</v>
      </c>
      <c r="H9" s="23">
        <f>Table1[[#This Row],[Quantity]]*Table1[[#This Row],[Unit Price USD]]</f>
        <v>0.2</v>
      </c>
      <c r="I9" s="23">
        <v>3.95</v>
      </c>
      <c r="J9" s="23">
        <f>Table1[[#This Row],[Quantity]]*Table1[[#This Row],[Price per 1000]]</f>
        <v>7.9</v>
      </c>
      <c r="K9" s="5" t="s">
        <v>14</v>
      </c>
    </row>
    <row r="10" spans="1:11" x14ac:dyDescent="0.2">
      <c r="A10" s="5">
        <v>9</v>
      </c>
      <c r="B10" s="5">
        <v>2</v>
      </c>
      <c r="C10" s="6" t="s">
        <v>97</v>
      </c>
      <c r="D10" s="5" t="s">
        <v>98</v>
      </c>
      <c r="E10" s="6" t="s">
        <v>99</v>
      </c>
      <c r="F10" s="5" t="s">
        <v>61</v>
      </c>
      <c r="G10" s="5">
        <v>0.1</v>
      </c>
      <c r="H10" s="23">
        <f>Table1[[#This Row],[Quantity]]*Table1[[#This Row],[Unit Price USD]]</f>
        <v>0.2</v>
      </c>
      <c r="I10" s="23">
        <v>4.76</v>
      </c>
      <c r="J10" s="23">
        <f>Table1[[#This Row],[Quantity]]*Table1[[#This Row],[Price per 1000]]</f>
        <v>9.52</v>
      </c>
      <c r="K10" s="5" t="s">
        <v>14</v>
      </c>
    </row>
    <row r="11" spans="1:11" x14ac:dyDescent="0.2">
      <c r="A11" s="5">
        <v>10</v>
      </c>
      <c r="B11" s="5">
        <v>1</v>
      </c>
      <c r="C11" s="6" t="s">
        <v>103</v>
      </c>
      <c r="D11" s="6" t="s">
        <v>104</v>
      </c>
      <c r="E11" s="5" t="s">
        <v>105</v>
      </c>
      <c r="F11" s="5" t="s">
        <v>30</v>
      </c>
      <c r="G11" s="5">
        <v>0.53</v>
      </c>
      <c r="H11" s="23">
        <f>Table1[[#This Row],[Quantity]]*Table1[[#This Row],[Unit Price USD]]</f>
        <v>0.53</v>
      </c>
      <c r="I11" s="23">
        <v>138.97</v>
      </c>
      <c r="J11" s="23">
        <f>Table1[[#This Row],[Quantity]]*Table1[[#This Row],[Price per 1000]]</f>
        <v>138.97</v>
      </c>
      <c r="K11" s="5" t="s">
        <v>14</v>
      </c>
    </row>
    <row r="12" spans="1:11" x14ac:dyDescent="0.2">
      <c r="A12" s="5">
        <v>11</v>
      </c>
      <c r="B12" s="5">
        <v>1</v>
      </c>
      <c r="C12" s="6" t="s">
        <v>64</v>
      </c>
      <c r="D12" s="6" t="s">
        <v>65</v>
      </c>
      <c r="E12" s="6" t="s">
        <v>66</v>
      </c>
      <c r="F12" s="5" t="s">
        <v>31</v>
      </c>
      <c r="G12" s="6">
        <v>0.97</v>
      </c>
      <c r="H12" s="23">
        <f>Table1[[#This Row],[Quantity]]*Table1[[#This Row],[Unit Price USD]]</f>
        <v>0.97</v>
      </c>
      <c r="I12" s="23">
        <v>382.26</v>
      </c>
      <c r="J12" s="23">
        <f>Table1[[#This Row],[Quantity]]*Table1[[#This Row],[Price per 1000]]</f>
        <v>382.26</v>
      </c>
      <c r="K12" s="5" t="s">
        <v>14</v>
      </c>
    </row>
    <row r="13" spans="1:11" x14ac:dyDescent="0.2">
      <c r="A13" s="5">
        <v>12</v>
      </c>
      <c r="B13" s="5">
        <v>3</v>
      </c>
      <c r="C13" s="6" t="s">
        <v>106</v>
      </c>
      <c r="D13" s="6" t="s">
        <v>107</v>
      </c>
      <c r="E13" s="6" t="s">
        <v>108</v>
      </c>
      <c r="F13" s="5" t="s">
        <v>59</v>
      </c>
      <c r="G13" s="5">
        <v>0.1</v>
      </c>
      <c r="H13" s="23">
        <f>Table1[[#This Row],[Quantity]]*Table1[[#This Row],[Unit Price USD]]</f>
        <v>0.30000000000000004</v>
      </c>
      <c r="I13" s="23">
        <v>9.11</v>
      </c>
      <c r="J13" s="23">
        <f>Table1[[#This Row],[Quantity]]*Table1[[#This Row],[Price per 1000]]</f>
        <v>27.33</v>
      </c>
      <c r="K13" s="5" t="s">
        <v>14</v>
      </c>
    </row>
    <row r="14" spans="1:11" x14ac:dyDescent="0.2">
      <c r="A14" s="5">
        <v>13</v>
      </c>
      <c r="B14" s="5">
        <v>1</v>
      </c>
      <c r="C14" s="6" t="s">
        <v>109</v>
      </c>
      <c r="D14" s="6" t="s">
        <v>110</v>
      </c>
      <c r="E14" s="6" t="s">
        <v>111</v>
      </c>
      <c r="F14" s="5" t="s">
        <v>32</v>
      </c>
      <c r="G14" s="5">
        <v>0.11</v>
      </c>
      <c r="H14" s="23">
        <f>Table1[[#This Row],[Quantity]]*Table1[[#This Row],[Unit Price USD]]</f>
        <v>0.11</v>
      </c>
      <c r="I14" s="23">
        <v>22.55</v>
      </c>
      <c r="J14" s="23">
        <f>Table1[[#This Row],[Quantity]]*Table1[[#This Row],[Price per 1000]]</f>
        <v>22.55</v>
      </c>
      <c r="K14" s="5" t="s">
        <v>14</v>
      </c>
    </row>
    <row r="15" spans="1:11" x14ac:dyDescent="0.2">
      <c r="A15" s="5">
        <v>14</v>
      </c>
      <c r="B15" s="3">
        <v>1</v>
      </c>
      <c r="C15" s="4" t="s">
        <v>49</v>
      </c>
      <c r="D15" s="4" t="s">
        <v>50</v>
      </c>
      <c r="E15" s="4" t="s">
        <v>51</v>
      </c>
      <c r="F15" s="5" t="s">
        <v>33</v>
      </c>
      <c r="G15" s="4">
        <v>0.24</v>
      </c>
      <c r="H15" s="23">
        <f>Table1[[#This Row],[Quantity]]*Table1[[#This Row],[Unit Price USD]]</f>
        <v>0.24</v>
      </c>
      <c r="I15" s="23">
        <v>52.63</v>
      </c>
      <c r="J15" s="23">
        <f>Table1[[#This Row],[Quantity]]*Table1[[#This Row],[Price per 1000]]</f>
        <v>52.63</v>
      </c>
      <c r="K15" s="5" t="s">
        <v>14</v>
      </c>
    </row>
    <row r="16" spans="1:11" x14ac:dyDescent="0.2">
      <c r="A16" s="5">
        <v>15</v>
      </c>
      <c r="B16" s="3">
        <v>1</v>
      </c>
      <c r="C16" s="4" t="s">
        <v>37</v>
      </c>
      <c r="D16" s="4" t="s">
        <v>38</v>
      </c>
      <c r="E16" s="4" t="s">
        <v>39</v>
      </c>
      <c r="F16" s="5" t="s">
        <v>119</v>
      </c>
      <c r="G16" s="4">
        <v>0.22</v>
      </c>
      <c r="H16" s="23">
        <f>Table1[[#This Row],[Quantity]]*Table1[[#This Row],[Unit Price USD]]</f>
        <v>0.22</v>
      </c>
      <c r="I16" s="23">
        <v>43.24</v>
      </c>
      <c r="J16" s="23">
        <f>Table1[[#This Row],[Quantity]]*Table1[[#This Row],[Price per 1000]]</f>
        <v>43.24</v>
      </c>
      <c r="K16" s="5" t="s">
        <v>14</v>
      </c>
    </row>
    <row r="17" spans="1:11" x14ac:dyDescent="0.2">
      <c r="A17" s="5">
        <v>16</v>
      </c>
      <c r="B17" s="3">
        <v>1</v>
      </c>
      <c r="C17" s="4" t="s">
        <v>43</v>
      </c>
      <c r="D17" s="4" t="s">
        <v>44</v>
      </c>
      <c r="E17" s="4" t="s">
        <v>45</v>
      </c>
      <c r="F17" s="5" t="s">
        <v>34</v>
      </c>
      <c r="G17" s="4">
        <v>0.57999999999999996</v>
      </c>
      <c r="H17" s="23">
        <f>Table1[[#This Row],[Quantity]]*Table1[[#This Row],[Unit Price USD]]</f>
        <v>0.57999999999999996</v>
      </c>
      <c r="I17" s="23">
        <v>432.6</v>
      </c>
      <c r="J17" s="23">
        <f>Table1[[#This Row],[Quantity]]*Table1[[#This Row],[Price per 1000]]</f>
        <v>432.6</v>
      </c>
      <c r="K17" s="5" t="s">
        <v>14</v>
      </c>
    </row>
    <row r="18" spans="1:11" x14ac:dyDescent="0.2">
      <c r="A18" s="5">
        <v>17</v>
      </c>
      <c r="B18" s="3">
        <v>1</v>
      </c>
      <c r="C18" s="4" t="s">
        <v>40</v>
      </c>
      <c r="D18" s="4" t="s">
        <v>41</v>
      </c>
      <c r="E18" s="4" t="s">
        <v>42</v>
      </c>
      <c r="F18" s="5" t="s">
        <v>15</v>
      </c>
      <c r="G18" s="4">
        <v>0.97</v>
      </c>
      <c r="H18" s="23">
        <f>Table1[[#This Row],[Quantity]]*Table1[[#This Row],[Unit Price USD]]</f>
        <v>0.97</v>
      </c>
      <c r="I18" s="23">
        <v>388.93</v>
      </c>
      <c r="J18" s="23">
        <f>Table1[[#This Row],[Quantity]]*Table1[[#This Row],[Price per 1000]]</f>
        <v>388.93</v>
      </c>
      <c r="K18" s="5" t="s">
        <v>14</v>
      </c>
    </row>
    <row r="19" spans="1:11" x14ac:dyDescent="0.2">
      <c r="A19" s="5">
        <v>18</v>
      </c>
      <c r="B19" s="3">
        <v>2</v>
      </c>
      <c r="C19" s="4" t="s">
        <v>74</v>
      </c>
      <c r="D19" s="4" t="s">
        <v>75</v>
      </c>
      <c r="E19" s="4" t="s">
        <v>76</v>
      </c>
      <c r="F19" s="5" t="s">
        <v>35</v>
      </c>
      <c r="G19" s="4">
        <v>0.28999999999999998</v>
      </c>
      <c r="H19" s="23">
        <f>Table1[[#This Row],[Quantity]]*Table1[[#This Row],[Unit Price USD]]</f>
        <v>0.57999999999999996</v>
      </c>
      <c r="I19" s="23">
        <v>186.34</v>
      </c>
      <c r="J19" s="23">
        <f>Table1[[#This Row],[Quantity]]*Table1[[#This Row],[Price per 1000]]</f>
        <v>372.68</v>
      </c>
      <c r="K19" s="5" t="s">
        <v>14</v>
      </c>
    </row>
    <row r="20" spans="1:11" x14ac:dyDescent="0.2">
      <c r="A20" s="5">
        <v>19</v>
      </c>
      <c r="B20" s="3">
        <v>2</v>
      </c>
      <c r="C20" s="4" t="s">
        <v>46</v>
      </c>
      <c r="D20" s="4" t="s">
        <v>47</v>
      </c>
      <c r="E20" s="4" t="s">
        <v>48</v>
      </c>
      <c r="F20" s="5" t="s">
        <v>55</v>
      </c>
      <c r="G20" s="4">
        <v>1.1599999999999999</v>
      </c>
      <c r="H20" s="23">
        <f>Table1[[#This Row],[Quantity]]*Table1[[#This Row],[Unit Price USD]]</f>
        <v>2.3199999999999998</v>
      </c>
      <c r="I20" s="23">
        <v>533.23</v>
      </c>
      <c r="J20" s="23">
        <f>Table1[[#This Row],[Quantity]]*Table1[[#This Row],[Price per 1000]]</f>
        <v>1066.46</v>
      </c>
      <c r="K20" s="5" t="s">
        <v>14</v>
      </c>
    </row>
    <row r="21" spans="1:11" x14ac:dyDescent="0.2">
      <c r="A21" s="5">
        <v>20</v>
      </c>
      <c r="B21" s="5">
        <v>4</v>
      </c>
      <c r="C21" s="5" t="s">
        <v>54</v>
      </c>
      <c r="D21" s="5" t="s">
        <v>53</v>
      </c>
      <c r="E21" s="5" t="s">
        <v>56</v>
      </c>
      <c r="F21" s="5" t="s">
        <v>52</v>
      </c>
      <c r="G21" s="5">
        <v>1.95</v>
      </c>
      <c r="H21" s="23">
        <f>Table1[[#This Row],[Quantity]]*Table1[[#This Row],[Unit Price USD]]</f>
        <v>7.8</v>
      </c>
      <c r="I21" s="23">
        <v>1760</v>
      </c>
      <c r="J21" s="23">
        <f>Table1[[#This Row],[Quantity]]*Table1[[#This Row],[Price per 1000]]</f>
        <v>7040</v>
      </c>
      <c r="K21" s="5" t="s">
        <v>73</v>
      </c>
    </row>
    <row r="22" spans="1:11" x14ac:dyDescent="0.2">
      <c r="A22" s="5">
        <v>21</v>
      </c>
      <c r="B22" s="5">
        <v>1</v>
      </c>
      <c r="C22" s="5" t="s">
        <v>7</v>
      </c>
      <c r="D22" s="5" t="s">
        <v>77</v>
      </c>
      <c r="E22" s="5" t="s">
        <v>8</v>
      </c>
      <c r="F22" s="5" t="s">
        <v>58</v>
      </c>
      <c r="G22" s="4">
        <v>0.59</v>
      </c>
      <c r="H22" s="23">
        <f>Table1[[#This Row],[Quantity]]*Table1[[#This Row],[Unit Price USD]]</f>
        <v>0.59</v>
      </c>
      <c r="I22" s="23">
        <v>355.02</v>
      </c>
      <c r="J22" s="23">
        <f>Table1[[#This Row],[Quantity]]*Table1[[#This Row],[Price per 1000]]</f>
        <v>355.02</v>
      </c>
      <c r="K22" s="5" t="s">
        <v>14</v>
      </c>
    </row>
    <row r="23" spans="1:11" x14ac:dyDescent="0.2">
      <c r="A23" s="5">
        <v>22</v>
      </c>
      <c r="B23" s="3">
        <v>1</v>
      </c>
      <c r="C23" s="4" t="s">
        <v>112</v>
      </c>
      <c r="D23" s="4" t="s">
        <v>113</v>
      </c>
      <c r="E23" s="4" t="s">
        <v>114</v>
      </c>
      <c r="F23" s="5" t="s">
        <v>57</v>
      </c>
      <c r="G23" s="4">
        <v>0.41</v>
      </c>
      <c r="H23" s="23">
        <f>Table1[[#This Row],[Quantity]]*Table1[[#This Row],[Unit Price USD]]</f>
        <v>0.41</v>
      </c>
      <c r="I23" s="23">
        <v>193.2</v>
      </c>
      <c r="J23" s="23">
        <f>Table1[[#This Row],[Quantity]]*Table1[[#This Row],[Price per 1000]]</f>
        <v>193.2</v>
      </c>
      <c r="K23" s="5" t="s">
        <v>14</v>
      </c>
    </row>
    <row r="24" spans="1:11" x14ac:dyDescent="0.2">
      <c r="A24" s="5">
        <v>23</v>
      </c>
      <c r="B24" s="3">
        <v>10</v>
      </c>
      <c r="C24" s="4" t="s">
        <v>78</v>
      </c>
      <c r="D24" s="4" t="s">
        <v>79</v>
      </c>
      <c r="E24" s="4" t="s">
        <v>80</v>
      </c>
      <c r="F24" s="5" t="s">
        <v>81</v>
      </c>
      <c r="G24" s="4">
        <v>0.22</v>
      </c>
      <c r="H24" s="23">
        <f>Table1[[#This Row],[Quantity]]*Table1[[#This Row],[Unit Price USD]]</f>
        <v>2.2000000000000002</v>
      </c>
      <c r="I24" s="23">
        <v>101.2</v>
      </c>
      <c r="J24" s="23">
        <f>Table1[[#This Row],[Quantity]]*Table1[[#This Row],[Price per 1000]]</f>
        <v>1012</v>
      </c>
      <c r="K24" s="5" t="s">
        <v>14</v>
      </c>
    </row>
    <row r="25" spans="1:11" x14ac:dyDescent="0.2">
      <c r="A25" s="5">
        <v>24</v>
      </c>
      <c r="B25" s="2">
        <v>4</v>
      </c>
      <c r="C25" s="2" t="s">
        <v>18</v>
      </c>
      <c r="D25" s="6" t="s">
        <v>71</v>
      </c>
      <c r="E25" s="2" t="s">
        <v>19</v>
      </c>
      <c r="F25" s="2" t="s">
        <v>20</v>
      </c>
      <c r="G25" s="5">
        <v>0.28000000000000003</v>
      </c>
      <c r="H25" s="23">
        <f>Table1[[#This Row],[Quantity]]*Table1[[#This Row],[Unit Price USD]]</f>
        <v>1.1200000000000001</v>
      </c>
      <c r="I25" s="23">
        <v>130.72999999999999</v>
      </c>
      <c r="J25" s="23">
        <f>Table1[[#This Row],[Quantity]]*Table1[[#This Row],[Price per 1000]]</f>
        <v>522.91999999999996</v>
      </c>
      <c r="K25" s="5" t="s">
        <v>14</v>
      </c>
    </row>
    <row r="26" spans="1:11" x14ac:dyDescent="0.2">
      <c r="A26" s="5">
        <v>25</v>
      </c>
      <c r="B26" s="5">
        <v>4</v>
      </c>
      <c r="C26" s="5" t="s">
        <v>17</v>
      </c>
      <c r="D26" s="6" t="s">
        <v>72</v>
      </c>
      <c r="E26" s="5" t="s">
        <v>16</v>
      </c>
      <c r="F26" s="5" t="s">
        <v>20</v>
      </c>
      <c r="G26" s="5">
        <v>0.34</v>
      </c>
      <c r="H26" s="23">
        <f>Table1[[#This Row],[Quantity]]*Table1[[#This Row],[Unit Price USD]]</f>
        <v>1.36</v>
      </c>
      <c r="I26" s="23">
        <v>159.25</v>
      </c>
      <c r="J26" s="23">
        <f>Table1[[#This Row],[Quantity]]*Table1[[#This Row],[Price per 1000]]</f>
        <v>637</v>
      </c>
      <c r="K26" s="5" t="s">
        <v>14</v>
      </c>
    </row>
    <row r="27" spans="1:11" x14ac:dyDescent="0.2">
      <c r="G27" s="5" t="s">
        <v>23</v>
      </c>
      <c r="H27" s="5">
        <f>SUM(Table1[Extended Price USD])</f>
        <v>23.8</v>
      </c>
      <c r="J27" s="5">
        <f>SUM(Table1[Extended Price per 1000])/1000</f>
        <v>13.503270000000001</v>
      </c>
    </row>
    <row r="28" spans="1:11" x14ac:dyDescent="0.2">
      <c r="B28" s="5">
        <f>SUM(Table1[Quantity])</f>
        <v>51</v>
      </c>
    </row>
  </sheetData>
  <phoneticPr fontId="2" type="noConversion"/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30" sqref="G30"/>
    </sheetView>
  </sheetViews>
  <sheetFormatPr baseColWidth="10" defaultRowHeight="16" x14ac:dyDescent="0.2"/>
  <cols>
    <col min="3" max="3" width="23.1640625" bestFit="1" customWidth="1"/>
    <col min="4" max="4" width="21.6640625" bestFit="1" customWidth="1"/>
    <col min="5" max="5" width="34" bestFit="1" customWidth="1"/>
    <col min="6" max="6" width="20.33203125" customWidth="1"/>
    <col min="7" max="7" width="15.33203125" customWidth="1"/>
    <col min="8" max="10" width="19.6640625" customWidth="1"/>
    <col min="11" max="11" width="16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4</v>
      </c>
      <c r="G1" t="s">
        <v>5</v>
      </c>
      <c r="H1" t="s">
        <v>6</v>
      </c>
      <c r="I1" t="s">
        <v>193</v>
      </c>
      <c r="J1" t="s">
        <v>191</v>
      </c>
      <c r="K1" t="s">
        <v>13</v>
      </c>
    </row>
    <row r="2" spans="1:11" x14ac:dyDescent="0.2">
      <c r="A2">
        <v>1</v>
      </c>
      <c r="B2">
        <v>1</v>
      </c>
      <c r="C2" t="s">
        <v>157</v>
      </c>
      <c r="D2" t="s">
        <v>158</v>
      </c>
      <c r="E2" t="s">
        <v>159</v>
      </c>
      <c r="F2" t="s">
        <v>115</v>
      </c>
      <c r="G2">
        <v>0.1</v>
      </c>
      <c r="H2" s="22">
        <f>Table13[[#This Row],[Quantity]]*Table13[[#This Row],[Unit Price USD]]</f>
        <v>0.1</v>
      </c>
      <c r="I2" s="22">
        <v>7.64</v>
      </c>
      <c r="J2" s="22">
        <f>Table13[[#This Row],[Quantity]]*Table13[[#This Row],[Price per 1000]]</f>
        <v>7.64</v>
      </c>
      <c r="K2" t="s">
        <v>14</v>
      </c>
    </row>
    <row r="3" spans="1:11" x14ac:dyDescent="0.2">
      <c r="A3">
        <v>2</v>
      </c>
      <c r="B3">
        <v>1</v>
      </c>
      <c r="C3" t="s">
        <v>154</v>
      </c>
      <c r="D3" t="s">
        <v>155</v>
      </c>
      <c r="E3" s="6" t="s">
        <v>156</v>
      </c>
      <c r="F3" t="s">
        <v>27</v>
      </c>
      <c r="G3">
        <v>0.1</v>
      </c>
      <c r="H3" s="22">
        <f>Table13[[#This Row],[Quantity]]*Table13[[#This Row],[Unit Price USD]]</f>
        <v>0.1</v>
      </c>
      <c r="I3" s="22">
        <v>4.8099999999999996</v>
      </c>
      <c r="J3" s="22">
        <f>Table13[[#This Row],[Quantity]]*Table13[[#This Row],[Price per 1000]]</f>
        <v>4.8099999999999996</v>
      </c>
      <c r="K3" t="s">
        <v>14</v>
      </c>
    </row>
    <row r="4" spans="1:11" x14ac:dyDescent="0.2">
      <c r="A4">
        <v>3</v>
      </c>
      <c r="B4">
        <v>1</v>
      </c>
      <c r="C4" t="s">
        <v>160</v>
      </c>
      <c r="D4" t="s">
        <v>161</v>
      </c>
      <c r="E4" s="5" t="s">
        <v>162</v>
      </c>
      <c r="F4" t="s">
        <v>21</v>
      </c>
      <c r="G4">
        <v>0.1</v>
      </c>
      <c r="H4" s="22">
        <f>Table13[[#This Row],[Quantity]]*Table13[[#This Row],[Unit Price USD]]</f>
        <v>0.1</v>
      </c>
      <c r="I4" s="22">
        <v>3.21</v>
      </c>
      <c r="J4" s="22">
        <f>Table13[[#This Row],[Quantity]]*Table13[[#This Row],[Price per 1000]]</f>
        <v>3.21</v>
      </c>
      <c r="K4" t="s">
        <v>14</v>
      </c>
    </row>
    <row r="5" spans="1:11" x14ac:dyDescent="0.2">
      <c r="A5">
        <v>4</v>
      </c>
      <c r="B5">
        <v>1</v>
      </c>
      <c r="C5" t="s">
        <v>187</v>
      </c>
      <c r="D5" t="s">
        <v>188</v>
      </c>
      <c r="E5" s="5" t="s">
        <v>189</v>
      </c>
      <c r="F5" t="s">
        <v>28</v>
      </c>
      <c r="G5">
        <v>0.1</v>
      </c>
      <c r="H5" s="22">
        <f>Table13[[#This Row],[Quantity]]*Table13[[#This Row],[Unit Price USD]]</f>
        <v>0.1</v>
      </c>
      <c r="I5" s="22">
        <v>4.76</v>
      </c>
      <c r="J5" s="22">
        <f>Table13[[#This Row],[Quantity]]*Table13[[#This Row],[Price per 1000]]</f>
        <v>4.76</v>
      </c>
    </row>
    <row r="6" spans="1:11" x14ac:dyDescent="0.2">
      <c r="A6">
        <v>5</v>
      </c>
      <c r="B6">
        <v>2</v>
      </c>
      <c r="C6" t="s">
        <v>143</v>
      </c>
      <c r="D6" s="5" t="s">
        <v>144</v>
      </c>
      <c r="E6" s="5" t="s">
        <v>9</v>
      </c>
      <c r="F6" t="s">
        <v>116</v>
      </c>
      <c r="G6">
        <v>0.36</v>
      </c>
      <c r="H6" s="22">
        <f>Table13[[#This Row],[Quantity]]*Table13[[#This Row],[Unit Price USD]]</f>
        <v>0.72</v>
      </c>
      <c r="I6" s="22">
        <v>91.41</v>
      </c>
      <c r="J6" s="22">
        <f>Table13[[#This Row],[Quantity]]*Table13[[#This Row],[Price per 1000]]</f>
        <v>182.82</v>
      </c>
      <c r="K6" t="s">
        <v>14</v>
      </c>
    </row>
    <row r="7" spans="1:11" x14ac:dyDescent="0.2">
      <c r="A7">
        <v>6</v>
      </c>
      <c r="B7">
        <v>6</v>
      </c>
      <c r="C7" s="6" t="s">
        <v>106</v>
      </c>
      <c r="D7" s="6" t="s">
        <v>107</v>
      </c>
      <c r="E7" s="6" t="s">
        <v>108</v>
      </c>
      <c r="F7" t="s">
        <v>117</v>
      </c>
      <c r="G7">
        <v>0.1</v>
      </c>
      <c r="H7" s="22">
        <f>Table13[[#This Row],[Quantity]]*Table13[[#This Row],[Unit Price USD]]</f>
        <v>0.60000000000000009</v>
      </c>
      <c r="I7" s="22">
        <v>9.11</v>
      </c>
      <c r="J7" s="22">
        <f>Table13[[#This Row],[Quantity]]*Table13[[#This Row],[Price per 1000]]</f>
        <v>54.66</v>
      </c>
      <c r="K7" t="s">
        <v>14</v>
      </c>
    </row>
    <row r="8" spans="1:11" x14ac:dyDescent="0.2">
      <c r="A8">
        <v>7</v>
      </c>
      <c r="B8">
        <v>2</v>
      </c>
      <c r="C8" t="s">
        <v>145</v>
      </c>
      <c r="D8" s="6" t="s">
        <v>146</v>
      </c>
      <c r="E8" s="6" t="s">
        <v>147</v>
      </c>
      <c r="F8" t="s">
        <v>118</v>
      </c>
      <c r="G8" s="1">
        <v>0.1</v>
      </c>
      <c r="H8" s="22">
        <f>Table13[[#This Row],[Quantity]]*Table13[[#This Row],[Unit Price USD]]</f>
        <v>0.2</v>
      </c>
      <c r="I8" s="22">
        <v>12.43</v>
      </c>
      <c r="J8" s="22">
        <f>Table13[[#This Row],[Quantity]]*Table13[[#This Row],[Price per 1000]]</f>
        <v>24.86</v>
      </c>
      <c r="K8" t="s">
        <v>14</v>
      </c>
    </row>
    <row r="9" spans="1:11" x14ac:dyDescent="0.2">
      <c r="A9">
        <v>8</v>
      </c>
      <c r="B9">
        <v>1</v>
      </c>
      <c r="C9" t="s">
        <v>184</v>
      </c>
      <c r="D9" s="6" t="s">
        <v>185</v>
      </c>
      <c r="E9" s="6" t="s">
        <v>186</v>
      </c>
      <c r="F9" t="s">
        <v>183</v>
      </c>
      <c r="G9" s="1">
        <v>0.21</v>
      </c>
      <c r="H9" s="22">
        <f>Table13[[#This Row],[Quantity]]*Table13[[#This Row],[Unit Price USD]]</f>
        <v>0.21</v>
      </c>
      <c r="I9" s="22">
        <v>41.09</v>
      </c>
      <c r="J9" s="22">
        <f>Table13[[#This Row],[Quantity]]*Table13[[#This Row],[Price per 1000]]</f>
        <v>41.09</v>
      </c>
    </row>
    <row r="10" spans="1:11" x14ac:dyDescent="0.2">
      <c r="A10">
        <v>9</v>
      </c>
      <c r="B10">
        <v>1</v>
      </c>
      <c r="C10" s="4" t="s">
        <v>37</v>
      </c>
      <c r="D10" s="4" t="s">
        <v>38</v>
      </c>
      <c r="E10" s="4" t="s">
        <v>39</v>
      </c>
      <c r="F10" t="s">
        <v>119</v>
      </c>
      <c r="G10">
        <v>0.22</v>
      </c>
      <c r="H10" s="22">
        <f>Table13[[#This Row],[Quantity]]*Table13[[#This Row],[Unit Price USD]]</f>
        <v>0.22</v>
      </c>
      <c r="I10" s="22">
        <v>43.24</v>
      </c>
      <c r="J10" s="22">
        <f>Table13[[#This Row],[Quantity]]*Table13[[#This Row],[Price per 1000]]</f>
        <v>43.24</v>
      </c>
      <c r="K10" t="s">
        <v>14</v>
      </c>
    </row>
    <row r="11" spans="1:11" x14ac:dyDescent="0.2">
      <c r="A11">
        <v>10</v>
      </c>
      <c r="B11">
        <v>1</v>
      </c>
      <c r="C11" t="s">
        <v>164</v>
      </c>
      <c r="D11" s="5" t="s">
        <v>163</v>
      </c>
      <c r="E11" s="5" t="s">
        <v>142</v>
      </c>
      <c r="F11" t="s">
        <v>120</v>
      </c>
      <c r="G11">
        <v>0.27</v>
      </c>
      <c r="H11" s="22">
        <f>Table13[[#This Row],[Quantity]]*Table13[[#This Row],[Unit Price USD]]</f>
        <v>0.27</v>
      </c>
      <c r="I11" s="22">
        <v>48.6</v>
      </c>
      <c r="J11" s="22">
        <f>Table13[[#This Row],[Quantity]]*Table13[[#This Row],[Price per 1000]]</f>
        <v>48.6</v>
      </c>
      <c r="K11" t="s">
        <v>14</v>
      </c>
    </row>
    <row r="12" spans="1:11" x14ac:dyDescent="0.2">
      <c r="A12">
        <v>11</v>
      </c>
      <c r="B12">
        <v>1</v>
      </c>
      <c r="C12" t="s">
        <v>151</v>
      </c>
      <c r="D12" s="6" t="s">
        <v>152</v>
      </c>
      <c r="E12" s="6" t="s">
        <v>153</v>
      </c>
      <c r="F12" t="s">
        <v>121</v>
      </c>
      <c r="G12" s="1">
        <v>8.0399999999999991</v>
      </c>
      <c r="H12" s="22">
        <f>Table13[[#This Row],[Quantity]]*Table13[[#This Row],[Unit Price USD]]</f>
        <v>8.0399999999999991</v>
      </c>
      <c r="I12" s="22">
        <v>5085.5600000000004</v>
      </c>
      <c r="J12" s="22">
        <f>Table13[[#This Row],[Quantity]]*Table13[[#This Row],[Price per 1000]]</f>
        <v>5085.5600000000004</v>
      </c>
      <c r="K12" t="s">
        <v>14</v>
      </c>
    </row>
    <row r="13" spans="1:11" x14ac:dyDescent="0.2">
      <c r="A13">
        <v>12</v>
      </c>
      <c r="B13">
        <v>1</v>
      </c>
      <c r="C13" t="s">
        <v>148</v>
      </c>
      <c r="D13" s="5" t="s">
        <v>149</v>
      </c>
      <c r="E13" s="5" t="s">
        <v>150</v>
      </c>
      <c r="F13" t="s">
        <v>22</v>
      </c>
      <c r="G13">
        <v>1.61</v>
      </c>
      <c r="H13" s="22">
        <f>Table13[[#This Row],[Quantity]]*Table13[[#This Row],[Unit Price USD]]</f>
        <v>1.61</v>
      </c>
      <c r="I13" s="22">
        <v>768.5</v>
      </c>
      <c r="J13" s="22">
        <f>Table13[[#This Row],[Quantity]]*Table13[[#This Row],[Price per 1000]]</f>
        <v>768.5</v>
      </c>
      <c r="K13" t="s">
        <v>14</v>
      </c>
    </row>
    <row r="14" spans="1:11" x14ac:dyDescent="0.2">
      <c r="A14">
        <v>13</v>
      </c>
      <c r="B14">
        <v>2</v>
      </c>
      <c r="C14" t="s">
        <v>139</v>
      </c>
      <c r="D14" s="5" t="s">
        <v>140</v>
      </c>
      <c r="E14" s="5" t="s">
        <v>141</v>
      </c>
      <c r="F14" t="s">
        <v>122</v>
      </c>
      <c r="G14">
        <v>2.14</v>
      </c>
      <c r="H14" s="22">
        <f>Table13[[#This Row],[Quantity]]*Table13[[#This Row],[Unit Price USD]]</f>
        <v>4.28</v>
      </c>
      <c r="I14" s="22">
        <v>1051.42</v>
      </c>
      <c r="J14" s="22">
        <f>Table13[[#This Row],[Quantity]]*Table13[[#This Row],[Price per 1000]]</f>
        <v>2102.84</v>
      </c>
      <c r="K14" t="s">
        <v>14</v>
      </c>
    </row>
    <row r="15" spans="1:11" x14ac:dyDescent="0.2">
      <c r="A15">
        <v>14</v>
      </c>
      <c r="B15">
        <v>1</v>
      </c>
      <c r="C15" t="s">
        <v>190</v>
      </c>
      <c r="D15" s="5" t="s">
        <v>131</v>
      </c>
      <c r="E15" s="5" t="s">
        <v>132</v>
      </c>
      <c r="F15" t="s">
        <v>123</v>
      </c>
      <c r="G15">
        <v>0.59</v>
      </c>
      <c r="H15" s="22">
        <f>Table13[[#This Row],[Quantity]]*Table13[[#This Row],[Unit Price USD]]</f>
        <v>0.59</v>
      </c>
      <c r="I15" s="22">
        <v>315</v>
      </c>
      <c r="J15" s="22">
        <f>Table13[[#This Row],[Quantity]]*Table13[[#This Row],[Price per 1000]]</f>
        <v>315</v>
      </c>
      <c r="K15" t="s">
        <v>14</v>
      </c>
    </row>
    <row r="16" spans="1:11" x14ac:dyDescent="0.2">
      <c r="A16">
        <v>15</v>
      </c>
      <c r="B16">
        <v>1</v>
      </c>
      <c r="C16" t="s">
        <v>11</v>
      </c>
      <c r="D16" s="5" t="s">
        <v>128</v>
      </c>
      <c r="E16" t="s">
        <v>12</v>
      </c>
      <c r="F16" t="s">
        <v>10</v>
      </c>
      <c r="G16">
        <v>0.21</v>
      </c>
      <c r="H16" s="22">
        <f>Table13[[#This Row],[Quantity]]*Table13[[#This Row],[Unit Price USD]]</f>
        <v>0.21</v>
      </c>
      <c r="I16" s="22">
        <v>66.19</v>
      </c>
      <c r="J16" s="22">
        <f>Table13[[#This Row],[Quantity]]*Table13[[#This Row],[Price per 1000]]</f>
        <v>66.19</v>
      </c>
      <c r="K16" t="s">
        <v>14</v>
      </c>
    </row>
    <row r="17" spans="1:11" x14ac:dyDescent="0.2">
      <c r="A17">
        <v>16</v>
      </c>
      <c r="B17">
        <v>2</v>
      </c>
      <c r="C17" s="2" t="s">
        <v>18</v>
      </c>
      <c r="D17" s="6" t="s">
        <v>71</v>
      </c>
      <c r="E17" s="2" t="s">
        <v>19</v>
      </c>
      <c r="F17" t="s">
        <v>124</v>
      </c>
      <c r="G17">
        <v>0.28000000000000003</v>
      </c>
      <c r="H17" s="22">
        <f>Table13[[#This Row],[Quantity]]*Table13[[#This Row],[Unit Price USD]]</f>
        <v>0.56000000000000005</v>
      </c>
      <c r="I17" s="22">
        <v>130.72999999999999</v>
      </c>
      <c r="J17" s="22">
        <f>Table13[[#This Row],[Quantity]]*Table13[[#This Row],[Price per 1000]]</f>
        <v>261.45999999999998</v>
      </c>
      <c r="K17" t="s">
        <v>14</v>
      </c>
    </row>
    <row r="18" spans="1:11" x14ac:dyDescent="0.2">
      <c r="A18">
        <v>17</v>
      </c>
      <c r="B18">
        <v>2</v>
      </c>
      <c r="C18" s="5" t="s">
        <v>17</v>
      </c>
      <c r="D18" s="6" t="s">
        <v>72</v>
      </c>
      <c r="E18" s="5" t="s">
        <v>16</v>
      </c>
      <c r="F18" t="s">
        <v>130</v>
      </c>
      <c r="G18">
        <v>0.34</v>
      </c>
      <c r="H18" s="22">
        <f>Table13[[#This Row],[Quantity]]*Table13[[#This Row],[Unit Price USD]]</f>
        <v>0.68</v>
      </c>
      <c r="I18" s="22">
        <v>159.25</v>
      </c>
      <c r="J18" s="22">
        <f>Table13[[#This Row],[Quantity]]*Table13[[#This Row],[Price per 1000]]</f>
        <v>318.5</v>
      </c>
      <c r="K18" t="s">
        <v>14</v>
      </c>
    </row>
    <row r="19" spans="1:11" x14ac:dyDescent="0.2">
      <c r="A19">
        <v>18</v>
      </c>
      <c r="B19">
        <v>1</v>
      </c>
      <c r="C19" s="5" t="s">
        <v>24</v>
      </c>
      <c r="D19" s="6" t="s">
        <v>70</v>
      </c>
      <c r="E19" s="5" t="s">
        <v>25</v>
      </c>
      <c r="F19" t="s">
        <v>125</v>
      </c>
      <c r="G19">
        <v>0.94</v>
      </c>
      <c r="H19" s="22">
        <f>Table13[[#This Row],[Quantity]]*Table13[[#This Row],[Unit Price USD]]</f>
        <v>0.94</v>
      </c>
      <c r="I19" s="22">
        <v>336.7</v>
      </c>
      <c r="J19" s="22">
        <f>Table13[[#This Row],[Quantity]]*Table13[[#This Row],[Price per 1000]]</f>
        <v>336.7</v>
      </c>
      <c r="K19" t="s">
        <v>14</v>
      </c>
    </row>
    <row r="20" spans="1:11" x14ac:dyDescent="0.2">
      <c r="A20">
        <v>19</v>
      </c>
      <c r="B20">
        <v>1</v>
      </c>
      <c r="C20" t="s">
        <v>133</v>
      </c>
      <c r="D20" t="s">
        <v>134</v>
      </c>
      <c r="E20" t="s">
        <v>135</v>
      </c>
      <c r="F20" t="s">
        <v>126</v>
      </c>
      <c r="G20">
        <v>0.67</v>
      </c>
      <c r="H20" s="22">
        <f>Table13[[#This Row],[Quantity]]*Table13[[#This Row],[Unit Price USD]]</f>
        <v>0.67</v>
      </c>
      <c r="I20" s="22">
        <v>368.64</v>
      </c>
      <c r="J20" s="22">
        <f>Table13[[#This Row],[Quantity]]*Table13[[#This Row],[Price per 1000]]</f>
        <v>368.64</v>
      </c>
      <c r="K20" t="s">
        <v>14</v>
      </c>
    </row>
    <row r="21" spans="1:11" x14ac:dyDescent="0.2">
      <c r="A21">
        <v>20</v>
      </c>
      <c r="B21">
        <v>1</v>
      </c>
      <c r="C21" t="s">
        <v>136</v>
      </c>
      <c r="D21" t="s">
        <v>137</v>
      </c>
      <c r="E21" t="s">
        <v>138</v>
      </c>
      <c r="F21" t="s">
        <v>127</v>
      </c>
      <c r="G21">
        <v>0.79</v>
      </c>
      <c r="H21" s="22">
        <f>Table13[[#This Row],[Quantity]]*Table13[[#This Row],[Unit Price USD]]</f>
        <v>0.79</v>
      </c>
      <c r="I21" s="22">
        <v>433.44</v>
      </c>
      <c r="J21" s="22">
        <f>Table13[[#This Row],[Quantity]]*Table13[[#This Row],[Price per 1000]]</f>
        <v>433.44</v>
      </c>
      <c r="K21" t="s">
        <v>14</v>
      </c>
    </row>
    <row r="22" spans="1:11" x14ac:dyDescent="0.2">
      <c r="A22">
        <v>21</v>
      </c>
      <c r="B22">
        <v>2</v>
      </c>
      <c r="C22" s="4" t="s">
        <v>78</v>
      </c>
      <c r="D22" s="4" t="s">
        <v>79</v>
      </c>
      <c r="E22" s="4" t="s">
        <v>80</v>
      </c>
      <c r="F22" t="s">
        <v>129</v>
      </c>
      <c r="G22">
        <v>0.22</v>
      </c>
      <c r="H22" s="22">
        <f>Table13[[#This Row],[Quantity]]*Table13[[#This Row],[Unit Price USD]]</f>
        <v>0.44</v>
      </c>
      <c r="I22" s="22">
        <v>101.2</v>
      </c>
      <c r="J22" s="22">
        <f>Table13[[#This Row],[Quantity]]*Table13[[#This Row],[Price per 1000]]</f>
        <v>202.4</v>
      </c>
      <c r="K22" t="s">
        <v>14</v>
      </c>
    </row>
    <row r="23" spans="1:11" x14ac:dyDescent="0.2">
      <c r="G23" t="s">
        <v>23</v>
      </c>
      <c r="H23" s="22">
        <f>SUM(Table13[Extended Price USD])</f>
        <v>21.430000000000003</v>
      </c>
      <c r="I23" s="22"/>
      <c r="J23" s="22">
        <f>SUM(Table13[Extended Price per 1000])/1000</f>
        <v>10.67492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3" sqref="F3"/>
    </sheetView>
  </sheetViews>
  <sheetFormatPr baseColWidth="10" defaultRowHeight="16" x14ac:dyDescent="0.2"/>
  <cols>
    <col min="3" max="3" width="21.6640625" bestFit="1" customWidth="1"/>
    <col min="4" max="4" width="21.6640625" customWidth="1"/>
    <col min="5" max="5" width="34" bestFit="1" customWidth="1"/>
    <col min="6" max="6" width="20.33203125" customWidth="1"/>
    <col min="7" max="7" width="15.33203125" customWidth="1"/>
    <col min="8" max="10" width="19.6640625" customWidth="1"/>
    <col min="11" max="11" width="16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4</v>
      </c>
      <c r="G1" t="s">
        <v>5</v>
      </c>
      <c r="H1" t="s">
        <v>6</v>
      </c>
      <c r="I1" t="s">
        <v>192</v>
      </c>
      <c r="J1" t="s">
        <v>191</v>
      </c>
      <c r="K1" t="s">
        <v>13</v>
      </c>
    </row>
    <row r="2" spans="1:11" x14ac:dyDescent="0.2">
      <c r="A2">
        <v>1</v>
      </c>
      <c r="B2" s="5">
        <v>2</v>
      </c>
      <c r="C2" s="6" t="s">
        <v>97</v>
      </c>
      <c r="D2" s="5" t="s">
        <v>98</v>
      </c>
      <c r="E2" s="6" t="s">
        <v>99</v>
      </c>
      <c r="F2" t="s">
        <v>166</v>
      </c>
      <c r="G2">
        <v>0.1</v>
      </c>
      <c r="H2" s="22">
        <f>Table14[[#This Row],[Quantity]]*Table14[[#This Row],[Unit Price USD]]</f>
        <v>0.2</v>
      </c>
      <c r="I2" s="22">
        <v>4.76</v>
      </c>
      <c r="J2" s="22">
        <f>Table14[[#This Row],[Quantity]]*Table14[[#This Row],[Unit Price per 1000]]</f>
        <v>9.52</v>
      </c>
      <c r="K2" t="s">
        <v>14</v>
      </c>
    </row>
    <row r="3" spans="1:11" x14ac:dyDescent="0.2">
      <c r="A3">
        <v>2</v>
      </c>
      <c r="B3">
        <v>1</v>
      </c>
      <c r="C3" t="s">
        <v>167</v>
      </c>
      <c r="D3" t="s">
        <v>168</v>
      </c>
      <c r="E3" t="s">
        <v>169</v>
      </c>
      <c r="F3" t="s">
        <v>27</v>
      </c>
      <c r="G3">
        <v>0.2</v>
      </c>
      <c r="H3" s="22">
        <f>Table14[[#This Row],[Quantity]]*Table14[[#This Row],[Unit Price USD]]</f>
        <v>0.2</v>
      </c>
      <c r="I3" s="22">
        <v>27.25</v>
      </c>
      <c r="J3" s="22">
        <f>Table14[[#This Row],[Quantity]]*Table14[[#This Row],[Unit Price per 1000]]</f>
        <v>27.25</v>
      </c>
      <c r="K3" t="s">
        <v>14</v>
      </c>
    </row>
    <row r="4" spans="1:11" x14ac:dyDescent="0.2">
      <c r="A4">
        <v>3</v>
      </c>
      <c r="B4" s="5">
        <v>1</v>
      </c>
      <c r="C4" s="6" t="s">
        <v>64</v>
      </c>
      <c r="D4" s="6" t="s">
        <v>65</v>
      </c>
      <c r="E4" s="6" t="s">
        <v>66</v>
      </c>
      <c r="F4" s="5" t="s">
        <v>30</v>
      </c>
      <c r="G4" s="6">
        <v>0.97</v>
      </c>
      <c r="H4" s="22">
        <f>Table14[[#This Row],[Quantity]]*Table14[[#This Row],[Unit Price USD]]</f>
        <v>0.97</v>
      </c>
      <c r="I4" s="22">
        <v>382.26</v>
      </c>
      <c r="J4" s="22">
        <f>Table14[[#This Row],[Quantity]]*Table14[[#This Row],[Unit Price per 1000]]</f>
        <v>382.26</v>
      </c>
      <c r="K4" t="s">
        <v>14</v>
      </c>
    </row>
    <row r="5" spans="1:11" x14ac:dyDescent="0.2">
      <c r="A5">
        <v>4</v>
      </c>
      <c r="B5" s="3">
        <v>1</v>
      </c>
      <c r="C5" s="4" t="s">
        <v>37</v>
      </c>
      <c r="D5" s="4" t="s">
        <v>38</v>
      </c>
      <c r="E5" s="4" t="s">
        <v>39</v>
      </c>
      <c r="F5" t="s">
        <v>119</v>
      </c>
      <c r="G5">
        <v>0.22</v>
      </c>
      <c r="H5" s="22">
        <f>Table14[[#This Row],[Quantity]]*Table14[[#This Row],[Unit Price USD]]</f>
        <v>0.22</v>
      </c>
      <c r="I5" s="22">
        <v>43.24</v>
      </c>
      <c r="J5" s="22">
        <f>Table14[[#This Row],[Quantity]]*Table14[[#This Row],[Unit Price per 1000]]</f>
        <v>43.24</v>
      </c>
      <c r="K5" t="s">
        <v>14</v>
      </c>
    </row>
    <row r="6" spans="1:11" x14ac:dyDescent="0.2">
      <c r="A6">
        <v>5</v>
      </c>
      <c r="B6" s="3">
        <v>2</v>
      </c>
      <c r="C6" s="4" t="s">
        <v>74</v>
      </c>
      <c r="D6" s="4" t="s">
        <v>75</v>
      </c>
      <c r="E6" s="4" t="s">
        <v>76</v>
      </c>
      <c r="F6" s="5" t="s">
        <v>35</v>
      </c>
      <c r="G6" s="4">
        <v>0.28999999999999998</v>
      </c>
      <c r="H6" s="22">
        <f>Table14[[#This Row],[Quantity]]*Table14[[#This Row],[Unit Price USD]]</f>
        <v>0.57999999999999996</v>
      </c>
      <c r="I6" s="22">
        <v>186.34</v>
      </c>
      <c r="J6" s="22">
        <f>Table14[[#This Row],[Quantity]]*Table14[[#This Row],[Unit Price per 1000]]</f>
        <v>372.68</v>
      </c>
      <c r="K6" t="s">
        <v>14</v>
      </c>
    </row>
    <row r="7" spans="1:11" x14ac:dyDescent="0.2">
      <c r="A7">
        <v>6</v>
      </c>
      <c r="B7" s="3">
        <v>1</v>
      </c>
      <c r="C7" s="4" t="s">
        <v>40</v>
      </c>
      <c r="D7" s="4" t="s">
        <v>41</v>
      </c>
      <c r="E7" s="4" t="s">
        <v>42</v>
      </c>
      <c r="F7" s="5" t="s">
        <v>15</v>
      </c>
      <c r="G7" s="4">
        <v>0.97</v>
      </c>
      <c r="H7" s="22">
        <f>Table14[[#This Row],[Quantity]]*Table14[[#This Row],[Unit Price USD]]</f>
        <v>0.97</v>
      </c>
      <c r="I7" s="22">
        <v>388.93</v>
      </c>
      <c r="J7" s="22">
        <f>Table14[[#This Row],[Quantity]]*Table14[[#This Row],[Unit Price per 1000]]</f>
        <v>388.93</v>
      </c>
      <c r="K7" t="s">
        <v>14</v>
      </c>
    </row>
    <row r="8" spans="1:11" x14ac:dyDescent="0.2">
      <c r="A8">
        <v>7</v>
      </c>
      <c r="B8" s="3">
        <v>2</v>
      </c>
      <c r="C8" s="4" t="s">
        <v>46</v>
      </c>
      <c r="D8" s="4" t="s">
        <v>47</v>
      </c>
      <c r="E8" s="4" t="s">
        <v>48</v>
      </c>
      <c r="F8" s="5" t="s">
        <v>165</v>
      </c>
      <c r="G8" s="4">
        <v>1.1599999999999999</v>
      </c>
      <c r="H8" s="22">
        <f>Table14[[#This Row],[Quantity]]*Table14[[#This Row],[Unit Price USD]]</f>
        <v>2.3199999999999998</v>
      </c>
      <c r="I8" s="22">
        <v>533.23</v>
      </c>
      <c r="J8" s="22">
        <f>Table14[[#This Row],[Quantity]]*Table14[[#This Row],[Unit Price per 1000]]</f>
        <v>1066.46</v>
      </c>
      <c r="K8" t="s">
        <v>14</v>
      </c>
    </row>
    <row r="9" spans="1:11" x14ac:dyDescent="0.2">
      <c r="A9">
        <v>8</v>
      </c>
      <c r="B9">
        <v>1</v>
      </c>
      <c r="C9" t="s">
        <v>174</v>
      </c>
      <c r="D9" t="s">
        <v>175</v>
      </c>
      <c r="E9" t="s">
        <v>176</v>
      </c>
      <c r="F9" t="s">
        <v>177</v>
      </c>
      <c r="G9">
        <v>0.69</v>
      </c>
      <c r="H9" s="22">
        <f>Table14[[#This Row],[Quantity]]*Table14[[#This Row],[Unit Price USD]]</f>
        <v>0.69</v>
      </c>
      <c r="I9" s="22">
        <v>378.72</v>
      </c>
      <c r="J9" s="22">
        <f>Table14[[#This Row],[Quantity]]*Table14[[#This Row],[Unit Price per 1000]]</f>
        <v>378.72</v>
      </c>
      <c r="K9" t="s">
        <v>14</v>
      </c>
    </row>
    <row r="10" spans="1:11" x14ac:dyDescent="0.2">
      <c r="A10">
        <v>9</v>
      </c>
      <c r="B10">
        <v>1</v>
      </c>
      <c r="C10" t="s">
        <v>170</v>
      </c>
      <c r="D10" t="s">
        <v>171</v>
      </c>
      <c r="E10" t="s">
        <v>172</v>
      </c>
      <c r="F10" t="s">
        <v>173</v>
      </c>
      <c r="G10">
        <v>0.98</v>
      </c>
      <c r="H10" s="22">
        <f>Table14[[#This Row],[Quantity]]*Table14[[#This Row],[Unit Price USD]]</f>
        <v>0.98</v>
      </c>
      <c r="I10" s="22">
        <v>608.4</v>
      </c>
      <c r="J10" s="22">
        <f>Table14[[#This Row],[Quantity]]*Table14[[#This Row],[Unit Price per 1000]]</f>
        <v>608.4</v>
      </c>
      <c r="K10" t="s">
        <v>14</v>
      </c>
    </row>
    <row r="11" spans="1:11" x14ac:dyDescent="0.2">
      <c r="A11">
        <v>10</v>
      </c>
      <c r="B11">
        <v>6</v>
      </c>
      <c r="C11" s="4" t="s">
        <v>78</v>
      </c>
      <c r="D11" s="4" t="s">
        <v>79</v>
      </c>
      <c r="E11" s="4" t="s">
        <v>80</v>
      </c>
      <c r="F11" t="s">
        <v>129</v>
      </c>
      <c r="G11">
        <v>0.22</v>
      </c>
      <c r="H11" s="22">
        <f>Table14[[#This Row],[Quantity]]*Table14[[#This Row],[Unit Price USD]]</f>
        <v>1.32</v>
      </c>
      <c r="I11" s="22">
        <v>101.2</v>
      </c>
      <c r="J11" s="22">
        <f>Table14[[#This Row],[Quantity]]*Table14[[#This Row],[Unit Price per 1000]]</f>
        <v>607.20000000000005</v>
      </c>
      <c r="K11" t="s">
        <v>14</v>
      </c>
    </row>
    <row r="12" spans="1:11" x14ac:dyDescent="0.2">
      <c r="A12">
        <v>11</v>
      </c>
      <c r="B12">
        <v>3</v>
      </c>
      <c r="C12" s="2" t="s">
        <v>18</v>
      </c>
      <c r="D12" s="6" t="s">
        <v>71</v>
      </c>
      <c r="E12" s="2" t="s">
        <v>19</v>
      </c>
      <c r="F12" t="s">
        <v>124</v>
      </c>
      <c r="G12">
        <v>0.28000000000000003</v>
      </c>
      <c r="H12" s="22">
        <f>Table14[[#This Row],[Quantity]]*Table14[[#This Row],[Unit Price USD]]</f>
        <v>0.84000000000000008</v>
      </c>
      <c r="I12" s="22">
        <v>130.72999999999999</v>
      </c>
      <c r="J12" s="22">
        <f>Table14[[#This Row],[Quantity]]*Table14[[#This Row],[Unit Price per 1000]]</f>
        <v>392.18999999999994</v>
      </c>
      <c r="K12" t="s">
        <v>14</v>
      </c>
    </row>
    <row r="13" spans="1:11" x14ac:dyDescent="0.2">
      <c r="A13">
        <v>12</v>
      </c>
      <c r="B13">
        <v>3</v>
      </c>
      <c r="C13" s="5" t="s">
        <v>17</v>
      </c>
      <c r="D13" s="6" t="s">
        <v>72</v>
      </c>
      <c r="E13" s="5" t="s">
        <v>16</v>
      </c>
      <c r="F13" t="s">
        <v>130</v>
      </c>
      <c r="G13">
        <v>0.34</v>
      </c>
      <c r="H13" s="22">
        <f>Table14[[#This Row],[Quantity]]*Table14[[#This Row],[Unit Price USD]]</f>
        <v>1.02</v>
      </c>
      <c r="I13" s="22">
        <v>159.25</v>
      </c>
      <c r="J13" s="22">
        <f>Table14[[#This Row],[Quantity]]*Table14[[#This Row],[Unit Price per 1000]]</f>
        <v>477.75</v>
      </c>
      <c r="K13" t="s">
        <v>14</v>
      </c>
    </row>
    <row r="14" spans="1:11" x14ac:dyDescent="0.2">
      <c r="A14">
        <v>13</v>
      </c>
      <c r="B14">
        <v>1</v>
      </c>
      <c r="C14" t="s">
        <v>178</v>
      </c>
      <c r="D14" t="s">
        <v>179</v>
      </c>
      <c r="E14" t="s">
        <v>180</v>
      </c>
      <c r="F14" t="s">
        <v>181</v>
      </c>
      <c r="G14">
        <v>9.4</v>
      </c>
      <c r="H14" s="22">
        <f>Table14[[#This Row],[Quantity]]*Table14[[#This Row],[Unit Price USD]]</f>
        <v>9.4</v>
      </c>
      <c r="I14" s="22">
        <v>9400</v>
      </c>
      <c r="J14" s="22">
        <f>Table14[[#This Row],[Quantity]]*Table14[[#This Row],[Unit Price per 1000]]</f>
        <v>9400</v>
      </c>
      <c r="K14" t="s">
        <v>182</v>
      </c>
    </row>
    <row r="15" spans="1:11" x14ac:dyDescent="0.2">
      <c r="G15" t="s">
        <v>23</v>
      </c>
      <c r="H15" s="22">
        <f>SUM(Table14[Extended Price USD])</f>
        <v>19.71</v>
      </c>
      <c r="I15" s="22"/>
      <c r="J15" s="22">
        <f>SUM(Table14[Extended Price per 1000])/1000</f>
        <v>14.1546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H23" sqref="H23"/>
    </sheetView>
  </sheetViews>
  <sheetFormatPr baseColWidth="10" defaultRowHeight="16" x14ac:dyDescent="0.2"/>
  <cols>
    <col min="3" max="3" width="19.83203125" bestFit="1" customWidth="1"/>
    <col min="4" max="4" width="21.1640625" bestFit="1" customWidth="1"/>
    <col min="5" max="5" width="35" bestFit="1" customWidth="1"/>
  </cols>
  <sheetData>
    <row r="1" spans="1:5" ht="17" thickBot="1" x14ac:dyDescent="0.25">
      <c r="A1" s="8" t="s">
        <v>0</v>
      </c>
      <c r="B1" s="9" t="s">
        <v>1</v>
      </c>
      <c r="C1" s="9" t="s">
        <v>2</v>
      </c>
      <c r="D1" s="9" t="s">
        <v>36</v>
      </c>
      <c r="E1" s="9" t="s">
        <v>3</v>
      </c>
    </row>
    <row r="2" spans="1:5" ht="17" thickTop="1" x14ac:dyDescent="0.2">
      <c r="A2" s="13">
        <v>1</v>
      </c>
      <c r="B2" s="14">
        <v>1</v>
      </c>
      <c r="C2" s="14" t="s">
        <v>67</v>
      </c>
      <c r="D2" s="14" t="s">
        <v>68</v>
      </c>
      <c r="E2" s="15" t="s">
        <v>69</v>
      </c>
    </row>
    <row r="3" spans="1:5" x14ac:dyDescent="0.2">
      <c r="A3" s="13">
        <v>2</v>
      </c>
      <c r="B3" s="14">
        <v>1</v>
      </c>
      <c r="C3" s="16" t="s">
        <v>82</v>
      </c>
      <c r="D3" s="16" t="s">
        <v>83</v>
      </c>
      <c r="E3" s="16" t="s">
        <v>84</v>
      </c>
    </row>
    <row r="4" spans="1:5" x14ac:dyDescent="0.2">
      <c r="A4" s="13">
        <v>3</v>
      </c>
      <c r="B4" s="11">
        <v>1</v>
      </c>
      <c r="C4" s="11" t="s">
        <v>157</v>
      </c>
      <c r="D4" s="11" t="s">
        <v>158</v>
      </c>
      <c r="E4" s="11" t="s">
        <v>159</v>
      </c>
    </row>
    <row r="5" spans="1:5" x14ac:dyDescent="0.2">
      <c r="A5" s="13">
        <v>4</v>
      </c>
      <c r="B5" s="11">
        <v>2</v>
      </c>
      <c r="C5" s="12" t="s">
        <v>85</v>
      </c>
      <c r="D5" s="12" t="s">
        <v>86</v>
      </c>
      <c r="E5" s="12" t="s">
        <v>87</v>
      </c>
    </row>
    <row r="6" spans="1:5" x14ac:dyDescent="0.2">
      <c r="A6" s="13">
        <v>5</v>
      </c>
      <c r="B6" s="14">
        <v>1</v>
      </c>
      <c r="C6" s="14" t="s">
        <v>187</v>
      </c>
      <c r="D6" s="14" t="s">
        <v>188</v>
      </c>
      <c r="E6" s="14" t="s">
        <v>189</v>
      </c>
    </row>
    <row r="7" spans="1:5" x14ac:dyDescent="0.2">
      <c r="A7" s="13">
        <v>6</v>
      </c>
      <c r="B7" s="14">
        <v>1</v>
      </c>
      <c r="C7" s="14" t="s">
        <v>167</v>
      </c>
      <c r="D7" s="14" t="s">
        <v>168</v>
      </c>
      <c r="E7" s="14" t="s">
        <v>169</v>
      </c>
    </row>
    <row r="8" spans="1:5" x14ac:dyDescent="0.2">
      <c r="A8" s="10">
        <v>7</v>
      </c>
      <c r="B8" s="14">
        <v>1</v>
      </c>
      <c r="C8" s="14" t="s">
        <v>88</v>
      </c>
      <c r="D8" s="16" t="s">
        <v>89</v>
      </c>
      <c r="E8" s="16" t="s">
        <v>90</v>
      </c>
    </row>
    <row r="9" spans="1:5" x14ac:dyDescent="0.2">
      <c r="A9" s="13">
        <v>8</v>
      </c>
      <c r="B9" s="11">
        <v>1</v>
      </c>
      <c r="C9" s="11" t="s">
        <v>160</v>
      </c>
      <c r="D9" s="11" t="s">
        <v>161</v>
      </c>
      <c r="E9" s="11" t="s">
        <v>162</v>
      </c>
    </row>
    <row r="10" spans="1:5" x14ac:dyDescent="0.2">
      <c r="A10" s="10">
        <v>9</v>
      </c>
      <c r="B10" s="11">
        <v>1</v>
      </c>
      <c r="C10" s="11" t="s">
        <v>91</v>
      </c>
      <c r="D10" s="12" t="s">
        <v>92</v>
      </c>
      <c r="E10" s="12" t="s">
        <v>93</v>
      </c>
    </row>
    <row r="11" spans="1:5" x14ac:dyDescent="0.2">
      <c r="A11" s="13">
        <v>10</v>
      </c>
      <c r="B11" s="11">
        <v>1</v>
      </c>
      <c r="C11" s="11" t="s">
        <v>94</v>
      </c>
      <c r="D11" s="12" t="s">
        <v>95</v>
      </c>
      <c r="E11" s="12" t="s">
        <v>96</v>
      </c>
    </row>
    <row r="12" spans="1:5" x14ac:dyDescent="0.2">
      <c r="A12" s="10">
        <v>11</v>
      </c>
      <c r="B12" s="11">
        <f>2+2</f>
        <v>4</v>
      </c>
      <c r="C12" s="12" t="s">
        <v>97</v>
      </c>
      <c r="D12" s="11" t="s">
        <v>98</v>
      </c>
      <c r="E12" s="12" t="s">
        <v>99</v>
      </c>
    </row>
    <row r="13" spans="1:5" x14ac:dyDescent="0.2">
      <c r="A13" s="13">
        <v>12</v>
      </c>
      <c r="B13" s="14">
        <v>2</v>
      </c>
      <c r="C13" s="14" t="s">
        <v>100</v>
      </c>
      <c r="D13" s="16" t="s">
        <v>101</v>
      </c>
      <c r="E13" s="16" t="s">
        <v>102</v>
      </c>
    </row>
    <row r="14" spans="1:5" x14ac:dyDescent="0.2">
      <c r="A14" s="10">
        <v>13</v>
      </c>
      <c r="B14" s="14">
        <v>1</v>
      </c>
      <c r="C14" s="14" t="s">
        <v>154</v>
      </c>
      <c r="D14" s="14" t="s">
        <v>155</v>
      </c>
      <c r="E14" s="16" t="s">
        <v>156</v>
      </c>
    </row>
    <row r="15" spans="1:5" x14ac:dyDescent="0.2">
      <c r="A15" s="13">
        <v>14</v>
      </c>
      <c r="B15" s="14">
        <v>1</v>
      </c>
      <c r="C15" s="16" t="s">
        <v>103</v>
      </c>
      <c r="D15" s="16" t="s">
        <v>104</v>
      </c>
      <c r="E15" s="14" t="s">
        <v>105</v>
      </c>
    </row>
    <row r="16" spans="1:5" x14ac:dyDescent="0.2">
      <c r="A16" s="10">
        <v>15</v>
      </c>
      <c r="B16" s="11">
        <v>2</v>
      </c>
      <c r="C16" s="11" t="s">
        <v>145</v>
      </c>
      <c r="D16" s="12" t="s">
        <v>146</v>
      </c>
      <c r="E16" s="12" t="s">
        <v>147</v>
      </c>
    </row>
    <row r="17" spans="1:5" x14ac:dyDescent="0.2">
      <c r="A17" s="10">
        <v>16</v>
      </c>
      <c r="B17" s="14">
        <v>1</v>
      </c>
      <c r="C17" s="14" t="s">
        <v>184</v>
      </c>
      <c r="D17" s="16" t="s">
        <v>185</v>
      </c>
      <c r="E17" s="16" t="s">
        <v>186</v>
      </c>
    </row>
    <row r="18" spans="1:5" x14ac:dyDescent="0.2">
      <c r="A18" s="13">
        <v>17</v>
      </c>
      <c r="B18" s="14">
        <f>3+6</f>
        <v>9</v>
      </c>
      <c r="C18" s="16" t="s">
        <v>106</v>
      </c>
      <c r="D18" s="16" t="s">
        <v>107</v>
      </c>
      <c r="E18" s="16" t="s">
        <v>108</v>
      </c>
    </row>
    <row r="19" spans="1:5" x14ac:dyDescent="0.2">
      <c r="A19" s="10">
        <v>18</v>
      </c>
      <c r="B19" s="11">
        <v>1</v>
      </c>
      <c r="C19" s="12" t="s">
        <v>109</v>
      </c>
      <c r="D19" s="12" t="s">
        <v>110</v>
      </c>
      <c r="E19" s="12" t="s">
        <v>111</v>
      </c>
    </row>
    <row r="20" spans="1:5" x14ac:dyDescent="0.2">
      <c r="A20" s="10">
        <v>19</v>
      </c>
      <c r="B20" s="11">
        <v>2</v>
      </c>
      <c r="C20" s="11" t="s">
        <v>143</v>
      </c>
      <c r="D20" s="11" t="s">
        <v>144</v>
      </c>
      <c r="E20" s="11" t="s">
        <v>9</v>
      </c>
    </row>
    <row r="21" spans="1:5" x14ac:dyDescent="0.2">
      <c r="A21" s="10">
        <v>20</v>
      </c>
      <c r="B21" s="11">
        <f>1+1</f>
        <v>2</v>
      </c>
      <c r="C21" s="12" t="s">
        <v>64</v>
      </c>
      <c r="D21" s="12" t="s">
        <v>65</v>
      </c>
      <c r="E21" s="12" t="s">
        <v>66</v>
      </c>
    </row>
    <row r="22" spans="1:5" x14ac:dyDescent="0.2">
      <c r="A22" s="10">
        <v>21</v>
      </c>
      <c r="B22" s="11">
        <v>1</v>
      </c>
      <c r="C22" s="11" t="s">
        <v>164</v>
      </c>
      <c r="D22" s="11" t="s">
        <v>163</v>
      </c>
      <c r="E22" s="11" t="s">
        <v>142</v>
      </c>
    </row>
    <row r="23" spans="1:5" x14ac:dyDescent="0.2">
      <c r="A23" s="13">
        <v>22</v>
      </c>
      <c r="B23" s="17">
        <v>1</v>
      </c>
      <c r="C23" s="14" t="s">
        <v>49</v>
      </c>
      <c r="D23" s="14" t="s">
        <v>50</v>
      </c>
      <c r="E23" s="14" t="s">
        <v>51</v>
      </c>
    </row>
    <row r="24" spans="1:5" x14ac:dyDescent="0.2">
      <c r="A24" s="10">
        <v>23</v>
      </c>
      <c r="B24" s="18">
        <f>2+1+1</f>
        <v>4</v>
      </c>
      <c r="C24" s="11" t="s">
        <v>37</v>
      </c>
      <c r="D24" s="11" t="s">
        <v>38</v>
      </c>
      <c r="E24" s="11" t="s">
        <v>39</v>
      </c>
    </row>
    <row r="25" spans="1:5" x14ac:dyDescent="0.2">
      <c r="A25" s="10">
        <v>24</v>
      </c>
      <c r="B25" s="17">
        <f>2+2</f>
        <v>4</v>
      </c>
      <c r="C25" s="14" t="s">
        <v>74</v>
      </c>
      <c r="D25" s="14" t="s">
        <v>75</v>
      </c>
      <c r="E25" s="14" t="s">
        <v>76</v>
      </c>
    </row>
    <row r="26" spans="1:5" x14ac:dyDescent="0.2">
      <c r="A26" s="13">
        <v>25</v>
      </c>
      <c r="B26" s="17">
        <v>1</v>
      </c>
      <c r="C26" s="14" t="s">
        <v>43</v>
      </c>
      <c r="D26" s="14" t="s">
        <v>44</v>
      </c>
      <c r="E26" s="14" t="s">
        <v>45</v>
      </c>
    </row>
    <row r="27" spans="1:5" x14ac:dyDescent="0.2">
      <c r="A27" s="10">
        <v>26</v>
      </c>
      <c r="B27" s="18">
        <f>1+1</f>
        <v>2</v>
      </c>
      <c r="C27" s="11" t="s">
        <v>40</v>
      </c>
      <c r="D27" s="11" t="s">
        <v>41</v>
      </c>
      <c r="E27" s="11" t="s">
        <v>42</v>
      </c>
    </row>
    <row r="28" spans="1:5" x14ac:dyDescent="0.2">
      <c r="A28" s="13">
        <v>27</v>
      </c>
      <c r="B28" s="18">
        <f>2+2</f>
        <v>4</v>
      </c>
      <c r="C28" s="11" t="s">
        <v>46</v>
      </c>
      <c r="D28" s="11" t="s">
        <v>47</v>
      </c>
      <c r="E28" s="11" t="s">
        <v>48</v>
      </c>
    </row>
    <row r="29" spans="1:5" x14ac:dyDescent="0.2">
      <c r="A29" s="10">
        <v>28</v>
      </c>
      <c r="B29" s="11">
        <v>1</v>
      </c>
      <c r="C29" s="11" t="s">
        <v>151</v>
      </c>
      <c r="D29" s="12" t="s">
        <v>152</v>
      </c>
      <c r="E29" s="12" t="s">
        <v>153</v>
      </c>
    </row>
    <row r="30" spans="1:5" x14ac:dyDescent="0.2">
      <c r="A30" s="10">
        <v>29</v>
      </c>
      <c r="B30" s="14">
        <v>1</v>
      </c>
      <c r="C30" s="14" t="s">
        <v>148</v>
      </c>
      <c r="D30" s="14" t="s">
        <v>149</v>
      </c>
      <c r="E30" s="14" t="s">
        <v>150</v>
      </c>
    </row>
    <row r="31" spans="1:5" x14ac:dyDescent="0.2">
      <c r="A31" s="10">
        <v>30</v>
      </c>
      <c r="B31" s="11">
        <v>2</v>
      </c>
      <c r="C31" s="11" t="s">
        <v>139</v>
      </c>
      <c r="D31" s="11" t="s">
        <v>140</v>
      </c>
      <c r="E31" s="11" t="s">
        <v>141</v>
      </c>
    </row>
    <row r="32" spans="1:5" x14ac:dyDescent="0.2">
      <c r="A32" s="10">
        <v>31</v>
      </c>
      <c r="B32" s="14">
        <v>1</v>
      </c>
      <c r="C32" s="14" t="s">
        <v>190</v>
      </c>
      <c r="D32" s="14" t="s">
        <v>131</v>
      </c>
      <c r="E32" s="14" t="s">
        <v>132</v>
      </c>
    </row>
    <row r="33" spans="1:5" x14ac:dyDescent="0.2">
      <c r="A33" s="10">
        <v>32</v>
      </c>
      <c r="B33" s="11">
        <v>1</v>
      </c>
      <c r="C33" s="11" t="s">
        <v>11</v>
      </c>
      <c r="D33" s="11" t="s">
        <v>128</v>
      </c>
      <c r="E33" s="11" t="s">
        <v>12</v>
      </c>
    </row>
    <row r="34" spans="1:5" x14ac:dyDescent="0.2">
      <c r="A34" s="13">
        <v>33</v>
      </c>
      <c r="B34" s="14">
        <v>4</v>
      </c>
      <c r="C34" s="14" t="s">
        <v>54</v>
      </c>
      <c r="D34" s="14" t="s">
        <v>53</v>
      </c>
      <c r="E34" s="14" t="s">
        <v>56</v>
      </c>
    </row>
    <row r="35" spans="1:5" x14ac:dyDescent="0.2">
      <c r="A35" s="10">
        <v>34</v>
      </c>
      <c r="B35" s="11">
        <v>1</v>
      </c>
      <c r="C35" s="11" t="s">
        <v>7</v>
      </c>
      <c r="D35" s="11" t="s">
        <v>77</v>
      </c>
      <c r="E35" s="11" t="s">
        <v>8</v>
      </c>
    </row>
    <row r="36" spans="1:5" x14ac:dyDescent="0.2">
      <c r="A36" s="10">
        <v>35</v>
      </c>
      <c r="B36" s="18">
        <f>10+3+6</f>
        <v>19</v>
      </c>
      <c r="C36" s="11" t="s">
        <v>78</v>
      </c>
      <c r="D36" s="11" t="s">
        <v>79</v>
      </c>
      <c r="E36" s="11" t="s">
        <v>80</v>
      </c>
    </row>
    <row r="37" spans="1:5" x14ac:dyDescent="0.2">
      <c r="A37" s="13">
        <v>36</v>
      </c>
      <c r="B37" s="2">
        <f>4+3+2</f>
        <v>9</v>
      </c>
      <c r="C37" s="2" t="s">
        <v>18</v>
      </c>
      <c r="D37" s="16" t="s">
        <v>71</v>
      </c>
      <c r="E37" s="2" t="s">
        <v>19</v>
      </c>
    </row>
    <row r="38" spans="1:5" x14ac:dyDescent="0.2">
      <c r="A38" s="19">
        <v>37</v>
      </c>
      <c r="B38" s="20">
        <f>4+3+2</f>
        <v>9</v>
      </c>
      <c r="C38" s="20" t="s">
        <v>17</v>
      </c>
      <c r="D38" s="21" t="s">
        <v>72</v>
      </c>
      <c r="E38" s="20" t="s">
        <v>16</v>
      </c>
    </row>
    <row r="39" spans="1:5" x14ac:dyDescent="0.2">
      <c r="A39" s="14">
        <v>38</v>
      </c>
      <c r="B39" s="11">
        <f>2+1</f>
        <v>3</v>
      </c>
      <c r="C39" s="11" t="s">
        <v>24</v>
      </c>
      <c r="D39" s="12" t="s">
        <v>70</v>
      </c>
      <c r="E39" s="11" t="s">
        <v>25</v>
      </c>
    </row>
    <row r="40" spans="1:5" x14ac:dyDescent="0.2">
      <c r="A40" s="25">
        <v>39</v>
      </c>
      <c r="B40" s="17">
        <v>1</v>
      </c>
      <c r="C40" s="14" t="s">
        <v>112</v>
      </c>
      <c r="D40" s="14" t="s">
        <v>113</v>
      </c>
      <c r="E40" s="14" t="s">
        <v>114</v>
      </c>
    </row>
    <row r="41" spans="1:5" x14ac:dyDescent="0.2">
      <c r="A41" s="24">
        <v>40</v>
      </c>
      <c r="B41" s="11">
        <v>1</v>
      </c>
      <c r="C41" s="11" t="s">
        <v>133</v>
      </c>
      <c r="D41" s="11" t="s">
        <v>134</v>
      </c>
      <c r="E41" s="11" t="s">
        <v>135</v>
      </c>
    </row>
    <row r="42" spans="1:5" x14ac:dyDescent="0.2">
      <c r="A42" s="25">
        <v>41</v>
      </c>
      <c r="B42" s="14">
        <v>1</v>
      </c>
      <c r="C42" s="14" t="s">
        <v>136</v>
      </c>
      <c r="D42" s="14" t="s">
        <v>137</v>
      </c>
      <c r="E42" s="14" t="s">
        <v>138</v>
      </c>
    </row>
    <row r="43" spans="1:5" x14ac:dyDescent="0.2">
      <c r="A43" s="14">
        <v>42</v>
      </c>
      <c r="B43" s="11">
        <v>1</v>
      </c>
      <c r="C43" s="11" t="s">
        <v>170</v>
      </c>
      <c r="D43" s="11" t="s">
        <v>171</v>
      </c>
      <c r="E43" s="11" t="s">
        <v>172</v>
      </c>
    </row>
    <row r="44" spans="1:5" x14ac:dyDescent="0.2">
      <c r="A44" s="11">
        <v>43</v>
      </c>
      <c r="B44" s="14">
        <v>1</v>
      </c>
      <c r="C44" s="14" t="s">
        <v>174</v>
      </c>
      <c r="D44" s="14" t="s">
        <v>175</v>
      </c>
      <c r="E44" s="14" t="s">
        <v>176</v>
      </c>
    </row>
    <row r="45" spans="1:5" x14ac:dyDescent="0.2">
      <c r="A45" s="24">
        <v>44</v>
      </c>
      <c r="B45" s="26">
        <v>1</v>
      </c>
      <c r="C45" s="26" t="s">
        <v>178</v>
      </c>
      <c r="D45" s="26" t="s">
        <v>179</v>
      </c>
      <c r="E45" s="2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SolorPanel_Mod</vt:lpstr>
      <vt:lpstr>MCU_Mod</vt:lpstr>
      <vt:lpstr>Radio_Mod</vt:lpstr>
      <vt:lpstr>Order for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Tobias</cp:lastModifiedBy>
  <cp:lastPrinted>2018-04-19T11:19:44Z</cp:lastPrinted>
  <dcterms:created xsi:type="dcterms:W3CDTF">2018-03-20T17:16:19Z</dcterms:created>
  <dcterms:modified xsi:type="dcterms:W3CDTF">2019-04-01T17:19:11Z</dcterms:modified>
</cp:coreProperties>
</file>