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0720" yWindow="100" windowWidth="35140" windowHeight="20020" tabRatio="500" activeTab="1"/>
  </bookViews>
  <sheets>
    <sheet name="datasets and notes" sheetId="1" r:id="rId1"/>
    <sheet name="4-25-13 analyses commands" sheetId="2" r:id="rId2"/>
    <sheet name="test_analysis_commands" sheetId="5" r:id="rId3"/>
    <sheet name="Zhou Datasets" sheetId="6" r:id="rId4"/>
    <sheet name="Zhou analyses" sheetId="7" r:id="rId5"/>
    <sheet name="qiime_default.9-15-13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270" i="8" l="1"/>
  <c r="AZ270" i="8"/>
  <c r="BA270" i="8"/>
  <c r="BB270" i="8"/>
  <c r="BE273" i="8"/>
  <c r="D271" i="8"/>
  <c r="C271" i="8"/>
  <c r="AL272" i="8"/>
  <c r="AM272" i="8"/>
  <c r="AN272" i="8"/>
  <c r="AO272" i="8"/>
  <c r="AP272" i="8"/>
  <c r="AQ272" i="8"/>
  <c r="AR272" i="8"/>
  <c r="AS272" i="8"/>
  <c r="AU272" i="8"/>
  <c r="AV272" i="8"/>
  <c r="BE272" i="8"/>
  <c r="AL271" i="8"/>
  <c r="AM271" i="8"/>
  <c r="AN271" i="8"/>
  <c r="AO271" i="8"/>
  <c r="AP271" i="8"/>
  <c r="AQ271" i="8"/>
  <c r="AR271" i="8"/>
  <c r="AS271" i="8"/>
  <c r="AU271" i="8"/>
  <c r="AV271" i="8"/>
  <c r="BE271" i="8"/>
  <c r="AK271" i="8"/>
  <c r="AL270" i="8"/>
  <c r="BE270" i="8"/>
  <c r="AY265" i="8"/>
  <c r="AZ265" i="8"/>
  <c r="BA265" i="8"/>
  <c r="BB265" i="8"/>
  <c r="BE268" i="8"/>
  <c r="D266" i="8"/>
  <c r="C266" i="8"/>
  <c r="AL267" i="8"/>
  <c r="AM267" i="8"/>
  <c r="AN267" i="8"/>
  <c r="AO267" i="8"/>
  <c r="AP267" i="8"/>
  <c r="AQ267" i="8"/>
  <c r="AR267" i="8"/>
  <c r="AS267" i="8"/>
  <c r="AU267" i="8"/>
  <c r="AV267" i="8"/>
  <c r="BE267" i="8"/>
  <c r="AL266" i="8"/>
  <c r="AM266" i="8"/>
  <c r="AN266" i="8"/>
  <c r="AO266" i="8"/>
  <c r="AP266" i="8"/>
  <c r="AQ266" i="8"/>
  <c r="AR266" i="8"/>
  <c r="AS266" i="8"/>
  <c r="AU266" i="8"/>
  <c r="AV266" i="8"/>
  <c r="BE266" i="8"/>
  <c r="AK266" i="8"/>
  <c r="AL265" i="8"/>
  <c r="BE265" i="8"/>
  <c r="AY260" i="8"/>
  <c r="AZ260" i="8"/>
  <c r="BA260" i="8"/>
  <c r="BB260" i="8"/>
  <c r="BE263" i="8"/>
  <c r="D261" i="8"/>
  <c r="C261" i="8"/>
  <c r="AL262" i="8"/>
  <c r="AM262" i="8"/>
  <c r="AN262" i="8"/>
  <c r="AO262" i="8"/>
  <c r="AP262" i="8"/>
  <c r="AQ262" i="8"/>
  <c r="AR262" i="8"/>
  <c r="AS262" i="8"/>
  <c r="AU262" i="8"/>
  <c r="AV262" i="8"/>
  <c r="BE262" i="8"/>
  <c r="AL261" i="8"/>
  <c r="AM261" i="8"/>
  <c r="AN261" i="8"/>
  <c r="AO261" i="8"/>
  <c r="AP261" i="8"/>
  <c r="AQ261" i="8"/>
  <c r="AR261" i="8"/>
  <c r="AS261" i="8"/>
  <c r="AU261" i="8"/>
  <c r="AV261" i="8"/>
  <c r="BE261" i="8"/>
  <c r="AK261" i="8"/>
  <c r="AL260" i="8"/>
  <c r="BE260" i="8"/>
  <c r="AY255" i="8"/>
  <c r="AZ255" i="8"/>
  <c r="BA255" i="8"/>
  <c r="BB255" i="8"/>
  <c r="BE258" i="8"/>
  <c r="D256" i="8"/>
  <c r="C256" i="8"/>
  <c r="AL257" i="8"/>
  <c r="AM257" i="8"/>
  <c r="AN257" i="8"/>
  <c r="AO257" i="8"/>
  <c r="AP257" i="8"/>
  <c r="AQ257" i="8"/>
  <c r="AR257" i="8"/>
  <c r="AS257" i="8"/>
  <c r="AU257" i="8"/>
  <c r="AV257" i="8"/>
  <c r="BE257" i="8"/>
  <c r="AL256" i="8"/>
  <c r="AM256" i="8"/>
  <c r="AN256" i="8"/>
  <c r="AO256" i="8"/>
  <c r="AP256" i="8"/>
  <c r="AQ256" i="8"/>
  <c r="AR256" i="8"/>
  <c r="AS256" i="8"/>
  <c r="AU256" i="8"/>
  <c r="AV256" i="8"/>
  <c r="BE256" i="8"/>
  <c r="AK256" i="8"/>
  <c r="AL255" i="8"/>
  <c r="BE255" i="8"/>
  <c r="AY250" i="8"/>
  <c r="AZ250" i="8"/>
  <c r="BA250" i="8"/>
  <c r="BB250" i="8"/>
  <c r="BE253" i="8"/>
  <c r="D251" i="8"/>
  <c r="C251" i="8"/>
  <c r="AL252" i="8"/>
  <c r="AM252" i="8"/>
  <c r="AN252" i="8"/>
  <c r="AO252" i="8"/>
  <c r="AP252" i="8"/>
  <c r="AQ252" i="8"/>
  <c r="AR252" i="8"/>
  <c r="AS252" i="8"/>
  <c r="AU252" i="8"/>
  <c r="AV252" i="8"/>
  <c r="BE252" i="8"/>
  <c r="AL251" i="8"/>
  <c r="AM251" i="8"/>
  <c r="AN251" i="8"/>
  <c r="AO251" i="8"/>
  <c r="AP251" i="8"/>
  <c r="AQ251" i="8"/>
  <c r="AR251" i="8"/>
  <c r="AS251" i="8"/>
  <c r="AU251" i="8"/>
  <c r="AV251" i="8"/>
  <c r="BE251" i="8"/>
  <c r="AK251" i="8"/>
  <c r="AL250" i="8"/>
  <c r="BE250" i="8"/>
  <c r="AY245" i="8"/>
  <c r="AZ245" i="8"/>
  <c r="BA245" i="8"/>
  <c r="BB245" i="8"/>
  <c r="BE248" i="8"/>
  <c r="D246" i="8"/>
  <c r="C246" i="8"/>
  <c r="AL247" i="8"/>
  <c r="AM247" i="8"/>
  <c r="AN247" i="8"/>
  <c r="AO247" i="8"/>
  <c r="AP247" i="8"/>
  <c r="AQ247" i="8"/>
  <c r="AR247" i="8"/>
  <c r="AS247" i="8"/>
  <c r="AU247" i="8"/>
  <c r="AV247" i="8"/>
  <c r="BE247" i="8"/>
  <c r="AL246" i="8"/>
  <c r="AM246" i="8"/>
  <c r="AN246" i="8"/>
  <c r="AO246" i="8"/>
  <c r="AP246" i="8"/>
  <c r="AQ246" i="8"/>
  <c r="AR246" i="8"/>
  <c r="AS246" i="8"/>
  <c r="AU246" i="8"/>
  <c r="AV246" i="8"/>
  <c r="BE246" i="8"/>
  <c r="AK246" i="8"/>
  <c r="AL245" i="8"/>
  <c r="BE245" i="8"/>
  <c r="AY240" i="8"/>
  <c r="AZ240" i="8"/>
  <c r="BA240" i="8"/>
  <c r="BB240" i="8"/>
  <c r="BE243" i="8"/>
  <c r="D241" i="8"/>
  <c r="C241" i="8"/>
  <c r="AL242" i="8"/>
  <c r="AM242" i="8"/>
  <c r="AN242" i="8"/>
  <c r="AO242" i="8"/>
  <c r="AP242" i="8"/>
  <c r="AQ242" i="8"/>
  <c r="AR242" i="8"/>
  <c r="AS242" i="8"/>
  <c r="AU242" i="8"/>
  <c r="AV242" i="8"/>
  <c r="BE242" i="8"/>
  <c r="AL241" i="8"/>
  <c r="AM241" i="8"/>
  <c r="AN241" i="8"/>
  <c r="AO241" i="8"/>
  <c r="AP241" i="8"/>
  <c r="AQ241" i="8"/>
  <c r="AR241" i="8"/>
  <c r="AS241" i="8"/>
  <c r="AU241" i="8"/>
  <c r="AV241" i="8"/>
  <c r="BE241" i="8"/>
  <c r="AK241" i="8"/>
  <c r="AL240" i="8"/>
  <c r="BE240" i="8"/>
  <c r="AY235" i="8"/>
  <c r="AZ235" i="8"/>
  <c r="BA235" i="8"/>
  <c r="BB235" i="8"/>
  <c r="BE238" i="8"/>
  <c r="D236" i="8"/>
  <c r="C236" i="8"/>
  <c r="AL237" i="8"/>
  <c r="AM237" i="8"/>
  <c r="AN237" i="8"/>
  <c r="AO237" i="8"/>
  <c r="AP237" i="8"/>
  <c r="AQ237" i="8"/>
  <c r="AR237" i="8"/>
  <c r="AS237" i="8"/>
  <c r="AU237" i="8"/>
  <c r="AV237" i="8"/>
  <c r="BE237" i="8"/>
  <c r="AL236" i="8"/>
  <c r="AM236" i="8"/>
  <c r="AN236" i="8"/>
  <c r="AO236" i="8"/>
  <c r="AP236" i="8"/>
  <c r="AQ236" i="8"/>
  <c r="AR236" i="8"/>
  <c r="AS236" i="8"/>
  <c r="AU236" i="8"/>
  <c r="AV236" i="8"/>
  <c r="BE236" i="8"/>
  <c r="AK236" i="8"/>
  <c r="AL235" i="8"/>
  <c r="BE235" i="8"/>
  <c r="AY230" i="8"/>
  <c r="AZ230" i="8"/>
  <c r="BA230" i="8"/>
  <c r="BB230" i="8"/>
  <c r="BE233" i="8"/>
  <c r="D231" i="8"/>
  <c r="C231" i="8"/>
  <c r="AL232" i="8"/>
  <c r="AM232" i="8"/>
  <c r="AN232" i="8"/>
  <c r="AO232" i="8"/>
  <c r="AP232" i="8"/>
  <c r="AQ232" i="8"/>
  <c r="AR232" i="8"/>
  <c r="AS232" i="8"/>
  <c r="AU232" i="8"/>
  <c r="AV232" i="8"/>
  <c r="BE232" i="8"/>
  <c r="AL231" i="8"/>
  <c r="AM231" i="8"/>
  <c r="AN231" i="8"/>
  <c r="AO231" i="8"/>
  <c r="AP231" i="8"/>
  <c r="AQ231" i="8"/>
  <c r="AR231" i="8"/>
  <c r="AS231" i="8"/>
  <c r="AU231" i="8"/>
  <c r="AV231" i="8"/>
  <c r="BE231" i="8"/>
  <c r="AK231" i="8"/>
  <c r="AL230" i="8"/>
  <c r="BE230" i="8"/>
  <c r="AY225" i="8"/>
  <c r="AZ225" i="8"/>
  <c r="BA225" i="8"/>
  <c r="BB225" i="8"/>
  <c r="BE228" i="8"/>
  <c r="D226" i="8"/>
  <c r="C226" i="8"/>
  <c r="AL227" i="8"/>
  <c r="AM227" i="8"/>
  <c r="AN227" i="8"/>
  <c r="AO227" i="8"/>
  <c r="AP227" i="8"/>
  <c r="AQ227" i="8"/>
  <c r="AR227" i="8"/>
  <c r="AS227" i="8"/>
  <c r="AU227" i="8"/>
  <c r="AV227" i="8"/>
  <c r="BE227" i="8"/>
  <c r="AL226" i="8"/>
  <c r="AM226" i="8"/>
  <c r="AN226" i="8"/>
  <c r="AO226" i="8"/>
  <c r="AP226" i="8"/>
  <c r="AQ226" i="8"/>
  <c r="AR226" i="8"/>
  <c r="AS226" i="8"/>
  <c r="AU226" i="8"/>
  <c r="AV226" i="8"/>
  <c r="BE226" i="8"/>
  <c r="AK226" i="8"/>
  <c r="AL225" i="8"/>
  <c r="BE225" i="8"/>
  <c r="AY220" i="8"/>
  <c r="AZ220" i="8"/>
  <c r="BA220" i="8"/>
  <c r="BB220" i="8"/>
  <c r="BE223" i="8"/>
  <c r="D221" i="8"/>
  <c r="C221" i="8"/>
  <c r="AL222" i="8"/>
  <c r="AM222" i="8"/>
  <c r="AN222" i="8"/>
  <c r="AO222" i="8"/>
  <c r="AP222" i="8"/>
  <c r="AQ222" i="8"/>
  <c r="AR222" i="8"/>
  <c r="AS222" i="8"/>
  <c r="AU222" i="8"/>
  <c r="AV222" i="8"/>
  <c r="BE222" i="8"/>
  <c r="AL221" i="8"/>
  <c r="AM221" i="8"/>
  <c r="AN221" i="8"/>
  <c r="AO221" i="8"/>
  <c r="AP221" i="8"/>
  <c r="AQ221" i="8"/>
  <c r="AR221" i="8"/>
  <c r="AS221" i="8"/>
  <c r="AU221" i="8"/>
  <c r="AV221" i="8"/>
  <c r="BE221" i="8"/>
  <c r="AK221" i="8"/>
  <c r="AL220" i="8"/>
  <c r="BE220" i="8"/>
  <c r="AY215" i="8"/>
  <c r="AZ215" i="8"/>
  <c r="BA215" i="8"/>
  <c r="BB215" i="8"/>
  <c r="BE218" i="8"/>
  <c r="D216" i="8"/>
  <c r="C216" i="8"/>
  <c r="AL217" i="8"/>
  <c r="AM217" i="8"/>
  <c r="AN217" i="8"/>
  <c r="AO217" i="8"/>
  <c r="AP217" i="8"/>
  <c r="AQ217" i="8"/>
  <c r="AR217" i="8"/>
  <c r="AS217" i="8"/>
  <c r="AU217" i="8"/>
  <c r="AV217" i="8"/>
  <c r="BE217" i="8"/>
  <c r="AL216" i="8"/>
  <c r="AM216" i="8"/>
  <c r="AN216" i="8"/>
  <c r="AO216" i="8"/>
  <c r="AP216" i="8"/>
  <c r="AQ216" i="8"/>
  <c r="AR216" i="8"/>
  <c r="AS216" i="8"/>
  <c r="AU216" i="8"/>
  <c r="AV216" i="8"/>
  <c r="BE216" i="8"/>
  <c r="AK216" i="8"/>
  <c r="AL215" i="8"/>
  <c r="BE215" i="8"/>
  <c r="AY210" i="8"/>
  <c r="AZ210" i="8"/>
  <c r="BA210" i="8"/>
  <c r="BB210" i="8"/>
  <c r="BE213" i="8"/>
  <c r="D211" i="8"/>
  <c r="C211" i="8"/>
  <c r="AL212" i="8"/>
  <c r="AM212" i="8"/>
  <c r="AN212" i="8"/>
  <c r="AO212" i="8"/>
  <c r="AP212" i="8"/>
  <c r="AQ212" i="8"/>
  <c r="AR212" i="8"/>
  <c r="AS212" i="8"/>
  <c r="AU212" i="8"/>
  <c r="AV212" i="8"/>
  <c r="BE212" i="8"/>
  <c r="AL211" i="8"/>
  <c r="AM211" i="8"/>
  <c r="AN211" i="8"/>
  <c r="AO211" i="8"/>
  <c r="AP211" i="8"/>
  <c r="AQ211" i="8"/>
  <c r="AR211" i="8"/>
  <c r="AS211" i="8"/>
  <c r="AU211" i="8"/>
  <c r="AV211" i="8"/>
  <c r="BE211" i="8"/>
  <c r="AK211" i="8"/>
  <c r="AL210" i="8"/>
  <c r="BE210" i="8"/>
  <c r="AY205" i="8"/>
  <c r="AZ205" i="8"/>
  <c r="BA205" i="8"/>
  <c r="BB205" i="8"/>
  <c r="BE208" i="8"/>
  <c r="D206" i="8"/>
  <c r="C206" i="8"/>
  <c r="AL207" i="8"/>
  <c r="AM207" i="8"/>
  <c r="AN207" i="8"/>
  <c r="AO207" i="8"/>
  <c r="AP207" i="8"/>
  <c r="AQ207" i="8"/>
  <c r="AR207" i="8"/>
  <c r="AS207" i="8"/>
  <c r="AU207" i="8"/>
  <c r="AV207" i="8"/>
  <c r="BE207" i="8"/>
  <c r="AL206" i="8"/>
  <c r="AM206" i="8"/>
  <c r="AN206" i="8"/>
  <c r="AO206" i="8"/>
  <c r="AP206" i="8"/>
  <c r="AQ206" i="8"/>
  <c r="AR206" i="8"/>
  <c r="AS206" i="8"/>
  <c r="AU206" i="8"/>
  <c r="AV206" i="8"/>
  <c r="BE206" i="8"/>
  <c r="AK206" i="8"/>
  <c r="AL205" i="8"/>
  <c r="BE205" i="8"/>
  <c r="AY200" i="8"/>
  <c r="AZ200" i="8"/>
  <c r="BA200" i="8"/>
  <c r="BB200" i="8"/>
  <c r="BE203" i="8"/>
  <c r="D201" i="8"/>
  <c r="C201" i="8"/>
  <c r="AL202" i="8"/>
  <c r="AM202" i="8"/>
  <c r="AN202" i="8"/>
  <c r="AO202" i="8"/>
  <c r="AP202" i="8"/>
  <c r="AQ202" i="8"/>
  <c r="AR202" i="8"/>
  <c r="AS202" i="8"/>
  <c r="AU202" i="8"/>
  <c r="AV202" i="8"/>
  <c r="BE202" i="8"/>
  <c r="AL201" i="8"/>
  <c r="AM201" i="8"/>
  <c r="AN201" i="8"/>
  <c r="AO201" i="8"/>
  <c r="AP201" i="8"/>
  <c r="AQ201" i="8"/>
  <c r="AR201" i="8"/>
  <c r="AS201" i="8"/>
  <c r="AU201" i="8"/>
  <c r="AV201" i="8"/>
  <c r="BE201" i="8"/>
  <c r="AK201" i="8"/>
  <c r="AL200" i="8"/>
  <c r="BE200" i="8"/>
  <c r="AY195" i="8"/>
  <c r="AZ195" i="8"/>
  <c r="BA195" i="8"/>
  <c r="BB195" i="8"/>
  <c r="BE198" i="8"/>
  <c r="D196" i="8"/>
  <c r="C196" i="8"/>
  <c r="AL197" i="8"/>
  <c r="AM197" i="8"/>
  <c r="AN197" i="8"/>
  <c r="AO197" i="8"/>
  <c r="AP197" i="8"/>
  <c r="AQ197" i="8"/>
  <c r="AR197" i="8"/>
  <c r="AS197" i="8"/>
  <c r="AU197" i="8"/>
  <c r="AV197" i="8"/>
  <c r="BE197" i="8"/>
  <c r="AL196" i="8"/>
  <c r="AM196" i="8"/>
  <c r="AN196" i="8"/>
  <c r="AO196" i="8"/>
  <c r="AP196" i="8"/>
  <c r="AQ196" i="8"/>
  <c r="AR196" i="8"/>
  <c r="AS196" i="8"/>
  <c r="AU196" i="8"/>
  <c r="AV196" i="8"/>
  <c r="BE196" i="8"/>
  <c r="AK196" i="8"/>
  <c r="AL195" i="8"/>
  <c r="BE195" i="8"/>
  <c r="AY190" i="8"/>
  <c r="AZ190" i="8"/>
  <c r="BA190" i="8"/>
  <c r="BB190" i="8"/>
  <c r="BE193" i="8"/>
  <c r="D191" i="8"/>
  <c r="C191" i="8"/>
  <c r="AL192" i="8"/>
  <c r="AM192" i="8"/>
  <c r="AN192" i="8"/>
  <c r="AO192" i="8"/>
  <c r="AP192" i="8"/>
  <c r="AQ192" i="8"/>
  <c r="AR192" i="8"/>
  <c r="AU192" i="8"/>
  <c r="AV192" i="8"/>
  <c r="BE192" i="8"/>
  <c r="AL191" i="8"/>
  <c r="AM191" i="8"/>
  <c r="AN191" i="8"/>
  <c r="AO191" i="8"/>
  <c r="AP191" i="8"/>
  <c r="AQ191" i="8"/>
  <c r="AR191" i="8"/>
  <c r="AU191" i="8"/>
  <c r="AV191" i="8"/>
  <c r="BE191" i="8"/>
  <c r="AL190" i="8"/>
  <c r="BE190" i="8"/>
  <c r="AY185" i="8"/>
  <c r="AZ185" i="8"/>
  <c r="BA185" i="8"/>
  <c r="BB185" i="8"/>
  <c r="BE188" i="8"/>
  <c r="D186" i="8"/>
  <c r="C186" i="8"/>
  <c r="AL187" i="8"/>
  <c r="AM187" i="8"/>
  <c r="AN187" i="8"/>
  <c r="AO187" i="8"/>
  <c r="AP187" i="8"/>
  <c r="AQ187" i="8"/>
  <c r="AR187" i="8"/>
  <c r="AU187" i="8"/>
  <c r="AV187" i="8"/>
  <c r="BE187" i="8"/>
  <c r="AL186" i="8"/>
  <c r="AM186" i="8"/>
  <c r="AN186" i="8"/>
  <c r="AO186" i="8"/>
  <c r="AP186" i="8"/>
  <c r="AQ186" i="8"/>
  <c r="AR186" i="8"/>
  <c r="AU186" i="8"/>
  <c r="AV186" i="8"/>
  <c r="BE186" i="8"/>
  <c r="AL185" i="8"/>
  <c r="BE185" i="8"/>
  <c r="AY180" i="8"/>
  <c r="AZ180" i="8"/>
  <c r="BA180" i="8"/>
  <c r="BB180" i="8"/>
  <c r="BE183" i="8"/>
  <c r="D181" i="8"/>
  <c r="C181" i="8"/>
  <c r="AL182" i="8"/>
  <c r="AM182" i="8"/>
  <c r="AN182" i="8"/>
  <c r="AO182" i="8"/>
  <c r="AP182" i="8"/>
  <c r="AQ182" i="8"/>
  <c r="AR182" i="8"/>
  <c r="AU182" i="8"/>
  <c r="AV182" i="8"/>
  <c r="BE182" i="8"/>
  <c r="AL181" i="8"/>
  <c r="AM181" i="8"/>
  <c r="AN181" i="8"/>
  <c r="AO181" i="8"/>
  <c r="AP181" i="8"/>
  <c r="AQ181" i="8"/>
  <c r="AR181" i="8"/>
  <c r="AU181" i="8"/>
  <c r="AV181" i="8"/>
  <c r="BE181" i="8"/>
  <c r="AL180" i="8"/>
  <c r="BE180" i="8"/>
  <c r="AY175" i="8"/>
  <c r="AZ175" i="8"/>
  <c r="BA175" i="8"/>
  <c r="BB175" i="8"/>
  <c r="BE178" i="8"/>
  <c r="D176" i="8"/>
  <c r="C176" i="8"/>
  <c r="AL177" i="8"/>
  <c r="AM177" i="8"/>
  <c r="AN177" i="8"/>
  <c r="AO177" i="8"/>
  <c r="AP177" i="8"/>
  <c r="AQ177" i="8"/>
  <c r="AR177" i="8"/>
  <c r="AU177" i="8"/>
  <c r="AV177" i="8"/>
  <c r="BE177" i="8"/>
  <c r="AL176" i="8"/>
  <c r="AM176" i="8"/>
  <c r="AN176" i="8"/>
  <c r="AO176" i="8"/>
  <c r="AP176" i="8"/>
  <c r="AQ176" i="8"/>
  <c r="AR176" i="8"/>
  <c r="AU176" i="8"/>
  <c r="AV176" i="8"/>
  <c r="BE176" i="8"/>
  <c r="AL175" i="8"/>
  <c r="BE175" i="8"/>
  <c r="AY170" i="8"/>
  <c r="AZ170" i="8"/>
  <c r="BA170" i="8"/>
  <c r="BB170" i="8"/>
  <c r="BE173" i="8"/>
  <c r="D171" i="8"/>
  <c r="C171" i="8"/>
  <c r="AL172" i="8"/>
  <c r="AM172" i="8"/>
  <c r="AN172" i="8"/>
  <c r="AO172" i="8"/>
  <c r="AP172" i="8"/>
  <c r="AQ172" i="8"/>
  <c r="AR172" i="8"/>
  <c r="AU172" i="8"/>
  <c r="AV172" i="8"/>
  <c r="BE172" i="8"/>
  <c r="AL171" i="8"/>
  <c r="AM171" i="8"/>
  <c r="AN171" i="8"/>
  <c r="AO171" i="8"/>
  <c r="AP171" i="8"/>
  <c r="AQ171" i="8"/>
  <c r="AR171" i="8"/>
  <c r="AU171" i="8"/>
  <c r="AV171" i="8"/>
  <c r="BE171" i="8"/>
  <c r="AL170" i="8"/>
  <c r="BE170" i="8"/>
  <c r="AY165" i="8"/>
  <c r="AZ165" i="8"/>
  <c r="BA165" i="8"/>
  <c r="BB165" i="8"/>
  <c r="BE168" i="8"/>
  <c r="D166" i="8"/>
  <c r="C166" i="8"/>
  <c r="AL167" i="8"/>
  <c r="AM167" i="8"/>
  <c r="AN167" i="8"/>
  <c r="AO167" i="8"/>
  <c r="AP167" i="8"/>
  <c r="AQ167" i="8"/>
  <c r="AR167" i="8"/>
  <c r="AU167" i="8"/>
  <c r="AV167" i="8"/>
  <c r="BE167" i="8"/>
  <c r="AL166" i="8"/>
  <c r="AM166" i="8"/>
  <c r="AN166" i="8"/>
  <c r="AO166" i="8"/>
  <c r="AP166" i="8"/>
  <c r="AQ166" i="8"/>
  <c r="AR166" i="8"/>
  <c r="AU166" i="8"/>
  <c r="AV166" i="8"/>
  <c r="BE166" i="8"/>
  <c r="AL165" i="8"/>
  <c r="BE165" i="8"/>
  <c r="AY160" i="8"/>
  <c r="AZ160" i="8"/>
  <c r="BA160" i="8"/>
  <c r="BB160" i="8"/>
  <c r="BE163" i="8"/>
  <c r="D161" i="8"/>
  <c r="C161" i="8"/>
  <c r="AL162" i="8"/>
  <c r="AM162" i="8"/>
  <c r="AN162" i="8"/>
  <c r="AO162" i="8"/>
  <c r="AP162" i="8"/>
  <c r="AQ162" i="8"/>
  <c r="AR162" i="8"/>
  <c r="AU162" i="8"/>
  <c r="AV162" i="8"/>
  <c r="BE162" i="8"/>
  <c r="AL161" i="8"/>
  <c r="AM161" i="8"/>
  <c r="AN161" i="8"/>
  <c r="AO161" i="8"/>
  <c r="AP161" i="8"/>
  <c r="AQ161" i="8"/>
  <c r="AR161" i="8"/>
  <c r="AU161" i="8"/>
  <c r="AV161" i="8"/>
  <c r="BE161" i="8"/>
  <c r="AL160" i="8"/>
  <c r="BE160" i="8"/>
  <c r="AY155" i="8"/>
  <c r="AZ155" i="8"/>
  <c r="BA155" i="8"/>
  <c r="BB155" i="8"/>
  <c r="BE158" i="8"/>
  <c r="D156" i="8"/>
  <c r="C156" i="8"/>
  <c r="AL157" i="8"/>
  <c r="AM157" i="8"/>
  <c r="AN157" i="8"/>
  <c r="AO157" i="8"/>
  <c r="AP157" i="8"/>
  <c r="AQ157" i="8"/>
  <c r="AR157" i="8"/>
  <c r="AU157" i="8"/>
  <c r="AV157" i="8"/>
  <c r="BE157" i="8"/>
  <c r="AL156" i="8"/>
  <c r="AM156" i="8"/>
  <c r="AN156" i="8"/>
  <c r="AO156" i="8"/>
  <c r="AP156" i="8"/>
  <c r="AQ156" i="8"/>
  <c r="AR156" i="8"/>
  <c r="AU156" i="8"/>
  <c r="AV156" i="8"/>
  <c r="BE156" i="8"/>
  <c r="AL155" i="8"/>
  <c r="BE155" i="8"/>
  <c r="AY150" i="8"/>
  <c r="AZ150" i="8"/>
  <c r="BA150" i="8"/>
  <c r="BB150" i="8"/>
  <c r="BE153" i="8"/>
  <c r="D151" i="8"/>
  <c r="C151" i="8"/>
  <c r="AL152" i="8"/>
  <c r="AM152" i="8"/>
  <c r="AN152" i="8"/>
  <c r="AO152" i="8"/>
  <c r="AP152" i="8"/>
  <c r="AQ152" i="8"/>
  <c r="AR152" i="8"/>
  <c r="AU152" i="8"/>
  <c r="AV152" i="8"/>
  <c r="BE152" i="8"/>
  <c r="AL151" i="8"/>
  <c r="AM151" i="8"/>
  <c r="AN151" i="8"/>
  <c r="AO151" i="8"/>
  <c r="AP151" i="8"/>
  <c r="AQ151" i="8"/>
  <c r="AR151" i="8"/>
  <c r="AU151" i="8"/>
  <c r="AV151" i="8"/>
  <c r="BE151" i="8"/>
  <c r="AL150" i="8"/>
  <c r="BE150" i="8"/>
  <c r="AY145" i="8"/>
  <c r="AZ145" i="8"/>
  <c r="BA145" i="8"/>
  <c r="BB145" i="8"/>
  <c r="BE148" i="8"/>
  <c r="D146" i="8"/>
  <c r="C146" i="8"/>
  <c r="AL147" i="8"/>
  <c r="AM147" i="8"/>
  <c r="AN147" i="8"/>
  <c r="AO147" i="8"/>
  <c r="AP147" i="8"/>
  <c r="AQ147" i="8"/>
  <c r="AR147" i="8"/>
  <c r="AU147" i="8"/>
  <c r="AV147" i="8"/>
  <c r="BE147" i="8"/>
  <c r="AL146" i="8"/>
  <c r="AM146" i="8"/>
  <c r="AN146" i="8"/>
  <c r="AO146" i="8"/>
  <c r="AP146" i="8"/>
  <c r="AQ146" i="8"/>
  <c r="AR146" i="8"/>
  <c r="AU146" i="8"/>
  <c r="AV146" i="8"/>
  <c r="BE146" i="8"/>
  <c r="AL145" i="8"/>
  <c r="BE145" i="8"/>
  <c r="AY140" i="8"/>
  <c r="AZ140" i="8"/>
  <c r="BA140" i="8"/>
  <c r="BB140" i="8"/>
  <c r="BE143" i="8"/>
  <c r="D141" i="8"/>
  <c r="C141" i="8"/>
  <c r="AL142" i="8"/>
  <c r="AM142" i="8"/>
  <c r="AN142" i="8"/>
  <c r="AO142" i="8"/>
  <c r="AP142" i="8"/>
  <c r="AQ142" i="8"/>
  <c r="AR142" i="8"/>
  <c r="AS142" i="8"/>
  <c r="AU142" i="8"/>
  <c r="AV142" i="8"/>
  <c r="BE142" i="8"/>
  <c r="AL141" i="8"/>
  <c r="AM141" i="8"/>
  <c r="AN141" i="8"/>
  <c r="AO141" i="8"/>
  <c r="AP141" i="8"/>
  <c r="AQ141" i="8"/>
  <c r="AR141" i="8"/>
  <c r="AS141" i="8"/>
  <c r="AU141" i="8"/>
  <c r="AV141" i="8"/>
  <c r="BE141" i="8"/>
  <c r="AK141" i="8"/>
  <c r="AL140" i="8"/>
  <c r="BE140" i="8"/>
  <c r="AY135" i="8"/>
  <c r="AZ135" i="8"/>
  <c r="BA135" i="8"/>
  <c r="BB135" i="8"/>
  <c r="BE138" i="8"/>
  <c r="D136" i="8"/>
  <c r="C136" i="8"/>
  <c r="AL137" i="8"/>
  <c r="AM137" i="8"/>
  <c r="AN137" i="8"/>
  <c r="AO137" i="8"/>
  <c r="AP137" i="8"/>
  <c r="AQ137" i="8"/>
  <c r="AR137" i="8"/>
  <c r="AS137" i="8"/>
  <c r="AU137" i="8"/>
  <c r="AV137" i="8"/>
  <c r="BE137" i="8"/>
  <c r="AL136" i="8"/>
  <c r="AM136" i="8"/>
  <c r="AN136" i="8"/>
  <c r="AO136" i="8"/>
  <c r="AP136" i="8"/>
  <c r="AQ136" i="8"/>
  <c r="AR136" i="8"/>
  <c r="AS136" i="8"/>
  <c r="AU136" i="8"/>
  <c r="AV136" i="8"/>
  <c r="BE136" i="8"/>
  <c r="AK136" i="8"/>
  <c r="AL135" i="8"/>
  <c r="BE135" i="8"/>
  <c r="AY130" i="8"/>
  <c r="AZ130" i="8"/>
  <c r="BA130" i="8"/>
  <c r="BB130" i="8"/>
  <c r="BE133" i="8"/>
  <c r="D131" i="8"/>
  <c r="C131" i="8"/>
  <c r="AL132" i="8"/>
  <c r="AM132" i="8"/>
  <c r="AN132" i="8"/>
  <c r="AO132" i="8"/>
  <c r="AP132" i="8"/>
  <c r="AQ132" i="8"/>
  <c r="AR132" i="8"/>
  <c r="AS132" i="8"/>
  <c r="AU132" i="8"/>
  <c r="AV132" i="8"/>
  <c r="BE132" i="8"/>
  <c r="AL131" i="8"/>
  <c r="AM131" i="8"/>
  <c r="AN131" i="8"/>
  <c r="AO131" i="8"/>
  <c r="AP131" i="8"/>
  <c r="AQ131" i="8"/>
  <c r="AR131" i="8"/>
  <c r="AS131" i="8"/>
  <c r="AU131" i="8"/>
  <c r="AV131" i="8"/>
  <c r="BE131" i="8"/>
  <c r="AK131" i="8"/>
  <c r="AL130" i="8"/>
  <c r="BE130" i="8"/>
  <c r="AY125" i="8"/>
  <c r="AZ125" i="8"/>
  <c r="BA125" i="8"/>
  <c r="BB125" i="8"/>
  <c r="BE128" i="8"/>
  <c r="D126" i="8"/>
  <c r="C126" i="8"/>
  <c r="AL127" i="8"/>
  <c r="AM127" i="8"/>
  <c r="AN127" i="8"/>
  <c r="AO127" i="8"/>
  <c r="AP127" i="8"/>
  <c r="AQ127" i="8"/>
  <c r="AR127" i="8"/>
  <c r="AU127" i="8"/>
  <c r="AV127" i="8"/>
  <c r="BE127" i="8"/>
  <c r="AL126" i="8"/>
  <c r="AM126" i="8"/>
  <c r="AN126" i="8"/>
  <c r="AO126" i="8"/>
  <c r="AP126" i="8"/>
  <c r="AQ126" i="8"/>
  <c r="AR126" i="8"/>
  <c r="AU126" i="8"/>
  <c r="AV126" i="8"/>
  <c r="BE126" i="8"/>
  <c r="AL125" i="8"/>
  <c r="BE125" i="8"/>
  <c r="AY120" i="8"/>
  <c r="AZ120" i="8"/>
  <c r="BA120" i="8"/>
  <c r="BB120" i="8"/>
  <c r="BE123" i="8"/>
  <c r="D121" i="8"/>
  <c r="C121" i="8"/>
  <c r="AL122" i="8"/>
  <c r="AM122" i="8"/>
  <c r="AN122" i="8"/>
  <c r="AO122" i="8"/>
  <c r="AP122" i="8"/>
  <c r="AQ122" i="8"/>
  <c r="AR122" i="8"/>
  <c r="AU122" i="8"/>
  <c r="AV122" i="8"/>
  <c r="BE122" i="8"/>
  <c r="AL121" i="8"/>
  <c r="AM121" i="8"/>
  <c r="AN121" i="8"/>
  <c r="AO121" i="8"/>
  <c r="AP121" i="8"/>
  <c r="AQ121" i="8"/>
  <c r="AR121" i="8"/>
  <c r="AU121" i="8"/>
  <c r="AV121" i="8"/>
  <c r="BE121" i="8"/>
  <c r="AL120" i="8"/>
  <c r="BE120" i="8"/>
  <c r="AY115" i="8"/>
  <c r="AZ115" i="8"/>
  <c r="BA115" i="8"/>
  <c r="BB115" i="8"/>
  <c r="BE118" i="8"/>
  <c r="D116" i="8"/>
  <c r="C116" i="8"/>
  <c r="AL117" i="8"/>
  <c r="AM117" i="8"/>
  <c r="AN117" i="8"/>
  <c r="AO117" i="8"/>
  <c r="AP117" i="8"/>
  <c r="AQ117" i="8"/>
  <c r="AR117" i="8"/>
  <c r="AU117" i="8"/>
  <c r="AV117" i="8"/>
  <c r="BE117" i="8"/>
  <c r="AL116" i="8"/>
  <c r="AM116" i="8"/>
  <c r="AN116" i="8"/>
  <c r="AO116" i="8"/>
  <c r="AP116" i="8"/>
  <c r="AQ116" i="8"/>
  <c r="AR116" i="8"/>
  <c r="AU116" i="8"/>
  <c r="AV116" i="8"/>
  <c r="BE116" i="8"/>
  <c r="AL115" i="8"/>
  <c r="BE115" i="8"/>
  <c r="AY110" i="8"/>
  <c r="AZ110" i="8"/>
  <c r="BA110" i="8"/>
  <c r="BB110" i="8"/>
  <c r="BE113" i="8"/>
  <c r="D111" i="8"/>
  <c r="C111" i="8"/>
  <c r="AL112" i="8"/>
  <c r="AM112" i="8"/>
  <c r="AN112" i="8"/>
  <c r="AO112" i="8"/>
  <c r="AP112" i="8"/>
  <c r="AQ112" i="8"/>
  <c r="AR112" i="8"/>
  <c r="AU112" i="8"/>
  <c r="AV112" i="8"/>
  <c r="BE112" i="8"/>
  <c r="AL111" i="8"/>
  <c r="AM111" i="8"/>
  <c r="AN111" i="8"/>
  <c r="AO111" i="8"/>
  <c r="AP111" i="8"/>
  <c r="AQ111" i="8"/>
  <c r="AR111" i="8"/>
  <c r="AU111" i="8"/>
  <c r="AV111" i="8"/>
  <c r="BE111" i="8"/>
  <c r="AL110" i="8"/>
  <c r="BE110" i="8"/>
  <c r="AY105" i="8"/>
  <c r="AZ105" i="8"/>
  <c r="BA105" i="8"/>
  <c r="BB105" i="8"/>
  <c r="BE108" i="8"/>
  <c r="D106" i="8"/>
  <c r="C106" i="8"/>
  <c r="AL107" i="8"/>
  <c r="AM107" i="8"/>
  <c r="AN107" i="8"/>
  <c r="AO107" i="8"/>
  <c r="AP107" i="8"/>
  <c r="AQ107" i="8"/>
  <c r="AR107" i="8"/>
  <c r="AS107" i="8"/>
  <c r="AU107" i="8"/>
  <c r="AV107" i="8"/>
  <c r="BE107" i="8"/>
  <c r="AL106" i="8"/>
  <c r="AM106" i="8"/>
  <c r="AN106" i="8"/>
  <c r="AO106" i="8"/>
  <c r="AP106" i="8"/>
  <c r="AQ106" i="8"/>
  <c r="AR106" i="8"/>
  <c r="AS106" i="8"/>
  <c r="AU106" i="8"/>
  <c r="AV106" i="8"/>
  <c r="BE106" i="8"/>
  <c r="AK106" i="8"/>
  <c r="AL105" i="8"/>
  <c r="BE105" i="8"/>
  <c r="AY100" i="8"/>
  <c r="AZ100" i="8"/>
  <c r="BA100" i="8"/>
  <c r="BB100" i="8"/>
  <c r="BE103" i="8"/>
  <c r="D101" i="8"/>
  <c r="C101" i="8"/>
  <c r="AL102" i="8"/>
  <c r="AM102" i="8"/>
  <c r="AN102" i="8"/>
  <c r="AO102" i="8"/>
  <c r="AP102" i="8"/>
  <c r="AQ102" i="8"/>
  <c r="AR102" i="8"/>
  <c r="AS102" i="8"/>
  <c r="AU102" i="8"/>
  <c r="AV102" i="8"/>
  <c r="BE102" i="8"/>
  <c r="AL101" i="8"/>
  <c r="AM101" i="8"/>
  <c r="AN101" i="8"/>
  <c r="AO101" i="8"/>
  <c r="AP101" i="8"/>
  <c r="AQ101" i="8"/>
  <c r="AR101" i="8"/>
  <c r="AS101" i="8"/>
  <c r="AU101" i="8"/>
  <c r="AV101" i="8"/>
  <c r="BE101" i="8"/>
  <c r="AK101" i="8"/>
  <c r="AL100" i="8"/>
  <c r="BE100" i="8"/>
  <c r="AY95" i="8"/>
  <c r="AZ95" i="8"/>
  <c r="BA95" i="8"/>
  <c r="BB95" i="8"/>
  <c r="BE98" i="8"/>
  <c r="D96" i="8"/>
  <c r="C96" i="8"/>
  <c r="AL97" i="8"/>
  <c r="AM97" i="8"/>
  <c r="AN97" i="8"/>
  <c r="AO97" i="8"/>
  <c r="AP97" i="8"/>
  <c r="AQ97" i="8"/>
  <c r="AR97" i="8"/>
  <c r="AS97" i="8"/>
  <c r="AU97" i="8"/>
  <c r="AV97" i="8"/>
  <c r="BE97" i="8"/>
  <c r="AL96" i="8"/>
  <c r="AM96" i="8"/>
  <c r="AN96" i="8"/>
  <c r="AO96" i="8"/>
  <c r="AP96" i="8"/>
  <c r="AQ96" i="8"/>
  <c r="AR96" i="8"/>
  <c r="AS96" i="8"/>
  <c r="AU96" i="8"/>
  <c r="AV96" i="8"/>
  <c r="BE96" i="8"/>
  <c r="AK96" i="8"/>
  <c r="AL95" i="8"/>
  <c r="BE95" i="8"/>
  <c r="AY90" i="8"/>
  <c r="AZ90" i="8"/>
  <c r="BA90" i="8"/>
  <c r="BB90" i="8"/>
  <c r="BE93" i="8"/>
  <c r="D91" i="8"/>
  <c r="C91" i="8"/>
  <c r="AL92" i="8"/>
  <c r="AM92" i="8"/>
  <c r="AN92" i="8"/>
  <c r="AO92" i="8"/>
  <c r="AP92" i="8"/>
  <c r="AQ92" i="8"/>
  <c r="AR92" i="8"/>
  <c r="AU92" i="8"/>
  <c r="AV92" i="8"/>
  <c r="BE92" i="8"/>
  <c r="AL91" i="8"/>
  <c r="AM91" i="8"/>
  <c r="AN91" i="8"/>
  <c r="AO91" i="8"/>
  <c r="AP91" i="8"/>
  <c r="AQ91" i="8"/>
  <c r="AR91" i="8"/>
  <c r="AU91" i="8"/>
  <c r="AV91" i="8"/>
  <c r="BE91" i="8"/>
  <c r="AL90" i="8"/>
  <c r="BE90" i="8"/>
  <c r="AY85" i="8"/>
  <c r="AZ85" i="8"/>
  <c r="BA85" i="8"/>
  <c r="BB85" i="8"/>
  <c r="BE88" i="8"/>
  <c r="D86" i="8"/>
  <c r="C86" i="8"/>
  <c r="AL87" i="8"/>
  <c r="AM87" i="8"/>
  <c r="AN87" i="8"/>
  <c r="AO87" i="8"/>
  <c r="AP87" i="8"/>
  <c r="AQ87" i="8"/>
  <c r="AR87" i="8"/>
  <c r="AU87" i="8"/>
  <c r="AV87" i="8"/>
  <c r="BE87" i="8"/>
  <c r="AL86" i="8"/>
  <c r="AM86" i="8"/>
  <c r="AN86" i="8"/>
  <c r="AO86" i="8"/>
  <c r="AP86" i="8"/>
  <c r="AQ86" i="8"/>
  <c r="AR86" i="8"/>
  <c r="AU86" i="8"/>
  <c r="AV86" i="8"/>
  <c r="BE86" i="8"/>
  <c r="AL85" i="8"/>
  <c r="BE85" i="8"/>
  <c r="AY80" i="8"/>
  <c r="AZ80" i="8"/>
  <c r="BA80" i="8"/>
  <c r="BB80" i="8"/>
  <c r="BE83" i="8"/>
  <c r="D81" i="8"/>
  <c r="C81" i="8"/>
  <c r="AL82" i="8"/>
  <c r="AM82" i="8"/>
  <c r="AN82" i="8"/>
  <c r="AO82" i="8"/>
  <c r="AP82" i="8"/>
  <c r="AQ82" i="8"/>
  <c r="AR82" i="8"/>
  <c r="AU82" i="8"/>
  <c r="AV82" i="8"/>
  <c r="BE82" i="8"/>
  <c r="AL81" i="8"/>
  <c r="AM81" i="8"/>
  <c r="AN81" i="8"/>
  <c r="AO81" i="8"/>
  <c r="AP81" i="8"/>
  <c r="AQ81" i="8"/>
  <c r="AR81" i="8"/>
  <c r="AU81" i="8"/>
  <c r="AV81" i="8"/>
  <c r="BE81" i="8"/>
  <c r="AL80" i="8"/>
  <c r="BE80" i="8"/>
  <c r="AY75" i="8"/>
  <c r="AZ75" i="8"/>
  <c r="BA75" i="8"/>
  <c r="BB75" i="8"/>
  <c r="BE78" i="8"/>
  <c r="D76" i="8"/>
  <c r="C76" i="8"/>
  <c r="AL77" i="8"/>
  <c r="AM77" i="8"/>
  <c r="AN77" i="8"/>
  <c r="AO77" i="8"/>
  <c r="AP77" i="8"/>
  <c r="AQ77" i="8"/>
  <c r="AR77" i="8"/>
  <c r="AU77" i="8"/>
  <c r="AV77" i="8"/>
  <c r="BE77" i="8"/>
  <c r="AL76" i="8"/>
  <c r="AM76" i="8"/>
  <c r="AN76" i="8"/>
  <c r="AO76" i="8"/>
  <c r="AP76" i="8"/>
  <c r="AQ76" i="8"/>
  <c r="AR76" i="8"/>
  <c r="AU76" i="8"/>
  <c r="AV76" i="8"/>
  <c r="BE76" i="8"/>
  <c r="AL75" i="8"/>
  <c r="BE75" i="8"/>
  <c r="AY70" i="8"/>
  <c r="AZ70" i="8"/>
  <c r="BA70" i="8"/>
  <c r="BB70" i="8"/>
  <c r="BE73" i="8"/>
  <c r="D71" i="8"/>
  <c r="C71" i="8"/>
  <c r="AL72" i="8"/>
  <c r="AM72" i="8"/>
  <c r="AN72" i="8"/>
  <c r="AO72" i="8"/>
  <c r="AP72" i="8"/>
  <c r="AQ72" i="8"/>
  <c r="AR72" i="8"/>
  <c r="AS72" i="8"/>
  <c r="AU72" i="8"/>
  <c r="AV72" i="8"/>
  <c r="BE72" i="8"/>
  <c r="AL71" i="8"/>
  <c r="AM71" i="8"/>
  <c r="AN71" i="8"/>
  <c r="AO71" i="8"/>
  <c r="AP71" i="8"/>
  <c r="AQ71" i="8"/>
  <c r="AR71" i="8"/>
  <c r="AS71" i="8"/>
  <c r="AU71" i="8"/>
  <c r="AV71" i="8"/>
  <c r="BE71" i="8"/>
  <c r="AK71" i="8"/>
  <c r="AL70" i="8"/>
  <c r="BE70" i="8"/>
  <c r="AY65" i="8"/>
  <c r="AZ65" i="8"/>
  <c r="BA65" i="8"/>
  <c r="BB65" i="8"/>
  <c r="BE68" i="8"/>
  <c r="D66" i="8"/>
  <c r="C66" i="8"/>
  <c r="AL67" i="8"/>
  <c r="AM67" i="8"/>
  <c r="AN67" i="8"/>
  <c r="AO67" i="8"/>
  <c r="AP67" i="8"/>
  <c r="AQ67" i="8"/>
  <c r="AR67" i="8"/>
  <c r="AS67" i="8"/>
  <c r="AU67" i="8"/>
  <c r="AV67" i="8"/>
  <c r="BE67" i="8"/>
  <c r="AL66" i="8"/>
  <c r="AM66" i="8"/>
  <c r="AN66" i="8"/>
  <c r="AO66" i="8"/>
  <c r="AP66" i="8"/>
  <c r="AQ66" i="8"/>
  <c r="AR66" i="8"/>
  <c r="AS66" i="8"/>
  <c r="AU66" i="8"/>
  <c r="AV66" i="8"/>
  <c r="BE66" i="8"/>
  <c r="AK66" i="8"/>
  <c r="AL65" i="8"/>
  <c r="BE65" i="8"/>
  <c r="AY60" i="8"/>
  <c r="AZ60" i="8"/>
  <c r="BA60" i="8"/>
  <c r="BB60" i="8"/>
  <c r="BE63" i="8"/>
  <c r="D61" i="8"/>
  <c r="C61" i="8"/>
  <c r="AL62" i="8"/>
  <c r="AM62" i="8"/>
  <c r="AN62" i="8"/>
  <c r="AO62" i="8"/>
  <c r="AP62" i="8"/>
  <c r="AQ62" i="8"/>
  <c r="AR62" i="8"/>
  <c r="AS62" i="8"/>
  <c r="AU62" i="8"/>
  <c r="AV62" i="8"/>
  <c r="BE62" i="8"/>
  <c r="AL61" i="8"/>
  <c r="AM61" i="8"/>
  <c r="AN61" i="8"/>
  <c r="AO61" i="8"/>
  <c r="AP61" i="8"/>
  <c r="AQ61" i="8"/>
  <c r="AR61" i="8"/>
  <c r="AS61" i="8"/>
  <c r="AU61" i="8"/>
  <c r="AV61" i="8"/>
  <c r="BE61" i="8"/>
  <c r="AK61" i="8"/>
  <c r="AL60" i="8"/>
  <c r="BE60" i="8"/>
  <c r="AY55" i="8"/>
  <c r="AZ55" i="8"/>
  <c r="BA55" i="8"/>
  <c r="BB55" i="8"/>
  <c r="BE58" i="8"/>
  <c r="D56" i="8"/>
  <c r="C56" i="8"/>
  <c r="AL57" i="8"/>
  <c r="AM57" i="8"/>
  <c r="AN57" i="8"/>
  <c r="AO57" i="8"/>
  <c r="AP57" i="8"/>
  <c r="AQ57" i="8"/>
  <c r="AR57" i="8"/>
  <c r="AU57" i="8"/>
  <c r="AV57" i="8"/>
  <c r="BE57" i="8"/>
  <c r="AL56" i="8"/>
  <c r="AM56" i="8"/>
  <c r="AN56" i="8"/>
  <c r="AO56" i="8"/>
  <c r="AP56" i="8"/>
  <c r="AQ56" i="8"/>
  <c r="AR56" i="8"/>
  <c r="AU56" i="8"/>
  <c r="AV56" i="8"/>
  <c r="BE56" i="8"/>
  <c r="AL55" i="8"/>
  <c r="BE55" i="8"/>
  <c r="AY50" i="8"/>
  <c r="AZ50" i="8"/>
  <c r="BA50" i="8"/>
  <c r="BB50" i="8"/>
  <c r="BE53" i="8"/>
  <c r="D51" i="8"/>
  <c r="C51" i="8"/>
  <c r="AL52" i="8"/>
  <c r="AM52" i="8"/>
  <c r="AN52" i="8"/>
  <c r="AO52" i="8"/>
  <c r="AP52" i="8"/>
  <c r="AQ52" i="8"/>
  <c r="AR52" i="8"/>
  <c r="AU52" i="8"/>
  <c r="AV52" i="8"/>
  <c r="BE52" i="8"/>
  <c r="AL51" i="8"/>
  <c r="AM51" i="8"/>
  <c r="AN51" i="8"/>
  <c r="AO51" i="8"/>
  <c r="AP51" i="8"/>
  <c r="AQ51" i="8"/>
  <c r="AR51" i="8"/>
  <c r="AU51" i="8"/>
  <c r="AV51" i="8"/>
  <c r="BE51" i="8"/>
  <c r="AL50" i="8"/>
  <c r="BE50" i="8"/>
  <c r="AY45" i="8"/>
  <c r="AZ45" i="8"/>
  <c r="BA45" i="8"/>
  <c r="BB45" i="8"/>
  <c r="BE48" i="8"/>
  <c r="D46" i="8"/>
  <c r="C46" i="8"/>
  <c r="AL47" i="8"/>
  <c r="AM47" i="8"/>
  <c r="AN47" i="8"/>
  <c r="AO47" i="8"/>
  <c r="AP47" i="8"/>
  <c r="AQ47" i="8"/>
  <c r="AR47" i="8"/>
  <c r="AU47" i="8"/>
  <c r="AV47" i="8"/>
  <c r="BE47" i="8"/>
  <c r="AL46" i="8"/>
  <c r="AM46" i="8"/>
  <c r="AN46" i="8"/>
  <c r="AO46" i="8"/>
  <c r="AP46" i="8"/>
  <c r="AQ46" i="8"/>
  <c r="AR46" i="8"/>
  <c r="AU46" i="8"/>
  <c r="AV46" i="8"/>
  <c r="BE46" i="8"/>
  <c r="AL45" i="8"/>
  <c r="BE45" i="8"/>
  <c r="AY40" i="8"/>
  <c r="AZ40" i="8"/>
  <c r="BA40" i="8"/>
  <c r="BB40" i="8"/>
  <c r="BE43" i="8"/>
  <c r="D41" i="8"/>
  <c r="C41" i="8"/>
  <c r="AL42" i="8"/>
  <c r="AM42" i="8"/>
  <c r="AN42" i="8"/>
  <c r="AO42" i="8"/>
  <c r="AP42" i="8"/>
  <c r="AQ42" i="8"/>
  <c r="AR42" i="8"/>
  <c r="AU42" i="8"/>
  <c r="AV42" i="8"/>
  <c r="BE42" i="8"/>
  <c r="AL41" i="8"/>
  <c r="AM41" i="8"/>
  <c r="AN41" i="8"/>
  <c r="AO41" i="8"/>
  <c r="AP41" i="8"/>
  <c r="AQ41" i="8"/>
  <c r="AR41" i="8"/>
  <c r="AU41" i="8"/>
  <c r="AV41" i="8"/>
  <c r="BE41" i="8"/>
  <c r="AL40" i="8"/>
  <c r="BE40" i="8"/>
  <c r="AY35" i="8"/>
  <c r="AZ35" i="8"/>
  <c r="BA35" i="8"/>
  <c r="BB35" i="8"/>
  <c r="BE38" i="8"/>
  <c r="D36" i="8"/>
  <c r="C36" i="8"/>
  <c r="AL37" i="8"/>
  <c r="AM37" i="8"/>
  <c r="AN37" i="8"/>
  <c r="AO37" i="8"/>
  <c r="AP37" i="8"/>
  <c r="AQ37" i="8"/>
  <c r="AR37" i="8"/>
  <c r="AS37" i="8"/>
  <c r="AU37" i="8"/>
  <c r="AV37" i="8"/>
  <c r="BE37" i="8"/>
  <c r="AL36" i="8"/>
  <c r="AM36" i="8"/>
  <c r="AN36" i="8"/>
  <c r="AO36" i="8"/>
  <c r="AP36" i="8"/>
  <c r="AQ36" i="8"/>
  <c r="AR36" i="8"/>
  <c r="AS36" i="8"/>
  <c r="AU36" i="8"/>
  <c r="AV36" i="8"/>
  <c r="BE36" i="8"/>
  <c r="AK36" i="8"/>
  <c r="AL35" i="8"/>
  <c r="BE35" i="8"/>
  <c r="AY30" i="8"/>
  <c r="AZ30" i="8"/>
  <c r="BA30" i="8"/>
  <c r="BB30" i="8"/>
  <c r="BE33" i="8"/>
  <c r="D31" i="8"/>
  <c r="C31" i="8"/>
  <c r="AL32" i="8"/>
  <c r="AM32" i="8"/>
  <c r="AN32" i="8"/>
  <c r="AO32" i="8"/>
  <c r="AP32" i="8"/>
  <c r="AQ32" i="8"/>
  <c r="AR32" i="8"/>
  <c r="AS32" i="8"/>
  <c r="AU32" i="8"/>
  <c r="AV32" i="8"/>
  <c r="BE32" i="8"/>
  <c r="AL31" i="8"/>
  <c r="AM31" i="8"/>
  <c r="AN31" i="8"/>
  <c r="AO31" i="8"/>
  <c r="AP31" i="8"/>
  <c r="AQ31" i="8"/>
  <c r="AR31" i="8"/>
  <c r="AS31" i="8"/>
  <c r="AU31" i="8"/>
  <c r="AV31" i="8"/>
  <c r="BE31" i="8"/>
  <c r="AK31" i="8"/>
  <c r="AL30" i="8"/>
  <c r="BE30" i="8"/>
  <c r="AY25" i="8"/>
  <c r="AZ25" i="8"/>
  <c r="BA25" i="8"/>
  <c r="BB25" i="8"/>
  <c r="BE28" i="8"/>
  <c r="D26" i="8"/>
  <c r="C26" i="8"/>
  <c r="AL27" i="8"/>
  <c r="AM27" i="8"/>
  <c r="AN27" i="8"/>
  <c r="AO27" i="8"/>
  <c r="AP27" i="8"/>
  <c r="AQ27" i="8"/>
  <c r="AR27" i="8"/>
  <c r="AS27" i="8"/>
  <c r="AU27" i="8"/>
  <c r="AV27" i="8"/>
  <c r="BE27" i="8"/>
  <c r="AL26" i="8"/>
  <c r="AM26" i="8"/>
  <c r="AN26" i="8"/>
  <c r="AO26" i="8"/>
  <c r="AP26" i="8"/>
  <c r="AQ26" i="8"/>
  <c r="AR26" i="8"/>
  <c r="AS26" i="8"/>
  <c r="AU26" i="8"/>
  <c r="AV26" i="8"/>
  <c r="BE26" i="8"/>
  <c r="AK26" i="8"/>
  <c r="AL25" i="8"/>
  <c r="BE25" i="8"/>
  <c r="AY20" i="8"/>
  <c r="AZ20" i="8"/>
  <c r="BA20" i="8"/>
  <c r="BB20" i="8"/>
  <c r="BE23" i="8"/>
  <c r="D21" i="8"/>
  <c r="C21" i="8"/>
  <c r="AL22" i="8"/>
  <c r="AM22" i="8"/>
  <c r="AN22" i="8"/>
  <c r="AO22" i="8"/>
  <c r="AP22" i="8"/>
  <c r="AQ22" i="8"/>
  <c r="AR22" i="8"/>
  <c r="AU22" i="8"/>
  <c r="AV22" i="8"/>
  <c r="BE22" i="8"/>
  <c r="AL21" i="8"/>
  <c r="AM21" i="8"/>
  <c r="AN21" i="8"/>
  <c r="AO21" i="8"/>
  <c r="AP21" i="8"/>
  <c r="AQ21" i="8"/>
  <c r="AR21" i="8"/>
  <c r="AU21" i="8"/>
  <c r="AV21" i="8"/>
  <c r="BE21" i="8"/>
  <c r="AL20" i="8"/>
  <c r="BE20" i="8"/>
  <c r="AY15" i="8"/>
  <c r="AZ15" i="8"/>
  <c r="BA15" i="8"/>
  <c r="BB15" i="8"/>
  <c r="BE18" i="8"/>
  <c r="D16" i="8"/>
  <c r="C16" i="8"/>
  <c r="AL17" i="8"/>
  <c r="AM17" i="8"/>
  <c r="AN17" i="8"/>
  <c r="AO17" i="8"/>
  <c r="AP17" i="8"/>
  <c r="AQ17" i="8"/>
  <c r="AR17" i="8"/>
  <c r="AU17" i="8"/>
  <c r="AV17" i="8"/>
  <c r="BE17" i="8"/>
  <c r="AL16" i="8"/>
  <c r="AM16" i="8"/>
  <c r="AN16" i="8"/>
  <c r="AO16" i="8"/>
  <c r="AP16" i="8"/>
  <c r="AQ16" i="8"/>
  <c r="AR16" i="8"/>
  <c r="AU16" i="8"/>
  <c r="AV16" i="8"/>
  <c r="BE16" i="8"/>
  <c r="AL15" i="8"/>
  <c r="BE15" i="8"/>
  <c r="AY10" i="8"/>
  <c r="AZ10" i="8"/>
  <c r="BA10" i="8"/>
  <c r="BB10" i="8"/>
  <c r="BE13" i="8"/>
  <c r="D11" i="8"/>
  <c r="C11" i="8"/>
  <c r="AL12" i="8"/>
  <c r="AM12" i="8"/>
  <c r="AN12" i="8"/>
  <c r="AO12" i="8"/>
  <c r="AP12" i="8"/>
  <c r="AQ12" i="8"/>
  <c r="AR12" i="8"/>
  <c r="AU12" i="8"/>
  <c r="AV12" i="8"/>
  <c r="BE12" i="8"/>
  <c r="AL11" i="8"/>
  <c r="AM11" i="8"/>
  <c r="AN11" i="8"/>
  <c r="AO11" i="8"/>
  <c r="AP11" i="8"/>
  <c r="AQ11" i="8"/>
  <c r="AR11" i="8"/>
  <c r="AU11" i="8"/>
  <c r="AV11" i="8"/>
  <c r="BE11" i="8"/>
  <c r="AL10" i="8"/>
  <c r="BE10" i="8"/>
  <c r="AY5" i="8"/>
  <c r="AZ5" i="8"/>
  <c r="BA5" i="8"/>
  <c r="BB5" i="8"/>
  <c r="BE8" i="8"/>
  <c r="D6" i="8"/>
  <c r="C6" i="8"/>
  <c r="AL7" i="8"/>
  <c r="AM7" i="8"/>
  <c r="AN7" i="8"/>
  <c r="AO7" i="8"/>
  <c r="AP7" i="8"/>
  <c r="AQ7" i="8"/>
  <c r="AR7" i="8"/>
  <c r="AU7" i="8"/>
  <c r="AV7" i="8"/>
  <c r="BE7" i="8"/>
  <c r="AL6" i="8"/>
  <c r="AM6" i="8"/>
  <c r="AN6" i="8"/>
  <c r="AO6" i="8"/>
  <c r="AP6" i="8"/>
  <c r="AQ6" i="8"/>
  <c r="AR6" i="8"/>
  <c r="AU6" i="8"/>
  <c r="AV6" i="8"/>
  <c r="BE6" i="8"/>
  <c r="AL5" i="8"/>
  <c r="BE5" i="8"/>
  <c r="AZ71" i="7"/>
  <c r="I144" i="6"/>
  <c r="I145" i="6"/>
  <c r="I146" i="6"/>
  <c r="I147" i="6"/>
  <c r="I148" i="6"/>
  <c r="I149" i="6"/>
  <c r="I150" i="6"/>
  <c r="L144" i="6"/>
  <c r="I137" i="6"/>
  <c r="I138" i="6"/>
  <c r="I139" i="6"/>
  <c r="I140" i="6"/>
  <c r="I141" i="6"/>
  <c r="I142" i="6"/>
  <c r="L137" i="6"/>
  <c r="I103" i="6"/>
  <c r="I104" i="6"/>
  <c r="I105" i="6"/>
  <c r="I106" i="6"/>
  <c r="I107" i="6"/>
  <c r="I108" i="6"/>
  <c r="L103" i="6"/>
  <c r="I71" i="6"/>
  <c r="I72" i="6"/>
  <c r="I73" i="6"/>
  <c r="I74" i="6"/>
  <c r="L71" i="6"/>
  <c r="I37" i="6"/>
  <c r="I38" i="6"/>
  <c r="I39" i="6"/>
  <c r="I40" i="6"/>
  <c r="L37" i="6"/>
  <c r="I132" i="6"/>
  <c r="I133" i="6"/>
  <c r="I134" i="6"/>
  <c r="I135" i="6"/>
  <c r="L132" i="6"/>
  <c r="I98" i="6"/>
  <c r="I99" i="6"/>
  <c r="I100" i="6"/>
  <c r="I101" i="6"/>
  <c r="L98" i="6"/>
  <c r="I64" i="6"/>
  <c r="I65" i="6"/>
  <c r="I66" i="6"/>
  <c r="I67" i="6"/>
  <c r="I68" i="6"/>
  <c r="I69" i="6"/>
  <c r="L64" i="6"/>
  <c r="I125" i="6"/>
  <c r="I126" i="6"/>
  <c r="I127" i="6"/>
  <c r="I128" i="6"/>
  <c r="I129" i="6"/>
  <c r="I130" i="6"/>
  <c r="L125" i="6"/>
  <c r="I32" i="6"/>
  <c r="I33" i="6"/>
  <c r="I34" i="6"/>
  <c r="I35" i="6"/>
  <c r="L32" i="6"/>
  <c r="I93" i="6"/>
  <c r="I94" i="6"/>
  <c r="I95" i="6"/>
  <c r="I96" i="6"/>
  <c r="L93" i="6"/>
  <c r="I59" i="6"/>
  <c r="I60" i="6"/>
  <c r="I61" i="6"/>
  <c r="I62" i="6"/>
  <c r="L59" i="6"/>
  <c r="I27" i="6"/>
  <c r="I28" i="6"/>
  <c r="I29" i="6"/>
  <c r="I30" i="6"/>
  <c r="L27" i="6"/>
  <c r="I120" i="6"/>
  <c r="I121" i="6"/>
  <c r="I122" i="6"/>
  <c r="I123" i="6"/>
  <c r="L120" i="6"/>
  <c r="I88" i="6"/>
  <c r="I89" i="6"/>
  <c r="I90" i="6"/>
  <c r="I91" i="6"/>
  <c r="L88" i="6"/>
  <c r="I15" i="6"/>
  <c r="I16" i="6"/>
  <c r="I17" i="6"/>
  <c r="I18" i="6"/>
  <c r="L15" i="6"/>
  <c r="I52" i="6"/>
  <c r="I53" i="6"/>
  <c r="I54" i="6"/>
  <c r="I55" i="6"/>
  <c r="I56" i="6"/>
  <c r="I57" i="6"/>
  <c r="L52" i="6"/>
  <c r="I20" i="6"/>
  <c r="I21" i="6"/>
  <c r="I22" i="6"/>
  <c r="I23" i="6"/>
  <c r="I24" i="6"/>
  <c r="I25" i="6"/>
  <c r="L20" i="6"/>
  <c r="I113" i="6"/>
  <c r="I114" i="6"/>
  <c r="I115" i="6"/>
  <c r="I116" i="6"/>
  <c r="I117" i="6"/>
  <c r="I118" i="6"/>
  <c r="L113" i="6"/>
  <c r="I81" i="6"/>
  <c r="I82" i="6"/>
  <c r="I83" i="6"/>
  <c r="I84" i="6"/>
  <c r="I85" i="6"/>
  <c r="I86" i="6"/>
  <c r="L81" i="6"/>
  <c r="I49" i="6"/>
  <c r="I50" i="6"/>
  <c r="L49" i="6"/>
  <c r="I110" i="6"/>
  <c r="I111" i="6"/>
  <c r="L110" i="6"/>
  <c r="I76" i="6"/>
  <c r="I77" i="6"/>
  <c r="I78" i="6"/>
  <c r="I79" i="6"/>
  <c r="L76" i="6"/>
  <c r="I42" i="6"/>
  <c r="I43" i="6"/>
  <c r="I44" i="6"/>
  <c r="I45" i="6"/>
  <c r="I46" i="6"/>
  <c r="I47" i="6"/>
  <c r="L42" i="6"/>
  <c r="I11" i="6"/>
  <c r="I12" i="6"/>
  <c r="I13" i="6"/>
  <c r="I8" i="6"/>
  <c r="I9" i="6"/>
  <c r="I10" i="6"/>
  <c r="L8" i="6"/>
  <c r="AH72" i="7"/>
  <c r="AH71" i="7"/>
  <c r="AH67" i="7"/>
  <c r="AH66" i="7"/>
  <c r="AH62" i="7"/>
  <c r="AH61" i="7"/>
  <c r="AH57" i="7"/>
  <c r="AH56" i="7"/>
  <c r="AH52" i="7"/>
  <c r="AH51" i="7"/>
  <c r="AH47" i="7"/>
  <c r="AH46" i="7"/>
  <c r="AH42" i="7"/>
  <c r="AH41" i="7"/>
  <c r="AH37" i="7"/>
  <c r="AH36" i="7"/>
  <c r="AH32" i="7"/>
  <c r="AH31" i="7"/>
  <c r="AH27" i="7"/>
  <c r="AH26" i="7"/>
  <c r="AH22" i="7"/>
  <c r="AH21" i="7"/>
  <c r="AH17" i="7"/>
  <c r="AH16" i="7"/>
  <c r="AH12" i="7"/>
  <c r="AH11" i="7"/>
  <c r="AH7" i="7"/>
  <c r="AH6" i="7"/>
  <c r="AZ73" i="7"/>
  <c r="AZ72" i="7"/>
  <c r="AZ68" i="7"/>
  <c r="AZ67" i="7"/>
  <c r="AZ66" i="7"/>
  <c r="AZ63" i="7"/>
  <c r="AZ62" i="7"/>
  <c r="AZ61" i="7"/>
  <c r="AZ58" i="7"/>
  <c r="AZ57" i="7"/>
  <c r="AZ56" i="7"/>
  <c r="AZ53" i="7"/>
  <c r="AZ52" i="7"/>
  <c r="AZ51" i="7"/>
  <c r="AZ48" i="7"/>
  <c r="AZ47" i="7"/>
  <c r="AZ46" i="7"/>
  <c r="AZ43" i="7"/>
  <c r="AZ42" i="7"/>
  <c r="AZ41" i="7"/>
  <c r="AZ38" i="7"/>
  <c r="AZ37" i="7"/>
  <c r="AZ36" i="7"/>
  <c r="AZ33" i="7"/>
  <c r="AZ32" i="7"/>
  <c r="AZ31" i="7"/>
  <c r="AZ28" i="7"/>
  <c r="AZ27" i="7"/>
  <c r="AZ26" i="7"/>
  <c r="AZ23" i="7"/>
  <c r="AZ22" i="7"/>
  <c r="AZ21" i="7"/>
  <c r="AZ18" i="7"/>
  <c r="AZ17" i="7"/>
  <c r="AZ16" i="7"/>
  <c r="AZ13" i="7"/>
  <c r="AZ12" i="7"/>
  <c r="AZ11" i="7"/>
  <c r="AZ8" i="7"/>
  <c r="AZ7" i="7"/>
  <c r="AZ6" i="7"/>
  <c r="AX64" i="7"/>
  <c r="AX54" i="7"/>
  <c r="AX19" i="7"/>
  <c r="AX9" i="7"/>
  <c r="AX74" i="7"/>
  <c r="AX69" i="7"/>
  <c r="AX59" i="7"/>
  <c r="AX49" i="7"/>
  <c r="AX24" i="7"/>
  <c r="AX14" i="7"/>
  <c r="AX39" i="7"/>
  <c r="AX29" i="7"/>
  <c r="AX44" i="7"/>
  <c r="AX34" i="7"/>
  <c r="AT60" i="7"/>
  <c r="R61" i="7"/>
  <c r="AU60" i="7"/>
  <c r="AV60" i="7"/>
  <c r="AW60" i="7"/>
  <c r="AX63" i="7"/>
  <c r="AG62" i="7"/>
  <c r="AI62" i="7"/>
  <c r="AJ62" i="7"/>
  <c r="AK62" i="7"/>
  <c r="AL62" i="7"/>
  <c r="AM62" i="7"/>
  <c r="AP62" i="7"/>
  <c r="AQ62" i="7"/>
  <c r="AX62" i="7"/>
  <c r="AG61" i="7"/>
  <c r="AI61" i="7"/>
  <c r="AJ61" i="7"/>
  <c r="AK61" i="7"/>
  <c r="AL61" i="7"/>
  <c r="AM61" i="7"/>
  <c r="AP61" i="7"/>
  <c r="AQ61" i="7"/>
  <c r="AX61" i="7"/>
  <c r="AZ60" i="7"/>
  <c r="AX60" i="7"/>
  <c r="AG60" i="7"/>
  <c r="AT50" i="7"/>
  <c r="R51" i="7"/>
  <c r="AU50" i="7"/>
  <c r="AV50" i="7"/>
  <c r="AW50" i="7"/>
  <c r="AX53" i="7"/>
  <c r="AG52" i="7"/>
  <c r="AI52" i="7"/>
  <c r="AJ52" i="7"/>
  <c r="AK52" i="7"/>
  <c r="AL52" i="7"/>
  <c r="AM52" i="7"/>
  <c r="AP52" i="7"/>
  <c r="AQ52" i="7"/>
  <c r="AX52" i="7"/>
  <c r="AG51" i="7"/>
  <c r="AI51" i="7"/>
  <c r="AJ51" i="7"/>
  <c r="AK51" i="7"/>
  <c r="AL51" i="7"/>
  <c r="AM51" i="7"/>
  <c r="AP51" i="7"/>
  <c r="AQ51" i="7"/>
  <c r="AX51" i="7"/>
  <c r="AZ50" i="7"/>
  <c r="AX50" i="7"/>
  <c r="AG50" i="7"/>
  <c r="AT15" i="7"/>
  <c r="R16" i="7"/>
  <c r="AU15" i="7"/>
  <c r="AV15" i="7"/>
  <c r="AW15" i="7"/>
  <c r="AX18" i="7"/>
  <c r="AG17" i="7"/>
  <c r="AI17" i="7"/>
  <c r="AJ17" i="7"/>
  <c r="AK17" i="7"/>
  <c r="AL17" i="7"/>
  <c r="AM17" i="7"/>
  <c r="AP17" i="7"/>
  <c r="AQ17" i="7"/>
  <c r="AX17" i="7"/>
  <c r="AG16" i="7"/>
  <c r="AI16" i="7"/>
  <c r="AJ16" i="7"/>
  <c r="AK16" i="7"/>
  <c r="AL16" i="7"/>
  <c r="AM16" i="7"/>
  <c r="AP16" i="7"/>
  <c r="AQ16" i="7"/>
  <c r="AX16" i="7"/>
  <c r="AZ15" i="7"/>
  <c r="AX15" i="7"/>
  <c r="AG15" i="7"/>
  <c r="AT5" i="7"/>
  <c r="R6" i="7"/>
  <c r="AU5" i="7"/>
  <c r="AV5" i="7"/>
  <c r="AW5" i="7"/>
  <c r="AX8" i="7"/>
  <c r="AG7" i="7"/>
  <c r="AI7" i="7"/>
  <c r="AJ7" i="7"/>
  <c r="AK7" i="7"/>
  <c r="AL7" i="7"/>
  <c r="AM7" i="7"/>
  <c r="AP7" i="7"/>
  <c r="AQ7" i="7"/>
  <c r="AX7" i="7"/>
  <c r="AG6" i="7"/>
  <c r="AI6" i="7"/>
  <c r="AJ6" i="7"/>
  <c r="AK6" i="7"/>
  <c r="AL6" i="7"/>
  <c r="AM6" i="7"/>
  <c r="AP6" i="7"/>
  <c r="AQ6" i="7"/>
  <c r="AX6" i="7"/>
  <c r="AZ5" i="7"/>
  <c r="AX5" i="7"/>
  <c r="AG5" i="7"/>
  <c r="AT70" i="7"/>
  <c r="R71" i="7"/>
  <c r="AU70" i="7"/>
  <c r="AV70" i="7"/>
  <c r="AW70" i="7"/>
  <c r="AX73" i="7"/>
  <c r="AG72" i="7"/>
  <c r="AI72" i="7"/>
  <c r="AJ72" i="7"/>
  <c r="AK72" i="7"/>
  <c r="AL72" i="7"/>
  <c r="AM72" i="7"/>
  <c r="AP72" i="7"/>
  <c r="AQ72" i="7"/>
  <c r="AX72" i="7"/>
  <c r="AG71" i="7"/>
  <c r="AI71" i="7"/>
  <c r="AJ71" i="7"/>
  <c r="AK71" i="7"/>
  <c r="AL71" i="7"/>
  <c r="AM71" i="7"/>
  <c r="AP71" i="7"/>
  <c r="AQ71" i="7"/>
  <c r="AX71" i="7"/>
  <c r="AZ70" i="7"/>
  <c r="AX70" i="7"/>
  <c r="AG70" i="7"/>
  <c r="AT65" i="7"/>
  <c r="R66" i="7"/>
  <c r="AU65" i="7"/>
  <c r="AV65" i="7"/>
  <c r="AW65" i="7"/>
  <c r="AX68" i="7"/>
  <c r="AG67" i="7"/>
  <c r="AI67" i="7"/>
  <c r="AJ67" i="7"/>
  <c r="AK67" i="7"/>
  <c r="AL67" i="7"/>
  <c r="AM67" i="7"/>
  <c r="AP67" i="7"/>
  <c r="AQ67" i="7"/>
  <c r="AX67" i="7"/>
  <c r="AG66" i="7"/>
  <c r="AI66" i="7"/>
  <c r="AJ66" i="7"/>
  <c r="AK66" i="7"/>
  <c r="AL66" i="7"/>
  <c r="AM66" i="7"/>
  <c r="AP66" i="7"/>
  <c r="AQ66" i="7"/>
  <c r="AX66" i="7"/>
  <c r="AZ65" i="7"/>
  <c r="AX65" i="7"/>
  <c r="AG65" i="7"/>
  <c r="AT55" i="7"/>
  <c r="R56" i="7"/>
  <c r="AU55" i="7"/>
  <c r="AV55" i="7"/>
  <c r="AW55" i="7"/>
  <c r="AX58" i="7"/>
  <c r="AG57" i="7"/>
  <c r="AI57" i="7"/>
  <c r="AJ57" i="7"/>
  <c r="AK57" i="7"/>
  <c r="AL57" i="7"/>
  <c r="AM57" i="7"/>
  <c r="AP57" i="7"/>
  <c r="AQ57" i="7"/>
  <c r="AX57" i="7"/>
  <c r="AG56" i="7"/>
  <c r="AI56" i="7"/>
  <c r="AJ56" i="7"/>
  <c r="AK56" i="7"/>
  <c r="AL56" i="7"/>
  <c r="AM56" i="7"/>
  <c r="AP56" i="7"/>
  <c r="AQ56" i="7"/>
  <c r="AX56" i="7"/>
  <c r="AZ55" i="7"/>
  <c r="AX55" i="7"/>
  <c r="AG55" i="7"/>
  <c r="AT45" i="7"/>
  <c r="R46" i="7"/>
  <c r="AU45" i="7"/>
  <c r="AV45" i="7"/>
  <c r="AW45" i="7"/>
  <c r="AX48" i="7"/>
  <c r="AG47" i="7"/>
  <c r="AI47" i="7"/>
  <c r="AJ47" i="7"/>
  <c r="AK47" i="7"/>
  <c r="AL47" i="7"/>
  <c r="AM47" i="7"/>
  <c r="AP47" i="7"/>
  <c r="AQ47" i="7"/>
  <c r="AX47" i="7"/>
  <c r="AG46" i="7"/>
  <c r="AI46" i="7"/>
  <c r="AJ46" i="7"/>
  <c r="AK46" i="7"/>
  <c r="AL46" i="7"/>
  <c r="AM46" i="7"/>
  <c r="AP46" i="7"/>
  <c r="AQ46" i="7"/>
  <c r="AX46" i="7"/>
  <c r="AZ45" i="7"/>
  <c r="AX45" i="7"/>
  <c r="AG45" i="7"/>
  <c r="AT20" i="7"/>
  <c r="R21" i="7"/>
  <c r="AU20" i="7"/>
  <c r="AV20" i="7"/>
  <c r="AW20" i="7"/>
  <c r="AX23" i="7"/>
  <c r="AG22" i="7"/>
  <c r="AI22" i="7"/>
  <c r="AJ22" i="7"/>
  <c r="AK22" i="7"/>
  <c r="AL22" i="7"/>
  <c r="AM22" i="7"/>
  <c r="AP22" i="7"/>
  <c r="AQ22" i="7"/>
  <c r="AX22" i="7"/>
  <c r="AG21" i="7"/>
  <c r="AI21" i="7"/>
  <c r="AJ21" i="7"/>
  <c r="AK21" i="7"/>
  <c r="AL21" i="7"/>
  <c r="AM21" i="7"/>
  <c r="AP21" i="7"/>
  <c r="AQ21" i="7"/>
  <c r="AX21" i="7"/>
  <c r="AZ20" i="7"/>
  <c r="AX20" i="7"/>
  <c r="AG20" i="7"/>
  <c r="AT10" i="7"/>
  <c r="R11" i="7"/>
  <c r="AU10" i="7"/>
  <c r="AV10" i="7"/>
  <c r="AW10" i="7"/>
  <c r="AX13" i="7"/>
  <c r="AG12" i="7"/>
  <c r="AI12" i="7"/>
  <c r="AJ12" i="7"/>
  <c r="AK12" i="7"/>
  <c r="AL12" i="7"/>
  <c r="AM12" i="7"/>
  <c r="AP12" i="7"/>
  <c r="AQ12" i="7"/>
  <c r="AX12" i="7"/>
  <c r="AG11" i="7"/>
  <c r="AI11" i="7"/>
  <c r="AJ11" i="7"/>
  <c r="AK11" i="7"/>
  <c r="AL11" i="7"/>
  <c r="AM11" i="7"/>
  <c r="AP11" i="7"/>
  <c r="AQ11" i="7"/>
  <c r="AX11" i="7"/>
  <c r="AZ10" i="7"/>
  <c r="AX10" i="7"/>
  <c r="AG10" i="7"/>
  <c r="AT35" i="7"/>
  <c r="R36" i="7"/>
  <c r="AU35" i="7"/>
  <c r="AV35" i="7"/>
  <c r="AW35" i="7"/>
  <c r="AX38" i="7"/>
  <c r="AG37" i="7"/>
  <c r="AI37" i="7"/>
  <c r="AJ37" i="7"/>
  <c r="AK37" i="7"/>
  <c r="AL37" i="7"/>
  <c r="AM37" i="7"/>
  <c r="AP37" i="7"/>
  <c r="AQ37" i="7"/>
  <c r="AX37" i="7"/>
  <c r="AG36" i="7"/>
  <c r="AI36" i="7"/>
  <c r="AJ36" i="7"/>
  <c r="AK36" i="7"/>
  <c r="AL36" i="7"/>
  <c r="AM36" i="7"/>
  <c r="AP36" i="7"/>
  <c r="AQ36" i="7"/>
  <c r="AX36" i="7"/>
  <c r="AZ35" i="7"/>
  <c r="AX35" i="7"/>
  <c r="AG35" i="7"/>
  <c r="AT25" i="7"/>
  <c r="R26" i="7"/>
  <c r="AU25" i="7"/>
  <c r="AV25" i="7"/>
  <c r="AW25" i="7"/>
  <c r="AX28" i="7"/>
  <c r="AG27" i="7"/>
  <c r="AI27" i="7"/>
  <c r="AJ27" i="7"/>
  <c r="AK27" i="7"/>
  <c r="AL27" i="7"/>
  <c r="AM27" i="7"/>
  <c r="AP27" i="7"/>
  <c r="AQ27" i="7"/>
  <c r="AX27" i="7"/>
  <c r="AG26" i="7"/>
  <c r="AI26" i="7"/>
  <c r="AJ26" i="7"/>
  <c r="AK26" i="7"/>
  <c r="AL26" i="7"/>
  <c r="AM26" i="7"/>
  <c r="AP26" i="7"/>
  <c r="AQ26" i="7"/>
  <c r="AX26" i="7"/>
  <c r="AZ25" i="7"/>
  <c r="AX25" i="7"/>
  <c r="AG25" i="7"/>
  <c r="AT40" i="7"/>
  <c r="R41" i="7"/>
  <c r="AU40" i="7"/>
  <c r="AV40" i="7"/>
  <c r="AW40" i="7"/>
  <c r="AX43" i="7"/>
  <c r="AG42" i="7"/>
  <c r="AI42" i="7"/>
  <c r="AJ42" i="7"/>
  <c r="AK42" i="7"/>
  <c r="AL42" i="7"/>
  <c r="AM42" i="7"/>
  <c r="AP42" i="7"/>
  <c r="AQ42" i="7"/>
  <c r="AX42" i="7"/>
  <c r="AG41" i="7"/>
  <c r="AI41" i="7"/>
  <c r="AJ41" i="7"/>
  <c r="AK41" i="7"/>
  <c r="AL41" i="7"/>
  <c r="AM41" i="7"/>
  <c r="AP41" i="7"/>
  <c r="AQ41" i="7"/>
  <c r="AX41" i="7"/>
  <c r="AZ40" i="7"/>
  <c r="AX40" i="7"/>
  <c r="AG40" i="7"/>
  <c r="AX33" i="7"/>
  <c r="AG30" i="7"/>
  <c r="AX32" i="7"/>
  <c r="AX31" i="7"/>
  <c r="AX30" i="7"/>
  <c r="R31" i="7"/>
  <c r="AW30" i="7"/>
  <c r="AU30" i="7"/>
  <c r="AV30" i="7"/>
  <c r="AZ30" i="7"/>
  <c r="AQ32" i="7"/>
  <c r="AQ31" i="7"/>
  <c r="AG32" i="7"/>
  <c r="AP32" i="7"/>
  <c r="AP31" i="7"/>
  <c r="AM32" i="7"/>
  <c r="AM31" i="7"/>
  <c r="AL32" i="7"/>
  <c r="AL31" i="7"/>
  <c r="AJ32" i="7"/>
  <c r="AJ31" i="7"/>
  <c r="AG31" i="7"/>
  <c r="AT30" i="7"/>
  <c r="AI32" i="7"/>
  <c r="AK32" i="7"/>
  <c r="AI31" i="7"/>
  <c r="AK31" i="7"/>
  <c r="U61" i="7"/>
  <c r="U51" i="7"/>
  <c r="U16" i="7"/>
  <c r="U6" i="7"/>
  <c r="U71" i="7"/>
  <c r="U66" i="7"/>
  <c r="U56" i="7"/>
  <c r="U46" i="7"/>
  <c r="U21" i="7"/>
  <c r="U11" i="7"/>
  <c r="U36" i="7"/>
  <c r="U26" i="7"/>
  <c r="U41" i="7"/>
  <c r="U31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11" i="7"/>
  <c r="B11" i="7"/>
  <c r="C10" i="7"/>
  <c r="B10" i="7"/>
  <c r="C27" i="7"/>
  <c r="B27" i="7"/>
  <c r="C23" i="7"/>
  <c r="B23" i="7"/>
  <c r="C15" i="7"/>
  <c r="B15" i="7"/>
  <c r="C9" i="7"/>
  <c r="B9" i="7"/>
  <c r="C26" i="7"/>
  <c r="B26" i="7"/>
  <c r="C22" i="7"/>
  <c r="B22" i="7"/>
  <c r="C14" i="7"/>
  <c r="B14" i="7"/>
  <c r="C8" i="7"/>
  <c r="B8" i="7"/>
  <c r="C39" i="7"/>
  <c r="B39" i="7"/>
  <c r="C38" i="7"/>
  <c r="B38" i="7"/>
  <c r="C37" i="7"/>
  <c r="B37" i="7"/>
  <c r="C17" i="7"/>
  <c r="B17" i="7"/>
  <c r="C19" i="7"/>
  <c r="B19" i="7"/>
  <c r="C16" i="7"/>
  <c r="B16" i="7"/>
  <c r="C18" i="7"/>
  <c r="B18" i="7"/>
  <c r="C36" i="7"/>
  <c r="B36" i="7"/>
  <c r="C35" i="7"/>
  <c r="B35" i="7"/>
  <c r="C34" i="7"/>
  <c r="B34" i="7"/>
  <c r="C21" i="7"/>
  <c r="B21" i="7"/>
  <c r="C25" i="7"/>
  <c r="B25" i="7"/>
  <c r="C20" i="7"/>
  <c r="B20" i="7"/>
  <c r="C24" i="7"/>
  <c r="B24" i="7"/>
  <c r="C33" i="7"/>
  <c r="B33" i="7"/>
  <c r="C32" i="7"/>
  <c r="B32" i="7"/>
  <c r="C31" i="7"/>
  <c r="B31" i="7"/>
  <c r="C3" i="7"/>
  <c r="B3" i="7"/>
  <c r="C5" i="7"/>
  <c r="B5" i="7"/>
  <c r="C2" i="7"/>
  <c r="B2" i="7"/>
  <c r="C4" i="7"/>
  <c r="B4" i="7"/>
  <c r="C30" i="7"/>
  <c r="B30" i="7"/>
  <c r="C29" i="7"/>
  <c r="B29" i="7"/>
  <c r="C28" i="7"/>
  <c r="B28" i="7"/>
  <c r="C7" i="7"/>
  <c r="B7" i="7"/>
  <c r="C13" i="7"/>
  <c r="B13" i="7"/>
  <c r="C6" i="7"/>
  <c r="B6" i="7"/>
  <c r="C12" i="7"/>
  <c r="B12" i="7"/>
  <c r="AM6" i="2"/>
  <c r="AM7" i="2"/>
  <c r="AN272" i="2"/>
  <c r="AN271" i="2"/>
  <c r="AN267" i="2"/>
  <c r="AN266" i="2"/>
  <c r="AN262" i="2"/>
  <c r="AN261" i="2"/>
  <c r="AN257" i="2"/>
  <c r="AN256" i="2"/>
  <c r="AN252" i="2"/>
  <c r="AN251" i="2"/>
  <c r="AN247" i="2"/>
  <c r="AN246" i="2"/>
  <c r="AN242" i="2"/>
  <c r="AN241" i="2"/>
  <c r="AN237" i="2"/>
  <c r="AN236" i="2"/>
  <c r="AN202" i="2"/>
  <c r="AN201" i="2"/>
  <c r="AN197" i="2"/>
  <c r="AN196" i="2"/>
  <c r="AN192" i="2"/>
  <c r="AN191" i="2"/>
  <c r="AN187" i="2"/>
  <c r="AN186" i="2"/>
  <c r="AN182" i="2"/>
  <c r="AN181" i="2"/>
  <c r="AN177" i="2"/>
  <c r="AN176" i="2"/>
  <c r="AN172" i="2"/>
  <c r="AN171" i="2"/>
  <c r="AN167" i="2"/>
  <c r="AN166" i="2"/>
  <c r="AN127" i="2"/>
  <c r="AN126" i="2"/>
  <c r="AN122" i="2"/>
  <c r="AN121" i="2"/>
  <c r="AN117" i="2"/>
  <c r="AN116" i="2"/>
  <c r="AN112" i="2"/>
  <c r="AN111" i="2"/>
  <c r="AN107" i="2"/>
  <c r="AN106" i="2"/>
  <c r="AN102" i="2"/>
  <c r="AN101" i="2"/>
  <c r="AN97" i="2"/>
  <c r="AN96" i="2"/>
  <c r="AN92" i="2"/>
  <c r="AN91" i="2"/>
  <c r="AN87" i="2"/>
  <c r="AN86" i="2"/>
  <c r="AN82" i="2"/>
  <c r="AN81" i="2"/>
  <c r="AN162" i="2"/>
  <c r="AN161" i="2"/>
  <c r="AN157" i="2"/>
  <c r="AN156" i="2"/>
  <c r="AN152" i="2"/>
  <c r="AN151" i="2"/>
  <c r="AN77" i="2"/>
  <c r="AN76" i="2"/>
  <c r="AN72" i="2"/>
  <c r="AN71" i="2"/>
  <c r="AN67" i="2"/>
  <c r="AN66" i="2"/>
  <c r="AN62" i="2"/>
  <c r="AN61" i="2"/>
  <c r="AN147" i="2"/>
  <c r="AN146" i="2"/>
  <c r="AN142" i="2"/>
  <c r="AN141" i="2"/>
  <c r="AN137" i="2"/>
  <c r="AN136" i="2"/>
  <c r="AN57" i="2"/>
  <c r="AN56" i="2"/>
  <c r="AN52" i="2"/>
  <c r="AN51" i="2"/>
  <c r="AN47" i="2"/>
  <c r="AN46" i="2"/>
  <c r="AN132" i="2"/>
  <c r="AN131" i="2"/>
  <c r="AN232" i="2"/>
  <c r="AN231" i="2"/>
  <c r="AN227" i="2"/>
  <c r="AN226" i="2"/>
  <c r="AN222" i="2"/>
  <c r="AN221" i="2"/>
  <c r="AN42" i="2"/>
  <c r="AN41" i="2"/>
  <c r="AN37" i="2"/>
  <c r="AN36" i="2"/>
  <c r="AN32" i="2"/>
  <c r="AN31" i="2"/>
  <c r="AN27" i="2"/>
  <c r="AN26" i="2"/>
  <c r="AN217" i="2"/>
  <c r="AN216" i="2"/>
  <c r="AN212" i="2"/>
  <c r="AN211" i="2"/>
  <c r="AN207" i="2"/>
  <c r="AN206" i="2"/>
  <c r="AN22" i="2"/>
  <c r="AN21" i="2"/>
  <c r="AN17" i="2"/>
  <c r="AN16" i="2"/>
  <c r="AN12" i="2"/>
  <c r="AN11" i="2"/>
  <c r="AZ270" i="2"/>
  <c r="BA270" i="2"/>
  <c r="BB270" i="2"/>
  <c r="AY270" i="2"/>
  <c r="BG273" i="2"/>
  <c r="AO272" i="2"/>
  <c r="AL272" i="2"/>
  <c r="AQ272" i="2"/>
  <c r="AR272" i="2"/>
  <c r="AV272" i="2"/>
  <c r="AM272" i="2"/>
  <c r="AP272" i="2"/>
  <c r="AS272" i="2"/>
  <c r="AU272" i="2"/>
  <c r="BG272" i="2"/>
  <c r="AO271" i="2"/>
  <c r="AL271" i="2"/>
  <c r="AQ271" i="2"/>
  <c r="AR271" i="2"/>
  <c r="AV271" i="2"/>
  <c r="AM271" i="2"/>
  <c r="AP271" i="2"/>
  <c r="AS271" i="2"/>
  <c r="AU271" i="2"/>
  <c r="BG271" i="2"/>
  <c r="AL270" i="2"/>
  <c r="BG270" i="2"/>
  <c r="AZ265" i="2"/>
  <c r="BA265" i="2"/>
  <c r="BB265" i="2"/>
  <c r="AY265" i="2"/>
  <c r="BG268" i="2"/>
  <c r="AO267" i="2"/>
  <c r="AL267" i="2"/>
  <c r="AQ267" i="2"/>
  <c r="AR267" i="2"/>
  <c r="AV267" i="2"/>
  <c r="AM267" i="2"/>
  <c r="AP267" i="2"/>
  <c r="AS267" i="2"/>
  <c r="AU267" i="2"/>
  <c r="BG267" i="2"/>
  <c r="AO266" i="2"/>
  <c r="AL266" i="2"/>
  <c r="AQ266" i="2"/>
  <c r="AR266" i="2"/>
  <c r="AV266" i="2"/>
  <c r="AM266" i="2"/>
  <c r="AP266" i="2"/>
  <c r="AS266" i="2"/>
  <c r="AU266" i="2"/>
  <c r="BG266" i="2"/>
  <c r="AL265" i="2"/>
  <c r="BG265" i="2"/>
  <c r="AZ260" i="2"/>
  <c r="BA260" i="2"/>
  <c r="BB260" i="2"/>
  <c r="AY260" i="2"/>
  <c r="BG263" i="2"/>
  <c r="AO262" i="2"/>
  <c r="AL262" i="2"/>
  <c r="AQ262" i="2"/>
  <c r="AR262" i="2"/>
  <c r="AV262" i="2"/>
  <c r="AM262" i="2"/>
  <c r="AP262" i="2"/>
  <c r="AS262" i="2"/>
  <c r="AU262" i="2"/>
  <c r="BG262" i="2"/>
  <c r="AO261" i="2"/>
  <c r="AL261" i="2"/>
  <c r="AQ261" i="2"/>
  <c r="AR261" i="2"/>
  <c r="AV261" i="2"/>
  <c r="AM261" i="2"/>
  <c r="AP261" i="2"/>
  <c r="AS261" i="2"/>
  <c r="AU261" i="2"/>
  <c r="BG261" i="2"/>
  <c r="AL260" i="2"/>
  <c r="BG260" i="2"/>
  <c r="AZ255" i="2"/>
  <c r="BA255" i="2"/>
  <c r="BB255" i="2"/>
  <c r="AY255" i="2"/>
  <c r="BG258" i="2"/>
  <c r="AO257" i="2"/>
  <c r="AL257" i="2"/>
  <c r="AQ257" i="2"/>
  <c r="AR257" i="2"/>
  <c r="AV257" i="2"/>
  <c r="AM257" i="2"/>
  <c r="AP257" i="2"/>
  <c r="AS257" i="2"/>
  <c r="AU257" i="2"/>
  <c r="BG257" i="2"/>
  <c r="AO256" i="2"/>
  <c r="AL256" i="2"/>
  <c r="AQ256" i="2"/>
  <c r="AR256" i="2"/>
  <c r="AV256" i="2"/>
  <c r="AM256" i="2"/>
  <c r="AP256" i="2"/>
  <c r="AS256" i="2"/>
  <c r="AU256" i="2"/>
  <c r="BG256" i="2"/>
  <c r="AL255" i="2"/>
  <c r="BG255" i="2"/>
  <c r="AZ250" i="2"/>
  <c r="BA250" i="2"/>
  <c r="BB250" i="2"/>
  <c r="AY250" i="2"/>
  <c r="BG253" i="2"/>
  <c r="AO252" i="2"/>
  <c r="AL252" i="2"/>
  <c r="AQ252" i="2"/>
  <c r="AR252" i="2"/>
  <c r="AV252" i="2"/>
  <c r="AM252" i="2"/>
  <c r="AP252" i="2"/>
  <c r="AS252" i="2"/>
  <c r="AU252" i="2"/>
  <c r="BG252" i="2"/>
  <c r="AO251" i="2"/>
  <c r="AL251" i="2"/>
  <c r="AQ251" i="2"/>
  <c r="AR251" i="2"/>
  <c r="AV251" i="2"/>
  <c r="AM251" i="2"/>
  <c r="AP251" i="2"/>
  <c r="AS251" i="2"/>
  <c r="AU251" i="2"/>
  <c r="BG251" i="2"/>
  <c r="AL250" i="2"/>
  <c r="BG250" i="2"/>
  <c r="AZ245" i="2"/>
  <c r="BA245" i="2"/>
  <c r="BB245" i="2"/>
  <c r="AY245" i="2"/>
  <c r="BG248" i="2"/>
  <c r="AO247" i="2"/>
  <c r="AL247" i="2"/>
  <c r="AQ247" i="2"/>
  <c r="AR247" i="2"/>
  <c r="AV247" i="2"/>
  <c r="AM247" i="2"/>
  <c r="AP247" i="2"/>
  <c r="AS247" i="2"/>
  <c r="AU247" i="2"/>
  <c r="BG247" i="2"/>
  <c r="AO246" i="2"/>
  <c r="AL246" i="2"/>
  <c r="AQ246" i="2"/>
  <c r="AR246" i="2"/>
  <c r="AV246" i="2"/>
  <c r="AM246" i="2"/>
  <c r="AP246" i="2"/>
  <c r="AS246" i="2"/>
  <c r="AU246" i="2"/>
  <c r="BG246" i="2"/>
  <c r="AL245" i="2"/>
  <c r="BG245" i="2"/>
  <c r="AZ240" i="2"/>
  <c r="BA240" i="2"/>
  <c r="BB240" i="2"/>
  <c r="AY240" i="2"/>
  <c r="BG243" i="2"/>
  <c r="AO242" i="2"/>
  <c r="AL242" i="2"/>
  <c r="AQ242" i="2"/>
  <c r="AR242" i="2"/>
  <c r="AV242" i="2"/>
  <c r="AM242" i="2"/>
  <c r="AP242" i="2"/>
  <c r="AS242" i="2"/>
  <c r="AU242" i="2"/>
  <c r="BG242" i="2"/>
  <c r="AO241" i="2"/>
  <c r="AL241" i="2"/>
  <c r="AQ241" i="2"/>
  <c r="AR241" i="2"/>
  <c r="AV241" i="2"/>
  <c r="AM241" i="2"/>
  <c r="AP241" i="2"/>
  <c r="AS241" i="2"/>
  <c r="AU241" i="2"/>
  <c r="BG241" i="2"/>
  <c r="AL240" i="2"/>
  <c r="BG240" i="2"/>
  <c r="AZ235" i="2"/>
  <c r="BA235" i="2"/>
  <c r="BB235" i="2"/>
  <c r="AY235" i="2"/>
  <c r="BG238" i="2"/>
  <c r="AO237" i="2"/>
  <c r="AL237" i="2"/>
  <c r="AQ237" i="2"/>
  <c r="AR237" i="2"/>
  <c r="AV237" i="2"/>
  <c r="AM237" i="2"/>
  <c r="AP237" i="2"/>
  <c r="AS237" i="2"/>
  <c r="AU237" i="2"/>
  <c r="BG237" i="2"/>
  <c r="AO236" i="2"/>
  <c r="AL236" i="2"/>
  <c r="AQ236" i="2"/>
  <c r="AR236" i="2"/>
  <c r="AV236" i="2"/>
  <c r="AM236" i="2"/>
  <c r="AP236" i="2"/>
  <c r="AS236" i="2"/>
  <c r="AU236" i="2"/>
  <c r="BG236" i="2"/>
  <c r="AL235" i="2"/>
  <c r="BG235" i="2"/>
  <c r="AZ200" i="2"/>
  <c r="BA200" i="2"/>
  <c r="BB200" i="2"/>
  <c r="AY200" i="2"/>
  <c r="BG203" i="2"/>
  <c r="AO202" i="2"/>
  <c r="D201" i="2"/>
  <c r="C201" i="2"/>
  <c r="AL202" i="2"/>
  <c r="AQ202" i="2"/>
  <c r="AR202" i="2"/>
  <c r="AV202" i="2"/>
  <c r="AM202" i="2"/>
  <c r="AP202" i="2"/>
  <c r="AS202" i="2"/>
  <c r="AU202" i="2"/>
  <c r="BG202" i="2"/>
  <c r="AO201" i="2"/>
  <c r="AL201" i="2"/>
  <c r="AQ201" i="2"/>
  <c r="AR201" i="2"/>
  <c r="AV201" i="2"/>
  <c r="AM201" i="2"/>
  <c r="AP201" i="2"/>
  <c r="AS201" i="2"/>
  <c r="AU201" i="2"/>
  <c r="BG201" i="2"/>
  <c r="AL200" i="2"/>
  <c r="BG200" i="2"/>
  <c r="AZ195" i="2"/>
  <c r="BA195" i="2"/>
  <c r="BB195" i="2"/>
  <c r="AY195" i="2"/>
  <c r="BG198" i="2"/>
  <c r="AO197" i="2"/>
  <c r="D196" i="2"/>
  <c r="C196" i="2"/>
  <c r="AL197" i="2"/>
  <c r="AQ197" i="2"/>
  <c r="AR197" i="2"/>
  <c r="AV197" i="2"/>
  <c r="AM197" i="2"/>
  <c r="AP197" i="2"/>
  <c r="AS197" i="2"/>
  <c r="AU197" i="2"/>
  <c r="BG197" i="2"/>
  <c r="AO196" i="2"/>
  <c r="AL196" i="2"/>
  <c r="AQ196" i="2"/>
  <c r="AR196" i="2"/>
  <c r="AV196" i="2"/>
  <c r="AM196" i="2"/>
  <c r="AP196" i="2"/>
  <c r="AS196" i="2"/>
  <c r="AU196" i="2"/>
  <c r="BG196" i="2"/>
  <c r="AL195" i="2"/>
  <c r="BG195" i="2"/>
  <c r="AZ190" i="2"/>
  <c r="BA190" i="2"/>
  <c r="BB190" i="2"/>
  <c r="AY190" i="2"/>
  <c r="BG193" i="2"/>
  <c r="AO192" i="2"/>
  <c r="D191" i="2"/>
  <c r="C191" i="2"/>
  <c r="AL192" i="2"/>
  <c r="AQ192" i="2"/>
  <c r="AR192" i="2"/>
  <c r="AV192" i="2"/>
  <c r="AM192" i="2"/>
  <c r="AP192" i="2"/>
  <c r="AS192" i="2"/>
  <c r="AU192" i="2"/>
  <c r="BG192" i="2"/>
  <c r="AO191" i="2"/>
  <c r="AL191" i="2"/>
  <c r="AQ191" i="2"/>
  <c r="AR191" i="2"/>
  <c r="AV191" i="2"/>
  <c r="AM191" i="2"/>
  <c r="AP191" i="2"/>
  <c r="AS191" i="2"/>
  <c r="AU191" i="2"/>
  <c r="BG191" i="2"/>
  <c r="AL190" i="2"/>
  <c r="BG190" i="2"/>
  <c r="AZ185" i="2"/>
  <c r="BA185" i="2"/>
  <c r="BB185" i="2"/>
  <c r="AY185" i="2"/>
  <c r="BG188" i="2"/>
  <c r="AO187" i="2"/>
  <c r="D186" i="2"/>
  <c r="C186" i="2"/>
  <c r="AL187" i="2"/>
  <c r="AQ187" i="2"/>
  <c r="AR187" i="2"/>
  <c r="AV187" i="2"/>
  <c r="AM187" i="2"/>
  <c r="AP187" i="2"/>
  <c r="AS187" i="2"/>
  <c r="AU187" i="2"/>
  <c r="BG187" i="2"/>
  <c r="AO186" i="2"/>
  <c r="AL186" i="2"/>
  <c r="AQ186" i="2"/>
  <c r="AR186" i="2"/>
  <c r="AV186" i="2"/>
  <c r="AM186" i="2"/>
  <c r="AP186" i="2"/>
  <c r="AS186" i="2"/>
  <c r="AU186" i="2"/>
  <c r="BG186" i="2"/>
  <c r="AL185" i="2"/>
  <c r="BG185" i="2"/>
  <c r="AZ180" i="2"/>
  <c r="BA180" i="2"/>
  <c r="BB180" i="2"/>
  <c r="AY180" i="2"/>
  <c r="BG183" i="2"/>
  <c r="AO182" i="2"/>
  <c r="D181" i="2"/>
  <c r="C181" i="2"/>
  <c r="AL182" i="2"/>
  <c r="AQ182" i="2"/>
  <c r="AR182" i="2"/>
  <c r="AV182" i="2"/>
  <c r="AM182" i="2"/>
  <c r="AP182" i="2"/>
  <c r="AS182" i="2"/>
  <c r="AU182" i="2"/>
  <c r="BG182" i="2"/>
  <c r="AO181" i="2"/>
  <c r="AL181" i="2"/>
  <c r="AQ181" i="2"/>
  <c r="AR181" i="2"/>
  <c r="AV181" i="2"/>
  <c r="AM181" i="2"/>
  <c r="AP181" i="2"/>
  <c r="AS181" i="2"/>
  <c r="AU181" i="2"/>
  <c r="BG181" i="2"/>
  <c r="AL180" i="2"/>
  <c r="BG180" i="2"/>
  <c r="AZ175" i="2"/>
  <c r="BA175" i="2"/>
  <c r="BB175" i="2"/>
  <c r="AY175" i="2"/>
  <c r="BG178" i="2"/>
  <c r="AO177" i="2"/>
  <c r="D176" i="2"/>
  <c r="C176" i="2"/>
  <c r="AL177" i="2"/>
  <c r="AQ177" i="2"/>
  <c r="AR177" i="2"/>
  <c r="AV177" i="2"/>
  <c r="AM177" i="2"/>
  <c r="AP177" i="2"/>
  <c r="AS177" i="2"/>
  <c r="AU177" i="2"/>
  <c r="BG177" i="2"/>
  <c r="AO176" i="2"/>
  <c r="AL176" i="2"/>
  <c r="AQ176" i="2"/>
  <c r="AR176" i="2"/>
  <c r="AV176" i="2"/>
  <c r="AM176" i="2"/>
  <c r="AP176" i="2"/>
  <c r="AS176" i="2"/>
  <c r="AU176" i="2"/>
  <c r="BG176" i="2"/>
  <c r="AL175" i="2"/>
  <c r="BG175" i="2"/>
  <c r="AZ170" i="2"/>
  <c r="BA170" i="2"/>
  <c r="BB170" i="2"/>
  <c r="AY170" i="2"/>
  <c r="BG173" i="2"/>
  <c r="AO172" i="2"/>
  <c r="D171" i="2"/>
  <c r="C171" i="2"/>
  <c r="AL172" i="2"/>
  <c r="AQ172" i="2"/>
  <c r="AR172" i="2"/>
  <c r="AV172" i="2"/>
  <c r="AM172" i="2"/>
  <c r="AP172" i="2"/>
  <c r="AS172" i="2"/>
  <c r="AU172" i="2"/>
  <c r="BG172" i="2"/>
  <c r="AO171" i="2"/>
  <c r="AL171" i="2"/>
  <c r="AQ171" i="2"/>
  <c r="AR171" i="2"/>
  <c r="AV171" i="2"/>
  <c r="AM171" i="2"/>
  <c r="AP171" i="2"/>
  <c r="AS171" i="2"/>
  <c r="AU171" i="2"/>
  <c r="BG171" i="2"/>
  <c r="AL170" i="2"/>
  <c r="BG170" i="2"/>
  <c r="AZ165" i="2"/>
  <c r="BA165" i="2"/>
  <c r="BB165" i="2"/>
  <c r="AY165" i="2"/>
  <c r="BG168" i="2"/>
  <c r="AO167" i="2"/>
  <c r="D166" i="2"/>
  <c r="C166" i="2"/>
  <c r="AL167" i="2"/>
  <c r="AQ167" i="2"/>
  <c r="AR167" i="2"/>
  <c r="AV167" i="2"/>
  <c r="AM167" i="2"/>
  <c r="AP167" i="2"/>
  <c r="AS167" i="2"/>
  <c r="AU167" i="2"/>
  <c r="BG167" i="2"/>
  <c r="AO166" i="2"/>
  <c r="AL166" i="2"/>
  <c r="AQ166" i="2"/>
  <c r="AR166" i="2"/>
  <c r="AV166" i="2"/>
  <c r="AM166" i="2"/>
  <c r="AP166" i="2"/>
  <c r="AS166" i="2"/>
  <c r="AU166" i="2"/>
  <c r="BG166" i="2"/>
  <c r="AL165" i="2"/>
  <c r="BG165" i="2"/>
  <c r="AZ125" i="2"/>
  <c r="BA125" i="2"/>
  <c r="BB125" i="2"/>
  <c r="AY125" i="2"/>
  <c r="BG128" i="2"/>
  <c r="AO127" i="2"/>
  <c r="D126" i="2"/>
  <c r="C126" i="2"/>
  <c r="AL127" i="2"/>
  <c r="AQ127" i="2"/>
  <c r="AR127" i="2"/>
  <c r="AV127" i="2"/>
  <c r="AM127" i="2"/>
  <c r="AP127" i="2"/>
  <c r="AU127" i="2"/>
  <c r="BG127" i="2"/>
  <c r="AO126" i="2"/>
  <c r="AL126" i="2"/>
  <c r="AQ126" i="2"/>
  <c r="AR126" i="2"/>
  <c r="AV126" i="2"/>
  <c r="AM126" i="2"/>
  <c r="AP126" i="2"/>
  <c r="AU126" i="2"/>
  <c r="BG126" i="2"/>
  <c r="AL125" i="2"/>
  <c r="BG125" i="2"/>
  <c r="AZ120" i="2"/>
  <c r="BA120" i="2"/>
  <c r="BB120" i="2"/>
  <c r="AY120" i="2"/>
  <c r="BG123" i="2"/>
  <c r="AO122" i="2"/>
  <c r="D121" i="2"/>
  <c r="C121" i="2"/>
  <c r="AL122" i="2"/>
  <c r="AQ122" i="2"/>
  <c r="AR122" i="2"/>
  <c r="AV122" i="2"/>
  <c r="AM122" i="2"/>
  <c r="AP122" i="2"/>
  <c r="AU122" i="2"/>
  <c r="BG122" i="2"/>
  <c r="AO121" i="2"/>
  <c r="AL121" i="2"/>
  <c r="AQ121" i="2"/>
  <c r="AR121" i="2"/>
  <c r="AV121" i="2"/>
  <c r="AM121" i="2"/>
  <c r="AP121" i="2"/>
  <c r="AU121" i="2"/>
  <c r="BG121" i="2"/>
  <c r="AL120" i="2"/>
  <c r="BG120" i="2"/>
  <c r="AZ115" i="2"/>
  <c r="BA115" i="2"/>
  <c r="BB115" i="2"/>
  <c r="AY115" i="2"/>
  <c r="BG118" i="2"/>
  <c r="AO117" i="2"/>
  <c r="D116" i="2"/>
  <c r="C116" i="2"/>
  <c r="AL117" i="2"/>
  <c r="AQ117" i="2"/>
  <c r="AR117" i="2"/>
  <c r="AV117" i="2"/>
  <c r="AM117" i="2"/>
  <c r="AP117" i="2"/>
  <c r="AU117" i="2"/>
  <c r="BG117" i="2"/>
  <c r="AO116" i="2"/>
  <c r="AL116" i="2"/>
  <c r="AQ116" i="2"/>
  <c r="AR116" i="2"/>
  <c r="AV116" i="2"/>
  <c r="AM116" i="2"/>
  <c r="AP116" i="2"/>
  <c r="AU116" i="2"/>
  <c r="BG116" i="2"/>
  <c r="AL115" i="2"/>
  <c r="BG115" i="2"/>
  <c r="AZ110" i="2"/>
  <c r="BA110" i="2"/>
  <c r="BB110" i="2"/>
  <c r="AY110" i="2"/>
  <c r="BG113" i="2"/>
  <c r="AO112" i="2"/>
  <c r="D111" i="2"/>
  <c r="C111" i="2"/>
  <c r="AL112" i="2"/>
  <c r="AQ112" i="2"/>
  <c r="AR112" i="2"/>
  <c r="AV112" i="2"/>
  <c r="AM112" i="2"/>
  <c r="AP112" i="2"/>
  <c r="AU112" i="2"/>
  <c r="BG112" i="2"/>
  <c r="AO111" i="2"/>
  <c r="AL111" i="2"/>
  <c r="AQ111" i="2"/>
  <c r="AR111" i="2"/>
  <c r="AV111" i="2"/>
  <c r="AM111" i="2"/>
  <c r="AP111" i="2"/>
  <c r="AU111" i="2"/>
  <c r="BG111" i="2"/>
  <c r="AL110" i="2"/>
  <c r="BG110" i="2"/>
  <c r="AZ105" i="2"/>
  <c r="BA105" i="2"/>
  <c r="BB105" i="2"/>
  <c r="AY105" i="2"/>
  <c r="BG108" i="2"/>
  <c r="AO107" i="2"/>
  <c r="D106" i="2"/>
  <c r="C106" i="2"/>
  <c r="AL107" i="2"/>
  <c r="AQ107" i="2"/>
  <c r="AR107" i="2"/>
  <c r="AV107" i="2"/>
  <c r="AM107" i="2"/>
  <c r="AP107" i="2"/>
  <c r="AU107" i="2"/>
  <c r="BG107" i="2"/>
  <c r="AO106" i="2"/>
  <c r="AL106" i="2"/>
  <c r="AQ106" i="2"/>
  <c r="AR106" i="2"/>
  <c r="AV106" i="2"/>
  <c r="AM106" i="2"/>
  <c r="AP106" i="2"/>
  <c r="AU106" i="2"/>
  <c r="BG106" i="2"/>
  <c r="AL105" i="2"/>
  <c r="BG105" i="2"/>
  <c r="AZ100" i="2"/>
  <c r="BA100" i="2"/>
  <c r="BB100" i="2"/>
  <c r="AY100" i="2"/>
  <c r="BG103" i="2"/>
  <c r="AO102" i="2"/>
  <c r="D101" i="2"/>
  <c r="C101" i="2"/>
  <c r="AL102" i="2"/>
  <c r="AQ102" i="2"/>
  <c r="AR102" i="2"/>
  <c r="AV102" i="2"/>
  <c r="AM102" i="2"/>
  <c r="AP102" i="2"/>
  <c r="AU102" i="2"/>
  <c r="BG102" i="2"/>
  <c r="AO101" i="2"/>
  <c r="AL101" i="2"/>
  <c r="AQ101" i="2"/>
  <c r="AR101" i="2"/>
  <c r="AV101" i="2"/>
  <c r="AM101" i="2"/>
  <c r="AP101" i="2"/>
  <c r="AU101" i="2"/>
  <c r="BG101" i="2"/>
  <c r="AL100" i="2"/>
  <c r="BG100" i="2"/>
  <c r="AZ95" i="2"/>
  <c r="BA95" i="2"/>
  <c r="BB95" i="2"/>
  <c r="AY95" i="2"/>
  <c r="BG98" i="2"/>
  <c r="AO97" i="2"/>
  <c r="D96" i="2"/>
  <c r="C96" i="2"/>
  <c r="AL97" i="2"/>
  <c r="AQ97" i="2"/>
  <c r="AR97" i="2"/>
  <c r="AV97" i="2"/>
  <c r="AM97" i="2"/>
  <c r="AP97" i="2"/>
  <c r="AU97" i="2"/>
  <c r="BG97" i="2"/>
  <c r="AO96" i="2"/>
  <c r="AL96" i="2"/>
  <c r="AQ96" i="2"/>
  <c r="AR96" i="2"/>
  <c r="AV96" i="2"/>
  <c r="AM96" i="2"/>
  <c r="AP96" i="2"/>
  <c r="AU96" i="2"/>
  <c r="BG96" i="2"/>
  <c r="AL95" i="2"/>
  <c r="BG95" i="2"/>
  <c r="AZ90" i="2"/>
  <c r="BA90" i="2"/>
  <c r="BB90" i="2"/>
  <c r="AY90" i="2"/>
  <c r="BG93" i="2"/>
  <c r="AO92" i="2"/>
  <c r="D91" i="2"/>
  <c r="C91" i="2"/>
  <c r="AL92" i="2"/>
  <c r="AQ92" i="2"/>
  <c r="AR92" i="2"/>
  <c r="AV92" i="2"/>
  <c r="AM92" i="2"/>
  <c r="AP92" i="2"/>
  <c r="AU92" i="2"/>
  <c r="BG92" i="2"/>
  <c r="AO91" i="2"/>
  <c r="AL91" i="2"/>
  <c r="AQ91" i="2"/>
  <c r="AR91" i="2"/>
  <c r="AV91" i="2"/>
  <c r="AM91" i="2"/>
  <c r="AP91" i="2"/>
  <c r="AU91" i="2"/>
  <c r="BG91" i="2"/>
  <c r="AL90" i="2"/>
  <c r="BG90" i="2"/>
  <c r="AZ85" i="2"/>
  <c r="BA85" i="2"/>
  <c r="BB85" i="2"/>
  <c r="AY85" i="2"/>
  <c r="BG88" i="2"/>
  <c r="AO87" i="2"/>
  <c r="D86" i="2"/>
  <c r="C86" i="2"/>
  <c r="AL87" i="2"/>
  <c r="AQ87" i="2"/>
  <c r="AR87" i="2"/>
  <c r="AV87" i="2"/>
  <c r="AM87" i="2"/>
  <c r="AP87" i="2"/>
  <c r="AU87" i="2"/>
  <c r="BG87" i="2"/>
  <c r="AO86" i="2"/>
  <c r="AL86" i="2"/>
  <c r="AQ86" i="2"/>
  <c r="AR86" i="2"/>
  <c r="AV86" i="2"/>
  <c r="AM86" i="2"/>
  <c r="AP86" i="2"/>
  <c r="AU86" i="2"/>
  <c r="BG86" i="2"/>
  <c r="AL85" i="2"/>
  <c r="BG85" i="2"/>
  <c r="AZ80" i="2"/>
  <c r="BA80" i="2"/>
  <c r="BB80" i="2"/>
  <c r="AY80" i="2"/>
  <c r="BG83" i="2"/>
  <c r="AO82" i="2"/>
  <c r="D81" i="2"/>
  <c r="C81" i="2"/>
  <c r="AL82" i="2"/>
  <c r="AQ82" i="2"/>
  <c r="AR82" i="2"/>
  <c r="AV82" i="2"/>
  <c r="AM82" i="2"/>
  <c r="AP82" i="2"/>
  <c r="AU82" i="2"/>
  <c r="BG82" i="2"/>
  <c r="AO81" i="2"/>
  <c r="AL81" i="2"/>
  <c r="AQ81" i="2"/>
  <c r="AR81" i="2"/>
  <c r="AV81" i="2"/>
  <c r="AM81" i="2"/>
  <c r="AP81" i="2"/>
  <c r="AU81" i="2"/>
  <c r="BG81" i="2"/>
  <c r="AL80" i="2"/>
  <c r="BG80" i="2"/>
  <c r="AZ160" i="2"/>
  <c r="BA160" i="2"/>
  <c r="BB160" i="2"/>
  <c r="AY160" i="2"/>
  <c r="BG163" i="2"/>
  <c r="AO162" i="2"/>
  <c r="D161" i="2"/>
  <c r="C161" i="2"/>
  <c r="AL162" i="2"/>
  <c r="AQ162" i="2"/>
  <c r="AR162" i="2"/>
  <c r="AV162" i="2"/>
  <c r="AM162" i="2"/>
  <c r="AP162" i="2"/>
  <c r="AS162" i="2"/>
  <c r="AU162" i="2"/>
  <c r="BG162" i="2"/>
  <c r="AO161" i="2"/>
  <c r="AL161" i="2"/>
  <c r="AQ161" i="2"/>
  <c r="AR161" i="2"/>
  <c r="AV161" i="2"/>
  <c r="AM161" i="2"/>
  <c r="AP161" i="2"/>
  <c r="AS161" i="2"/>
  <c r="AU161" i="2"/>
  <c r="BG161" i="2"/>
  <c r="AL160" i="2"/>
  <c r="BG160" i="2"/>
  <c r="AZ155" i="2"/>
  <c r="BA155" i="2"/>
  <c r="BB155" i="2"/>
  <c r="AY155" i="2"/>
  <c r="BG158" i="2"/>
  <c r="AO157" i="2"/>
  <c r="D156" i="2"/>
  <c r="C156" i="2"/>
  <c r="AL157" i="2"/>
  <c r="AQ157" i="2"/>
  <c r="AR157" i="2"/>
  <c r="AV157" i="2"/>
  <c r="AM157" i="2"/>
  <c r="AP157" i="2"/>
  <c r="AS157" i="2"/>
  <c r="AU157" i="2"/>
  <c r="BG157" i="2"/>
  <c r="AO156" i="2"/>
  <c r="AL156" i="2"/>
  <c r="AQ156" i="2"/>
  <c r="AR156" i="2"/>
  <c r="AV156" i="2"/>
  <c r="AM156" i="2"/>
  <c r="AP156" i="2"/>
  <c r="AS156" i="2"/>
  <c r="AU156" i="2"/>
  <c r="BG156" i="2"/>
  <c r="AL155" i="2"/>
  <c r="BG155" i="2"/>
  <c r="AZ150" i="2"/>
  <c r="BA150" i="2"/>
  <c r="BB150" i="2"/>
  <c r="AY150" i="2"/>
  <c r="BG153" i="2"/>
  <c r="AO152" i="2"/>
  <c r="D151" i="2"/>
  <c r="C151" i="2"/>
  <c r="AL152" i="2"/>
  <c r="AQ152" i="2"/>
  <c r="AR152" i="2"/>
  <c r="AV152" i="2"/>
  <c r="AM152" i="2"/>
  <c r="AP152" i="2"/>
  <c r="AS152" i="2"/>
  <c r="AU152" i="2"/>
  <c r="BG152" i="2"/>
  <c r="AO151" i="2"/>
  <c r="AL151" i="2"/>
  <c r="AQ151" i="2"/>
  <c r="AR151" i="2"/>
  <c r="AV151" i="2"/>
  <c r="AM151" i="2"/>
  <c r="AP151" i="2"/>
  <c r="AS151" i="2"/>
  <c r="AU151" i="2"/>
  <c r="BG151" i="2"/>
  <c r="AL150" i="2"/>
  <c r="BG150" i="2"/>
  <c r="AZ75" i="2"/>
  <c r="BA75" i="2"/>
  <c r="BB75" i="2"/>
  <c r="AY75" i="2"/>
  <c r="BG78" i="2"/>
  <c r="AO77" i="2"/>
  <c r="D76" i="2"/>
  <c r="C76" i="2"/>
  <c r="AL77" i="2"/>
  <c r="AQ77" i="2"/>
  <c r="AR77" i="2"/>
  <c r="AV77" i="2"/>
  <c r="AM77" i="2"/>
  <c r="AP77" i="2"/>
  <c r="AU77" i="2"/>
  <c r="BG77" i="2"/>
  <c r="AO76" i="2"/>
  <c r="AL76" i="2"/>
  <c r="AQ76" i="2"/>
  <c r="AR76" i="2"/>
  <c r="AV76" i="2"/>
  <c r="AM76" i="2"/>
  <c r="AP76" i="2"/>
  <c r="AU76" i="2"/>
  <c r="BG76" i="2"/>
  <c r="AL75" i="2"/>
  <c r="BG75" i="2"/>
  <c r="AZ70" i="2"/>
  <c r="BA70" i="2"/>
  <c r="BB70" i="2"/>
  <c r="AY70" i="2"/>
  <c r="BG73" i="2"/>
  <c r="AO72" i="2"/>
  <c r="D71" i="2"/>
  <c r="C71" i="2"/>
  <c r="AL72" i="2"/>
  <c r="AQ72" i="2"/>
  <c r="AR72" i="2"/>
  <c r="AV72" i="2"/>
  <c r="AM72" i="2"/>
  <c r="AP72" i="2"/>
  <c r="AU72" i="2"/>
  <c r="BG72" i="2"/>
  <c r="AO71" i="2"/>
  <c r="AL71" i="2"/>
  <c r="AQ71" i="2"/>
  <c r="AR71" i="2"/>
  <c r="AV71" i="2"/>
  <c r="AM71" i="2"/>
  <c r="AP71" i="2"/>
  <c r="AU71" i="2"/>
  <c r="BG71" i="2"/>
  <c r="AL70" i="2"/>
  <c r="BG70" i="2"/>
  <c r="AZ65" i="2"/>
  <c r="BA65" i="2"/>
  <c r="BB65" i="2"/>
  <c r="AY65" i="2"/>
  <c r="BG68" i="2"/>
  <c r="AO67" i="2"/>
  <c r="D66" i="2"/>
  <c r="C66" i="2"/>
  <c r="AL67" i="2"/>
  <c r="AQ67" i="2"/>
  <c r="AR67" i="2"/>
  <c r="AV67" i="2"/>
  <c r="AM67" i="2"/>
  <c r="AP67" i="2"/>
  <c r="AU67" i="2"/>
  <c r="BG67" i="2"/>
  <c r="AO66" i="2"/>
  <c r="AL66" i="2"/>
  <c r="AQ66" i="2"/>
  <c r="AR66" i="2"/>
  <c r="AV66" i="2"/>
  <c r="AM66" i="2"/>
  <c r="AP66" i="2"/>
  <c r="AU66" i="2"/>
  <c r="BG66" i="2"/>
  <c r="AL65" i="2"/>
  <c r="BG65" i="2"/>
  <c r="AZ60" i="2"/>
  <c r="BA60" i="2"/>
  <c r="BB60" i="2"/>
  <c r="AY60" i="2"/>
  <c r="BG63" i="2"/>
  <c r="AO62" i="2"/>
  <c r="D61" i="2"/>
  <c r="C61" i="2"/>
  <c r="AL62" i="2"/>
  <c r="AQ62" i="2"/>
  <c r="AR62" i="2"/>
  <c r="AV62" i="2"/>
  <c r="AM62" i="2"/>
  <c r="AP62" i="2"/>
  <c r="AU62" i="2"/>
  <c r="BG62" i="2"/>
  <c r="AO61" i="2"/>
  <c r="AL61" i="2"/>
  <c r="AQ61" i="2"/>
  <c r="AR61" i="2"/>
  <c r="AV61" i="2"/>
  <c r="AM61" i="2"/>
  <c r="AP61" i="2"/>
  <c r="AU61" i="2"/>
  <c r="BG61" i="2"/>
  <c r="AL60" i="2"/>
  <c r="BG60" i="2"/>
  <c r="AZ145" i="2"/>
  <c r="BA145" i="2"/>
  <c r="BB145" i="2"/>
  <c r="AY145" i="2"/>
  <c r="BG148" i="2"/>
  <c r="AO147" i="2"/>
  <c r="D146" i="2"/>
  <c r="C146" i="2"/>
  <c r="AL147" i="2"/>
  <c r="AQ147" i="2"/>
  <c r="AR147" i="2"/>
  <c r="AV147" i="2"/>
  <c r="AM147" i="2"/>
  <c r="AP147" i="2"/>
  <c r="AS147" i="2"/>
  <c r="AU147" i="2"/>
  <c r="BG147" i="2"/>
  <c r="AO146" i="2"/>
  <c r="AL146" i="2"/>
  <c r="AQ146" i="2"/>
  <c r="AR146" i="2"/>
  <c r="AV146" i="2"/>
  <c r="AM146" i="2"/>
  <c r="AP146" i="2"/>
  <c r="AS146" i="2"/>
  <c r="AU146" i="2"/>
  <c r="BG146" i="2"/>
  <c r="AL145" i="2"/>
  <c r="BG145" i="2"/>
  <c r="AZ140" i="2"/>
  <c r="BA140" i="2"/>
  <c r="BB140" i="2"/>
  <c r="AY140" i="2"/>
  <c r="BG143" i="2"/>
  <c r="AO142" i="2"/>
  <c r="D141" i="2"/>
  <c r="C141" i="2"/>
  <c r="AL142" i="2"/>
  <c r="AQ142" i="2"/>
  <c r="AR142" i="2"/>
  <c r="AV142" i="2"/>
  <c r="AM142" i="2"/>
  <c r="AP142" i="2"/>
  <c r="AS142" i="2"/>
  <c r="AU142" i="2"/>
  <c r="BG142" i="2"/>
  <c r="AO141" i="2"/>
  <c r="AL141" i="2"/>
  <c r="AQ141" i="2"/>
  <c r="AR141" i="2"/>
  <c r="AV141" i="2"/>
  <c r="AM141" i="2"/>
  <c r="AP141" i="2"/>
  <c r="AS141" i="2"/>
  <c r="AU141" i="2"/>
  <c r="BG141" i="2"/>
  <c r="AL140" i="2"/>
  <c r="BG140" i="2"/>
  <c r="AZ135" i="2"/>
  <c r="BA135" i="2"/>
  <c r="BB135" i="2"/>
  <c r="AY135" i="2"/>
  <c r="BG138" i="2"/>
  <c r="AO137" i="2"/>
  <c r="D136" i="2"/>
  <c r="C136" i="2"/>
  <c r="AL137" i="2"/>
  <c r="AQ137" i="2"/>
  <c r="AR137" i="2"/>
  <c r="AV137" i="2"/>
  <c r="AM137" i="2"/>
  <c r="AP137" i="2"/>
  <c r="AS137" i="2"/>
  <c r="AU137" i="2"/>
  <c r="BG137" i="2"/>
  <c r="AO136" i="2"/>
  <c r="AL136" i="2"/>
  <c r="AQ136" i="2"/>
  <c r="AR136" i="2"/>
  <c r="AV136" i="2"/>
  <c r="AM136" i="2"/>
  <c r="AP136" i="2"/>
  <c r="AS136" i="2"/>
  <c r="AU136" i="2"/>
  <c r="BG136" i="2"/>
  <c r="AL135" i="2"/>
  <c r="BG135" i="2"/>
  <c r="AZ55" i="2"/>
  <c r="BA55" i="2"/>
  <c r="BB55" i="2"/>
  <c r="AY55" i="2"/>
  <c r="BG58" i="2"/>
  <c r="AO57" i="2"/>
  <c r="D56" i="2"/>
  <c r="C56" i="2"/>
  <c r="AL57" i="2"/>
  <c r="AQ57" i="2"/>
  <c r="AR57" i="2"/>
  <c r="AV57" i="2"/>
  <c r="AM57" i="2"/>
  <c r="AP57" i="2"/>
  <c r="AU57" i="2"/>
  <c r="BG57" i="2"/>
  <c r="AO56" i="2"/>
  <c r="AL56" i="2"/>
  <c r="AQ56" i="2"/>
  <c r="AR56" i="2"/>
  <c r="AV56" i="2"/>
  <c r="AM56" i="2"/>
  <c r="AP56" i="2"/>
  <c r="AU56" i="2"/>
  <c r="BG56" i="2"/>
  <c r="AL55" i="2"/>
  <c r="BG55" i="2"/>
  <c r="AZ50" i="2"/>
  <c r="BA50" i="2"/>
  <c r="BB50" i="2"/>
  <c r="AY50" i="2"/>
  <c r="BG53" i="2"/>
  <c r="AO52" i="2"/>
  <c r="D51" i="2"/>
  <c r="C51" i="2"/>
  <c r="AL52" i="2"/>
  <c r="AQ52" i="2"/>
  <c r="AR52" i="2"/>
  <c r="AV52" i="2"/>
  <c r="AM52" i="2"/>
  <c r="AP52" i="2"/>
  <c r="AU52" i="2"/>
  <c r="BG52" i="2"/>
  <c r="AO51" i="2"/>
  <c r="AL51" i="2"/>
  <c r="AQ51" i="2"/>
  <c r="AR51" i="2"/>
  <c r="AV51" i="2"/>
  <c r="AM51" i="2"/>
  <c r="AP51" i="2"/>
  <c r="AU51" i="2"/>
  <c r="BG51" i="2"/>
  <c r="AL50" i="2"/>
  <c r="BG50" i="2"/>
  <c r="AZ45" i="2"/>
  <c r="BA45" i="2"/>
  <c r="BB45" i="2"/>
  <c r="AY45" i="2"/>
  <c r="BG48" i="2"/>
  <c r="AO47" i="2"/>
  <c r="D46" i="2"/>
  <c r="C46" i="2"/>
  <c r="AL47" i="2"/>
  <c r="AQ47" i="2"/>
  <c r="AR47" i="2"/>
  <c r="AV47" i="2"/>
  <c r="AM47" i="2"/>
  <c r="AP47" i="2"/>
  <c r="AU47" i="2"/>
  <c r="BG47" i="2"/>
  <c r="AO46" i="2"/>
  <c r="AL46" i="2"/>
  <c r="AQ46" i="2"/>
  <c r="AR46" i="2"/>
  <c r="AV46" i="2"/>
  <c r="AM46" i="2"/>
  <c r="AP46" i="2"/>
  <c r="AU46" i="2"/>
  <c r="BG46" i="2"/>
  <c r="AL45" i="2"/>
  <c r="BG45" i="2"/>
  <c r="AZ130" i="2"/>
  <c r="BA130" i="2"/>
  <c r="BB130" i="2"/>
  <c r="AY130" i="2"/>
  <c r="BG133" i="2"/>
  <c r="AO132" i="2"/>
  <c r="D131" i="2"/>
  <c r="C131" i="2"/>
  <c r="AL132" i="2"/>
  <c r="AQ132" i="2"/>
  <c r="AR132" i="2"/>
  <c r="AV132" i="2"/>
  <c r="AM132" i="2"/>
  <c r="AP132" i="2"/>
  <c r="AU132" i="2"/>
  <c r="BG132" i="2"/>
  <c r="AO131" i="2"/>
  <c r="AL131" i="2"/>
  <c r="AQ131" i="2"/>
  <c r="AR131" i="2"/>
  <c r="AV131" i="2"/>
  <c r="AM131" i="2"/>
  <c r="AP131" i="2"/>
  <c r="AU131" i="2"/>
  <c r="BG131" i="2"/>
  <c r="AL130" i="2"/>
  <c r="BG130" i="2"/>
  <c r="AZ230" i="2"/>
  <c r="BA230" i="2"/>
  <c r="BB230" i="2"/>
  <c r="AY230" i="2"/>
  <c r="BG233" i="2"/>
  <c r="AO232" i="2"/>
  <c r="AL232" i="2"/>
  <c r="AQ232" i="2"/>
  <c r="AR232" i="2"/>
  <c r="AV232" i="2"/>
  <c r="AM232" i="2"/>
  <c r="AP232" i="2"/>
  <c r="AS232" i="2"/>
  <c r="AU232" i="2"/>
  <c r="BG232" i="2"/>
  <c r="AO231" i="2"/>
  <c r="AL231" i="2"/>
  <c r="AQ231" i="2"/>
  <c r="AR231" i="2"/>
  <c r="AV231" i="2"/>
  <c r="AM231" i="2"/>
  <c r="AP231" i="2"/>
  <c r="AS231" i="2"/>
  <c r="AU231" i="2"/>
  <c r="BG231" i="2"/>
  <c r="AL230" i="2"/>
  <c r="BG230" i="2"/>
  <c r="AZ225" i="2"/>
  <c r="BA225" i="2"/>
  <c r="BB225" i="2"/>
  <c r="AY225" i="2"/>
  <c r="BG228" i="2"/>
  <c r="AO227" i="2"/>
  <c r="AL227" i="2"/>
  <c r="AQ227" i="2"/>
  <c r="AR227" i="2"/>
  <c r="AV227" i="2"/>
  <c r="AM227" i="2"/>
  <c r="AP227" i="2"/>
  <c r="AS227" i="2"/>
  <c r="AU227" i="2"/>
  <c r="BG227" i="2"/>
  <c r="AO226" i="2"/>
  <c r="AL226" i="2"/>
  <c r="AQ226" i="2"/>
  <c r="AR226" i="2"/>
  <c r="AV226" i="2"/>
  <c r="AM226" i="2"/>
  <c r="AP226" i="2"/>
  <c r="AS226" i="2"/>
  <c r="AU226" i="2"/>
  <c r="BG226" i="2"/>
  <c r="AL225" i="2"/>
  <c r="BG225" i="2"/>
  <c r="AZ220" i="2"/>
  <c r="BA220" i="2"/>
  <c r="BB220" i="2"/>
  <c r="AY220" i="2"/>
  <c r="BG223" i="2"/>
  <c r="AO222" i="2"/>
  <c r="AL222" i="2"/>
  <c r="AQ222" i="2"/>
  <c r="AR222" i="2"/>
  <c r="AV222" i="2"/>
  <c r="AM222" i="2"/>
  <c r="AP222" i="2"/>
  <c r="AS222" i="2"/>
  <c r="AU222" i="2"/>
  <c r="BG222" i="2"/>
  <c r="AO221" i="2"/>
  <c r="AL221" i="2"/>
  <c r="AQ221" i="2"/>
  <c r="AR221" i="2"/>
  <c r="AV221" i="2"/>
  <c r="AM221" i="2"/>
  <c r="AP221" i="2"/>
  <c r="AS221" i="2"/>
  <c r="AU221" i="2"/>
  <c r="BG221" i="2"/>
  <c r="AL220" i="2"/>
  <c r="BG220" i="2"/>
  <c r="AZ40" i="2"/>
  <c r="BA40" i="2"/>
  <c r="BB40" i="2"/>
  <c r="AY40" i="2"/>
  <c r="BG43" i="2"/>
  <c r="AO42" i="2"/>
  <c r="D41" i="2"/>
  <c r="C41" i="2"/>
  <c r="AL42" i="2"/>
  <c r="AQ42" i="2"/>
  <c r="AR42" i="2"/>
  <c r="AV42" i="2"/>
  <c r="AM42" i="2"/>
  <c r="AP42" i="2"/>
  <c r="AU42" i="2"/>
  <c r="BG42" i="2"/>
  <c r="AO41" i="2"/>
  <c r="AL41" i="2"/>
  <c r="AQ41" i="2"/>
  <c r="AR41" i="2"/>
  <c r="AV41" i="2"/>
  <c r="AM41" i="2"/>
  <c r="AP41" i="2"/>
  <c r="AU41" i="2"/>
  <c r="BG41" i="2"/>
  <c r="AL40" i="2"/>
  <c r="BG40" i="2"/>
  <c r="AZ35" i="2"/>
  <c r="BA35" i="2"/>
  <c r="BB35" i="2"/>
  <c r="AY35" i="2"/>
  <c r="BG38" i="2"/>
  <c r="AO37" i="2"/>
  <c r="D36" i="2"/>
  <c r="C36" i="2"/>
  <c r="AL37" i="2"/>
  <c r="AQ37" i="2"/>
  <c r="AR37" i="2"/>
  <c r="AV37" i="2"/>
  <c r="AM37" i="2"/>
  <c r="AP37" i="2"/>
  <c r="AU37" i="2"/>
  <c r="BG37" i="2"/>
  <c r="AO36" i="2"/>
  <c r="AL36" i="2"/>
  <c r="AQ36" i="2"/>
  <c r="AR36" i="2"/>
  <c r="AV36" i="2"/>
  <c r="AM36" i="2"/>
  <c r="AP36" i="2"/>
  <c r="AU36" i="2"/>
  <c r="BG36" i="2"/>
  <c r="AL35" i="2"/>
  <c r="BG35" i="2"/>
  <c r="AZ30" i="2"/>
  <c r="BA30" i="2"/>
  <c r="BB30" i="2"/>
  <c r="AY30" i="2"/>
  <c r="BG33" i="2"/>
  <c r="AO32" i="2"/>
  <c r="D31" i="2"/>
  <c r="C31" i="2"/>
  <c r="AL32" i="2"/>
  <c r="AQ32" i="2"/>
  <c r="AR32" i="2"/>
  <c r="AV32" i="2"/>
  <c r="AM32" i="2"/>
  <c r="AP32" i="2"/>
  <c r="AU32" i="2"/>
  <c r="BG32" i="2"/>
  <c r="AO31" i="2"/>
  <c r="AL31" i="2"/>
  <c r="AQ31" i="2"/>
  <c r="AR31" i="2"/>
  <c r="AV31" i="2"/>
  <c r="AM31" i="2"/>
  <c r="AP31" i="2"/>
  <c r="AU31" i="2"/>
  <c r="BG31" i="2"/>
  <c r="AL30" i="2"/>
  <c r="BG30" i="2"/>
  <c r="AZ25" i="2"/>
  <c r="BA25" i="2"/>
  <c r="BB25" i="2"/>
  <c r="AY25" i="2"/>
  <c r="BG28" i="2"/>
  <c r="AO27" i="2"/>
  <c r="D26" i="2"/>
  <c r="C26" i="2"/>
  <c r="AL27" i="2"/>
  <c r="AQ27" i="2"/>
  <c r="AR27" i="2"/>
  <c r="AV27" i="2"/>
  <c r="AM27" i="2"/>
  <c r="AP27" i="2"/>
  <c r="AU27" i="2"/>
  <c r="BG27" i="2"/>
  <c r="AO26" i="2"/>
  <c r="AL26" i="2"/>
  <c r="AQ26" i="2"/>
  <c r="AR26" i="2"/>
  <c r="AV26" i="2"/>
  <c r="AM26" i="2"/>
  <c r="AP26" i="2"/>
  <c r="AU26" i="2"/>
  <c r="BG26" i="2"/>
  <c r="AL25" i="2"/>
  <c r="BG25" i="2"/>
  <c r="AZ215" i="2"/>
  <c r="BA215" i="2"/>
  <c r="BB215" i="2"/>
  <c r="AY215" i="2"/>
  <c r="BG218" i="2"/>
  <c r="AO217" i="2"/>
  <c r="AL217" i="2"/>
  <c r="AQ217" i="2"/>
  <c r="AR217" i="2"/>
  <c r="AV217" i="2"/>
  <c r="AM217" i="2"/>
  <c r="AP217" i="2"/>
  <c r="AS217" i="2"/>
  <c r="AU217" i="2"/>
  <c r="BG217" i="2"/>
  <c r="AO216" i="2"/>
  <c r="AL216" i="2"/>
  <c r="AQ216" i="2"/>
  <c r="AR216" i="2"/>
  <c r="AV216" i="2"/>
  <c r="AM216" i="2"/>
  <c r="AP216" i="2"/>
  <c r="AS216" i="2"/>
  <c r="AU216" i="2"/>
  <c r="BG216" i="2"/>
  <c r="AL215" i="2"/>
  <c r="BG215" i="2"/>
  <c r="AZ210" i="2"/>
  <c r="BA210" i="2"/>
  <c r="BB210" i="2"/>
  <c r="AY210" i="2"/>
  <c r="BG213" i="2"/>
  <c r="AO212" i="2"/>
  <c r="AL212" i="2"/>
  <c r="AQ212" i="2"/>
  <c r="AR212" i="2"/>
  <c r="AV212" i="2"/>
  <c r="AM212" i="2"/>
  <c r="AP212" i="2"/>
  <c r="AS212" i="2"/>
  <c r="AU212" i="2"/>
  <c r="BG212" i="2"/>
  <c r="AO211" i="2"/>
  <c r="AL211" i="2"/>
  <c r="AQ211" i="2"/>
  <c r="AR211" i="2"/>
  <c r="AV211" i="2"/>
  <c r="AM211" i="2"/>
  <c r="AP211" i="2"/>
  <c r="AS211" i="2"/>
  <c r="AU211" i="2"/>
  <c r="BG211" i="2"/>
  <c r="AL210" i="2"/>
  <c r="BG210" i="2"/>
  <c r="AZ205" i="2"/>
  <c r="BA205" i="2"/>
  <c r="BB205" i="2"/>
  <c r="AY205" i="2"/>
  <c r="BG208" i="2"/>
  <c r="AO207" i="2"/>
  <c r="AL207" i="2"/>
  <c r="AQ207" i="2"/>
  <c r="AR207" i="2"/>
  <c r="AV207" i="2"/>
  <c r="AM207" i="2"/>
  <c r="AP207" i="2"/>
  <c r="AS207" i="2"/>
  <c r="AU207" i="2"/>
  <c r="BG207" i="2"/>
  <c r="AO206" i="2"/>
  <c r="AL206" i="2"/>
  <c r="AQ206" i="2"/>
  <c r="AR206" i="2"/>
  <c r="AV206" i="2"/>
  <c r="AM206" i="2"/>
  <c r="AP206" i="2"/>
  <c r="AS206" i="2"/>
  <c r="AU206" i="2"/>
  <c r="BG206" i="2"/>
  <c r="AL205" i="2"/>
  <c r="BG205" i="2"/>
  <c r="AZ20" i="2"/>
  <c r="BA20" i="2"/>
  <c r="BB20" i="2"/>
  <c r="AY20" i="2"/>
  <c r="BG23" i="2"/>
  <c r="AO22" i="2"/>
  <c r="D21" i="2"/>
  <c r="C21" i="2"/>
  <c r="AL22" i="2"/>
  <c r="AQ22" i="2"/>
  <c r="AR22" i="2"/>
  <c r="AV22" i="2"/>
  <c r="AM22" i="2"/>
  <c r="AP22" i="2"/>
  <c r="AU22" i="2"/>
  <c r="BG22" i="2"/>
  <c r="AO21" i="2"/>
  <c r="AL21" i="2"/>
  <c r="AQ21" i="2"/>
  <c r="AR21" i="2"/>
  <c r="AV21" i="2"/>
  <c r="AM21" i="2"/>
  <c r="AP21" i="2"/>
  <c r="AU21" i="2"/>
  <c r="BG21" i="2"/>
  <c r="AL20" i="2"/>
  <c r="BG20" i="2"/>
  <c r="AZ15" i="2"/>
  <c r="BA15" i="2"/>
  <c r="BB15" i="2"/>
  <c r="AY15" i="2"/>
  <c r="BG18" i="2"/>
  <c r="AO17" i="2"/>
  <c r="D16" i="2"/>
  <c r="C16" i="2"/>
  <c r="AL17" i="2"/>
  <c r="AQ17" i="2"/>
  <c r="AR17" i="2"/>
  <c r="AV17" i="2"/>
  <c r="AM17" i="2"/>
  <c r="AP17" i="2"/>
  <c r="AU17" i="2"/>
  <c r="BG17" i="2"/>
  <c r="AO16" i="2"/>
  <c r="AL16" i="2"/>
  <c r="AQ16" i="2"/>
  <c r="AR16" i="2"/>
  <c r="AV16" i="2"/>
  <c r="AM16" i="2"/>
  <c r="AP16" i="2"/>
  <c r="AU16" i="2"/>
  <c r="BG16" i="2"/>
  <c r="AL15" i="2"/>
  <c r="BG15" i="2"/>
  <c r="AZ10" i="2"/>
  <c r="BA10" i="2"/>
  <c r="BB10" i="2"/>
  <c r="AY10" i="2"/>
  <c r="BG13" i="2"/>
  <c r="AO12" i="2"/>
  <c r="D11" i="2"/>
  <c r="C11" i="2"/>
  <c r="AL12" i="2"/>
  <c r="AQ12" i="2"/>
  <c r="AR12" i="2"/>
  <c r="AV12" i="2"/>
  <c r="AM12" i="2"/>
  <c r="AP12" i="2"/>
  <c r="AU12" i="2"/>
  <c r="BG12" i="2"/>
  <c r="AO11" i="2"/>
  <c r="AL11" i="2"/>
  <c r="AQ11" i="2"/>
  <c r="AR11" i="2"/>
  <c r="AV11" i="2"/>
  <c r="AM11" i="2"/>
  <c r="AP11" i="2"/>
  <c r="AU11" i="2"/>
  <c r="BG11" i="2"/>
  <c r="AL10" i="2"/>
  <c r="BG10" i="2"/>
  <c r="D6" i="2"/>
  <c r="C6" i="2"/>
  <c r="AL7" i="2"/>
  <c r="AN6" i="2"/>
  <c r="AN7" i="2"/>
  <c r="AO7" i="2"/>
  <c r="AQ7" i="2"/>
  <c r="AR7" i="2"/>
  <c r="AV7" i="2"/>
  <c r="AP7" i="2"/>
  <c r="AU7" i="2"/>
  <c r="BG7" i="2"/>
  <c r="AO6" i="2"/>
  <c r="AL6" i="2"/>
  <c r="AQ6" i="2"/>
  <c r="AR6" i="2"/>
  <c r="AV6" i="2"/>
  <c r="AP6" i="2"/>
  <c r="AU6" i="2"/>
  <c r="BG6" i="2"/>
  <c r="BB5" i="2"/>
  <c r="BA5" i="2"/>
  <c r="AZ5" i="2"/>
  <c r="AY5" i="2"/>
  <c r="BG8" i="2"/>
  <c r="AL5" i="2"/>
  <c r="BG5" i="2"/>
  <c r="AK191" i="2"/>
  <c r="AK171" i="2"/>
  <c r="AK141" i="2"/>
  <c r="AK186" i="2"/>
  <c r="AK166" i="2"/>
  <c r="AK146" i="2"/>
  <c r="AK136" i="2"/>
  <c r="AK201" i="2"/>
  <c r="AK181" i="2"/>
  <c r="AK156" i="2"/>
  <c r="AK196" i="2"/>
  <c r="AK176" i="2"/>
  <c r="AK161" i="2"/>
  <c r="AK151" i="2"/>
  <c r="AK261" i="2"/>
  <c r="AK256" i="2"/>
  <c r="AK211" i="2"/>
  <c r="AK241" i="2"/>
  <c r="AK236" i="2"/>
  <c r="AK216" i="2"/>
  <c r="AK206" i="2"/>
  <c r="AK271" i="2"/>
  <c r="AK266" i="2"/>
  <c r="AK226" i="2"/>
  <c r="AK251" i="2"/>
  <c r="AK246" i="2"/>
  <c r="AK231" i="2"/>
  <c r="AK22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</calcChain>
</file>

<file path=xl/sharedStrings.xml><?xml version="1.0" encoding="utf-8"?>
<sst xmlns="http://schemas.openxmlformats.org/spreadsheetml/2006/main" count="4950" uniqueCount="1351">
  <si>
    <t>Pipe</t>
  </si>
  <si>
    <t>Identity</t>
  </si>
  <si>
    <t>singletons</t>
  </si>
  <si>
    <t>normalization</t>
  </si>
  <si>
    <t>MG-RAST</t>
  </si>
  <si>
    <t>raw</t>
  </si>
  <si>
    <t>norm</t>
  </si>
  <si>
    <t>100p</t>
  </si>
  <si>
    <t>Qiime</t>
  </si>
  <si>
    <t>Analysis Characteristics</t>
  </si>
  <si>
    <t>Average Distance or Dissimilarity Within Groups</t>
  </si>
  <si>
    <t>Average Distance or Dissimilarity Between Groups</t>
  </si>
  <si>
    <t>avg p value</t>
  </si>
  <si>
    <t>avg p value stdev</t>
  </si>
  <si>
    <t>p value sorted index</t>
  </si>
  <si>
    <t>Analysis</t>
  </si>
  <si>
    <t>of technical replicates</t>
  </si>
  <si>
    <t>of biological replicates</t>
  </si>
  <si>
    <t>Index</t>
  </si>
  <si>
    <t>Platform</t>
  </si>
  <si>
    <t>Metric</t>
  </si>
  <si>
    <t>Annotation DB</t>
  </si>
  <si>
    <t>Normalization</t>
  </si>
  <si>
    <t>%ID</t>
  </si>
  <si>
    <t>Singletons</t>
  </si>
  <si>
    <t>Ch1</t>
  </si>
  <si>
    <t>Ch2</t>
  </si>
  <si>
    <t>Ch3</t>
  </si>
  <si>
    <t>Ch4</t>
  </si>
  <si>
    <t>Ch5</t>
  </si>
  <si>
    <t>E1</t>
  </si>
  <si>
    <t>C</t>
  </si>
  <si>
    <t>R</t>
  </si>
  <si>
    <t>W</t>
  </si>
  <si>
    <t>E1 vs C</t>
  </si>
  <si>
    <t>E1 vs Ch(all)</t>
  </si>
  <si>
    <t>C vs Ch(all)</t>
  </si>
  <si>
    <t>Ch(all) vs Ch(all)</t>
  </si>
  <si>
    <t>R vs Ch(all)</t>
  </si>
  <si>
    <t>R vs W</t>
  </si>
  <si>
    <t>W vs Ch(all)</t>
  </si>
  <si>
    <t>E1 vs W</t>
  </si>
  <si>
    <t>E1 vs R</t>
  </si>
  <si>
    <t>C vs W</t>
  </si>
  <si>
    <t>C vs R</t>
  </si>
  <si>
    <t>Analysis_1</t>
  </si>
  <si>
    <t>bray-curtis</t>
  </si>
  <si>
    <t>m5RNA</t>
  </si>
  <si>
    <t>MG-RAST_default</t>
  </si>
  <si>
    <t>included</t>
  </si>
  <si>
    <t>Analysis_2</t>
  </si>
  <si>
    <t>1 (p=0.005)</t>
  </si>
  <si>
    <t>0.94 (p=0.002)</t>
  </si>
  <si>
    <t>Analysis_3</t>
  </si>
  <si>
    <t>euclidean</t>
  </si>
  <si>
    <t>Analysis_4</t>
  </si>
  <si>
    <t>0.95 (p=0.031)</t>
  </si>
  <si>
    <t>0.6 (p=0.04)</t>
  </si>
  <si>
    <t>0.78 (p=0.026)</t>
  </si>
  <si>
    <t>Analysis_5</t>
  </si>
  <si>
    <t>unifrac</t>
  </si>
  <si>
    <t>Greengenes</t>
  </si>
  <si>
    <t>Qiime_default</t>
  </si>
  <si>
    <t>0.98 (p=1)</t>
  </si>
  <si>
    <t>0.83 (p=0.885)</t>
  </si>
  <si>
    <t>0.83 (p=0.001)</t>
  </si>
  <si>
    <t>0.89 (p=0.759)</t>
  </si>
  <si>
    <t>0.95 (p=1)</t>
  </si>
  <si>
    <t>0.9 (p=1)</t>
  </si>
  <si>
    <t>Analysis_6</t>
  </si>
  <si>
    <t>weighted_unifrac</t>
  </si>
  <si>
    <t>0.21 (p=0.04)</t>
  </si>
  <si>
    <t>0.7 (p=0.003)</t>
  </si>
  <si>
    <t>0.99 (p=1)</t>
  </si>
  <si>
    <t>0.97 (p=1)</t>
  </si>
  <si>
    <t>0.92 (p=1)</t>
  </si>
  <si>
    <t>0.94 (p=1)</t>
  </si>
  <si>
    <t>0.94 (p=0.986)</t>
  </si>
  <si>
    <t>0.96 (p=0.01)</t>
  </si>
  <si>
    <t>Analysis_7</t>
  </si>
  <si>
    <t>0.75 (p=0.023)</t>
  </si>
  <si>
    <t>0.99 (p=0.182)</t>
  </si>
  <si>
    <t>0.88 (p=0.124)</t>
  </si>
  <si>
    <t>0.88 (p=0.553)</t>
  </si>
  <si>
    <t>0.94 (p=0.857)</t>
  </si>
  <si>
    <t>0.96 (p=1)</t>
  </si>
  <si>
    <t>0.9 (p=0.003)</t>
  </si>
  <si>
    <t>Analysis_8</t>
  </si>
  <si>
    <t>removed</t>
  </si>
  <si>
    <t>Analysis_9</t>
  </si>
  <si>
    <t>0.56 (p=0.0882)</t>
  </si>
  <si>
    <t>0.93 (p=0.0161)</t>
  </si>
  <si>
    <t>Analysis_10</t>
  </si>
  <si>
    <t>Analysis_11</t>
  </si>
  <si>
    <t>0.92 (p=0.111)</t>
  </si>
  <si>
    <t>0.97 (p=0.066)</t>
  </si>
  <si>
    <t>0.96 (p=0.048)</t>
  </si>
  <si>
    <t>Analysis_12</t>
  </si>
  <si>
    <t>0.49 (p=1)</t>
  </si>
  <si>
    <t>0.48 (p=1)</t>
  </si>
  <si>
    <t>0.47 (p=0.945)</t>
  </si>
  <si>
    <t>0.4 (p=1)</t>
  </si>
  <si>
    <t>0.16 (p=1)</t>
  </si>
  <si>
    <t>0.25 (p=1)</t>
  </si>
  <si>
    <t>0.16 (p=0.731)</t>
  </si>
  <si>
    <t>0.25 (p=0.32)</t>
  </si>
  <si>
    <t>Analysis_13</t>
  </si>
  <si>
    <t>0.51 (p=0.996)</t>
  </si>
  <si>
    <t>0.88 (p=1)</t>
  </si>
  <si>
    <t>0.79 (p=1)</t>
  </si>
  <si>
    <t>0.65 (p=1)</t>
  </si>
  <si>
    <t>0.64 (p=1)</t>
  </si>
  <si>
    <t>0.84 (p=1)</t>
  </si>
  <si>
    <t>0.83 (p=1)</t>
  </si>
  <si>
    <t>0.71 (p=1)</t>
  </si>
  <si>
    <t>0.66 (p=0.956)</t>
  </si>
  <si>
    <t>Analysis_14</t>
  </si>
  <si>
    <t>0.78 (p=0.751)</t>
  </si>
  <si>
    <t>0.17 (p=0.969)</t>
  </si>
  <si>
    <t>0.45 (p=0.91)</t>
  </si>
  <si>
    <t>0.42 (p=0.988)</t>
  </si>
  <si>
    <t>0.36 (p=1)</t>
  </si>
  <si>
    <t>0.52 (p=1)</t>
  </si>
  <si>
    <t>0.57 (p=1)</t>
  </si>
  <si>
    <t>0.51 (p=0.242)</t>
  </si>
  <si>
    <t>0.56 (p=0.034)</t>
  </si>
  <si>
    <t>Analysis_15</t>
  </si>
  <si>
    <t>Analysis_16</t>
  </si>
  <si>
    <t>0.86 (p=0.012)</t>
  </si>
  <si>
    <t>Analysis_17</t>
  </si>
  <si>
    <t>Analysis_18</t>
  </si>
  <si>
    <t>0.95 (p=0.007)</t>
  </si>
  <si>
    <t>0.89 (p=0.005)</t>
  </si>
  <si>
    <t>0.94 (p=0.007)</t>
  </si>
  <si>
    <t>0.85 (p=0.003)</t>
  </si>
  <si>
    <t>Analysis_19</t>
  </si>
  <si>
    <t>0.09 (p=0.137)</t>
  </si>
  <si>
    <t>0 (p=0.128)</t>
  </si>
  <si>
    <t>0.39 (p=0.26)</t>
  </si>
  <si>
    <t>0.14 (p=0.893)</t>
  </si>
  <si>
    <t>0.01 (p=0.829)</t>
  </si>
  <si>
    <t>0.01 (p=0.019)</t>
  </si>
  <si>
    <t>0.19 (p=0.002)</t>
  </si>
  <si>
    <t>0.4 (p=0.599)</t>
  </si>
  <si>
    <t>0.68 (p=0.996)</t>
  </si>
  <si>
    <t>0.62 (p=0.997)</t>
  </si>
  <si>
    <t>0.51 (p=0.159)</t>
  </si>
  <si>
    <t>0.12 (p=0.986)</t>
  </si>
  <si>
    <t>0.58 (p=1)</t>
  </si>
  <si>
    <t>0.47 (p=0.054)</t>
  </si>
  <si>
    <t>0.42 (p=0.926)</t>
  </si>
  <si>
    <t>0.39 (p=0.049)</t>
  </si>
  <si>
    <t>0.33 (p=0.9)</t>
  </si>
  <si>
    <t>Analysis_20</t>
  </si>
  <si>
    <t>0.43 (p=0.021)</t>
  </si>
  <si>
    <t>0.02 (p=0.855)</t>
  </si>
  <si>
    <t>0.22 (p=0.678)</t>
  </si>
  <si>
    <t>0.14 (p=0.014)</t>
  </si>
  <si>
    <t>0.08 (p=0.765)</t>
  </si>
  <si>
    <t>0 (p=0.564)</t>
  </si>
  <si>
    <t>0.14 (p=0.468)</t>
  </si>
  <si>
    <t>0.41 (p=0.02)</t>
  </si>
  <si>
    <t>0.63 (p=0.36)</t>
  </si>
  <si>
    <t>0.99 (p=0.789)</t>
  </si>
  <si>
    <t>0.96 (p=0.675)</t>
  </si>
  <si>
    <t>0.41 (p=0.018)</t>
  </si>
  <si>
    <t>0.89 (p=0.817)</t>
  </si>
  <si>
    <t>0.4 (p=0.479)</t>
  </si>
  <si>
    <t>0.96 (p=0.439)</t>
  </si>
  <si>
    <t>0.97 (p=0.069)</t>
  </si>
  <si>
    <t>0.97 (p=0.804)</t>
  </si>
  <si>
    <t>0.89 (p=0.015)</t>
  </si>
  <si>
    <t>0.86 (p=0.661)</t>
  </si>
  <si>
    <t>Analysis_21</t>
  </si>
  <si>
    <t>0.33 (p=0.015)</t>
  </si>
  <si>
    <t>0 (p=0.248)</t>
  </si>
  <si>
    <t>0.22 (p=0.143)</t>
  </si>
  <si>
    <t>0.08 (p=0.146)</t>
  </si>
  <si>
    <t>0.05 (p=0.995)</t>
  </si>
  <si>
    <t>0.04 (p=0.985)</t>
  </si>
  <si>
    <t>0.13 (p=0.173)</t>
  </si>
  <si>
    <t>0.26 (p=0.006)</t>
  </si>
  <si>
    <t>0.57 (p=0.93)</t>
  </si>
  <si>
    <t>0.97 (p=0.997)</t>
  </si>
  <si>
    <t>0.92 (p=0.993)</t>
  </si>
  <si>
    <t>0.81 (p=0.084)</t>
  </si>
  <si>
    <t>0.37 (p=0.997)</t>
  </si>
  <si>
    <t>0.89 (p=1)</t>
  </si>
  <si>
    <t>0.93 (p=0.241)</t>
  </si>
  <si>
    <t>0.93 (p=0.991)</t>
  </si>
  <si>
    <t>0.81 (p=0.187)</t>
  </si>
  <si>
    <t>0.78 (p=0.973)</t>
  </si>
  <si>
    <t>Analysis_22</t>
  </si>
  <si>
    <t>Analysis_23</t>
  </si>
  <si>
    <t>0.89 (p=0.24)</t>
  </si>
  <si>
    <t>0.85 (p=0.0104)</t>
  </si>
  <si>
    <t>0.84 (p=0.0404)</t>
  </si>
  <si>
    <t>Analysis_24</t>
  </si>
  <si>
    <t>Analysis_25</t>
  </si>
  <si>
    <t>0.93 (p=0.001)</t>
  </si>
  <si>
    <t>0.25 (p=0.004)</t>
  </si>
  <si>
    <t>0.86 (p=0.013)</t>
  </si>
  <si>
    <t>0.88 (p=0.01)</t>
  </si>
  <si>
    <t>0.39 (p=0.008)</t>
  </si>
  <si>
    <t>0.42 (p=0.007)</t>
  </si>
  <si>
    <t>Analysis_26</t>
  </si>
  <si>
    <t>0.27 (p=0.128)</t>
  </si>
  <si>
    <t>0.68 (p=0.223)</t>
  </si>
  <si>
    <t>0 (p=0.238)</t>
  </si>
  <si>
    <t>0.39 (p=0.436)</t>
  </si>
  <si>
    <t>0.22 (p=0.068)</t>
  </si>
  <si>
    <t>0.93 (p=0.416)</t>
  </si>
  <si>
    <t>0.55 (p=0.996)</t>
  </si>
  <si>
    <t>0.99 (p=0.999)</t>
  </si>
  <si>
    <t>0.93 (p=0.995)</t>
  </si>
  <si>
    <t>Analysis_27</t>
  </si>
  <si>
    <t>0.42 (p=0.143)</t>
  </si>
  <si>
    <t>0.27 (p=0.906)</t>
  </si>
  <si>
    <t>0.04 (p=0.586)</t>
  </si>
  <si>
    <t>0.42 (p=0.021)</t>
  </si>
  <si>
    <t>0.11 (p=0.073)</t>
  </si>
  <si>
    <t>0.51 (p=0.454)</t>
  </si>
  <si>
    <t>0.99 (p=0.004)</t>
  </si>
  <si>
    <t>0.89 (p=0.291)</t>
  </si>
  <si>
    <t>0.52 (p=0.046)</t>
  </si>
  <si>
    <t>0.85 (p=0.887)</t>
  </si>
  <si>
    <t>0.65 (p=0.597)</t>
  </si>
  <si>
    <t>0.92 (p=0.138)</t>
  </si>
  <si>
    <t>0.96 (p=0.273)</t>
  </si>
  <si>
    <t>0.96 (p=0.001)</t>
  </si>
  <si>
    <t>0.92 (p=0.619)</t>
  </si>
  <si>
    <t>Analysis_28</t>
  </si>
  <si>
    <t>0.46 (p=0.075)</t>
  </si>
  <si>
    <t>0.02 (p=0.332)</t>
  </si>
  <si>
    <t>0.24 (p=0.389)</t>
  </si>
  <si>
    <t>0.15 (p=0.126)</t>
  </si>
  <si>
    <t>0 (p=0.575)</t>
  </si>
  <si>
    <t>0.15 (p=0.185)</t>
  </si>
  <si>
    <t>0.63 (p=0.009)</t>
  </si>
  <si>
    <t>0.41 (p=0.003)</t>
  </si>
  <si>
    <t>0.89 (p=0.173)</t>
  </si>
  <si>
    <t>0.41 (p=0.998)</t>
  </si>
  <si>
    <t>0.86 (p=0.993)</t>
  </si>
  <si>
    <t>Analysis_29</t>
  </si>
  <si>
    <t>RDP</t>
  </si>
  <si>
    <t>1 (p=0.008)</t>
  </si>
  <si>
    <t>0.91 (p=0.004)</t>
  </si>
  <si>
    <t>Analysis_30</t>
  </si>
  <si>
    <t>Analysis_31</t>
  </si>
  <si>
    <t>0.97 (p=0.013)</t>
  </si>
  <si>
    <t>0.96 (p=0.005)</t>
  </si>
  <si>
    <t>Analysis_32</t>
  </si>
  <si>
    <t>Analysis_33</t>
  </si>
  <si>
    <t>0.77 (p=0.009)</t>
  </si>
  <si>
    <t>0.57 (p=0.023)</t>
  </si>
  <si>
    <t>0.75 (p=0.01)</t>
  </si>
  <si>
    <t>Analysis_34</t>
  </si>
  <si>
    <t>Analysis_35</t>
  </si>
  <si>
    <t>0.88 (p=0.017)</t>
  </si>
  <si>
    <t>0.94 (p=0.128)</t>
  </si>
  <si>
    <t>1 (p=0.006)</t>
  </si>
  <si>
    <t>Analysis_36</t>
  </si>
  <si>
    <t>Analysis_37</t>
  </si>
  <si>
    <t>OTU</t>
  </si>
  <si>
    <t>0.34 (p=1)</t>
  </si>
  <si>
    <t>0 (p=1)</t>
  </si>
  <si>
    <t>0.2 (p=1)</t>
  </si>
  <si>
    <t>0.11 (p=1)</t>
  </si>
  <si>
    <t>0.13 (p=1)</t>
  </si>
  <si>
    <t>0.23 (p=1)</t>
  </si>
  <si>
    <t>0.62 (p=1)</t>
  </si>
  <si>
    <t>0.31 (p=1)</t>
  </si>
  <si>
    <t>0.72 (p=1)</t>
  </si>
  <si>
    <t>0.35 (p=1)</t>
  </si>
  <si>
    <t>0.68 (p=1)</t>
  </si>
  <si>
    <t>0.8 (p=1)</t>
  </si>
  <si>
    <t>Analysis_38</t>
  </si>
  <si>
    <t>w_OTU</t>
  </si>
  <si>
    <t>0.26 (p=1)</t>
  </si>
  <si>
    <t>0.07 (p=1)</t>
  </si>
  <si>
    <t>0.05 (p=1)</t>
  </si>
  <si>
    <t>0.06 (p=1)</t>
  </si>
  <si>
    <t>0.24 (p=1)</t>
  </si>
  <si>
    <t>0.6 (p=1)</t>
  </si>
  <si>
    <t>0.93 (p=1)</t>
  </si>
  <si>
    <t>0.81 (p=1)</t>
  </si>
  <si>
    <t>Analysis_39</t>
  </si>
  <si>
    <t>0.86 (p=1)</t>
  </si>
  <si>
    <t>0.84 (p=0.196)</t>
  </si>
  <si>
    <t>0.91 (p=1)</t>
  </si>
  <si>
    <t>0.98 (p=0.647)</t>
  </si>
  <si>
    <t>0.92 (p=0.972)</t>
  </si>
  <si>
    <t>0.97 (p=0.709)</t>
  </si>
  <si>
    <t>0.9 (p=0.949)</t>
  </si>
  <si>
    <t>Analysis_40</t>
  </si>
  <si>
    <t>0.04 (p=1)</t>
  </si>
  <si>
    <t>0.27 (p=0.166)</t>
  </si>
  <si>
    <t>0.1 (p=0.679)</t>
  </si>
  <si>
    <t>0.18 (p=0.988)</t>
  </si>
  <si>
    <t>0.17 (p=0.763)</t>
  </si>
  <si>
    <t>0.38 (p=0.949)</t>
  </si>
  <si>
    <t>Analysis_41</t>
  </si>
  <si>
    <t>0.8 (p=0.994)</t>
  </si>
  <si>
    <t>0.63 (p=1)</t>
  </si>
  <si>
    <t>0.83 (p=0.847)</t>
  </si>
  <si>
    <t>0.84 (p=0.96)</t>
  </si>
  <si>
    <t>Analysis_42</t>
  </si>
  <si>
    <t>0.22 (p=0.003)</t>
  </si>
  <si>
    <t>0.77 (p=0.999)</t>
  </si>
  <si>
    <t>0.68 (p=0.85)</t>
  </si>
  <si>
    <t>0.85 (p=0.999)</t>
  </si>
  <si>
    <t>0.8 (p=0.961)</t>
  </si>
  <si>
    <t>Analysis_43</t>
  </si>
  <si>
    <t>0.48 (p=0.614)</t>
  </si>
  <si>
    <t>0.41 (p=1)</t>
  </si>
  <si>
    <t>0.15 (p=0.764)</t>
  </si>
  <si>
    <t>0.25 (p=0.996)</t>
  </si>
  <si>
    <t>0.16 (p=0.778)</t>
  </si>
  <si>
    <t>0.25 (p=0.915)</t>
  </si>
  <si>
    <t>Analysis_44</t>
  </si>
  <si>
    <t>0.91 (p=0.551)</t>
  </si>
  <si>
    <t>0.9 (p=0.819)</t>
  </si>
  <si>
    <t>0.95 (p=0.993)</t>
  </si>
  <si>
    <t>0.92 (p=0.833)</t>
  </si>
  <si>
    <t>0.95 (p=0.89)</t>
  </si>
  <si>
    <t>Analysis_45</t>
  </si>
  <si>
    <t>0.68 (p=0.002)</t>
  </si>
  <si>
    <t>0.94 (p=0.849)</t>
  </si>
  <si>
    <t>0.95 (p=0.952)</t>
  </si>
  <si>
    <t>Analysis_46</t>
  </si>
  <si>
    <t>0.51 (p=1)</t>
  </si>
  <si>
    <t>0.47 (p=0.897)</t>
  </si>
  <si>
    <t>0.42 (p=0.999)</t>
  </si>
  <si>
    <t>0.39 (p=0.957)</t>
  </si>
  <si>
    <t>0.33 (p=0.999)</t>
  </si>
  <si>
    <t>Analysis_47</t>
  </si>
  <si>
    <t>0.64 (p=0.948)</t>
  </si>
  <si>
    <t>0 (p=0.069)</t>
  </si>
  <si>
    <t>0.83 (p=0.109)</t>
  </si>
  <si>
    <t>Analysis_48</t>
  </si>
  <si>
    <t>0.92 (p=0.999)</t>
  </si>
  <si>
    <t>0.81 (p=0.107)</t>
  </si>
  <si>
    <t>0.92 (p=0.003)</t>
  </si>
  <si>
    <t>0 (p=0.03)</t>
  </si>
  <si>
    <t>1 (p=0.023)</t>
  </si>
  <si>
    <t>Analysis_49</t>
  </si>
  <si>
    <t>0.82 (p=0.298)</t>
  </si>
  <si>
    <t>Analysis_50</t>
  </si>
  <si>
    <t>0.81 (p=0.985)</t>
  </si>
  <si>
    <t>0.92 (p=0.037)</t>
  </si>
  <si>
    <t>0.94 (p=0.197)</t>
  </si>
  <si>
    <t>0.92 (p=0.22)</t>
  </si>
  <si>
    <t>Analysis_51</t>
  </si>
  <si>
    <t>0.92 (p=0.99)</t>
  </si>
  <si>
    <t>Analysis_52</t>
  </si>
  <si>
    <t>0.93 (p=0.873)</t>
  </si>
  <si>
    <t>Analysis_53</t>
  </si>
  <si>
    <t>Analysis_54</t>
  </si>
  <si>
    <t>0.97 (p=0.397)</t>
  </si>
  <si>
    <t>0.96 (p=0.824)</t>
  </si>
  <si>
    <t>Dataset_index</t>
  </si>
  <si>
    <t>Dataset used</t>
  </si>
  <si>
    <t># this table from revised_table_2.11-7-12.MASTER.xlsx</t>
  </si>
  <si>
    <t>2.MG-RAST.MG-RAST_default.removed.norm</t>
  </si>
  <si>
    <t>3.MG-RAST.MG-RAST_default.included.raw</t>
  </si>
  <si>
    <t>4.MG-RAST.MG-RAST_default.included.norm</t>
  </si>
  <si>
    <t>5.MG-RAST.100p.removed.raw</t>
  </si>
  <si>
    <t>6.MG-RAST.100p.removed.norm</t>
  </si>
  <si>
    <t>7.MG-RAST.100p.included.raw</t>
  </si>
  <si>
    <t>8.MG-RAST.100p.included.norm</t>
  </si>
  <si>
    <t>9.Qiime.Qiime_default.removed.raw</t>
  </si>
  <si>
    <t>10.Qiime.Qiime_default.removed.norm</t>
  </si>
  <si>
    <t>11.Qiime.Qiime_default.included.raw</t>
  </si>
  <si>
    <t>12.Qiime.Qiime_default.included.norm</t>
  </si>
  <si>
    <t>13.Qiime.100p.removed.raw</t>
  </si>
  <si>
    <t>14.Qiime.100p.removed.norm</t>
  </si>
  <si>
    <t>15.Qiime.100p.included.raw</t>
  </si>
  <si>
    <t>16.Qiime.100p.included.norm</t>
  </si>
  <si>
    <t>Analysis index</t>
  </si>
  <si>
    <t>Datase index</t>
  </si>
  <si>
    <t>cat of platform%ID singleton norm</t>
  </si>
  <si>
    <t>cat ( id pip %id sing norm )</t>
  </si>
  <si>
    <t>1.MG-RAST.MG-RAST_default.removed.raw</t>
  </si>
  <si>
    <t>new name</t>
  </si>
  <si>
    <t>original name</t>
  </si>
  <si>
    <t>original location</t>
  </si>
  <si>
    <t>EHFI.all_OTU.m5RNA.10-28-11.txt.lt_edit.singlets_removed.11-23-11.txt</t>
  </si>
  <si>
    <t>/Users/kevin/Documents/Projects/EHFI/EHFI_100p_all_OTU_PCoA.10-28-11.local_copy/m5RNA.all.10-31-11/raw/raw.singlets_removed.11-23-11</t>
  </si>
  <si>
    <t>m5RNA.default_OTU.singletons_removed.normalized.3-6-12.set_3.txt</t>
  </si>
  <si>
    <t>/Users/kevin/Documents/Projects/EHFI/EHFI.sorted_abundance_profiles.3--12/m5RNA_(sets_1-8)/MG-RAST_formatted/set_3</t>
  </si>
  <si>
    <t>m5RNA.default_OTU.singletons_included.raw.3-6-12.set_2.txt</t>
  </si>
  <si>
    <t>/Users/kevin/Documents/Projects/EHFI/EHFI.sorted_abundance_profiles.3--12/m5RNA_(sets_1-8)/MG-RAST_formatted/set_2</t>
  </si>
  <si>
    <t>/Users/kevin/Documents/Projects/EHFI/EHFI.sorted_abundance_profiles.3--12/m5RNA_(sets_1-8)/MG-RAST_formatted/set_1</t>
  </si>
  <si>
    <t>m5RNA.default_OTU.singletons_included.normalized.3-6-12.set_1.txt</t>
  </si>
  <si>
    <t>/Users/kevin/Documents/Projects/EHFI/EHFI_100p_all_OTU_PCoA.10-28-11.local_copy/m5RNA.100p.10-31-11/raw/raw.singlets_rm.11-23-11</t>
  </si>
  <si>
    <t>100p_OTU.m5RNA.raw.singlets_rm.11-23-11.txt</t>
  </si>
  <si>
    <t>m5RNA.100p_OTU.singletons_removed.normalized.3-6-12.set_7.txt</t>
  </si>
  <si>
    <t>/Users/kevin/Documents/Projects/EHFI/EHFI.sorted_abundance_profiles.3--12/m5RNA_(sets_1-8)/MG-RAST_formatted/set_7</t>
  </si>
  <si>
    <t>/Users/kevin/Documents/Projects/EHFI/EHFI.sorted_abundance_profiles.3--12/m5RNA_(sets_1-8)/MG-RAST_formatted/set_6</t>
  </si>
  <si>
    <t>m5RNA.100p_OTU.singletons_included.raw.3-6-12.set_6.txt</t>
  </si>
  <si>
    <t>/Users/kevin/Documents/Projects/EHFI/EHFI.sorted_abundance_profiles.3--12/m5RNA_(sets_1-8)/MG-RAST_formatted/set_5</t>
  </si>
  <si>
    <t>m5RNA.100p_OTU.singletons_included.normalized.3-6-12.set_5.txt</t>
  </si>
  <si>
    <t>/Users/kevin/Documents/Projects/EHFI/EHFI.re-analysis.results.9-17-12on/Datasets.9-19-12</t>
  </si>
  <si>
    <t>set_18.non-denoised.QIIME.Greengenes.default.raw.without.txt</t>
  </si>
  <si>
    <t>set_20_scaled.non-denoised.QIIME.Greengenes.default.norm.without.txt</t>
  </si>
  <si>
    <t>set_19_scaled.non-denoised.QIIME.Greengenes.default.norm.with.txt</t>
  </si>
  <si>
    <t>set_17.non-denoised.QIIME.Greengenes.default.raw.with.txt</t>
  </si>
  <si>
    <t>double check all against</t>
  </si>
  <si>
    <t>/Users/kevin/Documents/Projects/EHFI/EHFI.PCoAs.FINAL_Combined.11-1-12/</t>
  </si>
  <si>
    <t>/Users/kevin/Documents/Projects/EHFI/EHFI.re-analysis.9-4-12/Datasets.9-19-12</t>
  </si>
  <si>
    <t>set_22.non-denoised.QIIME.Greengenes.100p.raw.without.txt</t>
  </si>
  <si>
    <t>set_24.non-denoised.QIIME.Greengenes.100p.norm_scaled.without.txt</t>
  </si>
  <si>
    <t>set_21.non-denoised.QIIME.Greengenes.100p.raw.with.txt</t>
  </si>
  <si>
    <t>set_23.non-denoised.QIIME.Greengenes.100p.norm_scaled.with.txt</t>
  </si>
  <si>
    <t>- Done</t>
  </si>
  <si>
    <t>/home/ubuntu/software/gg_otus-4feb2011-release/trees/gg_97_otus_4feb2011.tre</t>
  </si>
  <si>
    <t>set_17</t>
  </si>
  <si>
    <t>set_18</t>
  </si>
  <si>
    <t>set_19</t>
  </si>
  <si>
    <t>set_20</t>
  </si>
  <si>
    <t>set_21</t>
  </si>
  <si>
    <t>set_22</t>
  </si>
  <si>
    <t>set_23</t>
  </si>
  <si>
    <t>set_24</t>
  </si>
  <si>
    <t>taxonomy_16S_all_gg_2011_1.txt</t>
  </si>
  <si>
    <t>pick_otus:refseqs_fp ~/software/gg_otus-4feb2011-release/rep_set/gg_97_otus_4feb2011.fasta</t>
  </si>
  <si>
    <t>pick_otus:refseqs_fp /home/ubuntu/100p_files/sequences_16S_all_gg_2011_1_unaligned.fasta</t>
  </si>
  <si>
    <t>/100p_files/sequences_16S_all_gg_2011_1_unaligned.fasta</t>
  </si>
  <si>
    <t>/100p_files/16S_all_gg_2011_1.tree</t>
  </si>
  <si>
    <t>/100p_files/taxonomy_16S_all_gg_2011_1.txt</t>
  </si>
  <si>
    <t>fasta is always the same - but the tree file will vary</t>
  </si>
  <si>
    <t># Analysis 1</t>
  </si>
  <si>
    <t># Analysis 36</t>
  </si>
  <si>
    <t>plot_qiime_pco_with_stats.9-18-12.pl --data_file set_17.non-denoised.QIIME.Greengenes.default.raw.with.txt --input_dir /home/ubuntu/Datasets.9-19-12/ --groups_list EHFI.groups --num_perm 1000 --dist_method weighted_unifrac --tree /home/ubuntu/software/gg_otus-4feb2011-release/trees/gg_97_otus_4feb2011.tre --cleanup</t>
  </si>
  <si>
    <t>MG-RAST.MG-RAST_default.removed.raw</t>
  </si>
  <si>
    <t>MG-RAST.MG-RAST_default.removed.norm</t>
  </si>
  <si>
    <t>MG-RAST.MG-RAST_default.included.raw</t>
  </si>
  <si>
    <t>MG-RAST.MG-RAST_default.included.norm</t>
  </si>
  <si>
    <t>MG-RAST.100p.removed.raw</t>
  </si>
  <si>
    <t>MG-RAST.100p.removed.norm</t>
  </si>
  <si>
    <t>MG-RAST.100p.included.raw</t>
  </si>
  <si>
    <t>MG-RAST.100p.included.norm</t>
  </si>
  <si>
    <t>Qiime.Qiime_default.removed.raw</t>
  </si>
  <si>
    <t>Qiime.Qiime_default.removed.norm</t>
  </si>
  <si>
    <t>Qiime.Qiime_default.included.raw</t>
  </si>
  <si>
    <t>Qiime.Qiime_default.included.norm</t>
  </si>
  <si>
    <t>Qiime.100p.removed.raw</t>
  </si>
  <si>
    <t>Qiime.100p.removed.norm</t>
  </si>
  <si>
    <t>Qiime.100p.included.raw</t>
  </si>
  <si>
    <t>Qiime.100p.included.norm</t>
  </si>
  <si>
    <t>plot_pco_with_stats.9-18-12.pl --data_file 4.MG-RAST.MG-RAST_default.included.norm --groups_list EHFI_groups --num_perm 10 --dist_method bray-curtis 2&gt; analysis_1.error.log &amp;</t>
  </si>
  <si>
    <t>arb index 3-4-13</t>
  </si>
  <si>
    <t>plot_pco_with_stats.9-18-12.pl --data_file 3.MG-RAST.MG-RAST_default.included.raw --groups_list EHFI_groups --num_perm 10 --dist_method bray-curtis 2&gt; analysis_2.error.log &amp;</t>
  </si>
  <si>
    <t>plot_pco_with_stats.9-18-12.pl --data_file 4.MG-RAST.MG-RAST_default.included.norm --groups_list EHFI_groups --num_perm 10 --dist_method euclidean 2&gt; analysis_3.error.log &amp;</t>
  </si>
  <si>
    <t>*</t>
  </si>
  <si>
    <t>plot_OTU_pco_with_stats.9-18-12.pl --data_file 3.MG-RAST.MG-RAST_default.included.raw --groups_list EHFI_groups --num_perm 10000 --dist_method OTU 2&gt; analysis_37.error.log &amp;</t>
  </si>
  <si>
    <t>plot_pco_with_stats.9-18-12.pl --data_file 2.MG-RAST.MG-RAST_default.removed.norm --groups_list EHFI_groups --num_perm 10 --dist_method euclidean 2&gt; analysis_3.error.log &amp;</t>
  </si>
  <si>
    <t>plot_pco_with_stats.9-18-12.pl -f 2.MG-RAST.MG-RAST_default.removed.norm -g EHFI_groups -t dataset_rand -p 10 -m euclidean 2&gt; error.log &amp;</t>
  </si>
  <si>
    <t>plot_pco_with_stats.9-18-12.pl -f 2.MG-RAST.MG-RAST_default.removed.norm -g EHFI_groups -t sample_rand -p 10 -m euclidean 2&gt; error.log &amp;</t>
  </si>
  <si>
    <t>This folder contains colsolidated data -- datasets use the 2-27-13 index</t>
  </si>
  <si>
    <t>There are 16 in total.</t>
  </si>
  <si>
    <t xml:space="preserve">The following indicates dataset and analysis </t>
  </si>
  <si>
    <t>Dataset</t>
  </si>
  <si>
    <t>1.MG-RAST.MG-RAST_default.removed.raw	Analysis_9</t>
  </si>
  <si>
    <t>1.MG-RAST.MG-RAST_default.removed.raw	Analysis_11</t>
  </si>
  <si>
    <t>2.MG-RAST.MG-RAST_default.removed.norm	Analysis_8</t>
  </si>
  <si>
    <t>2.MG-RAST.MG-RAST_default.removed.norm	Analysis_10</t>
  </si>
  <si>
    <t>3.MG-RAST.MG-RAST_default.included.raw	Analysis_2</t>
  </si>
  <si>
    <t>3.MG-RAST.MG-RAST_default.included.raw	Analysis_4</t>
  </si>
  <si>
    <t>3.MG-RAST.MG-RAST_default.included.raw	Analysis_29</t>
  </si>
  <si>
    <t>3.MG-RAST.MG-RAST_default.included.raw	Analysis_33</t>
  </si>
  <si>
    <t>3.MG-RAST.MG-RAST_default.included.raw	Analysis_37</t>
  </si>
  <si>
    <t>3.MG-RAST.MG-RAST_default.included.raw	Analysis_38</t>
  </si>
  <si>
    <t>4.MG-RAST.MG-RAST_default.included.norm	Analysis_1</t>
  </si>
  <si>
    <t>4.MG-RAST.MG-RAST_default.included.norm	Analysis_3</t>
  </si>
  <si>
    <t>4.MG-RAST.MG-RAST_default.included.norm	Analysis_30</t>
  </si>
  <si>
    <t>4.MG-RAST.MG-RAST_default.included.norm	Analysis_34</t>
  </si>
  <si>
    <t>5.MG-RAST.100p.removed.raw	Analysis_23</t>
  </si>
  <si>
    <t>5.MG-RAST.100p.removed.raw	Analysis_25</t>
  </si>
  <si>
    <t>6.MG-RAST.100p.removed.norm	Analysis_22</t>
  </si>
  <si>
    <t>6.MG-RAST.100p.removed.norm	Analysis_24</t>
  </si>
  <si>
    <t>7.MG-RAST.100p.included.raw	Analysis_16</t>
  </si>
  <si>
    <t>7.MG-RAST.100p.included.raw	Analysis_18</t>
  </si>
  <si>
    <t>7.MG-RAST.100p.included.raw	Analysis_31</t>
  </si>
  <si>
    <t>7.MG-RAST.100p.included.raw	Analysis_35</t>
  </si>
  <si>
    <t>8.MG-RAST.100p.included.norm	Analysis_15</t>
  </si>
  <si>
    <t>8.MG-RAST.100p.included.norm	Analysis_17</t>
  </si>
  <si>
    <t>8.MG-RAST.100p.included.norm	Analysis_32</t>
  </si>
  <si>
    <t>8.MG-RAST.100p.included.norm	Analysis_36</t>
  </si>
  <si>
    <t>9.Qiime.Qiime_default.removed.raw	Analysis_12</t>
  </si>
  <si>
    <t>9.Qiime.Qiime_default.removed.raw	Analysis_14</t>
  </si>
  <si>
    <t>9.Qiime.Qiime_default.removed.raw	Analysis_49</t>
  </si>
  <si>
    <t>9.Qiime.Qiime_default.removed.raw	Analysis_50</t>
  </si>
  <si>
    <t>10.Qiime.Qiime_default.removed.norm	Analysis_13</t>
  </si>
  <si>
    <t>10.Qiime.Qiime_default.removed.norm	Analysis_53</t>
  </si>
  <si>
    <t>10.Qiime.Qiime_default.removed.norm	Analysis_54</t>
  </si>
  <si>
    <t>11.Qiime.Qiime_default.included.raw	Analysis_5</t>
  </si>
  <si>
    <t>11.Qiime.Qiime_default.included.raw	Analysis_7</t>
  </si>
  <si>
    <t>11.Qiime.Qiime_default.included.raw	Analysis_47</t>
  </si>
  <si>
    <t>11.Qiime.Qiime_default.included.raw	Analysis_48</t>
  </si>
  <si>
    <t>12.Qiime.Qiime_default.included.norm	Analysis_6</t>
  </si>
  <si>
    <t>12.Qiime.Qiime_default.included.norm	Analysis_51</t>
  </si>
  <si>
    <t>12.Qiime.Qiime_default.included.norm	Analysis_52</t>
  </si>
  <si>
    <t>13.Qiime.100p.removed.raw	Analysis_26</t>
  </si>
  <si>
    <t>13.Qiime.100p.removed.raw	Analysis_28</t>
  </si>
  <si>
    <t>13.Qiime.100p.removed.raw	Analysis_41</t>
  </si>
  <si>
    <t>13.Qiime.100p.removed.raw	Analysis_45</t>
  </si>
  <si>
    <t>14.Qiime.100p.removed.norm	Analysis_27</t>
  </si>
  <si>
    <t>14.Qiime.100p.removed.norm	Analysis_42</t>
  </si>
  <si>
    <t>14.Qiime.100p.removed.norm	Analysis_46</t>
  </si>
  <si>
    <t>15.Qiime.100p.included.raw	Analysis_19</t>
  </si>
  <si>
    <t>15.Qiime.100p.included.raw	Analysis_21</t>
  </si>
  <si>
    <t>15.Qiime.100p.included.raw	Analysis_39</t>
  </si>
  <si>
    <t>15.Qiime.100p.included.raw	Analysis_43</t>
  </si>
  <si>
    <t>16.Qiime.100p.included.norm	Analysis_20</t>
  </si>
  <si>
    <t>16.Qiime.100p.included.norm	Analysis_40</t>
  </si>
  <si>
    <t>16.Qiime.100p.included.norm	Analysis_44</t>
  </si>
  <si>
    <t>groups_file</t>
  </si>
  <si>
    <t>input_file</t>
  </si>
  <si>
    <t>distance_method</t>
  </si>
  <si>
    <t>tree</t>
  </si>
  <si>
    <t>qiime_format</t>
  </si>
  <si>
    <t>num_processes</t>
  </si>
  <si>
    <t>distance_pipe</t>
  </si>
  <si>
    <t>num_perm</t>
  </si>
  <si>
    <t>perm_type</t>
  </si>
  <si>
    <t>Args for plot_pco_with_stats_all (plot_pco_with_stats_all.3-4-13.pl)</t>
  </si>
  <si>
    <t>Args for combine_summary_stats (combine_summary_stats.pl )</t>
  </si>
  <si>
    <t>output file (combined P_VALUE_SUMMARY file)</t>
  </si>
  <si>
    <t>search mode</t>
  </si>
  <si>
    <t>between_file_pattern</t>
  </si>
  <si>
    <t>within_file_pattern</t>
  </si>
  <si>
    <t>qiime_table</t>
  </si>
  <si>
    <t>output_prefix</t>
  </si>
  <si>
    <t># Additional Data Notes</t>
  </si>
  <si>
    <t># test_analysis</t>
  </si>
  <si>
    <t>~/Desktop/git_share.ln/EHFI/EHFI/plot_pco_with_stats_all.3-4-13.pl -f 16.Qiime.100p.included.norm.qiime_table -g EHFI.groups -m euclidean -t dataset_rand -z qiime_pipe -q qiime_table -o test_a -cleanup</t>
  </si>
  <si>
    <t>~/Desktop/git_share.ln/EHFI/EHFI/plot_pco_with_stats_all.3-4-13.pl -f 16.Qiime.100p.included.norm.qiime_table -g EHFI.groups -m euclidean -t rowwise_rand -z qiime_pipe -q qiime_table -o test_b -cleanup</t>
  </si>
  <si>
    <t>~/Desktop/git_share.ln/EHFI/EHFI/combine_summary_stats.pl -m pattern -w test_a -b test_b -o test_out_again</t>
  </si>
  <si>
    <t>-f</t>
  </si>
  <si>
    <t>-g</t>
  </si>
  <si>
    <t>-p</t>
  </si>
  <si>
    <t>-t</t>
  </si>
  <si>
    <t>-m</t>
  </si>
  <si>
    <t>-z</t>
  </si>
  <si>
    <t>-q</t>
  </si>
  <si>
    <t>-a</t>
  </si>
  <si>
    <t>-c</t>
  </si>
  <si>
    <t>-w</t>
  </si>
  <si>
    <t>-b</t>
  </si>
  <si>
    <t>-o</t>
  </si>
  <si>
    <t>MG-RAST_pipe</t>
  </si>
  <si>
    <t>OTU_pipe</t>
  </si>
  <si>
    <t>bray_curtis</t>
  </si>
  <si>
    <t>qiime_pipe</t>
  </si>
  <si>
    <t xml:space="preserve"> -a ~/EHFI/qiime_trees/16S_all_gg_2011_1.tree</t>
  </si>
  <si>
    <t>Commands</t>
  </si>
  <si>
    <t xml:space="preserve">~/EHFI/combine_summary_stats.pl </t>
  </si>
  <si>
    <t>~/EHFI/plot_pco_with_stats_all.3-4-13.pl</t>
  </si>
  <si>
    <t># Analysis_9</t>
  </si>
  <si>
    <t># Analysis_11</t>
  </si>
  <si>
    <t># Analysis_8</t>
  </si>
  <si>
    <t># Analysis_10</t>
  </si>
  <si>
    <t># Analysis_2</t>
  </si>
  <si>
    <t># Analysis_4</t>
  </si>
  <si>
    <t># Analysis_29</t>
  </si>
  <si>
    <t># Analysis_33</t>
  </si>
  <si>
    <t># Analysis_37</t>
  </si>
  <si>
    <t># Analysis_38</t>
  </si>
  <si>
    <t># Analysis_1</t>
  </si>
  <si>
    <t># Analysis_3</t>
  </si>
  <si>
    <t># Analysis_30</t>
  </si>
  <si>
    <t># Analysis_34</t>
  </si>
  <si>
    <t># Analysis_23</t>
  </si>
  <si>
    <t># Analysis_25</t>
  </si>
  <si>
    <t># Analysis_22</t>
  </si>
  <si>
    <t># Analysis_24</t>
  </si>
  <si>
    <t># Analysis_16</t>
  </si>
  <si>
    <t># Analysis_18</t>
  </si>
  <si>
    <t># Analysis_31</t>
  </si>
  <si>
    <t># Analysis_35</t>
  </si>
  <si>
    <t># Analysis_15</t>
  </si>
  <si>
    <t># Analysis_17</t>
  </si>
  <si>
    <t># Analysis_32</t>
  </si>
  <si>
    <t># Analysis_36</t>
  </si>
  <si>
    <t># Analysis_12</t>
  </si>
  <si>
    <t># Analysis_14</t>
  </si>
  <si>
    <t># Analysis_49</t>
  </si>
  <si>
    <t># Analysis_50</t>
  </si>
  <si>
    <t># Analysis_13</t>
  </si>
  <si>
    <t># Analysis_53</t>
  </si>
  <si>
    <t># Analysis_54</t>
  </si>
  <si>
    <t># Analysis_5</t>
  </si>
  <si>
    <t># Analysis_7</t>
  </si>
  <si>
    <t># Analysis_47</t>
  </si>
  <si>
    <t># Analysis_48</t>
  </si>
  <si>
    <t># Analysis_6</t>
  </si>
  <si>
    <t># Analysis_51</t>
  </si>
  <si>
    <t># Analysis_52</t>
  </si>
  <si>
    <t># Analysis_26</t>
  </si>
  <si>
    <t># Analysis_28</t>
  </si>
  <si>
    <t># Analysis_41</t>
  </si>
  <si>
    <t># Analysis_45</t>
  </si>
  <si>
    <t># Analysis_27</t>
  </si>
  <si>
    <t># Analysis_42</t>
  </si>
  <si>
    <t># Analysis_46</t>
  </si>
  <si>
    <t># Analysis_19</t>
  </si>
  <si>
    <t># Analysis_21</t>
  </si>
  <si>
    <t># Analysis_39</t>
  </si>
  <si>
    <t># Analysis_43</t>
  </si>
  <si>
    <t># Analysis_20</t>
  </si>
  <si>
    <t># Analysis_40</t>
  </si>
  <si>
    <t># Analysis_44</t>
  </si>
  <si>
    <t>Text</t>
  </si>
  <si>
    <t>Concatenation</t>
  </si>
  <si>
    <t xml:space="preserve"> -cleanup</t>
  </si>
  <si>
    <t>~/EHFI/combine_summary_stats.pl -m pattern -w Analysis_9w -b Analysis_9b -o Analysis_9.P_VALUE_SUMMARY</t>
  </si>
  <si>
    <t>~/EHFI/combine_summary_stats.pl -m pattern -w Analysis_11w -b Analysis_11b -o Analysis_11.P_VALUE_SUMMARY</t>
  </si>
  <si>
    <t>~/EHFI/combine_summary_stats.pl -m pattern -w Analysis_8w -b Analysis_8b -o Analysis_8.P_VALUE_SUMMARY</t>
  </si>
  <si>
    <t>~/EHFI/combine_summary_stats.pl -m pattern -w Analysis_10w -b Analysis_10b -o Analysis_10.P_VALUE_SUMMARY</t>
  </si>
  <si>
    <t>~/EHFI/combine_summary_stats.pl -m pattern -w Analysis_2w -b Analysis_2b -o Analysis_2.P_VALUE_SUMMARY</t>
  </si>
  <si>
    <t>~/EHFI/combine_summary_stats.pl -m pattern -w Analysis_4w -b Analysis_4b -o Analysis_4.P_VALUE_SUMMARY</t>
  </si>
  <si>
    <t>~/EHFI/combine_summary_stats.pl -m pattern -w Analysis_29w -b Analysis_29b -o Analysis_29.P_VALUE_SUMMARY</t>
  </si>
  <si>
    <t>~/EHFI/combine_summary_stats.pl -m pattern -w Analysis_33w -b Analysis_33b -o Analysis_33.P_VALUE_SUMMARY</t>
  </si>
  <si>
    <t>~/EHFI/combine_summary_stats.pl -m pattern -w Analysis_37w -b Analysis_37b -o Analysis_37.P_VALUE_SUMMARY</t>
  </si>
  <si>
    <t>~/EHFI/combine_summary_stats.pl -m pattern -w Analysis_38w -b Analysis_38b -o Analysis_38.P_VALUE_SUMMARY</t>
  </si>
  <si>
    <t>~/EHFI/combine_summary_stats.pl -m pattern -w Analysis_1w -b Analysis_1b -o Analysis_1.P_VALUE_SUMMARY</t>
  </si>
  <si>
    <t>~/EHFI/combine_summary_stats.pl -m pattern -w Analysis_3w -b Analysis_3b -o Analysis_3.P_VALUE_SUMMARY</t>
  </si>
  <si>
    <t>~/EHFI/combine_summary_stats.pl -m pattern -w Analysis_30w -b Analysis_30b -o Analysis_30.P_VALUE_SUMMARY</t>
  </si>
  <si>
    <t>~/EHFI/combine_summary_stats.pl -m pattern -w Analysis_34w -b Analysis_34b -o Analysis_34.P_VALUE_SUMMARY</t>
  </si>
  <si>
    <t>~/EHFI/combine_summary_stats.pl -m pattern -w Analysis_23w -b Analysis_23b -o Analysis_23.P_VALUE_SUMMARY</t>
  </si>
  <si>
    <t>~/EHFI/combine_summary_stats.pl -m pattern -w Analysis_25w -b Analysis_25b -o Analysis_25.P_VALUE_SUMMARY</t>
  </si>
  <si>
    <t>~/EHFI/combine_summary_stats.pl -m pattern -w Analysis_22w -b Analysis_22b -o Analysis_22.P_VALUE_SUMMARY</t>
  </si>
  <si>
    <t>~/EHFI/combine_summary_stats.pl -m pattern -w Analysis_24w -b Analysis_24b -o Analysis_24.P_VALUE_SUMMARY</t>
  </si>
  <si>
    <t>~/EHFI/combine_summary_stats.pl -m pattern -w Analysis_16w -b Analysis_16b -o Analysis_16.P_VALUE_SUMMARY</t>
  </si>
  <si>
    <t>~/EHFI/combine_summary_stats.pl -m pattern -w Analysis_18w -b Analysis_18b -o Analysis_18.P_VALUE_SUMMARY</t>
  </si>
  <si>
    <t>~/EHFI/combine_summary_stats.pl -m pattern -w Analysis_31w -b Analysis_31b -o Analysis_31.P_VALUE_SUMMARY</t>
  </si>
  <si>
    <t>~/EHFI/combine_summary_stats.pl -m pattern -w Analysis_35w -b Analysis_35b -o Analysis_35.P_VALUE_SUMMARY</t>
  </si>
  <si>
    <t>~/EHFI/combine_summary_stats.pl -m pattern -w Analysis_15w -b Analysis_15b -o Analysis_15.P_VALUE_SUMMARY</t>
  </si>
  <si>
    <t>~/EHFI/combine_summary_stats.pl -m pattern -w Analysis_17w -b Analysis_17b -o Analysis_17.P_VALUE_SUMMARY</t>
  </si>
  <si>
    <t>~/EHFI/combine_summary_stats.pl -m pattern -w Analysis_32w -b Analysis_32b -o Analysis_32.P_VALUE_SUMMARY</t>
  </si>
  <si>
    <t>~/EHFI/combine_summary_stats.pl -m pattern -w Analysis_36w -b Analysis_36b -o Analysis_36.P_VALUE_SUMMARY</t>
  </si>
  <si>
    <t>~/EHFI/combine_summary_stats.pl -m pattern -w Analysis_12w -b Analysis_12b -o Analysis_12.P_VALUE_SUMMARY</t>
  </si>
  <si>
    <t>~/EHFI/combine_summary_stats.pl -m pattern -w Analysis_14w -b Analysis_14b -o Analysis_14.P_VALUE_SUMMARY</t>
  </si>
  <si>
    <t>~/EHFI/combine_summary_stats.pl -m pattern -w Analysis_49w -b Analysis_49b -o Analysis_49.P_VALUE_SUMMARY</t>
  </si>
  <si>
    <t>~/EHFI/combine_summary_stats.pl -m pattern -w Analysis_50w -b Analysis_50b -o Analysis_50.P_VALUE_SUMMARY</t>
  </si>
  <si>
    <t>~/EHFI/combine_summary_stats.pl -m pattern -w Analysis_13w -b Analysis_13b -o Analysis_13.P_VALUE_SUMMARY</t>
  </si>
  <si>
    <t>~/EHFI/combine_summary_stats.pl -m pattern -w Analysis_53w -b Analysis_53b -o Analysis_53.P_VALUE_SUMMARY</t>
  </si>
  <si>
    <t>~/EHFI/combine_summary_stats.pl -m pattern -w Analysis_54w -b Analysis_54b -o Analysis_54.P_VALUE_SUMMARY</t>
  </si>
  <si>
    <t>~/EHFI/combine_summary_stats.pl -m pattern -w Analysis_5w -b Analysis_5b -o Analysis_5.P_VALUE_SUMMARY</t>
  </si>
  <si>
    <t>~/EHFI/combine_summary_stats.pl -m pattern -w Analysis_7w -b Analysis_7b -o Analysis_7.P_VALUE_SUMMARY</t>
  </si>
  <si>
    <t>~/EHFI/combine_summary_stats.pl -m pattern -w Analysis_47w -b Analysis_47b -o Analysis_47.P_VALUE_SUMMARY</t>
  </si>
  <si>
    <t>~/EHFI/combine_summary_stats.pl -m pattern -w Analysis_48w -b Analysis_48b -o Analysis_48.P_VALUE_SUMMARY</t>
  </si>
  <si>
    <t>~/EHFI/combine_summary_stats.pl -m pattern -w Analysis_6w -b Analysis_6b -o Analysis_6.P_VALUE_SUMMARY</t>
  </si>
  <si>
    <t>~/EHFI/combine_summary_stats.pl -m pattern -w Analysis_51w -b Analysis_51b -o Analysis_51.P_VALUE_SUMMARY</t>
  </si>
  <si>
    <t>~/EHFI/combine_summary_stats.pl -m pattern -w Analysis_52w -b Analysis_52b -o Analysis_52.P_VALUE_SUMMARY</t>
  </si>
  <si>
    <t>~/EHFI/combine_summary_stats.pl -m pattern -w Analysis_26w -b Analysis_26b -o Analysis_26.P_VALUE_SUMMARY</t>
  </si>
  <si>
    <t>~/EHFI/combine_summary_stats.pl -m pattern -w Analysis_28w -b Analysis_28b -o Analysis_28.P_VALUE_SUMMARY</t>
  </si>
  <si>
    <t>~/EHFI/combine_summary_stats.pl -m pattern -w Analysis_41w -b Analysis_41b -o Analysis_41.P_VALUE_SUMMARY</t>
  </si>
  <si>
    <t>~/EHFI/combine_summary_stats.pl -m pattern -w Analysis_45w -b Analysis_45b -o Analysis_45.P_VALUE_SUMMARY</t>
  </si>
  <si>
    <t>~/EHFI/combine_summary_stats.pl -m pattern -w Analysis_27w -b Analysis_27b -o Analysis_27.P_VALUE_SUMMARY</t>
  </si>
  <si>
    <t>~/EHFI/combine_summary_stats.pl -m pattern -w Analysis_42w -b Analysis_42b -o Analysis_42.P_VALUE_SUMMARY</t>
  </si>
  <si>
    <t>~/EHFI/combine_summary_stats.pl -m pattern -w Analysis_46w -b Analysis_46b -o Analysis_46.P_VALUE_SUMMARY</t>
  </si>
  <si>
    <t>~/EHFI/combine_summary_stats.pl -m pattern -w Analysis_19w -b Analysis_19b -o Analysis_19.P_VALUE_SUMMARY</t>
  </si>
  <si>
    <t>~/EHFI/combine_summary_stats.pl -m pattern -w Analysis_21w -b Analysis_21b -o Analysis_21.P_VALUE_SUMMARY</t>
  </si>
  <si>
    <t>~/EHFI/combine_summary_stats.pl -m pattern -w Analysis_39w -b Analysis_39b -o Analysis_39.P_VALUE_SUMMARY</t>
  </si>
  <si>
    <t>~/EHFI/combine_summary_stats.pl -m pattern -w Analysis_43w -b Analysis_43b -o Analysis_43.P_VALUE_SUMMARY</t>
  </si>
  <si>
    <t>~/EHFI/combine_summary_stats.pl -m pattern -w Analysis_20w -b Analysis_20b -o Analysis_20.P_VALUE_SUMMARY</t>
  </si>
  <si>
    <t>~/EHFI/combine_summary_stats.pl -m pattern -w Analysis_40w -b Analysis_40b -o Analysis_40.P_VALUE_SUMMARY</t>
  </si>
  <si>
    <t>~/EHFI/combine_summary_stats.pl -m pattern -w Analysis_44w -b Analysis_44b -o Analysis_44.P_VALUE_SUMMARY</t>
  </si>
  <si>
    <t>index</t>
  </si>
  <si>
    <t>sub_index</t>
  </si>
  <si>
    <t xml:space="preserve"> -a ~/EHFI/qiime_trees/97_otus.tree</t>
  </si>
  <si>
    <t># Analysis_24_save_all</t>
  </si>
  <si>
    <t>~/EHFI/plot_pco_with_stats_all.3-4-13.pl -f 6.MG-RAST.100p.removed.norm -g EHFI.groups -p 1000 -t dataset_rand -m euclidean -z MG-RAST_pipe -c 10 -o Analysis_24w_all</t>
  </si>
  <si>
    <t>~/EHFI/plot_pco_with_stats_all.3-4-13.pl -f 6.MG-RAST.100p.removed.norm  -g EHFI.groups -p 1000 -t rowwise_rand -m euclidean -z MG-RAST_pipe -c 10 -o Analysis_24b_all</t>
  </si>
  <si>
    <t>~/EHFI/combine_summary_stats.pl -m pattern -w Analysis_24w_all -b Analysis_24w_all -o Analysis_24.dataset.P_VALUE_SUMMARY</t>
  </si>
  <si>
    <t>~/EHFI/combine_summary_stats.pl -m pattern -w Analysis_24b_all -b Analysis_24b_all -o Analysis_24.rowwise.P_VALUE_SUMMARY</t>
  </si>
  <si>
    <t># NEW.Analysis_24</t>
  </si>
  <si>
    <t>sig _if</t>
  </si>
  <si>
    <t>-s</t>
  </si>
  <si>
    <t>~/EHFI/plot_pco_with_stats_all.3-4-13.pl -f 4.MG-RAST.MG-RAST_default.included.norm -g EHFI.groups -s lt -p 1000 -t dataset_rand -m bray-curtis -z MG-RAST_pipe -c 10 -o Analysis_1w -cleanup</t>
  </si>
  <si>
    <t>~/EHFI/plot_pco_with_stats_all.3-4-13.pl -f 4.MG-RAST.MG-RAST_default.included.norm -g EHFI.groups -s gt -p 1000 -t rowwise_rand -m bray-curtis -z MG-RAST_pipe -c 10 -o Analysis_1b -cleanup</t>
  </si>
  <si>
    <t>~/EHFI/plot_pco_with_stats_all.3-4-13.pl -f 3.MG-RAST.MG-RAST_default.included.raw -g EHFI.groups -s lt -p 1000 -t dataset_rand -m bray-curtis -z MG-RAST_pipe -c 10 -o Analysis_2w -cleanup</t>
  </si>
  <si>
    <t>~/EHFI/plot_pco_with_stats_all.3-4-13.pl -f 3.MG-RAST.MG-RAST_default.included.raw  -g EHFI.groups -s gt -p 1000 -t rowwise_rand -m bray-curtis -z MG-RAST_pipe -c 10 -o Analysis_2b -cleanup</t>
  </si>
  <si>
    <t>~/EHFI/plot_pco_with_stats_all.3-4-13.pl -f 4.MG-RAST.MG-RAST_default.included.norm -g EHFI.groups -s lt -p 1000 -t dataset_rand -m euclidean -z MG-RAST_pipe -c 10 -o Analysis_3w -cleanup</t>
  </si>
  <si>
    <t>~/EHFI/plot_pco_with_stats_all.3-4-13.pl -f 4.MG-RAST.MG-RAST_default.included.norm  -g EHFI.groups -s gt -p 1000 -t rowwise_rand -m euclidean -z MG-RAST_pipe -c 10 -o Analysis_3b -cleanup</t>
  </si>
  <si>
    <t>~/EHFI/plot_pco_with_stats_all.3-4-13.pl -f 3.MG-RAST.MG-RAST_default.included.raw -g EHFI.groups -s lt -p 1000 -t dataset_rand -m euclidean -z MG-RAST_pipe -c 10 -o Analysis_4w -cleanup</t>
  </si>
  <si>
    <t>~/EHFI/plot_pco_with_stats_all.3-4-13.pl -f 3.MG-RAST.MG-RAST_default.included.raw  -g EHFI.groups -s gt -p 1000 -t rowwise_rand -m euclidean -z MG-RAST_pipe -c 10 -o Analysis_4b -cleanup</t>
  </si>
  <si>
    <t>~/EHFI/plot_pco_with_stats_all.3-4-13.pl -f 11.Qiime.Qiime_default.included.raw -g EHFI.groups -s lt -p 1000 -t dataset_rand -m unifrac -z qiime_pipe  -q qiime_table  -a ~/EHFI/qiime_trees/97_otus.tree -c 10 -o Analysis_5w -cleanup</t>
  </si>
  <si>
    <t>~/EHFI/plot_pco_with_stats_all.3-4-13.pl -f 11.Qiime.Qiime_default.included.raw  -g EHFI.groups -s gt -p 1000 -t rowwise_rand -m unifrac -z qiime_pipe  -q qiime_table  -a ~/EHFI/qiime_trees/97_otus.tree -c 10 -o Analysis_5b -cleanup</t>
  </si>
  <si>
    <t>~/EHFI/plot_pco_with_stats_all.3-4-13.pl -f 12.Qiime.Qiime_default.included.norm -g EHFI.groups -s lt -p 1000 -t dataset_rand -m weighted_unifrac -z qiime_pipe  -q qiime_table  -a ~/EHFI/qiime_trees/97_otus.tree -c 10 -o Analysis_6w -cleanup</t>
  </si>
  <si>
    <t>~/EHFI/plot_pco_with_stats_all.3-4-13.pl -f 12.Qiime.Qiime_default.included.norm  -g EHFI.groups -s gt -p 1000 -t rowwise_rand -m weighted_unifrac -z qiime_pipe  -q qiime_table  -a ~/EHFI/qiime_trees/97_otus.tree -c 10 -o Analysis_6b -cleanup</t>
  </si>
  <si>
    <t>~/EHFI/plot_pco_with_stats_all.3-4-13.pl -f 11.Qiime.Qiime_default.included.raw -g EHFI.groups -s lt -p 1000 -t dataset_rand -m weighted_unifrac -z qiime_pipe  -q qiime_table  -a ~/EHFI/qiime_trees/97_otus.tree -c 10 -o Analysis_7w -cleanup</t>
  </si>
  <si>
    <t>~/EHFI/plot_pco_with_stats_all.3-4-13.pl -f 11.Qiime.Qiime_default.included.raw  -g EHFI.groups -s gt -p 1000 -t rowwise_rand -m weighted_unifrac -z qiime_pipe  -q qiime_table  -a ~/EHFI/qiime_trees/97_otus.tree -c 10 -o Analysis_7b -cleanup</t>
  </si>
  <si>
    <t>~/EHFI/plot_pco_with_stats_all.3-4-13.pl -f 2.MG-RAST.MG-RAST_default.removed.norm -g EHFI.groups -s lt -p 1000 -t dataset_rand -m bray-curtis -z MG-RAST_pipe -c 10 -o Analysis_8w -cleanup</t>
  </si>
  <si>
    <t>~/EHFI/plot_pco_with_stats_all.3-4-13.pl -f 2.MG-RAST.MG-RAST_default.removed.norm  -g EHFI.groups -s gt -p 1000 -t rowwise_rand -m bray-curtis -z MG-RAST_pipe -c 10 -o Analysis_8b -cleanup</t>
  </si>
  <si>
    <t>~/EHFI/plot_pco_with_stats_all.3-4-13.pl -f 1.MG-RAST.MG-RAST_default.removed.raw -g EHFI.groups -s lt -p 1000 -t dataset_rand -m bray-curtis -z MG-RAST_pipe -c 10 -o Analysis_9w -cleanup</t>
  </si>
  <si>
    <t>~/EHFI/plot_pco_with_stats_all.3-4-13.pl -f 1.MG-RAST.MG-RAST_default.removed.raw -g EHFI.groups -s gt -p 1000 -t rowwise_rand -m bray-curtis -z MG-RAST_pipe -c 10 -o Analysis_9b -cleanup</t>
  </si>
  <si>
    <t>~/EHFI/plot_pco_with_stats_all.3-4-13.pl -f 2.MG-RAST.MG-RAST_default.removed.norm -g EHFI.groups -s lt -p 1000 -t dataset_rand -m euclidean -z MG-RAST_pipe -c 10 -o Analysis_10w -cleanup</t>
  </si>
  <si>
    <t>~/EHFI/plot_pco_with_stats_all.3-4-13.pl -f 2.MG-RAST.MG-RAST_default.removed.norm  -g EHFI.groups -s gt -p 1000 -t rowwise_rand -m euclidean -z MG-RAST_pipe -c 10 -o Analysis_10b -cleanup</t>
  </si>
  <si>
    <t>~/EHFI/plot_pco_with_stats_all.3-4-13.pl -f 1.MG-RAST.MG-RAST_default.removed.raw -g EHFI.groups -s lt -p 1000 -t dataset_rand -m euclidean -z MG-RAST_pipe -c 10 -o Analysis_11w -cleanup</t>
  </si>
  <si>
    <t>~/EHFI/plot_pco_with_stats_all.3-4-13.pl -f 1.MG-RAST.MG-RAST_default.removed.raw -g EHFI.groups -s gt -p 1000 -t rowwise_rand -m euclidean -z MG-RAST_pipe -c 10 -o Analysis_11b -cleanup</t>
  </si>
  <si>
    <t>~/EHFI/plot_pco_with_stats_all.3-4-13.pl -f 9.Qiime.Qiime_default.removed.raw -g EHFI.groups -s lt -p 1000 -t dataset_rand -m unifrac -z qiime_pipe  -q qiime_table  -a ~/EHFI/qiime_trees/97_otus.tree -c 10 -o Analysis_12w -cleanup</t>
  </si>
  <si>
    <t>~/EHFI/plot_pco_with_stats_all.3-4-13.pl -f 9.Qiime.Qiime_default.removed.raw  -g EHFI.groups -s gt -p 1000 -t rowwise_rand -m unifrac -z qiime_pipe  -q qiime_table  -a ~/EHFI/qiime_trees/97_otus.tree -c 10 -o Analysis_12b -cleanup</t>
  </si>
  <si>
    <t>~/EHFI/plot_pco_with_stats_all.3-4-13.pl -f 10.Qiime.Qiime_default.removed.norm -g EHFI.groups -s lt -p 1000 -t dataset_rand -m weighted_unifrac -z qiime_pipe  -q qiime_table  -a ~/EHFI/qiime_trees/97_otus.tree -c 10 -o Analysis_13w -cleanup</t>
  </si>
  <si>
    <t>~/EHFI/plot_pco_with_stats_all.3-4-13.pl -f 10.Qiime.Qiime_default.removed.norm  -g EHFI.groups -s gt -p 1000 -t rowwise_rand -m weighted_unifrac -z qiime_pipe  -q qiime_table  -a ~/EHFI/qiime_trees/97_otus.tree -c 10 -o Analysis_13b -cleanup</t>
  </si>
  <si>
    <t>~/EHFI/plot_pco_with_stats_all.3-4-13.pl -f 9.Qiime.Qiime_default.removed.raw -g EHFI.groups -s lt -p 1000 -t dataset_rand -m weighted_unifrac -z qiime_pipe  -q qiime_table  -a ~/EHFI/qiime_trees/97_otus.tree -c 10 -o Analysis_14w -cleanup</t>
  </si>
  <si>
    <t>~/EHFI/plot_pco_with_stats_all.3-4-13.pl -f 9.Qiime.Qiime_default.removed.raw  -g EHFI.groups -s gt -p 1000 -t rowwise_rand -m weighted_unifrac -z qiime_pipe  -q qiime_table  -a ~/EHFI/qiime_trees/97_otus.tree -c 10 -o Analysis_14b -cleanup</t>
  </si>
  <si>
    <t>~/EHFI/plot_pco_with_stats_all.3-4-13.pl -f 8.MG-RAST.100p.included.norm -g EHFI.groups -s lt -p 1000 -t dataset_rand -m bray-curtis -z MG-RAST_pipe -c 10 -o Analysis_15w -cleanup</t>
  </si>
  <si>
    <t>~/EHFI/plot_pco_with_stats_all.3-4-13.pl -f 8.MG-RAST.100p.included.norm  -g EHFI.groups -s gt -p 1000 -t rowwise_rand -m bray-curtis -z MG-RAST_pipe -c 10 -o Analysis_15b -cleanup</t>
  </si>
  <si>
    <t>~/EHFI/plot_pco_with_stats_all.3-4-13.pl -f 7.MG-RAST.100p.included.raw -g EHFI.groups -s lt -p 1000 -t dataset_rand -m bray-curtis -z MG-RAST_pipe -c 10 -o Analysis_16w -cleanup</t>
  </si>
  <si>
    <t>~/EHFI/plot_pco_with_stats_all.3-4-13.pl -f 7.MG-RAST.100p.included.raw  -g EHFI.groups -s gt -p 1000 -t rowwise_rand -m bray-curtis -z MG-RAST_pipe -c 10 -o Analysis_16b -cleanup</t>
  </si>
  <si>
    <t>~/EHFI/plot_pco_with_stats_all.3-4-13.pl -f 8.MG-RAST.100p.included.norm -g EHFI.groups -s lt -p 1000 -t dataset_rand -m euclidean -z MG-RAST_pipe -c 10 -o Analysis_17w -cleanup</t>
  </si>
  <si>
    <t>~/EHFI/plot_pco_with_stats_all.3-4-13.pl -f 8.MG-RAST.100p.included.norm  -g EHFI.groups -s gt -p 1000 -t rowwise_rand -m euclidean -z MG-RAST_pipe -c 10 -o Analysis_17b -cleanup</t>
  </si>
  <si>
    <t>~/EHFI/plot_pco_with_stats_all.3-4-13.pl -f 7.MG-RAST.100p.included.raw -g EHFI.groups -s lt -p 1000 -t dataset_rand -m euclidean -z MG-RAST_pipe -c 10 -o Analysis_18w -cleanup</t>
  </si>
  <si>
    <t>~/EHFI/plot_pco_with_stats_all.3-4-13.pl -f 7.MG-RAST.100p.included.raw  -g EHFI.groups -s gt -p 1000 -t rowwise_rand -m euclidean -z MG-RAST_pipe -c 10 -o Analysis_18b -cleanup</t>
  </si>
  <si>
    <t>~/EHFI/plot_pco_with_stats_all.3-4-13.pl -f 15.Qiime.100p.included.raw -g EHFI.groups -s lt -p 1000 -t dataset_rand -m unifrac -z qiime_pipe  -q qiime_table  -a ~/EHFI/qiime_trees/16S_all_gg_2011_1.tree -c 10 -o Analysis_19w -cleanup</t>
  </si>
  <si>
    <t>~/EHFI/plot_pco_with_stats_all.3-4-13.pl -f 15.Qiime.100p.included.raw  -g EHFI.groups -s gt -p 1000 -t rowwise_rand -m unifrac -z qiime_pipe  -q qiime_table  -a ~/EHFI/qiime_trees/16S_all_gg_2011_1.tree -c 10 -o Analysis_19b -cleanup</t>
  </si>
  <si>
    <t>~/EHFI/plot_pco_with_stats_all.3-4-13.pl -f 16.Qiime.100p.included.norm -g EHFI.groups -s lt -p 1000 -t dataset_rand -m weighted_unifrac -z qiime_pipe  -q qiime_table  -a ~/EHFI/qiime_trees/16S_all_gg_2011_1.tree -c 10 -o Analysis_20w -cleanup</t>
  </si>
  <si>
    <t>~/EHFI/plot_pco_with_stats_all.3-4-13.pl -f 16.Qiime.100p.included.norm  -g EHFI.groups -s gt -p 1000 -t rowwise_rand -m weighted_unifrac -z qiime_pipe  -q qiime_table  -a ~/EHFI/qiime_trees/16S_all_gg_2011_1.tree -c 10 -o Analysis_20b -cleanup</t>
  </si>
  <si>
    <t>~/EHFI/plot_pco_with_stats_all.3-4-13.pl -f 15.Qiime.100p.included.raw -g EHFI.groups -s lt -p 1000 -t dataset_rand -m weighted_unifrac -z qiime_pipe  -q qiime_table  -a ~/EHFI/qiime_trees/16S_all_gg_2011_1.tree -c 10 -o Analysis_21w -cleanup</t>
  </si>
  <si>
    <t>~/EHFI/plot_pco_with_stats_all.3-4-13.pl -f 15.Qiime.100p.included.raw  -g EHFI.groups -s gt -p 1000 -t rowwise_rand -m weighted_unifrac -z qiime_pipe  -q qiime_table  -a ~/EHFI/qiime_trees/16S_all_gg_2011_1.tree -c 10 -o Analysis_21b -cleanup</t>
  </si>
  <si>
    <t>~/EHFI/plot_pco_with_stats_all.3-4-13.pl -f 6.MG-RAST.100p.removed.norm -g EHFI.groups -s lt -p 1000 -t dataset_rand -m bray-curtis -z MG-RAST_pipe -c 10 -o Analysis_22w -cleanup</t>
  </si>
  <si>
    <t>~/EHFI/plot_pco_with_stats_all.3-4-13.pl -f 6.MG-RAST.100p.removed.norm  -g EHFI.groups -s gt -p 1000 -t rowwise_rand -m bray-curtis -z MG-RAST_pipe -c 10 -o Analysis_22b -cleanup</t>
  </si>
  <si>
    <t>~/EHFI/plot_pco_with_stats_all.3-4-13.pl -f 5.MG-RAST.100p.removed.raw -g EHFI.groups -s lt -p 1000 -t dataset_rand -m bray-curtis -z MG-RAST_pipe -c 10 -o Analysis_23w -cleanup</t>
  </si>
  <si>
    <t>~/EHFI/plot_pco_with_stats_all.3-4-13.pl -f 5.MG-RAST.100p.removed.raw  -g EHFI.groups -s gt -p 1000 -t rowwise_rand -m bray-curtis -z MG-RAST_pipe -c 10 -o Analysis_23b -cleanup</t>
  </si>
  <si>
    <t>~/EHFI/plot_pco_with_stats_all.3-4-13.pl -f 6.MG-RAST.100p.removed.norm -g EHFI.groups -s lt -p 1000 -t dataset_rand -m euclidean -z MG-RAST_pipe -c 10 -o Analysis_24w -cleanup</t>
  </si>
  <si>
    <t>~/EHFI/plot_pco_with_stats_all.3-4-13.pl -f 6.MG-RAST.100p.removed.norm  -g EHFI.groups -s gt -p 1000 -t rowwise_rand -m euclidean -z MG-RAST_pipe -c 10 -o Analysis_24b -cleanup</t>
  </si>
  <si>
    <t>~/EHFI/plot_pco_with_stats_all.3-4-13.pl -f 5.MG-RAST.100p.removed.raw -g EHFI.groups -s lt -p 1000 -t dataset_rand -m euclidean -z MG-RAST_pipe -c 10 -o Analysis_25w -cleanup</t>
  </si>
  <si>
    <t>~/EHFI/plot_pco_with_stats_all.3-4-13.pl -f 5.MG-RAST.100p.removed.raw  -g EHFI.groups -s gt -p 1000 -t rowwise_rand -m euclidean -z MG-RAST_pipe -c 10 -o Analysis_25b -cleanup</t>
  </si>
  <si>
    <t>~/EHFI/plot_pco_with_stats_all.3-4-13.pl -f 13.Qiime.100p.removed.raw -g EHFI.groups -s lt -p 1000 -t dataset_rand -m unifrac -z qiime_pipe  -q qiime_table  -a ~/EHFI/qiime_trees/16S_all_gg_2011_1.tree -c 10 -o Analysis_26w -cleanup</t>
  </si>
  <si>
    <t>~/EHFI/plot_pco_with_stats_all.3-4-13.pl -f 13.Qiime.100p.removed.raw  -g EHFI.groups -s gt -p 1000 -t rowwise_rand -m unifrac -z qiime_pipe  -q qiime_table  -a ~/EHFI/qiime_trees/16S_all_gg_2011_1.tree -c 10 -o Analysis_26b -cleanup</t>
  </si>
  <si>
    <t>~/EHFI/plot_pco_with_stats_all.3-4-13.pl -f 14.Qiime.100p.removed.norm -g EHFI.groups -s lt -p 1000 -t dataset_rand -m weighted_unifrac -z qiime_pipe  -q qiime_table  -a ~/EHFI/qiime_trees/16S_all_gg_2011_1.tree -c 10 -o Analysis_27w -cleanup</t>
  </si>
  <si>
    <t>~/EHFI/plot_pco_with_stats_all.3-4-13.pl -f 14.Qiime.100p.removed.norm  -g EHFI.groups -s gt -p 1000 -t rowwise_rand -m weighted_unifrac -z qiime_pipe  -q qiime_table  -a ~/EHFI/qiime_trees/16S_all_gg_2011_1.tree -c 10 -o Analysis_27b -cleanup</t>
  </si>
  <si>
    <t>~/EHFI/plot_pco_with_stats_all.3-4-13.pl -f 13.Qiime.100p.removed.raw -g EHFI.groups -s lt -p 1000 -t dataset_rand -m weighted_unifrac -z qiime_pipe  -q qiime_table  -a ~/EHFI/qiime_trees/16S_all_gg_2011_1.tree -c 10 -o Analysis_28w -cleanup</t>
  </si>
  <si>
    <t>~/EHFI/plot_pco_with_stats_all.3-4-13.pl -f 13.Qiime.100p.removed.raw  -g EHFI.groups -s gt -p 1000 -t rowwise_rand -m weighted_unifrac -z qiime_pipe  -q qiime_table  -a ~/EHFI/qiime_trees/16S_all_gg_2011_1.tree -c 10 -o Analysis_28b -cleanup</t>
  </si>
  <si>
    <t>~/EHFI/plot_pco_with_stats_all.3-4-13.pl -f 3.MG-RAST.MG-RAST_default.included.raw -g EHFI.groups -s lt -p 1000 -t dataset_rand -m euclidean -z MG-RAST_pipe -c 10 -o Analysis_29w -cleanup</t>
  </si>
  <si>
    <t>~/EHFI/plot_pco_with_stats_all.3-4-13.pl -f 3.MG-RAST.MG-RAST_default.included.raw  -g EHFI.groups -s gt -p 1000 -t rowwise_rand -m euclidean -z MG-RAST_pipe -c 10 -o Analysis_29b -cleanup</t>
  </si>
  <si>
    <t>~/EHFI/plot_pco_with_stats_all.3-4-13.pl -f 4.MG-RAST.MG-RAST_default.included.norm -g EHFI.groups -s lt -p 1000 -t dataset_rand -m euclidean -z MG-RAST_pipe -c 10 -o Analysis_30w -cleanup</t>
  </si>
  <si>
    <t>~/EHFI/plot_pco_with_stats_all.3-4-13.pl -f 4.MG-RAST.MG-RAST_default.included.norm  -g EHFI.groups -s gt -p 1000 -t rowwise_rand -m euclidean -z MG-RAST_pipe -c 10 -o Analysis_30b -cleanup</t>
  </si>
  <si>
    <t>~/EHFI/plot_pco_with_stats_all.3-4-13.pl -f 7.MG-RAST.100p.included.raw -g EHFI.groups -s lt -p 1000 -t dataset_rand -m euclidean -z MG-RAST_pipe -c 10 -o Analysis_31w -cleanup</t>
  </si>
  <si>
    <t>~/EHFI/plot_pco_with_stats_all.3-4-13.pl -f 7.MG-RAST.100p.included.raw  -g EHFI.groups -s gt -p 1000 -t rowwise_rand -m euclidean -z MG-RAST_pipe -c 10 -o Analysis_31b -cleanup</t>
  </si>
  <si>
    <t>~/EHFI/plot_pco_with_stats_all.3-4-13.pl -f 8.MG-RAST.100p.included.norm -g EHFI.groups -s lt -p 1000 -t dataset_rand -m euclidean -z MG-RAST_pipe -c 10 -o Analysis_32w -cleanup</t>
  </si>
  <si>
    <t>~/EHFI/plot_pco_with_stats_all.3-4-13.pl -f 8.MG-RAST.100p.included.norm  -g EHFI.groups -s gt -p 1000 -t rowwise_rand -m euclidean -z MG-RAST_pipe -c 10 -o Analysis_32b -cleanup</t>
  </si>
  <si>
    <t>~/EHFI/plot_pco_with_stats_all.3-4-13.pl -f 3.MG-RAST.MG-RAST_default.included.raw -g EHFI.groups -s lt -p 1000 -t dataset_rand -m euclidean -z MG-RAST_pipe -c 10 -o Analysis_33w -cleanup</t>
  </si>
  <si>
    <t>~/EHFI/plot_pco_with_stats_all.3-4-13.pl -f 3.MG-RAST.MG-RAST_default.included.raw  -g EHFI.groups -s gt -p 1000 -t rowwise_rand -m euclidean -z MG-RAST_pipe -c 10 -o Analysis_33b -cleanup</t>
  </si>
  <si>
    <t>~/EHFI/plot_pco_with_stats_all.3-4-13.pl -f 4.MG-RAST.MG-RAST_default.included.norm -g EHFI.groups -s lt -p 1000 -t dataset_rand -m euclidean -z MG-RAST_pipe -c 10 -o Analysis_34w -cleanup</t>
  </si>
  <si>
    <t>~/EHFI/plot_pco_with_stats_all.3-4-13.pl -f 4.MG-RAST.MG-RAST_default.included.norm  -g EHFI.groups -s gt -p 1000 -t rowwise_rand -m euclidean -z MG-RAST_pipe -c 10 -o Analysis_34b -cleanup</t>
  </si>
  <si>
    <t>~/EHFI/plot_pco_with_stats_all.3-4-13.pl -f 7.MG-RAST.100p.included.raw -g EHFI.groups -s lt -p 1000 -t dataset_rand -m euclidean -z MG-RAST_pipe -c 10 -o Analysis_35w -cleanup</t>
  </si>
  <si>
    <t>~/EHFI/plot_pco_with_stats_all.3-4-13.pl -f 7.MG-RAST.100p.included.raw  -g EHFI.groups -s gt -p 1000 -t rowwise_rand -m euclidean -z MG-RAST_pipe -c 10 -o Analysis_35b -cleanup</t>
  </si>
  <si>
    <t>~/EHFI/plot_pco_with_stats_all.3-4-13.pl -f 8.MG-RAST.100p.included.norm -g EHFI.groups -s lt -p 1000 -t dataset_rand -m euclidean -z MG-RAST_pipe  -c 10 -o Analysis_36w -cleanup</t>
  </si>
  <si>
    <t>~/EHFI/plot_pco_with_stats_all.3-4-13.pl -f 8.MG-RAST.100p.included.norm  -g EHFI.groups -s gt -p 1000 -t rowwise_rand -m euclidean -z MG-RAST_pipe  -c 10 -o Analysis_36b -cleanup</t>
  </si>
  <si>
    <t>~/EHFI/plot_pco_with_stats_all.3-4-13.pl -f 3.MG-RAST.MG-RAST_default.included.raw -g EHFI.groups -s lt -p 1000 -t dataset_rand -m OTU -z OTU_pipe -c 10 -o Analysis_37w -cleanup</t>
  </si>
  <si>
    <t>~/EHFI/plot_pco_with_stats_all.3-4-13.pl -f 3.MG-RAST.MG-RAST_default.included.raw  -g EHFI.groups -s gt -p 1000 -t rowwise_rand -m OTU -z OTU_pipe -c 10 -o Analysis_37b -cleanup</t>
  </si>
  <si>
    <t>~/EHFI/plot_pco_with_stats_all.3-4-13.pl -f 3.MG-RAST.MG-RAST_default.included.raw -g EHFI.groups -s lt -p 1000 -t dataset_rand -m w_OTU -z OTU_pipe -c 10 -o Analysis_38w -cleanup</t>
  </si>
  <si>
    <t>~/EHFI/plot_pco_with_stats_all.3-4-13.pl -f 3.MG-RAST.MG-RAST_default.included.raw  -g EHFI.groups -s gt -p 1000 -t rowwise_rand -m w_OTU -z OTU_pipe -c 10 -o Analysis_38b -cleanup</t>
  </si>
  <si>
    <t>~/EHFI/plot_pco_with_stats_all.3-4-13.pl -f 15.Qiime.100p.included.raw -g EHFI.groups -s lt -p 1000 -t dataset_rand -m euclidean -z qiime_pipe  -q qiime_table  -a ~/EHFI/qiime_trees/16S_all_gg_2011_1.tree -c 10 -o Analysis_39w -cleanup</t>
  </si>
  <si>
    <t>~/EHFI/plot_pco_with_stats_all.3-4-13.pl -f 15.Qiime.100p.included.raw  -g EHFI.groups -s gt -p 1000 -t rowwise_rand -m euclidean -z qiime_pipe  -q qiime_table  -a ~/EHFI/qiime_trees/16S_all_gg_2011_1.tree -c 10 -o Analysis_39b -cleanup</t>
  </si>
  <si>
    <t>~/EHFI/plot_pco_with_stats_all.3-4-13.pl -f 16.Qiime.100p.included.norm -g EHFI.groups -s lt -p 1000 -t dataset_rand -m euclidean -z qiime_pipe  -q qiime_table  -a ~/EHFI/qiime_trees/16S_all_gg_2011_1.tree -c 10 -o Analysis_40w -cleanup</t>
  </si>
  <si>
    <t>~/EHFI/plot_pco_with_stats_all.3-4-13.pl -f 16.Qiime.100p.included.norm  -g EHFI.groups -s gt -p 1000 -t rowwise_rand -m euclidean -z qiime_pipe  -q qiime_table  -a ~/EHFI/qiime_trees/16S_all_gg_2011_1.tree -c 10 -o Analysis_40b -cleanup</t>
  </si>
  <si>
    <t>~/EHFI/plot_pco_with_stats_all.3-4-13.pl -f 13.Qiime.100p.removed.raw -g EHFI.groups -s lt -p 1000 -t dataset_rand -m euclidean -z qiime_pipe  -q qiime_table  -a ~/EHFI/qiime_trees/16S_all_gg_2011_1.tree -c 10 -o Analysis_41w -cleanup</t>
  </si>
  <si>
    <t>~/EHFI/plot_pco_with_stats_all.3-4-13.pl -f 13.Qiime.100p.removed.raw  -g EHFI.groups -s gt -p 1000 -t rowwise_rand -m euclidean -z qiime_pipe  -q qiime_table  -a ~/EHFI/qiime_trees/16S_all_gg_2011_1.tree -c 10 -o Analysis_41b -cleanup</t>
  </si>
  <si>
    <t>~/EHFI/plot_pco_with_stats_all.3-4-13.pl -f 14.Qiime.100p.removed.norm -g EHFI.groups -s lt -p 1000 -t dataset_rand -m euclidean -z qiime_pipe  -q qiime_table  -a ~/EHFI/qiime_trees/16S_all_gg_2011_1.tree -c 10 -o Analysis_42w -cleanup</t>
  </si>
  <si>
    <t>~/EHFI/plot_pco_with_stats_all.3-4-13.pl -f 14.Qiime.100p.removed.norm  -g EHFI.groups -s gt -p 1000 -t rowwise_rand -m euclidean -z qiime_pipe  -q qiime_table  -a ~/EHFI/qiime_trees/16S_all_gg_2011_1.tree -c 10 -o Analysis_42b -cleanup</t>
  </si>
  <si>
    <t>~/EHFI/plot_pco_with_stats_all.3-4-13.pl -f 15.Qiime.100p.included.raw -g EHFI.groups -s lt -p 1000 -t dataset_rand -m bray_curtis -z qiime_pipe  -q qiime_table  -a ~/EHFI/qiime_trees/16S_all_gg_2011_1.tree -c 10 -o Analysis_43w -cleanup</t>
  </si>
  <si>
    <t>~/EHFI/plot_pco_with_stats_all.3-4-13.pl -f 15.Qiime.100p.included.raw  -g EHFI.groups -s gt -p 1000 -t rowwise_rand -m bray_curtis -z qiime_pipe  -q qiime_table  -a ~/EHFI/qiime_trees/16S_all_gg_2011_1.tree -c 10 -o Analysis_43b -cleanup</t>
  </si>
  <si>
    <t>~/EHFI/plot_pco_with_stats_all.3-4-13.pl -f 16.Qiime.100p.included.norm -g EHFI.groups -s lt -p 1000 -t dataset_rand -m bray_curtis -z qiime_pipe  -q qiime_table  -a ~/EHFI/qiime_trees/16S_all_gg_2011_1.tree -c 10 -o Analysis_44w -cleanup</t>
  </si>
  <si>
    <t>~/EHFI/plot_pco_with_stats_all.3-4-13.pl -f 16.Qiime.100p.included.norm  -g EHFI.groups -s gt -p 1000 -t rowwise_rand -m bray_curtis -z qiime_pipe  -q qiime_table  -a ~/EHFI/qiime_trees/16S_all_gg_2011_1.tree -c 10 -o Analysis_44b -cleanup</t>
  </si>
  <si>
    <t>~/EHFI/plot_pco_with_stats_all.3-4-13.pl -f 13.Qiime.100p.removed.raw -g EHFI.groups -s lt -p 1000 -t dataset_rand -m bray_curtis -z qiime_pipe  -q qiime_table  -a ~/EHFI/qiime_trees/16S_all_gg_2011_1.tree -c 10 -o Analysis_45w -cleanup</t>
  </si>
  <si>
    <t>~/EHFI/plot_pco_with_stats_all.3-4-13.pl -f 13.Qiime.100p.removed.raw  -g EHFI.groups -s gt -p 1000 -t rowwise_rand -m bray_curtis -z qiime_pipe  -q qiime_table  -a ~/EHFI/qiime_trees/16S_all_gg_2011_1.tree -c 10 -o Analysis_45b -cleanup</t>
  </si>
  <si>
    <t>~/EHFI/plot_pco_with_stats_all.3-4-13.pl -f 14.Qiime.100p.removed.norm -g EHFI.groups -s lt -p 1000 -t dataset_rand -m bray_curtis -z qiime_pipe  -q qiime_table  -a ~/EHFI/qiime_trees/16S_all_gg_2011_1.tree -c 10 -o Analysis_46w -cleanup</t>
  </si>
  <si>
    <t>~/EHFI/plot_pco_with_stats_all.3-4-13.pl -f 14.Qiime.100p.removed.norm  -g EHFI.groups -s gt -p 1000 -t rowwise_rand -m bray_curtis -z qiime_pipe  -q qiime_table  -a ~/EHFI/qiime_trees/16S_all_gg_2011_1.tree -c 10 -o Analysis_46b -cleanup</t>
  </si>
  <si>
    <t>~/EHFI/plot_pco_with_stats_all.3-4-13.pl -f 11.Qiime.Qiime_default.included.raw -g EHFI.groups -s lt -p 1000 -t dataset_rand -m bray_curtis -z qiime_pipe  -q qiime_table  -a ~/EHFI/qiime_trees/97_otus.tree -c 10 -o Analysis_47w -cleanup</t>
  </si>
  <si>
    <t>~/EHFI/plot_pco_with_stats_all.3-4-13.pl -f 11.Qiime.Qiime_default.included.raw  -g EHFI.groups -s gt -p 1000 -t rowwise_rand -m bray_curtis -z qiime_pipe  -q qiime_table  -a ~/EHFI/qiime_trees/97_otus.tree -c 10 -o Analysis_47b -cleanup</t>
  </si>
  <si>
    <t>~/EHFI/plot_pco_with_stats_all.3-4-13.pl -f 11.Qiime.Qiime_default.included.raw -g EHFI.groups -s lt -p 1000 -t dataset_rand -m euclidean -z qiime_pipe  -q qiime_table  -a ~/EHFI/qiime_trees/97_otus.tree -c 10 -o Analysis_48w -cleanup</t>
  </si>
  <si>
    <t>~/EHFI/plot_pco_with_stats_all.3-4-13.pl -f 11.Qiime.Qiime_default.included.raw  -g EHFI.groups -s gt -p 1000 -t rowwise_rand -m euclidean -z qiime_pipe  -q qiime_table  -a ~/EHFI/qiime_trees/97_otus.tree -c 10 -o Analysis_48b -cleanup</t>
  </si>
  <si>
    <t>~/EHFI/plot_pco_with_stats_all.3-4-13.pl -f 9.Qiime.Qiime_default.removed.raw -g EHFI.groups -s lt -p 1000 -t dataset_rand -m bray_curtis -z qiime_pipe  -q qiime_table  -a ~/EHFI/qiime_trees/97_otus.tree -c 10 -o Analysis_49w -cleanup</t>
  </si>
  <si>
    <t>~/EHFI/plot_pco_with_stats_all.3-4-13.pl -f 9.Qiime.Qiime_default.removed.raw  -g EHFI.groups -s gt -p 1000 -t rowwise_rand -m bray_curtis -z qiime_pipe  -q qiime_table  -a ~/EHFI/qiime_trees/97_otus.tree -c 10 -o Analysis_49b -cleanup</t>
  </si>
  <si>
    <t>~/EHFI/plot_pco_with_stats_all.3-4-13.pl -f 9.Qiime.Qiime_default.removed.raw -g EHFI.groups -s lt -p 1000 -t dataset_rand -m euclidean -z qiime_pipe  -q qiime_table  -a ~/EHFI/qiime_trees/97_otus.tree -c 10 -o Analysis_50w -cleanup</t>
  </si>
  <si>
    <t>~/EHFI/plot_pco_with_stats_all.3-4-13.pl -f 9.Qiime.Qiime_default.removed.raw  -g EHFI.groups -s gt -p 1000 -t rowwise_rand -m euclidean -z qiime_pipe  -q qiime_table  -a ~/EHFI/qiime_trees/97_otus.tree -c 10 -o Analysis_50b -cleanup</t>
  </si>
  <si>
    <t>~/EHFI/plot_pco_with_stats_all.3-4-13.pl -f 12.Qiime.Qiime_default.included.norm -g EHFI.groups -s lt -p 1000 -t dataset_rand -m bray_curtis -z qiime_pipe  -q qiime_table  -a ~/EHFI/qiime_trees/97_otus.tree -c 10 -o Analysis_51w -cleanup</t>
  </si>
  <si>
    <t>~/EHFI/plot_pco_with_stats_all.3-4-13.pl -f 12.Qiime.Qiime_default.included.norm  -g EHFI.groups -s gt -p 1000 -t rowwise_rand -m bray_curtis -z qiime_pipe  -q qiime_table  -a ~/EHFI/qiime_trees/97_otus.tree -c 10 -o Analysis_51b -cleanup</t>
  </si>
  <si>
    <t>~/EHFI/plot_pco_with_stats_all.3-4-13.pl -f 12.Qiime.Qiime_default.included.norm -g EHFI.groups -s lt -p 1000 -t dataset_rand -m euclidean -z qiime_pipe  -q qiime_table  -a ~/EHFI/qiime_trees/97_otus.tree -c 10 -o Analysis_52w -cleanup</t>
  </si>
  <si>
    <t>~/EHFI/plot_pco_with_stats_all.3-4-13.pl -f 12.Qiime.Qiime_default.included.norm  -g EHFI.groups -s gt -p 1000 -t rowwise_rand -m euclidean -z qiime_pipe  -q qiime_table  -a ~/EHFI/qiime_trees/97_otus.tree -c 10 -o Analysis_52b -cleanup</t>
  </si>
  <si>
    <t>~/EHFI/plot_pco_with_stats_all.3-4-13.pl -f 10.Qiime.Qiime_default.removed.norm -g EHFI.groups -s lt -p 1000 -t dataset_rand -m bray_curtis -z qiime_pipe  -q qiime_table  -a ~/EHFI/qiime_trees/97_otus.tree -c 10 -o Analysis_53w -cleanup</t>
  </si>
  <si>
    <t>~/EHFI/plot_pco_with_stats_all.3-4-13.pl -f 10.Qiime.Qiime_default.removed.norm  -g EHFI.groups -s gt -p 1000 -t rowwise_rand -m bray_curtis -z qiime_pipe  -q qiime_table  -a ~/EHFI/qiime_trees/97_otus.tree -c 10 -o Analysis_53b -cleanup</t>
  </si>
  <si>
    <t>~/EHFI/plot_pco_with_stats_all.3-4-13.pl -f 10.Qiime.Qiime_default.removed.norm -g EHFI.groups -s lt -p 1000 -t dataset_rand -m euclidean -z qiime_pipe  -q qiime_table  -a ~/EHFI/qiime_trees/97_otus.tree -c 10 -o Analysis_54w -cleanup</t>
  </si>
  <si>
    <t>~/EHFI/plot_pco_with_stats_all.3-4-13.pl -f 10.Qiime.Qiime_default.removed.norm  -g EHFI.groups -s gt -p 1000 -t rowwise_rand -m euclidean -z qiime_pipe  -q qiime_table  -a ~/EHFI/qiime_trees/97_otus.tree -c 10 -o Analysis_54b -cleanup</t>
  </si>
  <si>
    <t>Zhou_data.org_m5rna.species_abundance.1-11-12</t>
  </si>
  <si>
    <t>analysis</t>
  </si>
  <si>
    <t>dataset</t>
  </si>
  <si>
    <t>4.Zhou.genus_abundance.normed</t>
  </si>
  <si>
    <t>3.Zhou.genus_abundance.sg_included.raw</t>
  </si>
  <si>
    <t>2.Zhou.genus_abundance.sg_removed.normed</t>
  </si>
  <si>
    <t>1.Zhou.genus_abundance.sg_removed.raw</t>
  </si>
  <si>
    <t># Zhou.analysis_1</t>
  </si>
  <si>
    <t># Zhou.analysis_2</t>
  </si>
  <si>
    <t># Zhou.analysis_3</t>
  </si>
  <si>
    <t># Zhou.analysis_4</t>
  </si>
  <si>
    <t># Zhou.analysis_8</t>
  </si>
  <si>
    <t># Zhou.analysis_9</t>
  </si>
  <si>
    <t># Zhou.analysis_10</t>
  </si>
  <si>
    <t># Zhou.analysis_11</t>
  </si>
  <si>
    <t># Zhou.analysis_29</t>
  </si>
  <si>
    <t># Zhou.analysis_30</t>
  </si>
  <si>
    <t># Zhou.analysis_33</t>
  </si>
  <si>
    <t># Zhou.analysis_34</t>
  </si>
  <si>
    <t># Zhou.analysis_37</t>
  </si>
  <si>
    <t># Zhou.analysis_38</t>
  </si>
  <si>
    <t>~/EHFI/combine_summary_stats.pl -m pattern -w Zhou.analysis_1w -b Zhou.analysis_1b -o Zhou.analysis_1.P_VALUE_SUMMARY</t>
  </si>
  <si>
    <t>~/EHFI/combine_summary_stats.pl -m pattern -w Zhou.analysis_2w -b Zhou.analysis_2b -o Zhou.analysis_2.P_VALUE_SUMMARY</t>
  </si>
  <si>
    <t>~/EHFI/combine_summary_stats.pl -m pattern -w Zhou.analysis_3w -b Zhou.analysis_3b -o Zhou.analysis_3.P_VALUE_SUMMARY</t>
  </si>
  <si>
    <t>~/EHFI/combine_summary_stats.pl -m pattern -w Zhou.analysis_4w -b Zhou.analysis_4b -o Zhou.analysis_4.P_VALUE_SUMMARY</t>
  </si>
  <si>
    <t>~/EHFI/combine_summary_stats.pl -m pattern -w Zhou.analysis_8w -b Zhou.analysis_8b -o Zhou.analysis_8.P_VALUE_SUMMARY</t>
  </si>
  <si>
    <t>~/EHFI/combine_summary_stats.pl -m pattern -w Zhou.analysis_9w -b Zhou.analysis_9b -o Zhou.analysis_9.P_VALUE_SUMMARY</t>
  </si>
  <si>
    <t>~/EHFI/combine_summary_stats.pl -m pattern -w Zhou.analysis_10w -b Zhou.analysis_10b -o Zhou.analysis_10.P_VALUE_SUMMARY</t>
  </si>
  <si>
    <t>~/EHFI/combine_summary_stats.pl -m pattern -w Zhou.analysis_11w -b Zhou.analysis_11b -o Zhou.analysis_11.P_VALUE_SUMMARY</t>
  </si>
  <si>
    <t>~/EHFI/combine_summary_stats.pl -m pattern -w Zhou.analysis_29w -b Zhou.analysis_29b -o Zhou.analysis_29.P_VALUE_SUMMARY</t>
  </si>
  <si>
    <t>~/EHFI/combine_summary_stats.pl -m pattern -w Zhou.analysis_30w -b Zhou.analysis_30b -o Zhou.analysis_30.P_VALUE_SUMMARY</t>
  </si>
  <si>
    <t>~/EHFI/combine_summary_stats.pl -m pattern -w Zhou.analysis_33w -b Zhou.analysis_33b -o Zhou.analysis_33.P_VALUE_SUMMARY</t>
  </si>
  <si>
    <t>~/EHFI/combine_summary_stats.pl -m pattern -w Zhou.analysis_34w -b Zhou.analysis_34b -o Zhou.analysis_34.P_VALUE_SUMMARY</t>
  </si>
  <si>
    <t>~/EHFI/combine_summary_stats.pl -m pattern -w Zhou.analysis_37w -b Zhou.analysis_37b -o Zhou.analysis_37.P_VALUE_SUMMARY</t>
  </si>
  <si>
    <t>~/EHFI/combine_summary_stats.pl -m pattern -w Zhou.analysis_38w -b Zhou.analysis_38b -o Zhou.analysis_38.P_VALUE_SUMMARY</t>
  </si>
  <si>
    <t>warming16S_C115R_CTAGCA</t>
  </si>
  <si>
    <t>warming16S_C115F_CTAGCA</t>
  </si>
  <si>
    <t>warming16S_C094F_CGTCGA</t>
  </si>
  <si>
    <t>warming16S_C065R_CGACGT</t>
  </si>
  <si>
    <t>warming16S_C065F_CGACGT</t>
  </si>
  <si>
    <t>warming16S_C025R_CAGCAT</t>
  </si>
  <si>
    <t>warming16S_C025F_CAGCAT</t>
  </si>
  <si>
    <t>6UW_C158R_CTGTAG</t>
  </si>
  <si>
    <t>6UW_C158F_CTGTAG</t>
  </si>
  <si>
    <t>6UW_C127R_CTCATC</t>
  </si>
  <si>
    <t>6UW_C127F_CTCATC</t>
  </si>
  <si>
    <t>6UW_C095R_CGTCGC</t>
  </si>
  <si>
    <t>6UW_C095F_CGTCGC</t>
  </si>
  <si>
    <t>6UC_C131R_CTCGAT</t>
  </si>
  <si>
    <t>6UC_C131F_CTCGAT</t>
  </si>
  <si>
    <t>6UC_C083R_CGCGTC</t>
  </si>
  <si>
    <t>6UC_C083F_CGCGTC</t>
  </si>
  <si>
    <t>6UC_C079R_CGCATG</t>
  </si>
  <si>
    <t>6UC_C079F_CGCATG</t>
  </si>
  <si>
    <t>6CW_C145R_CTGATA</t>
  </si>
  <si>
    <t>6CW_C145F_CTGATA</t>
  </si>
  <si>
    <t>6CW_C137R_CTCTGA</t>
  </si>
  <si>
    <t>6CW_C137F_CTCTGA</t>
  </si>
  <si>
    <t>6CC_C134R_CTCGTG</t>
  </si>
  <si>
    <t>6CC_C134F_CTCGTG</t>
  </si>
  <si>
    <t>6CC_C026R_CAGCGA</t>
  </si>
  <si>
    <t>6CC_C026F_CAGCGA</t>
  </si>
  <si>
    <t>5UW_C098R_CGTCTG</t>
  </si>
  <si>
    <t>5UW_C098F_CGTCTG</t>
  </si>
  <si>
    <t>5UW_C070R_CGAGCT</t>
  </si>
  <si>
    <t>5UW_C070F_CGAGCT</t>
  </si>
  <si>
    <t>5UC_C162R_CTGTGC</t>
  </si>
  <si>
    <t>5UC_C162F_CTGTGC</t>
  </si>
  <si>
    <t>5UC_C146R_CTGATC</t>
  </si>
  <si>
    <t>5UC_C146F_CTGATC</t>
  </si>
  <si>
    <t>5CW_C132R_CTCGTA</t>
  </si>
  <si>
    <t>5CW_C132F_CTCGTA</t>
  </si>
  <si>
    <t>5CW_C088R_CGCTGT</t>
  </si>
  <si>
    <t>5CW_C088F_CGCTGT</t>
  </si>
  <si>
    <t>5CW_C075R_CGCAGA</t>
  </si>
  <si>
    <t>5CW_C075F_CGCAGA</t>
  </si>
  <si>
    <t>5CC_C161R_CTGTGA</t>
  </si>
  <si>
    <t>5CC_C161F_CTGTGA</t>
  </si>
  <si>
    <t>5CC_C157R_CTGTAC</t>
  </si>
  <si>
    <t>5CC_C157F_CTGTAC</t>
  </si>
  <si>
    <t>4UW_C144R_CTGAGT</t>
  </si>
  <si>
    <t>4UW_C144F_CTGAGT</t>
  </si>
  <si>
    <t>4UW_C128R_CTCATG</t>
  </si>
  <si>
    <t>4UW_C128F_CTCATG</t>
  </si>
  <si>
    <t>4UW_C077R_CGCAGT</t>
  </si>
  <si>
    <t>4UW_C077F_CGCAGT</t>
  </si>
  <si>
    <t>4UC_C159R_CTGTCA</t>
  </si>
  <si>
    <t>4UC_C159F_CTGTCA</t>
  </si>
  <si>
    <t>4UC_C099R_CGTGAC</t>
  </si>
  <si>
    <t>4UC_C099F_CGTGAC</t>
  </si>
  <si>
    <t>4CW_C130R_CTCGAG</t>
  </si>
  <si>
    <t>4CW_C130F_CTCGAG</t>
  </si>
  <si>
    <t>4CW_C084R_CGCTAC</t>
  </si>
  <si>
    <t>4CW_C084F_CGCTAC</t>
  </si>
  <si>
    <t>4CC_C150R_CTGCAT</t>
  </si>
  <si>
    <t>4CC_C150F_CTGCAT</t>
  </si>
  <si>
    <t>4CC_C125R_CTCAGT</t>
  </si>
  <si>
    <t>4CC_C125F_CTCAGT</t>
  </si>
  <si>
    <t>3UW_C143R_CTGAGC</t>
  </si>
  <si>
    <t>3UW_C143F_CTGAGC</t>
  </si>
  <si>
    <t>3UW_C101R_CGTGCT</t>
  </si>
  <si>
    <t>3UW_C101F_CGTGCT</t>
  </si>
  <si>
    <t>3UC_C140R_CTGACG</t>
  </si>
  <si>
    <t>3UC_C140F_CTGACG</t>
  </si>
  <si>
    <t>3UC_C066R_CGACTC</t>
  </si>
  <si>
    <t>3UC_C066F_CGACTC</t>
  </si>
  <si>
    <t>3CW_C151R_CTGCGA</t>
  </si>
  <si>
    <t>3CW_C151F_CTGCGA</t>
  </si>
  <si>
    <t>3CW_C102R_CGTGTC</t>
  </si>
  <si>
    <t>3CW_C102F_CGTGTC</t>
  </si>
  <si>
    <t>3CW_C090R_CGTAGC</t>
  </si>
  <si>
    <t>3CW_C090F_CGTAGC</t>
  </si>
  <si>
    <t>3CC_C116R_CTAGCG</t>
  </si>
  <si>
    <t>3CC_C116F_CTAGCG</t>
  </si>
  <si>
    <t>3CC_C086R_CGCTGA</t>
  </si>
  <si>
    <t>3CC_C086F_CGCTGA</t>
  </si>
  <si>
    <t>3CC_C081R_CGCGAT</t>
  </si>
  <si>
    <t>3CC_C081F_CGCGAT</t>
  </si>
  <si>
    <t>2UW_C147R_CTGATG</t>
  </si>
  <si>
    <t>2UW_C147F_CTGATG</t>
  </si>
  <si>
    <t>2UW_C126R_CTCATA</t>
  </si>
  <si>
    <t>2UW_C126F_CTCATA</t>
  </si>
  <si>
    <t>2UW_C100R_CGTGCA</t>
  </si>
  <si>
    <t>2UW_C100F_CGTGCA</t>
  </si>
  <si>
    <t>2UC_C093R_CGTCAG</t>
  </si>
  <si>
    <t>2UC_C093F_CGTCAG</t>
  </si>
  <si>
    <t>2UC_C091R_CGTATA</t>
  </si>
  <si>
    <t>2UC_C091F_CGTATA</t>
  </si>
  <si>
    <t>2UC_C074R_CGATGC</t>
  </si>
  <si>
    <t>2UC_C074F_CGATGC</t>
  </si>
  <si>
    <t>2CW_C160R_CTGTCG</t>
  </si>
  <si>
    <t>2CW_C160F_CTGTCG</t>
  </si>
  <si>
    <t>2CC_C154R_CTGCTA</t>
  </si>
  <si>
    <t>2CC_C154F_CTGCTA</t>
  </si>
  <si>
    <t>2CC_C139R_CTGACA</t>
  </si>
  <si>
    <t>2CC_C139F_CTGACA</t>
  </si>
  <si>
    <t>1UW_C153R_CTGCGT</t>
  </si>
  <si>
    <t>1UW_C153F_CTGCGT</t>
  </si>
  <si>
    <t>1UC_C149R_CTGCAG</t>
  </si>
  <si>
    <t>1UC_C149F_CTGCAG</t>
  </si>
  <si>
    <t>1UC_C141R_CTGACT</t>
  </si>
  <si>
    <t>1UC_C141F_CTGACT</t>
  </si>
  <si>
    <t>1CW_C136R_CTCTAG</t>
  </si>
  <si>
    <t>1CW_C136F_CTCTAG</t>
  </si>
  <si>
    <t>1CW_C096R_CGTCGT</t>
  </si>
  <si>
    <t>1CW_C096F_CGTCGT</t>
  </si>
  <si>
    <t>1CW_C089R_CGTACG</t>
  </si>
  <si>
    <t>1CW_C089F_CGTACG</t>
  </si>
  <si>
    <t>1CC_C156R_CTGCTG</t>
  </si>
  <si>
    <t>1CC_C156F_CTGCTG</t>
  </si>
  <si>
    <t>1CC_C085R_CGCTAG</t>
  </si>
  <si>
    <t>1CC_C085F_CGCTAG</t>
  </si>
  <si>
    <t>1CC_C082R_CGCGTA</t>
  </si>
  <si>
    <t>1CC_C082F_CGCGTA</t>
  </si>
  <si>
    <t>missing</t>
  </si>
  <si>
    <t>warming16S</t>
  </si>
  <si>
    <t>warming16S_C094R_CGTCGA</t>
  </si>
  <si>
    <t>job</t>
  </si>
  <si>
    <t>id</t>
  </si>
  <si>
    <t>name</t>
  </si>
  <si>
    <t>C115R</t>
  </si>
  <si>
    <t>CTAGCA</t>
  </si>
  <si>
    <t>C115F</t>
  </si>
  <si>
    <t>C094F</t>
  </si>
  <si>
    <t>CGTCGA</t>
  </si>
  <si>
    <t>C065R</t>
  </si>
  <si>
    <t>CGACGT</t>
  </si>
  <si>
    <t>C065F</t>
  </si>
  <si>
    <t>C025R</t>
  </si>
  <si>
    <t>CAGCAT</t>
  </si>
  <si>
    <t>C025F</t>
  </si>
  <si>
    <t>6UW</t>
  </si>
  <si>
    <t>C158R</t>
  </si>
  <si>
    <t>CTGTAG</t>
  </si>
  <si>
    <t>C158F</t>
  </si>
  <si>
    <t>C127R</t>
  </si>
  <si>
    <t>CTCATC</t>
  </si>
  <si>
    <t>C127F</t>
  </si>
  <si>
    <t>C095R</t>
  </si>
  <si>
    <t>CGTCGC</t>
  </si>
  <si>
    <t>C095F</t>
  </si>
  <si>
    <t>6UC</t>
  </si>
  <si>
    <t>C131R</t>
  </si>
  <si>
    <t>CTCGAT</t>
  </si>
  <si>
    <t>C131F</t>
  </si>
  <si>
    <t>C083R</t>
  </si>
  <si>
    <t>CGCGTC</t>
  </si>
  <si>
    <t>C083F</t>
  </si>
  <si>
    <t>C079R</t>
  </si>
  <si>
    <t>CGCATG</t>
  </si>
  <si>
    <t>C079F</t>
  </si>
  <si>
    <t>6CW</t>
  </si>
  <si>
    <t>C145R</t>
  </si>
  <si>
    <t>CTGATA</t>
  </si>
  <si>
    <t>C145F</t>
  </si>
  <si>
    <t>C137R</t>
  </si>
  <si>
    <t>CTCTGA</t>
  </si>
  <si>
    <t>C137F</t>
  </si>
  <si>
    <t>6CC</t>
  </si>
  <si>
    <t>C134R</t>
  </si>
  <si>
    <t>CTCGTG</t>
  </si>
  <si>
    <t>C134F</t>
  </si>
  <si>
    <t>C026R</t>
  </si>
  <si>
    <t>CAGCGA</t>
  </si>
  <si>
    <t>C026F</t>
  </si>
  <si>
    <t>5UW</t>
  </si>
  <si>
    <t>C098R</t>
  </si>
  <si>
    <t>CGTCTG</t>
  </si>
  <si>
    <t>C098F</t>
  </si>
  <si>
    <t>C070R</t>
  </si>
  <si>
    <t>CGAGCT</t>
  </si>
  <si>
    <t>C070F</t>
  </si>
  <si>
    <t>5UC</t>
  </si>
  <si>
    <t>C162R</t>
  </si>
  <si>
    <t>CTGTGC</t>
  </si>
  <si>
    <t>C162F</t>
  </si>
  <si>
    <t>C146R</t>
  </si>
  <si>
    <t>CTGATC</t>
  </si>
  <si>
    <t>C146F</t>
  </si>
  <si>
    <t>5CW</t>
  </si>
  <si>
    <t>C132R</t>
  </si>
  <si>
    <t>CTCGTA</t>
  </si>
  <si>
    <t>C132F</t>
  </si>
  <si>
    <t>C088R</t>
  </si>
  <si>
    <t>CGCTGT</t>
  </si>
  <si>
    <t>C088F</t>
  </si>
  <si>
    <t>C075R</t>
  </si>
  <si>
    <t>CGCAGA</t>
  </si>
  <si>
    <t>C075F</t>
  </si>
  <si>
    <t>5CC</t>
  </si>
  <si>
    <t>C161R</t>
  </si>
  <si>
    <t>CTGTGA</t>
  </si>
  <si>
    <t>C161F</t>
  </si>
  <si>
    <t>C157R</t>
  </si>
  <si>
    <t>CTGTAC</t>
  </si>
  <si>
    <t>C157F</t>
  </si>
  <si>
    <t>4UW</t>
  </si>
  <si>
    <t>C144R</t>
  </si>
  <si>
    <t>CTGAGT</t>
  </si>
  <si>
    <t>C144F</t>
  </si>
  <si>
    <t>C128R</t>
  </si>
  <si>
    <t>CTCATG</t>
  </si>
  <si>
    <t>C128F</t>
  </si>
  <si>
    <t>C077R</t>
  </si>
  <si>
    <t>CGCAGT</t>
  </si>
  <si>
    <t>C077F</t>
  </si>
  <si>
    <t>4UC</t>
  </si>
  <si>
    <t>C159R</t>
  </si>
  <si>
    <t>CTGTCA</t>
  </si>
  <si>
    <t>C159F</t>
  </si>
  <si>
    <t>C099R</t>
  </si>
  <si>
    <t>CGTGAC</t>
  </si>
  <si>
    <t>C099F</t>
  </si>
  <si>
    <t>4CW</t>
  </si>
  <si>
    <t>C130R</t>
  </si>
  <si>
    <t>CTCGAG</t>
  </si>
  <si>
    <t>C130F</t>
  </si>
  <si>
    <t>C084R</t>
  </si>
  <si>
    <t>CGCTAC</t>
  </si>
  <si>
    <t>C084F</t>
  </si>
  <si>
    <t>4CC</t>
  </si>
  <si>
    <t>C150R</t>
  </si>
  <si>
    <t>CTGCAT</t>
  </si>
  <si>
    <t>C150F</t>
  </si>
  <si>
    <t>C125R</t>
  </si>
  <si>
    <t>CTCAGT</t>
  </si>
  <si>
    <t>C125F</t>
  </si>
  <si>
    <t>3UW</t>
  </si>
  <si>
    <t>C143R</t>
  </si>
  <si>
    <t>CTGAGC</t>
  </si>
  <si>
    <t>C143F</t>
  </si>
  <si>
    <t>C101R</t>
  </si>
  <si>
    <t>CGTGCT</t>
  </si>
  <si>
    <t>C101F</t>
  </si>
  <si>
    <t>3UC</t>
  </si>
  <si>
    <t>C140R</t>
  </si>
  <si>
    <t>CTGACG</t>
  </si>
  <si>
    <t>C140F</t>
  </si>
  <si>
    <t>C066R</t>
  </si>
  <si>
    <t>CGACTC</t>
  </si>
  <si>
    <t>C066F</t>
  </si>
  <si>
    <t>3CW</t>
  </si>
  <si>
    <t>C151R</t>
  </si>
  <si>
    <t>CTGCGA</t>
  </si>
  <si>
    <t>C151F</t>
  </si>
  <si>
    <t>C102R</t>
  </si>
  <si>
    <t>CGTGTC</t>
  </si>
  <si>
    <t>C102F</t>
  </si>
  <si>
    <t>C090R</t>
  </si>
  <si>
    <t>CGTAGC</t>
  </si>
  <si>
    <t>C090F</t>
  </si>
  <si>
    <t>3CC</t>
  </si>
  <si>
    <t>C116R</t>
  </si>
  <si>
    <t>CTAGCG</t>
  </si>
  <si>
    <t>C116F</t>
  </si>
  <si>
    <t>C086R</t>
  </si>
  <si>
    <t>CGCTGA</t>
  </si>
  <si>
    <t>C086F</t>
  </si>
  <si>
    <t>C081R</t>
  </si>
  <si>
    <t>CGCGAT</t>
  </si>
  <si>
    <t>C081F</t>
  </si>
  <si>
    <t>2UW</t>
  </si>
  <si>
    <t>C147R</t>
  </si>
  <si>
    <t>CTGATG</t>
  </si>
  <si>
    <t>C147F</t>
  </si>
  <si>
    <t>C126R</t>
  </si>
  <si>
    <t>CTCATA</t>
  </si>
  <si>
    <t>C126F</t>
  </si>
  <si>
    <t>C100R</t>
  </si>
  <si>
    <t>CGTGCA</t>
  </si>
  <si>
    <t>C100F</t>
  </si>
  <si>
    <t>2UC</t>
  </si>
  <si>
    <t>C093R</t>
  </si>
  <si>
    <t>CGTCAG</t>
  </si>
  <si>
    <t>C093F</t>
  </si>
  <si>
    <t>C091R</t>
  </si>
  <si>
    <t>CGTATA</t>
  </si>
  <si>
    <t>C091F</t>
  </si>
  <si>
    <t>C074R</t>
  </si>
  <si>
    <t>CGATGC</t>
  </si>
  <si>
    <t>C074F</t>
  </si>
  <si>
    <t>2CW</t>
  </si>
  <si>
    <t>C160R</t>
  </si>
  <si>
    <t>CTGTCG</t>
  </si>
  <si>
    <t>C160F</t>
  </si>
  <si>
    <t>2CC</t>
  </si>
  <si>
    <t>C154R</t>
  </si>
  <si>
    <t>CTGCTA</t>
  </si>
  <si>
    <t>C154F</t>
  </si>
  <si>
    <t>C139R</t>
  </si>
  <si>
    <t>CTGACA</t>
  </si>
  <si>
    <t>C139F</t>
  </si>
  <si>
    <t>1UW</t>
  </si>
  <si>
    <t>C153R</t>
  </si>
  <si>
    <t>CTGCGT</t>
  </si>
  <si>
    <t>C153F</t>
  </si>
  <si>
    <t>1UC</t>
  </si>
  <si>
    <t>C149R</t>
  </si>
  <si>
    <t>CTGCAG</t>
  </si>
  <si>
    <t>C149F</t>
  </si>
  <si>
    <t>C141R</t>
  </si>
  <si>
    <t>CTGACT</t>
  </si>
  <si>
    <t>C141F</t>
  </si>
  <si>
    <t>1CW</t>
  </si>
  <si>
    <t>C136R</t>
  </si>
  <si>
    <t>CTCTAG</t>
  </si>
  <si>
    <t>C136F</t>
  </si>
  <si>
    <t>C096R</t>
  </si>
  <si>
    <t>CGTCGT</t>
  </si>
  <si>
    <t>C096F</t>
  </si>
  <si>
    <t>C089R</t>
  </si>
  <si>
    <t>CGTACG</t>
  </si>
  <si>
    <t>C089F</t>
  </si>
  <si>
    <t>1CC</t>
  </si>
  <si>
    <t>C156R</t>
  </si>
  <si>
    <t>CTGCTG</t>
  </si>
  <si>
    <t>C156F</t>
  </si>
  <si>
    <t>C085R</t>
  </si>
  <si>
    <t>CGCTAG</t>
  </si>
  <si>
    <t>C085F</t>
  </si>
  <si>
    <t>C082R</t>
  </si>
  <si>
    <t>CGCGTA</t>
  </si>
  <si>
    <t>C082F</t>
  </si>
  <si>
    <t>C094R</t>
  </si>
  <si>
    <t>cat id</t>
  </si>
  <si>
    <t>cat group lists</t>
  </si>
  <si>
    <t>mgm4479747.3,mgm4479746.3,mgm4479745.3,mgm4479744.3,mgm4479743.3,mgm4479742.3</t>
  </si>
  <si>
    <t>group_name</t>
  </si>
  <si>
    <t>groups text</t>
  </si>
  <si>
    <t>mgm4479669.3,mgm4479668.3,mgm4479667.3,mgm4479666.3,mgm4479665.3,mgm4479664.3</t>
  </si>
  <si>
    <t>mgm4479675.3,mgm4479674.3,mgm4479673.3,mgm4479672.3,mgm4479671.3,mgm4479670.3</t>
  </si>
  <si>
    <t>mgm4479679.3,mgm4479678.3,mgm4479677.3,mgm4479676.3</t>
  </si>
  <si>
    <t>mgm4479681.3,mgm4479680.3</t>
  </si>
  <si>
    <t>mgm4479685.3,mgm4479684.3,mgm4479683.3,mgm4479682.3</t>
  </si>
  <si>
    <t>mgm4479687.3,mgm4479686.3</t>
  </si>
  <si>
    <t>mgm4479693.3,mgm4479692.3,mgm4479691.3,mgm4479690.3,mgm4479689.3,mgm4479688.3</t>
  </si>
  <si>
    <t>mgm4479699.3,mgm4479698.3,mgm4479697.3,mgm4479696.3,mgm4479695.3,mgm4479694.3</t>
  </si>
  <si>
    <t>mgm4479705.3,mgm4479704.3,mgm4479703.3,mgm4479702.3,mgm4479701.3,mgm4479700.3</t>
  </si>
  <si>
    <t>mgm4479711.3,mgm4479710.3,mgm4479709.3,mgm4479708.3,mgm4479707.3,mgm4479706.3</t>
  </si>
  <si>
    <t>mgm4479715.3,mgm4479714.3,mgm4479713.3,mgm4479712.3</t>
  </si>
  <si>
    <t>mgm4479719.3,mgm4479718.3,mgm4479717.3,mgm4479716.3</t>
  </si>
  <si>
    <t>mgm4479723.3,mgm4479722.3,mgm4479721.3,mgm4479720.3</t>
  </si>
  <si>
    <t>mgm4479727.3,mgm4479726.3,mgm4479725.3,mgm4479724.3</t>
  </si>
  <si>
    <t>mgm4479731.3,mgm4479730.3,mgm4479729.3,mgm4479728.3</t>
  </si>
  <si>
    <t>mgm4479737.3,mgm4479736.3,mgm4479735.3,mgm4479734.3,mgm4479733.3,mgm4479732.3</t>
  </si>
  <si>
    <t>mgm4479741.3,mgm4479740.3,mgm4479739.3,mgm4479738.3</t>
  </si>
  <si>
    <t>mgm4479751.3,mgm4479750.3,mgm4479749.3,mgm4479748.3</t>
  </si>
  <si>
    <t>mgm4479755.3,mgm4479754.3,mgm4479753.3,mgm4479752.3</t>
  </si>
  <si>
    <t>mgm4479759.3,mgm4479758.3,mgm4479757.3,mgm4479756.3</t>
  </si>
  <si>
    <t>mgm4479763.3,mgm4479762.3,mgm4479761.3,mgm4479760.3</t>
  </si>
  <si>
    <t>mgm4479769.3,mgm4479768.3,mgm4479767.3,mgm4479766.3,mgm4479765.3,mgm4479764.3</t>
  </si>
  <si>
    <t>mgm4479775.3,mgm4479774.3,mgm4479773.3,mgm4479772.3,mgm4479771.3,mgm4479770.3</t>
  </si>
  <si>
    <t>mgm4479783.3,mgm4479782.3,mgm4479780.3,mgm4479779.3,mgm4479778.3,mgm4479777.3,mgm4479776.3</t>
  </si>
  <si>
    <t>arbitrary group id</t>
  </si>
  <si>
    <t>sorted group id</t>
  </si>
  <si>
    <t>sorted group number</t>
  </si>
  <si>
    <t>~/EHFI/plot_pco_with_stats_all.3-4-13.pl -f 4.Zhou.genus_abundance.normed -g Zhou.groups -s lt -p 1000 -t dataset_rand -m bray-curtis -z MG-RAST_pipe -c 10 -o Zhou.analysis_1w -cleanup</t>
  </si>
  <si>
    <t>~/EHFI/plot_pco_with_stats_all.3-4-13.pl -f 4.Zhou.genus_abundance.normed -g Zhou.groups -s gt -p 1000 -t rowwise_rand -m bray-curtis -z MG-RAST_pipe -c 10 -o Zhou.analysis_1b -cleanup</t>
  </si>
  <si>
    <t>~/EHFI/plot_pco_with_stats_all.3-4-13.pl -f 3.Zhou.genus_abundance.sg_included.raw -g Zhou.groups -s lt -p 1000 -t dataset_rand -m bray-curtis -z MG-RAST_pipe -c 10 -o Zhou.analysis_2w -cleanup</t>
  </si>
  <si>
    <t>~/EHFI/plot_pco_with_stats_all.3-4-13.pl -f 3.Zhou.genus_abundance.sg_included.raw -g Zhou.groups -s gt -p 1000 -t rowwise_rand -m bray-curtis -z MG-RAST_pipe -c 10 -o Zhou.analysis_2b -cleanup</t>
  </si>
  <si>
    <t>~/EHFI/plot_pco_with_stats_all.3-4-13.pl -f 4.Zhou.genus_abundance.normed -g Zhou.groups -s lt -p 1000 -t dataset_rand -m euclidean -z MG-RAST_pipe -c 10 -o Zhou.analysis_3w -cleanup</t>
  </si>
  <si>
    <t>~/EHFI/plot_pco_with_stats_all.3-4-13.pl -f 4.Zhou.genus_abundance.normed -g Zhou.groups -s gt -p 1000 -t rowwise_rand -m euclidean -z MG-RAST_pipe -c 10 -o Zhou.analysis_3b -cleanup</t>
  </si>
  <si>
    <t>~/EHFI/plot_pco_with_stats_all.3-4-13.pl -f 3.Zhou.genus_abundance.sg_included.raw -g Zhou.groups -s lt -p 1000 -t dataset_rand -m euclidean -z MG-RAST_pipe -c 10 -o Zhou.analysis_4w -cleanup</t>
  </si>
  <si>
    <t>~/EHFI/plot_pco_with_stats_all.3-4-13.pl -f 3.Zhou.genus_abundance.sg_included.raw -g Zhou.groups -s gt -p 1000 -t rowwise_rand -m euclidean -z MG-RAST_pipe -c 10 -o Zhou.analysis_4b -cleanup</t>
  </si>
  <si>
    <t>~/EHFI/plot_pco_with_stats_all.3-4-13.pl -f 2.Zhou.genus_abundance.sg_removed.normed -g Zhou.groups -s lt -p 1000 -t dataset_rand -m bray-curtis -z MG-RAST_pipe -c 10 -o Zhou.analysis_8w -cleanup</t>
  </si>
  <si>
    <t>~/EHFI/plot_pco_with_stats_all.3-4-13.pl -f 2.Zhou.genus_abundance.sg_removed.normed -g Zhou.groups -s gt -p 1000 -t rowwise_rand -m bray-curtis -z MG-RAST_pipe -c 10 -o Zhou.analysis_8b -cleanup</t>
  </si>
  <si>
    <t>~/EHFI/plot_pco_with_stats_all.3-4-13.pl -f 1.Zhou.genus_abundance.sg_removed.raw -g Zhou.groups -s lt -p 1000 -t dataset_rand -m bray-curtis -z MG-RAST_pipe -c 10 -o Zhou.analysis_9w -cleanup</t>
  </si>
  <si>
    <t>~/EHFI/plot_pco_with_stats_all.3-4-13.pl -f 1.Zhou.genus_abundance.sg_removed.raw -g Zhou.groups -s gt -p 1000 -t rowwise_rand -m bray-curtis -z MG-RAST_pipe -c 10 -o Zhou.analysis_9b -cleanup</t>
  </si>
  <si>
    <t>~/EHFI/plot_pco_with_stats_all.3-4-13.pl -f 2.Zhou.genus_abundance.sg_removed.normed -g Zhou.groups -s lt -p 1000 -t dataset_rand -m euclidean -z MG-RAST_pipe -c 10 -o Zhou.analysis_10w -cleanup</t>
  </si>
  <si>
    <t>~/EHFI/plot_pco_with_stats_all.3-4-13.pl -f 2.Zhou.genus_abundance.sg_removed.normed -g Zhou.groups -s gt -p 1000 -t rowwise_rand -m euclidean -z MG-RAST_pipe -c 10 -o Zhou.analysis_10b -cleanup</t>
  </si>
  <si>
    <t>~/EHFI/plot_pco_with_stats_all.3-4-13.pl -f 1.Zhou.genus_abundance.sg_removed.raw -g Zhou.groups -s lt -p 1000 -t dataset_rand -m euclidean -z MG-RAST_pipe -c 10 -o Zhou.analysis_11w -cleanup</t>
  </si>
  <si>
    <t>~/EHFI/plot_pco_with_stats_all.3-4-13.pl -f 1.Zhou.genus_abundance.sg_removed.raw -g Zhou.groups -s gt -p 1000 -t rowwise_rand -m euclidean -z MG-RAST_pipe -c 10 -o Zhou.analysis_11b -cleanup</t>
  </si>
  <si>
    <t>~/EHFI/plot_pco_with_stats_all.3-4-13.pl -f 3.Zhou.genus_abundance.sg_included.raw -g Zhou.groups -s lt -p 1000 -t dataset_rand -m euclidean -z MG-RAST_pipe -c 10 -o Zhou.analysis_29w -cleanup</t>
  </si>
  <si>
    <t>~/EHFI/plot_pco_with_stats_all.3-4-13.pl -f 3.Zhou.genus_abundance.sg_included.raw -g Zhou.groups -s gt -p 1000 -t rowwise_rand -m euclidean -z MG-RAST_pipe -c 10 -o Zhou.analysis_29b -cleanup</t>
  </si>
  <si>
    <t>~/EHFI/plot_pco_with_stats_all.3-4-13.pl -f 4.Zhou.genus_abundance.normed -g Zhou.groups -s lt -p 1000 -t dataset_rand -m euclidean -z MG-RAST_pipe -c 10 -o Zhou.analysis_30w -cleanup</t>
  </si>
  <si>
    <t>~/EHFI/plot_pco_with_stats_all.3-4-13.pl -f 4.Zhou.genus_abundance.normed -g Zhou.groups -s gt -p 1000 -t rowwise_rand -m euclidean -z MG-RAST_pipe -c 10 -o Zhou.analysis_30b -cleanup</t>
  </si>
  <si>
    <t>~/EHFI/plot_pco_with_stats_all.3-4-13.pl -f 3.Zhou.genus_abundance.sg_included.raw -g Zhou.groups -s lt -p 1000 -t dataset_rand -m euclidean -z MG-RAST_pipe -c 10 -o Zhou.analysis_33w -cleanup</t>
  </si>
  <si>
    <t>~/EHFI/plot_pco_with_stats_all.3-4-13.pl -f 3.Zhou.genus_abundance.sg_included.raw -g Zhou.groups -s gt -p 1000 -t rowwise_rand -m euclidean -z MG-RAST_pipe -c 10 -o Zhou.analysis_33b -cleanup</t>
  </si>
  <si>
    <t>~/EHFI/plot_pco_with_stats_all.3-4-13.pl -f 4.Zhou.genus_abundance.normed -g Zhou.groups -s lt -p 1000 -t dataset_rand -m euclidean -z MG-RAST_pipe -c 10 -o Zhou.analysis_34w -cleanup</t>
  </si>
  <si>
    <t>~/EHFI/plot_pco_with_stats_all.3-4-13.pl -f 4.Zhou.genus_abundance.normed -g Zhou.groups -s gt -p 1000 -t rowwise_rand -m euclidean -z MG-RAST_pipe -c 10 -o Zhou.analysis_34b -cleanup</t>
  </si>
  <si>
    <t>~/EHFI/plot_pco_with_stats_all.3-4-13.pl -f 3.Zhou.genus_abundance.sg_included.raw -g Zhou.groups -s lt -p 1000 -t dataset_rand -m OTU -z OTU_pipe -c 10 -o Zhou.analysis_37w -cleanup</t>
  </si>
  <si>
    <t>~/EHFI/plot_pco_with_stats_all.3-4-13.pl -f 3.Zhou.genus_abundance.sg_included.raw -g Zhou.groups -s gt -p 1000 -t rowwise_rand -m OTU -z OTU_pipe -c 10 -o Zhou.analysis_37b -cleanup</t>
  </si>
  <si>
    <t>~/EHFI/plot_pco_with_stats_all.3-4-13.pl -f 3.Zhou.genus_abundance.sg_included.raw -g Zhou.groups -s lt -p 1000 -t dataset_rand -m w_OTU -z OTU_pipe -c 10 -o Zhou.analysis_38w -cleanup</t>
  </si>
  <si>
    <t>~/EHFI/plot_pco_with_stats_all.3-4-13.pl -f 3.Zhou.genus_abundance.sg_included.raw -g Zhou.groups -s gt -p 1000 -t rowwise_rand -m w_OTU -z OTU_pipe -c 10 -o Zhou.analysis_38b -cleanup</t>
  </si>
  <si>
    <t>1,000 perm analyses</t>
  </si>
  <si>
    <t>10,000 perm analyses (left off OTU analyses -- take far too long)</t>
  </si>
  <si>
    <t>~/EHFI/plot_pco_with_stats_all.3-4-13.pl -f 4.MG-RAST.MG-RAST_default.included.norm -g EHFI.groups -s lt -p 10000 -t dataset_rand -m bray-curtis -z MG-RAST_pipe -c 10 -o Analysis_1w -cleanup</t>
  </si>
  <si>
    <t>~/EHFI/plot_pco_with_stats_all.3-4-13.pl -f 4.MG-RAST.MG-RAST_default.included.norm -g EHFI.groups -s gt -p 10000 -t rowwise_rand -m bray-curtis -z MG-RAST_pipe -c 10 -o Analysis_1b -cleanup</t>
  </si>
  <si>
    <t>~/EHFI/plot_pco_with_stats_all.3-4-13.pl -f 3.MG-RAST.MG-RAST_default.included.raw -g EHFI.groups -s lt -p 10000 -t dataset_rand -m bray-curtis -z MG-RAST_pipe -c 10 -o Analysis_2w -cleanup</t>
  </si>
  <si>
    <t>~/EHFI/plot_pco_with_stats_all.3-4-13.pl -f 3.MG-RAST.MG-RAST_default.included.raw  -g EHFI.groups -s gt -p 10000 -t rowwise_rand -m bray-curtis -z MG-RAST_pipe -c 10 -o Analysis_2b -cleanup</t>
  </si>
  <si>
    <t>~/EHFI/plot_pco_with_stats_all.3-4-13.pl -f 4.MG-RAST.MG-RAST_default.included.norm -g EHFI.groups -s lt -p 10000 -t dataset_rand -m euclidean -z MG-RAST_pipe -c 10 -o Analysis_3w -cleanup</t>
  </si>
  <si>
    <t>~/EHFI/plot_pco_with_stats_all.3-4-13.pl -f 4.MG-RAST.MG-RAST_default.included.norm  -g EHFI.groups -s gt -p 10000 -t rowwise_rand -m euclidean -z MG-RAST_pipe -c 10 -o Analysis_3b -cleanup</t>
  </si>
  <si>
    <t>~/EHFI/plot_pco_with_stats_all.3-4-13.pl -f 3.MG-RAST.MG-RAST_default.included.raw -g EHFI.groups -s lt -p 10000 -t dataset_rand -m euclidean -z MG-RAST_pipe -c 10 -o Analysis_4w -cleanup</t>
  </si>
  <si>
    <t>~/EHFI/plot_pco_with_stats_all.3-4-13.pl -f 3.MG-RAST.MG-RAST_default.included.raw  -g EHFI.groups -s gt -p 10000 -t rowwise_rand -m euclidean -z MG-RAST_pipe -c 10 -o Analysis_4b -cleanup</t>
  </si>
  <si>
    <t>~/EHFI/plot_pco_with_stats_all.3-4-13.pl -f 11.Qiime.Qiime_default.included.raw -g EHFI.groups -s lt -p 10000 -t dataset_rand -m unifrac -z qiime_pipe  -q qiime_table  -a ~/EHFI/qiime_trees/97_otus.tree -c 10 -o Analysis_5w -cleanup</t>
  </si>
  <si>
    <t>~/EHFI/plot_pco_with_stats_all.3-4-13.pl -f 11.Qiime.Qiime_default.included.raw  -g EHFI.groups -s gt -p 10000 -t rowwise_rand -m unifrac -z qiime_pipe  -q qiime_table  -a ~/EHFI/qiime_trees/97_otus.tree -c 10 -o Analysis_5b -cleanup</t>
  </si>
  <si>
    <t>~/EHFI/plot_pco_with_stats_all.3-4-13.pl -f 12.Qiime.Qiime_default.included.norm -g EHFI.groups -s lt -p 10000 -t dataset_rand -m weighted_unifrac -z qiime_pipe  -q qiime_table  -a ~/EHFI/qiime_trees/97_otus.tree -c 10 -o Analysis_6w -cleanup</t>
  </si>
  <si>
    <t>~/EHFI/plot_pco_with_stats_all.3-4-13.pl -f 12.Qiime.Qiime_default.included.norm  -g EHFI.groups -s gt -p 10000 -t rowwise_rand -m weighted_unifrac -z qiime_pipe  -q qiime_table  -a ~/EHFI/qiime_trees/97_otus.tree -c 10 -o Analysis_6b -cleanup</t>
  </si>
  <si>
    <t>~/EHFI/plot_pco_with_stats_all.3-4-13.pl -f 11.Qiime.Qiime_default.included.raw -g EHFI.groups -s lt -p 10000 -t dataset_rand -m weighted_unifrac -z qiime_pipe  -q qiime_table  -a ~/EHFI/qiime_trees/97_otus.tree -c 10 -o Analysis_7w -cleanup</t>
  </si>
  <si>
    <t>~/EHFI/plot_pco_with_stats_all.3-4-13.pl -f 11.Qiime.Qiime_default.included.raw  -g EHFI.groups -s gt -p 10000 -t rowwise_rand -m weighted_unifrac -z qiime_pipe  -q qiime_table  -a ~/EHFI/qiime_trees/97_otus.tree -c 10 -o Analysis_7b -cleanup</t>
  </si>
  <si>
    <t>~/EHFI/plot_pco_with_stats_all.3-4-13.pl -f 2.MG-RAST.MG-RAST_default.removed.norm -g EHFI.groups -s lt -p 10000 -t dataset_rand -m bray-curtis -z MG-RAST_pipe -c 10 -o Analysis_8w -cleanup</t>
  </si>
  <si>
    <t>~/EHFI/plot_pco_with_stats_all.3-4-13.pl -f 2.MG-RAST.MG-RAST_default.removed.norm  -g EHFI.groups -s gt -p 10000 -t rowwise_rand -m bray-curtis -z MG-RAST_pipe -c 10 -o Analysis_8b -cleanup</t>
  </si>
  <si>
    <t>~/EHFI/plot_pco_with_stats_all.3-4-13.pl -f 1.MG-RAST.MG-RAST_default.removed.raw -g EHFI.groups -s lt -p 10000 -t dataset_rand -m bray-curtis -z MG-RAST_pipe -c 10 -o Analysis_9w -cleanup</t>
  </si>
  <si>
    <t>~/EHFI/plot_pco_with_stats_all.3-4-13.pl -f 1.MG-RAST.MG-RAST_default.removed.raw -g EHFI.groups -s gt -p 10000 -t rowwise_rand -m bray-curtis -z MG-RAST_pipe -c 10 -o Analysis_9b -cleanup</t>
  </si>
  <si>
    <t>~/EHFI/plot_pco_with_stats_all.3-4-13.pl -f 2.MG-RAST.MG-RAST_default.removed.norm -g EHFI.groups -s lt -p 10000 -t dataset_rand -m euclidean -z MG-RAST_pipe -c 10 -o Analysis_10w -cleanup</t>
  </si>
  <si>
    <t>~/EHFI/plot_pco_with_stats_all.3-4-13.pl -f 2.MG-RAST.MG-RAST_default.removed.norm  -g EHFI.groups -s gt -p 10000 -t rowwise_rand -m euclidean -z MG-RAST_pipe -c 10 -o Analysis_10b -cleanup</t>
  </si>
  <si>
    <t>~/EHFI/plot_pco_with_stats_all.3-4-13.pl -f 1.MG-RAST.MG-RAST_default.removed.raw -g EHFI.groups -s lt -p 10000 -t dataset_rand -m euclidean -z MG-RAST_pipe -c 10 -o Analysis_11w -cleanup</t>
  </si>
  <si>
    <t>~/EHFI/plot_pco_with_stats_all.3-4-13.pl -f 1.MG-RAST.MG-RAST_default.removed.raw -g EHFI.groups -s gt -p 10000 -t rowwise_rand -m euclidean -z MG-RAST_pipe -c 10 -o Analysis_11b -cleanup</t>
  </si>
  <si>
    <t>~/EHFI/plot_pco_with_stats_all.3-4-13.pl -f 9.Qiime.Qiime_default.removed.raw -g EHFI.groups -s lt -p 10000 -t dataset_rand -m unifrac -z qiime_pipe  -q qiime_table  -a ~/EHFI/qiime_trees/97_otus.tree -c 10 -o Analysis_12w -cleanup</t>
  </si>
  <si>
    <t>~/EHFI/plot_pco_with_stats_all.3-4-13.pl -f 9.Qiime.Qiime_default.removed.raw  -g EHFI.groups -s gt -p 10000 -t rowwise_rand -m unifrac -z qiime_pipe  -q qiime_table  -a ~/EHFI/qiime_trees/97_otus.tree -c 10 -o Analysis_12b -cleanup</t>
  </si>
  <si>
    <t>~/EHFI/plot_pco_with_stats_all.3-4-13.pl -f 10.Qiime.Qiime_default.removed.norm -g EHFI.groups -s lt -p 10000 -t dataset_rand -m weighted_unifrac -z qiime_pipe  -q qiime_table  -a ~/EHFI/qiime_trees/97_otus.tree -c 10 -o Analysis_13w -cleanup</t>
  </si>
  <si>
    <t>~/EHFI/plot_pco_with_stats_all.3-4-13.pl -f 10.Qiime.Qiime_default.removed.norm  -g EHFI.groups -s gt -p 10000 -t rowwise_rand -m weighted_unifrac -z qiime_pipe  -q qiime_table  -a ~/EHFI/qiime_trees/97_otus.tree -c 10 -o Analysis_13b -cleanup</t>
  </si>
  <si>
    <t>~/EHFI/plot_pco_with_stats_all.3-4-13.pl -f 9.Qiime.Qiime_default.removed.raw -g EHFI.groups -s lt -p 10000 -t dataset_rand -m weighted_unifrac -z qiime_pipe  -q qiime_table  -a ~/EHFI/qiime_trees/97_otus.tree -c 10 -o Analysis_14w -cleanup</t>
  </si>
  <si>
    <t>~/EHFI/plot_pco_with_stats_all.3-4-13.pl -f 9.Qiime.Qiime_default.removed.raw  -g EHFI.groups -s gt -p 10000 -t rowwise_rand -m weighted_unifrac -z qiime_pipe  -q qiime_table  -a ~/EHFI/qiime_trees/97_otus.tree -c 10 -o Analysis_14b -cleanup</t>
  </si>
  <si>
    <t>~/EHFI/plot_pco_with_stats_all.3-4-13.pl -f 8.MG-RAST.100p.included.norm -g EHFI.groups -s lt -p 10000 -t dataset_rand -m bray-curtis -z MG-RAST_pipe -c 10 -o Analysis_15w -cleanup</t>
  </si>
  <si>
    <t>~/EHFI/plot_pco_with_stats_all.3-4-13.pl -f 8.MG-RAST.100p.included.norm  -g EHFI.groups -s gt -p 10000 -t rowwise_rand -m bray-curtis -z MG-RAST_pipe -c 10 -o Analysis_15b -cleanup</t>
  </si>
  <si>
    <t>~/EHFI/plot_pco_with_stats_all.3-4-13.pl -f 7.MG-RAST.100p.included.raw -g EHFI.groups -s lt -p 10000 -t dataset_rand -m bray-curtis -z MG-RAST_pipe -c 10 -o Analysis_16w -cleanup</t>
  </si>
  <si>
    <t>~/EHFI/plot_pco_with_stats_all.3-4-13.pl -f 7.MG-RAST.100p.included.raw  -g EHFI.groups -s gt -p 10000 -t rowwise_rand -m bray-curtis -z MG-RAST_pipe -c 10 -o Analysis_16b -cleanup</t>
  </si>
  <si>
    <t>~/EHFI/plot_pco_with_stats_all.3-4-13.pl -f 8.MG-RAST.100p.included.norm -g EHFI.groups -s lt -p 10000 -t dataset_rand -m euclidean -z MG-RAST_pipe -c 10 -o Analysis_17w -cleanup</t>
  </si>
  <si>
    <t>~/EHFI/plot_pco_with_stats_all.3-4-13.pl -f 8.MG-RAST.100p.included.norm  -g EHFI.groups -s gt -p 10000 -t rowwise_rand -m euclidean -z MG-RAST_pipe -c 10 -o Analysis_17b -cleanup</t>
  </si>
  <si>
    <t>~/EHFI/plot_pco_with_stats_all.3-4-13.pl -f 7.MG-RAST.100p.included.raw -g EHFI.groups -s lt -p 10000 -t dataset_rand -m euclidean -z MG-RAST_pipe -c 10 -o Analysis_18w -cleanup</t>
  </si>
  <si>
    <t>~/EHFI/plot_pco_with_stats_all.3-4-13.pl -f 7.MG-RAST.100p.included.raw  -g EHFI.groups -s gt -p 10000 -t rowwise_rand -m euclidean -z MG-RAST_pipe -c 10 -o Analysis_18b -cleanup</t>
  </si>
  <si>
    <t>~/EHFI/plot_pco_with_stats_all.3-4-13.pl -f 15.Qiime.100p.included.raw -g EHFI.groups -s lt -p 10000 -t dataset_rand -m unifrac -z qiime_pipe  -q qiime_table  -a ~/EHFI/qiime_trees/16S_all_gg_2011_1.tree -c 10 -o Analysis_19w -cleanup</t>
  </si>
  <si>
    <t>~/EHFI/plot_pco_with_stats_all.3-4-13.pl -f 15.Qiime.100p.included.raw  -g EHFI.groups -s gt -p 10000 -t rowwise_rand -m unifrac -z qiime_pipe  -q qiime_table  -a ~/EHFI/qiime_trees/16S_all_gg_2011_1.tree -c 10 -o Analysis_19b -cleanup</t>
  </si>
  <si>
    <t>~/EHFI/plot_pco_with_stats_all.3-4-13.pl -f 16.Qiime.100p.included.norm -g EHFI.groups -s lt -p 10000 -t dataset_rand -m weighted_unifrac -z qiime_pipe  -q qiime_table  -a ~/EHFI/qiime_trees/16S_all_gg_2011_1.tree -c 10 -o Analysis_20w -cleanup</t>
  </si>
  <si>
    <t>~/EHFI/plot_pco_with_stats_all.3-4-13.pl -f 16.Qiime.100p.included.norm  -g EHFI.groups -s gt -p 10000 -t rowwise_rand -m weighted_unifrac -z qiime_pipe  -q qiime_table  -a ~/EHFI/qiime_trees/16S_all_gg_2011_1.tree -c 10 -o Analysis_20b -cleanup</t>
  </si>
  <si>
    <t>~/EHFI/plot_pco_with_stats_all.3-4-13.pl -f 15.Qiime.100p.included.raw -g EHFI.groups -s lt -p 10000 -t dataset_rand -m weighted_unifrac -z qiime_pipe  -q qiime_table  -a ~/EHFI/qiime_trees/16S_all_gg_2011_1.tree -c 10 -o Analysis_21w -cleanup</t>
  </si>
  <si>
    <t>~/EHFI/plot_pco_with_stats_all.3-4-13.pl -f 15.Qiime.100p.included.raw  -g EHFI.groups -s gt -p 10000 -t rowwise_rand -m weighted_unifrac -z qiime_pipe  -q qiime_table  -a ~/EHFI/qiime_trees/16S_all_gg_2011_1.tree -c 10 -o Analysis_21b -cleanup</t>
  </si>
  <si>
    <t>~/EHFI/plot_pco_with_stats_all.3-4-13.pl -f 6.MG-RAST.100p.removed.norm -g EHFI.groups -s lt -p 10000 -t dataset_rand -m bray-curtis -z MG-RAST_pipe -c 10 -o Analysis_22w -cleanup</t>
  </si>
  <si>
    <t>~/EHFI/plot_pco_with_stats_all.3-4-13.pl -f 6.MG-RAST.100p.removed.norm  -g EHFI.groups -s gt -p 10000 -t rowwise_rand -m bray-curtis -z MG-RAST_pipe -c 10 -o Analysis_22b -cleanup</t>
  </si>
  <si>
    <t>~/EHFI/plot_pco_with_stats_all.3-4-13.pl -f 5.MG-RAST.100p.removed.raw -g EHFI.groups -s lt -p 10000 -t dataset_rand -m bray-curtis -z MG-RAST_pipe -c 10 -o Analysis_23w -cleanup</t>
  </si>
  <si>
    <t>~/EHFI/plot_pco_with_stats_all.3-4-13.pl -f 5.MG-RAST.100p.removed.raw  -g EHFI.groups -s gt -p 10000 -t rowwise_rand -m bray-curtis -z MG-RAST_pipe -c 10 -o Analysis_23b -cleanup</t>
  </si>
  <si>
    <t>~/EHFI/plot_pco_with_stats_all.3-4-13.pl -f 6.MG-RAST.100p.removed.norm -g EHFI.groups -s lt -p 10000 -t dataset_rand -m euclidean -z MG-RAST_pipe -c 10 -o Analysis_24w -cleanup</t>
  </si>
  <si>
    <t>~/EHFI/plot_pco_with_stats_all.3-4-13.pl -f 6.MG-RAST.100p.removed.norm  -g EHFI.groups -s gt -p 10000 -t rowwise_rand -m euclidean -z MG-RAST_pipe -c 10 -o Analysis_24b -cleanup</t>
  </si>
  <si>
    <t>~/EHFI/plot_pco_with_stats_all.3-4-13.pl -f 5.MG-RAST.100p.removed.raw -g EHFI.groups -s lt -p 10000 -t dataset_rand -m euclidean -z MG-RAST_pipe -c 10 -o Analysis_25w -cleanup</t>
  </si>
  <si>
    <t>~/EHFI/plot_pco_with_stats_all.3-4-13.pl -f 5.MG-RAST.100p.removed.raw  -g EHFI.groups -s gt -p 10000 -t rowwise_rand -m euclidean -z MG-RAST_pipe -c 10 -o Analysis_25b -cleanup</t>
  </si>
  <si>
    <t>~/EHFI/plot_pco_with_stats_all.3-4-13.pl -f 13.Qiime.100p.removed.raw -g EHFI.groups -s lt -p 10000 -t dataset_rand -m unifrac -z qiime_pipe  -q qiime_table  -a ~/EHFI/qiime_trees/16S_all_gg_2011_1.tree -c 10 -o Analysis_26w -cleanup</t>
  </si>
  <si>
    <t>~/EHFI/plot_pco_with_stats_all.3-4-13.pl -f 13.Qiime.100p.removed.raw  -g EHFI.groups -s gt -p 10000 -t rowwise_rand -m unifrac -z qiime_pipe  -q qiime_table  -a ~/EHFI/qiime_trees/16S_all_gg_2011_1.tree -c 10 -o Analysis_26b -cleanup</t>
  </si>
  <si>
    <t>~/EHFI/plot_pco_with_stats_all.3-4-13.pl -f 14.Qiime.100p.removed.norm -g EHFI.groups -s lt -p 10000 -t dataset_rand -m weighted_unifrac -z qiime_pipe  -q qiime_table  -a ~/EHFI/qiime_trees/16S_all_gg_2011_1.tree -c 10 -o Analysis_27w -cleanup</t>
  </si>
  <si>
    <t>~/EHFI/plot_pco_with_stats_all.3-4-13.pl -f 14.Qiime.100p.removed.norm  -g EHFI.groups -s gt -p 10000 -t rowwise_rand -m weighted_unifrac -z qiime_pipe  -q qiime_table  -a ~/EHFI/qiime_trees/16S_all_gg_2011_1.tree -c 10 -o Analysis_27b -cleanup</t>
  </si>
  <si>
    <t>~/EHFI/plot_pco_with_stats_all.3-4-13.pl -f 13.Qiime.100p.removed.raw -g EHFI.groups -s lt -p 10000 -t dataset_rand -m weighted_unifrac -z qiime_pipe  -q qiime_table  -a ~/EHFI/qiime_trees/16S_all_gg_2011_1.tree -c 10 -o Analysis_28w -cleanup</t>
  </si>
  <si>
    <t>~/EHFI/plot_pco_with_stats_all.3-4-13.pl -f 13.Qiime.100p.removed.raw  -g EHFI.groups -s gt -p 10000 -t rowwise_rand -m weighted_unifrac -z qiime_pipe  -q qiime_table  -a ~/EHFI/qiime_trees/16S_all_gg_2011_1.tree -c 10 -o Analysis_28b -cleanup</t>
  </si>
  <si>
    <t>~/EHFI/plot_pco_with_stats_all.3-4-13.pl -f 3.MG-RAST.MG-RAST_default.included.raw -g EHFI.groups -s lt -p 10000 -t dataset_rand -m euclidean -z MG-RAST_pipe -c 10 -o Analysis_29w -cleanup</t>
  </si>
  <si>
    <t>~/EHFI/plot_pco_with_stats_all.3-4-13.pl -f 3.MG-RAST.MG-RAST_default.included.raw  -g EHFI.groups -s gt -p 10000 -t rowwise_rand -m euclidean -z MG-RAST_pipe -c 10 -o Analysis_29b -cleanup</t>
  </si>
  <si>
    <t>~/EHFI/plot_pco_with_stats_all.3-4-13.pl -f 4.MG-RAST.MG-RAST_default.included.norm -g EHFI.groups -s lt -p 10000 -t dataset_rand -m euclidean -z MG-RAST_pipe -c 10 -o Analysis_30w -cleanup</t>
  </si>
  <si>
    <t>~/EHFI/plot_pco_with_stats_all.3-4-13.pl -f 4.MG-RAST.MG-RAST_default.included.norm  -g EHFI.groups -s gt -p 10000 -t rowwise_rand -m euclidean -z MG-RAST_pipe -c 10 -o Analysis_30b -cleanup</t>
  </si>
  <si>
    <t>~/EHFI/plot_pco_with_stats_all.3-4-13.pl -f 7.MG-RAST.100p.included.raw -g EHFI.groups -s lt -p 10000 -t dataset_rand -m euclidean -z MG-RAST_pipe -c 10 -o Analysis_31w -cleanup</t>
  </si>
  <si>
    <t>~/EHFI/plot_pco_with_stats_all.3-4-13.pl -f 7.MG-RAST.100p.included.raw  -g EHFI.groups -s gt -p 10000 -t rowwise_rand -m euclidean -z MG-RAST_pipe -c 10 -o Analysis_31b -cleanup</t>
  </si>
  <si>
    <t>~/EHFI/plot_pco_with_stats_all.3-4-13.pl -f 8.MG-RAST.100p.included.norm -g EHFI.groups -s lt -p 10000 -t dataset_rand -m euclidean -z MG-RAST_pipe -c 10 -o Analysis_32w -cleanup</t>
  </si>
  <si>
    <t>~/EHFI/plot_pco_with_stats_all.3-4-13.pl -f 8.MG-RAST.100p.included.norm  -g EHFI.groups -s gt -p 10000 -t rowwise_rand -m euclidean -z MG-RAST_pipe -c 10 -o Analysis_32b -cleanup</t>
  </si>
  <si>
    <t>~/EHFI/plot_pco_with_stats_all.3-4-13.pl -f 3.MG-RAST.MG-RAST_default.included.raw -g EHFI.groups -s lt -p 10000 -t dataset_rand -m euclidean -z MG-RAST_pipe -c 10 -o Analysis_33w -cleanup</t>
  </si>
  <si>
    <t>~/EHFI/plot_pco_with_stats_all.3-4-13.pl -f 3.MG-RAST.MG-RAST_default.included.raw  -g EHFI.groups -s gt -p 10000 -t rowwise_rand -m euclidean -z MG-RAST_pipe -c 10 -o Analysis_33b -cleanup</t>
  </si>
  <si>
    <t>~/EHFI/plot_pco_with_stats_all.3-4-13.pl -f 4.MG-RAST.MG-RAST_default.included.norm -g EHFI.groups -s lt -p 10000 -t dataset_rand -m euclidean -z MG-RAST_pipe -c 10 -o Analysis_34w -cleanup</t>
  </si>
  <si>
    <t>~/EHFI/plot_pco_with_stats_all.3-4-13.pl -f 4.MG-RAST.MG-RAST_default.included.norm  -g EHFI.groups -s gt -p 10000 -t rowwise_rand -m euclidean -z MG-RAST_pipe -c 10 -o Analysis_34b -cleanup</t>
  </si>
  <si>
    <t>~/EHFI/plot_pco_with_stats_all.3-4-13.pl -f 7.MG-RAST.100p.included.raw -g EHFI.groups -s lt -p 10000 -t dataset_rand -m euclidean -z MG-RAST_pipe -c 10 -o Analysis_35w -cleanup</t>
  </si>
  <si>
    <t>~/EHFI/plot_pco_with_stats_all.3-4-13.pl -f 7.MG-RAST.100p.included.raw  -g EHFI.groups -s gt -p 10000 -t rowwise_rand -m euclidean -z MG-RAST_pipe -c 10 -o Analysis_35b -cleanup</t>
  </si>
  <si>
    <t>~/EHFI/plot_pco_with_stats_all.3-4-13.pl -f 8.MG-RAST.100p.included.norm -g EHFI.groups -s lt -p 10000 -t dataset_rand -m euclidean -z MG-RAST_pipe  -c 10 -o Analysis_36w -cleanup</t>
  </si>
  <si>
    <t>~/EHFI/plot_pco_with_stats_all.3-4-13.pl -f 8.MG-RAST.100p.included.norm  -g EHFI.groups -s gt -p 10000 -t rowwise_rand -m euclidean -z MG-RAST_pipe  -c 10 -o Analysis_36b -cleanup</t>
  </si>
  <si>
    <t>~/EHFI/plot_pco_with_stats_all.3-4-13.pl -f 3.MG-RAST.MG-RAST_default.included.raw -g EHFI.groups -s lt -p 10000 -t dataset_rand -m OTU -z OTU_pipe -c 10 -o Analysis_37w -cleanup</t>
  </si>
  <si>
    <t>~/EHFI/plot_pco_with_stats_all.3-4-13.pl -f 3.MG-RAST.MG-RAST_default.included.raw  -g EHFI.groups -s gt -p 10000 -t rowwise_rand -m OTU -z OTU_pipe -c 10 -o Analysis_37b -cleanup</t>
  </si>
  <si>
    <t>~/EHFI/plot_pco_with_stats_all.3-4-13.pl -f 3.MG-RAST.MG-RAST_default.included.raw -g EHFI.groups -s lt -p 10000 -t dataset_rand -m w_OTU -z OTU_pipe -c 10 -o Analysis_38w -cleanup</t>
  </si>
  <si>
    <t>~/EHFI/plot_pco_with_stats_all.3-4-13.pl -f 3.MG-RAST.MG-RAST_default.included.raw  -g EHFI.groups -s gt -p 10000 -t rowwise_rand -m w_OTU -z OTU_pipe -c 10 -o Analysis_38b -cleanup</t>
  </si>
  <si>
    <t>~/EHFI/plot_pco_with_stats_all.3-4-13.pl -f 15.Qiime.100p.included.raw -g EHFI.groups -s lt -p 10000 -t dataset_rand -m euclidean -z qiime_pipe  -q qiime_table  -a ~/EHFI/qiime_trees/16S_all_gg_2011_1.tree -c 10 -o Analysis_39w -cleanup</t>
  </si>
  <si>
    <t>~/EHFI/plot_pco_with_stats_all.3-4-13.pl -f 15.Qiime.100p.included.raw  -g EHFI.groups -s gt -p 10000 -t rowwise_rand -m euclidean -z qiime_pipe  -q qiime_table  -a ~/EHFI/qiime_trees/16S_all_gg_2011_1.tree -c 10 -o Analysis_39b -cleanup</t>
  </si>
  <si>
    <t>~/EHFI/plot_pco_with_stats_all.3-4-13.pl -f 16.Qiime.100p.included.norm -g EHFI.groups -s lt -p 10000 -t dataset_rand -m euclidean -z qiime_pipe  -q qiime_table  -a ~/EHFI/qiime_trees/16S_all_gg_2011_1.tree -c 10 -o Analysis_40w -cleanup</t>
  </si>
  <si>
    <t>~/EHFI/plot_pco_with_stats_all.3-4-13.pl -f 16.Qiime.100p.included.norm  -g EHFI.groups -s gt -p 10000 -t rowwise_rand -m euclidean -z qiime_pipe  -q qiime_table  -a ~/EHFI/qiime_trees/16S_all_gg_2011_1.tree -c 10 -o Analysis_40b -cleanup</t>
  </si>
  <si>
    <t>~/EHFI/plot_pco_with_stats_all.3-4-13.pl -f 13.Qiime.100p.removed.raw -g EHFI.groups -s lt -p 10000 -t dataset_rand -m euclidean -z qiime_pipe  -q qiime_table  -a ~/EHFI/qiime_trees/16S_all_gg_2011_1.tree -c 10 -o Analysis_41w -cleanup</t>
  </si>
  <si>
    <t>~/EHFI/plot_pco_with_stats_all.3-4-13.pl -f 13.Qiime.100p.removed.raw  -g EHFI.groups -s gt -p 10000 -t rowwise_rand -m euclidean -z qiime_pipe  -q qiime_table  -a ~/EHFI/qiime_trees/16S_all_gg_2011_1.tree -c 10 -o Analysis_41b -cleanup</t>
  </si>
  <si>
    <t>~/EHFI/plot_pco_with_stats_all.3-4-13.pl -f 14.Qiime.100p.removed.norm -g EHFI.groups -s lt -p 10000 -t dataset_rand -m euclidean -z qiime_pipe  -q qiime_table  -a ~/EHFI/qiime_trees/16S_all_gg_2011_1.tree -c 10 -o Analysis_42w -cleanup</t>
  </si>
  <si>
    <t>~/EHFI/plot_pco_with_stats_all.3-4-13.pl -f 14.Qiime.100p.removed.norm  -g EHFI.groups -s gt -p 10000 -t rowwise_rand -m euclidean -z qiime_pipe  -q qiime_table  -a ~/EHFI/qiime_trees/16S_all_gg_2011_1.tree -c 10 -o Analysis_42b -cleanup</t>
  </si>
  <si>
    <t>~/EHFI/plot_pco_with_stats_all.3-4-13.pl -f 15.Qiime.100p.included.raw -g EHFI.groups -s lt -p 10000 -t dataset_rand -m bray_curtis -z qiime_pipe  -q qiime_table  -a ~/EHFI/qiime_trees/16S_all_gg_2011_1.tree -c 10 -o Analysis_43w -cleanup</t>
  </si>
  <si>
    <t>~/EHFI/plot_pco_with_stats_all.3-4-13.pl -f 15.Qiime.100p.included.raw  -g EHFI.groups -s gt -p 10000 -t rowwise_rand -m bray_curtis -z qiime_pipe  -q qiime_table  -a ~/EHFI/qiime_trees/16S_all_gg_2011_1.tree -c 10 -o Analysis_43b -cleanup</t>
  </si>
  <si>
    <t>~/EHFI/plot_pco_with_stats_all.3-4-13.pl -f 16.Qiime.100p.included.norm -g EHFI.groups -s lt -p 10000 -t dataset_rand -m bray_curtis -z qiime_pipe  -q qiime_table  -a ~/EHFI/qiime_trees/16S_all_gg_2011_1.tree -c 10 -o Analysis_44w -cleanup</t>
  </si>
  <si>
    <t>~/EHFI/plot_pco_with_stats_all.3-4-13.pl -f 16.Qiime.100p.included.norm  -g EHFI.groups -s gt -p 10000 -t rowwise_rand -m bray_curtis -z qiime_pipe  -q qiime_table  -a ~/EHFI/qiime_trees/16S_all_gg_2011_1.tree -c 10 -o Analysis_44b -cleanup</t>
  </si>
  <si>
    <t>~/EHFI/plot_pco_with_stats_all.3-4-13.pl -f 13.Qiime.100p.removed.raw -g EHFI.groups -s lt -p 10000 -t dataset_rand -m bray_curtis -z qiime_pipe  -q qiime_table  -a ~/EHFI/qiime_trees/16S_all_gg_2011_1.tree -c 10 -o Analysis_45w -cleanup</t>
  </si>
  <si>
    <t>~/EHFI/plot_pco_with_stats_all.3-4-13.pl -f 13.Qiime.100p.removed.raw  -g EHFI.groups -s gt -p 10000 -t rowwise_rand -m bray_curtis -z qiime_pipe  -q qiime_table  -a ~/EHFI/qiime_trees/16S_all_gg_2011_1.tree -c 10 -o Analysis_45b -cleanup</t>
  </si>
  <si>
    <t>~/EHFI/plot_pco_with_stats_all.3-4-13.pl -f 14.Qiime.100p.removed.norm -g EHFI.groups -s lt -p 10000 -t dataset_rand -m bray_curtis -z qiime_pipe  -q qiime_table  -a ~/EHFI/qiime_trees/16S_all_gg_2011_1.tree -c 10 -o Analysis_46w -cleanup</t>
  </si>
  <si>
    <t>~/EHFI/plot_pco_with_stats_all.3-4-13.pl -f 14.Qiime.100p.removed.norm  -g EHFI.groups -s gt -p 10000 -t rowwise_rand -m bray_curtis -z qiime_pipe  -q qiime_table  -a ~/EHFI/qiime_trees/16S_all_gg_2011_1.tree -c 10 -o Analysis_46b -cleanup</t>
  </si>
  <si>
    <t>~/EHFI/plot_pco_with_stats_all.3-4-13.pl -f 11.Qiime.Qiime_default.included.raw -g EHFI.groups -s lt -p 10000 -t dataset_rand -m bray_curtis -z qiime_pipe  -q qiime_table  -a ~/EHFI/qiime_trees/97_otus.tree -c 10 -o Analysis_47w -cleanup</t>
  </si>
  <si>
    <t>~/EHFI/plot_pco_with_stats_all.3-4-13.pl -f 11.Qiime.Qiime_default.included.raw  -g EHFI.groups -s gt -p 10000 -t rowwise_rand -m bray_curtis -z qiime_pipe  -q qiime_table  -a ~/EHFI/qiime_trees/97_otus.tree -c 10 -o Analysis_47b -cleanup</t>
  </si>
  <si>
    <t>~/EHFI/plot_pco_with_stats_all.3-4-13.pl -f 11.Qiime.Qiime_default.included.raw -g EHFI.groups -s lt -p 10000 -t dataset_rand -m euclidean -z qiime_pipe  -q qiime_table  -a ~/EHFI/qiime_trees/97_otus.tree -c 10 -o Analysis_48w -cleanup</t>
  </si>
  <si>
    <t>~/EHFI/plot_pco_with_stats_all.3-4-13.pl -f 11.Qiime.Qiime_default.included.raw  -g EHFI.groups -s gt -p 10000 -t rowwise_rand -m euclidean -z qiime_pipe  -q qiime_table  -a ~/EHFI/qiime_trees/97_otus.tree -c 10 -o Analysis_48b -cleanup</t>
  </si>
  <si>
    <t>~/EHFI/plot_pco_with_stats_all.3-4-13.pl -f 9.Qiime.Qiime_default.removed.raw -g EHFI.groups -s lt -p 10000 -t dataset_rand -m bray_curtis -z qiime_pipe  -q qiime_table  -a ~/EHFI/qiime_trees/97_otus.tree -c 10 -o Analysis_49w -cleanup</t>
  </si>
  <si>
    <t>~/EHFI/plot_pco_with_stats_all.3-4-13.pl -f 9.Qiime.Qiime_default.removed.raw  -g EHFI.groups -s gt -p 10000 -t rowwise_rand -m bray_curtis -z qiime_pipe  -q qiime_table  -a ~/EHFI/qiime_trees/97_otus.tree -c 10 -o Analysis_49b -cleanup</t>
  </si>
  <si>
    <t>~/EHFI/plot_pco_with_stats_all.3-4-13.pl -f 9.Qiime.Qiime_default.removed.raw -g EHFI.groups -s lt -p 10000 -t dataset_rand -m euclidean -z qiime_pipe  -q qiime_table  -a ~/EHFI/qiime_trees/97_otus.tree -c 10 -o Analysis_50w -cleanup</t>
  </si>
  <si>
    <t>~/EHFI/plot_pco_with_stats_all.3-4-13.pl -f 9.Qiime.Qiime_default.removed.raw  -g EHFI.groups -s gt -p 10000 -t rowwise_rand -m euclidean -z qiime_pipe  -q qiime_table  -a ~/EHFI/qiime_trees/97_otus.tree -c 10 -o Analysis_50b -cleanup</t>
  </si>
  <si>
    <t>~/EHFI/plot_pco_with_stats_all.3-4-13.pl -f 12.Qiime.Qiime_default.included.norm -g EHFI.groups -s lt -p 10000 -t dataset_rand -m bray_curtis -z qiime_pipe  -q qiime_table  -a ~/EHFI/qiime_trees/97_otus.tree -c 10 -o Analysis_51w -cleanup</t>
  </si>
  <si>
    <t>~/EHFI/plot_pco_with_stats_all.3-4-13.pl -f 12.Qiime.Qiime_default.included.norm  -g EHFI.groups -s gt -p 10000 -t rowwise_rand -m bray_curtis -z qiime_pipe  -q qiime_table  -a ~/EHFI/qiime_trees/97_otus.tree -c 10 -o Analysis_51b -cleanup</t>
  </si>
  <si>
    <t>~/EHFI/plot_pco_with_stats_all.3-4-13.pl -f 12.Qiime.Qiime_default.included.norm -g EHFI.groups -s lt -p 10000 -t dataset_rand -m euclidean -z qiime_pipe  -q qiime_table  -a ~/EHFI/qiime_trees/97_otus.tree -c 10 -o Analysis_52w -cleanup</t>
  </si>
  <si>
    <t>~/EHFI/plot_pco_with_stats_all.3-4-13.pl -f 12.Qiime.Qiime_default.included.norm  -g EHFI.groups -s gt -p 10000 -t rowwise_rand -m euclidean -z qiime_pipe  -q qiime_table  -a ~/EHFI/qiime_trees/97_otus.tree -c 10 -o Analysis_52b -cleanup</t>
  </si>
  <si>
    <t>~/EHFI/plot_pco_with_stats_all.3-4-13.pl -f 10.Qiime.Qiime_default.removed.norm -g EHFI.groups -s lt -p 10000 -t dataset_rand -m bray_curtis -z qiime_pipe  -q qiime_table  -a ~/EHFI/qiime_trees/97_otus.tree -c 10 -o Analysis_53w -cleanup</t>
  </si>
  <si>
    <t>~/EHFI/plot_pco_with_stats_all.3-4-13.pl -f 10.Qiime.Qiime_default.removed.norm  -g EHFI.groups -s gt -p 10000 -t rowwise_rand -m bray_curtis -z qiime_pipe  -q qiime_table  -a ~/EHFI/qiime_trees/97_otus.tree -c 10 -o Analysis_53b -cleanup</t>
  </si>
  <si>
    <t>~/EHFI/plot_pco_with_stats_all.3-4-13.pl -f 10.Qiime.Qiime_default.removed.norm -g EHFI.groups -s lt -p 10000 -t dataset_rand -m euclidean -z qiime_pipe  -q qiime_table  -a ~/EHFI/qiime_trees/97_otus.tree -c 10 -o Analysis_54w -cleanup</t>
  </si>
  <si>
    <t>~/EHFI/plot_pco_with_stats_all.3-4-13.pl -f 10.Qiime.Qiime_default.removed.norm  -g EHFI.groups -s gt -p 10000 -t rowwise_rand -m euclidean -z qiime_pipe  -q qiime_table  -a ~/EHFI/qiime_trees/97_otus.tree -c 10 -o Analysis_54b -cleanup</t>
  </si>
  <si>
    <t>Not done with 10K</t>
  </si>
  <si>
    <t>qiime or mgrast</t>
  </si>
  <si>
    <t>mgrast</t>
  </si>
  <si>
    <t>qiime</t>
  </si>
  <si>
    <t>default or 100p</t>
  </si>
  <si>
    <t>default</t>
  </si>
  <si>
    <t>9-12 = 1-4</t>
  </si>
  <si>
    <t>1.otu_table_mc2_w_tax.R_table.raw.percent_default.removed.txt.qiime_index.Qiime_table</t>
  </si>
  <si>
    <t>2.otu_table_mc2_w_tax.R_table.norm.percent_default.removed.txt.qiime_index.Qiime_table</t>
  </si>
  <si>
    <t>3.otu_table_mc2_w_tax.R_table.raw.percent_default.included.txt.qiime_index.Qiime_table</t>
  </si>
  <si>
    <t>4.otu_table_mc2_w_tax.R_table.norm.percent_default.included.txt.qiime_index.Qiime_table</t>
  </si>
  <si>
    <t xml:space="preserve"> -a /mnt/default_EHFI/EHFI.default.rep_set.tre</t>
  </si>
  <si>
    <t xml:space="preserve"> -a </t>
  </si>
  <si>
    <t>Analysis_5_openOTU</t>
  </si>
  <si>
    <t>Analysis_6_openOTU</t>
  </si>
  <si>
    <t>Analysis_7_openOTU</t>
  </si>
  <si>
    <t>Analysis_12_openOTU</t>
  </si>
  <si>
    <t>Analysis_13_openOTU</t>
  </si>
  <si>
    <t>Analysis_14_openOTU</t>
  </si>
  <si>
    <t>Analysis_47_openOTU</t>
  </si>
  <si>
    <t>Analysis_48_openOTU</t>
  </si>
  <si>
    <t>Analysis_49_openOTU</t>
  </si>
  <si>
    <t>Analysis_50_openOTU</t>
  </si>
  <si>
    <t>Analysis_51_openOTU</t>
  </si>
  <si>
    <t>Analysis_52_openOTU</t>
  </si>
  <si>
    <t>Analysis_53_openOTU</t>
  </si>
  <si>
    <t>Analysis_54_openOTU</t>
  </si>
  <si>
    <t>red - open ref qiime annotation - there were no singletons -- lowest count was 2 for any 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</si>
</sst>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4"/>
      <name val="Calibri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b/>
      <sz val="18"/>
      <name val="Calibri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008000"/>
      <name val="Calibri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rgb="FF000000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rgb="FF000000"/>
      </bottom>
      <diagonal/>
    </border>
  </borders>
  <cellStyleXfs count="79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4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7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3" xfId="0" applyFont="1" applyFill="1" applyBorder="1"/>
    <xf numFmtId="0" fontId="7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quotePrefix="1"/>
    <xf numFmtId="0" fontId="6" fillId="0" borderId="0" xfId="0" applyFont="1"/>
    <xf numFmtId="0" fontId="7" fillId="2" borderId="0" xfId="0" applyFont="1" applyFill="1" applyAlignment="1">
      <alignment horizontal="center"/>
    </xf>
    <xf numFmtId="0" fontId="11" fillId="0" borderId="0" xfId="0" applyFont="1"/>
    <xf numFmtId="0" fontId="4" fillId="0" borderId="0" xfId="0" applyFont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0" fontId="0" fillId="0" borderId="0" xfId="0" applyNumberFormat="1"/>
    <xf numFmtId="0" fontId="0" fillId="0" borderId="0" xfId="0" applyFont="1" applyAlignment="1">
      <alignment vertical="center" wrapText="1"/>
    </xf>
    <xf numFmtId="49" fontId="7" fillId="0" borderId="0" xfId="691" applyNumberFormat="1" applyFont="1" applyAlignment="1">
      <alignment horizontal="center" vertical="center" wrapText="1"/>
    </xf>
    <xf numFmtId="0" fontId="9" fillId="0" borderId="0" xfId="0" applyFont="1"/>
    <xf numFmtId="0" fontId="7" fillId="0" borderId="0" xfId="0" applyFont="1"/>
    <xf numFmtId="0" fontId="7" fillId="2" borderId="0" xfId="0" applyFont="1" applyFill="1" applyAlignment="1">
      <alignment horizontal="center"/>
    </xf>
    <xf numFmtId="0" fontId="0" fillId="0" borderId="0" xfId="0" applyBorder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quotePrefix="1" applyFont="1"/>
    <xf numFmtId="0" fontId="13" fillId="0" borderId="0" xfId="0" applyFont="1"/>
    <xf numFmtId="0" fontId="6" fillId="2" borderId="4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 wrapText="1"/>
    </xf>
  </cellXfs>
  <cellStyles count="7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1"/>
  <sheetViews>
    <sheetView workbookViewId="0">
      <selection activeCell="B31" sqref="B31"/>
    </sheetView>
  </sheetViews>
  <sheetFormatPr baseColWidth="10" defaultRowHeight="15" x14ac:dyDescent="0"/>
  <cols>
    <col min="1" max="1" width="38" customWidth="1"/>
    <col min="2" max="2" width="62.6640625" customWidth="1"/>
    <col min="3" max="3" width="121.33203125" customWidth="1"/>
    <col min="5" max="5" width="13.6640625" customWidth="1"/>
    <col min="7" max="7" width="18" customWidth="1"/>
    <col min="10" max="10" width="39.33203125" customWidth="1"/>
    <col min="11" max="11" width="36.6640625" bestFit="1" customWidth="1"/>
    <col min="12" max="12" width="38.5" customWidth="1"/>
  </cols>
  <sheetData>
    <row r="2" spans="1:12">
      <c r="A2" t="s">
        <v>383</v>
      </c>
      <c r="B2" s="21" t="s">
        <v>384</v>
      </c>
      <c r="C2" s="21" t="s">
        <v>385</v>
      </c>
      <c r="E2" t="s">
        <v>360</v>
      </c>
      <c r="F2" t="s">
        <v>0</v>
      </c>
      <c r="G2" t="s">
        <v>1</v>
      </c>
      <c r="H2" t="s">
        <v>2</v>
      </c>
      <c r="I2" t="s">
        <v>3</v>
      </c>
      <c r="J2" t="s">
        <v>381</v>
      </c>
    </row>
    <row r="3" spans="1:12">
      <c r="A3" t="s">
        <v>382</v>
      </c>
      <c r="B3" s="22" t="s">
        <v>386</v>
      </c>
      <c r="C3" s="22" t="s">
        <v>387</v>
      </c>
      <c r="E3">
        <v>1</v>
      </c>
      <c r="F3" t="s">
        <v>4</v>
      </c>
      <c r="G3" s="16" t="s">
        <v>48</v>
      </c>
      <c r="H3" t="s">
        <v>88</v>
      </c>
      <c r="I3" t="s">
        <v>5</v>
      </c>
      <c r="J3" t="str">
        <f>CONCATENATE(E3,".",F3,".",G3,".",H3,".",I3)</f>
        <v>1.MG-RAST.MG-RAST_default.removed.raw</v>
      </c>
      <c r="K3" t="str">
        <f>CONCATENATE(F3,".",G3,".",H3,".",I3)</f>
        <v>MG-RAST.MG-RAST_default.removed.raw</v>
      </c>
      <c r="L3" t="s">
        <v>382</v>
      </c>
    </row>
    <row r="4" spans="1:12">
      <c r="A4" t="s">
        <v>363</v>
      </c>
      <c r="B4" s="22" t="s">
        <v>388</v>
      </c>
      <c r="C4" s="22" t="s">
        <v>389</v>
      </c>
      <c r="E4">
        <v>2</v>
      </c>
      <c r="F4" t="s">
        <v>4</v>
      </c>
      <c r="G4" s="16" t="s">
        <v>48</v>
      </c>
      <c r="H4" t="s">
        <v>88</v>
      </c>
      <c r="I4" t="s">
        <v>6</v>
      </c>
      <c r="J4" t="str">
        <f t="shared" ref="J4:J18" si="0">CONCATENATE(E4,".",F4,".",G4,".",H4,".",I4)</f>
        <v>2.MG-RAST.MG-RAST_default.removed.norm</v>
      </c>
      <c r="K4" t="str">
        <f t="shared" ref="K4:K18" si="1">CONCATENATE(F4,".",G4,".",H4,".",I4)</f>
        <v>MG-RAST.MG-RAST_default.removed.norm</v>
      </c>
      <c r="L4" t="s">
        <v>363</v>
      </c>
    </row>
    <row r="5" spans="1:12">
      <c r="A5" t="s">
        <v>364</v>
      </c>
      <c r="B5" s="22" t="s">
        <v>390</v>
      </c>
      <c r="C5" s="22" t="s">
        <v>391</v>
      </c>
      <c r="E5">
        <v>3</v>
      </c>
      <c r="F5" t="s">
        <v>4</v>
      </c>
      <c r="G5" s="16" t="s">
        <v>48</v>
      </c>
      <c r="H5" t="s">
        <v>49</v>
      </c>
      <c r="I5" t="s">
        <v>5</v>
      </c>
      <c r="J5" t="str">
        <f t="shared" si="0"/>
        <v>3.MG-RAST.MG-RAST_default.included.raw</v>
      </c>
      <c r="K5" t="str">
        <f t="shared" si="1"/>
        <v>MG-RAST.MG-RAST_default.included.raw</v>
      </c>
      <c r="L5" t="s">
        <v>364</v>
      </c>
    </row>
    <row r="6" spans="1:12">
      <c r="A6" t="s">
        <v>365</v>
      </c>
      <c r="B6" s="22" t="s">
        <v>393</v>
      </c>
      <c r="C6" s="22" t="s">
        <v>392</v>
      </c>
      <c r="E6">
        <v>4</v>
      </c>
      <c r="F6" t="s">
        <v>4</v>
      </c>
      <c r="G6" s="16" t="s">
        <v>48</v>
      </c>
      <c r="H6" t="s">
        <v>49</v>
      </c>
      <c r="I6" t="s">
        <v>6</v>
      </c>
      <c r="J6" t="str">
        <f t="shared" si="0"/>
        <v>4.MG-RAST.MG-RAST_default.included.norm</v>
      </c>
      <c r="K6" t="str">
        <f t="shared" si="1"/>
        <v>MG-RAST.MG-RAST_default.included.norm</v>
      </c>
      <c r="L6" t="s">
        <v>365</v>
      </c>
    </row>
    <row r="7" spans="1:12">
      <c r="A7" t="s">
        <v>366</v>
      </c>
      <c r="B7" s="22" t="s">
        <v>395</v>
      </c>
      <c r="C7" s="22" t="s">
        <v>394</v>
      </c>
      <c r="E7">
        <v>5</v>
      </c>
      <c r="F7" t="s">
        <v>4</v>
      </c>
      <c r="G7" t="s">
        <v>7</v>
      </c>
      <c r="H7" t="s">
        <v>88</v>
      </c>
      <c r="I7" t="s">
        <v>5</v>
      </c>
      <c r="J7" t="str">
        <f t="shared" si="0"/>
        <v>5.MG-RAST.100p.removed.raw</v>
      </c>
      <c r="K7" t="str">
        <f t="shared" si="1"/>
        <v>MG-RAST.100p.removed.raw</v>
      </c>
      <c r="L7" t="s">
        <v>366</v>
      </c>
    </row>
    <row r="8" spans="1:12">
      <c r="A8" t="s">
        <v>367</v>
      </c>
      <c r="B8" s="22" t="s">
        <v>396</v>
      </c>
      <c r="C8" s="22" t="s">
        <v>397</v>
      </c>
      <c r="E8">
        <v>6</v>
      </c>
      <c r="F8" t="s">
        <v>4</v>
      </c>
      <c r="G8" t="s">
        <v>7</v>
      </c>
      <c r="H8" t="s">
        <v>88</v>
      </c>
      <c r="I8" t="s">
        <v>6</v>
      </c>
      <c r="J8" t="str">
        <f t="shared" si="0"/>
        <v>6.MG-RAST.100p.removed.norm</v>
      </c>
      <c r="K8" t="str">
        <f t="shared" si="1"/>
        <v>MG-RAST.100p.removed.norm</v>
      </c>
      <c r="L8" t="s">
        <v>367</v>
      </c>
    </row>
    <row r="9" spans="1:12">
      <c r="A9" t="s">
        <v>368</v>
      </c>
      <c r="B9" s="22" t="s">
        <v>399</v>
      </c>
      <c r="C9" s="22" t="s">
        <v>398</v>
      </c>
      <c r="E9">
        <v>7</v>
      </c>
      <c r="F9" t="s">
        <v>4</v>
      </c>
      <c r="G9" t="s">
        <v>7</v>
      </c>
      <c r="H9" t="s">
        <v>49</v>
      </c>
      <c r="I9" t="s">
        <v>5</v>
      </c>
      <c r="J9" t="str">
        <f t="shared" si="0"/>
        <v>7.MG-RAST.100p.included.raw</v>
      </c>
      <c r="K9" t="str">
        <f t="shared" si="1"/>
        <v>MG-RAST.100p.included.raw</v>
      </c>
      <c r="L9" t="s">
        <v>368</v>
      </c>
    </row>
    <row r="10" spans="1:12">
      <c r="A10" t="s">
        <v>369</v>
      </c>
      <c r="B10" s="22" t="s">
        <v>401</v>
      </c>
      <c r="C10" s="22" t="s">
        <v>400</v>
      </c>
      <c r="E10">
        <v>8</v>
      </c>
      <c r="F10" t="s">
        <v>4</v>
      </c>
      <c r="G10" t="s">
        <v>7</v>
      </c>
      <c r="H10" t="s">
        <v>49</v>
      </c>
      <c r="I10" t="s">
        <v>6</v>
      </c>
      <c r="J10" t="str">
        <f t="shared" si="0"/>
        <v>8.MG-RAST.100p.included.norm</v>
      </c>
      <c r="K10" t="str">
        <f t="shared" si="1"/>
        <v>MG-RAST.100p.included.norm</v>
      </c>
      <c r="L10" t="s">
        <v>369</v>
      </c>
    </row>
    <row r="11" spans="1:12">
      <c r="A11" t="s">
        <v>370</v>
      </c>
      <c r="B11" s="22" t="s">
        <v>403</v>
      </c>
      <c r="C11" s="22" t="s">
        <v>402</v>
      </c>
      <c r="E11">
        <v>9</v>
      </c>
      <c r="F11" t="s">
        <v>8</v>
      </c>
      <c r="G11" s="16" t="s">
        <v>62</v>
      </c>
      <c r="H11" t="s">
        <v>88</v>
      </c>
      <c r="I11" t="s">
        <v>5</v>
      </c>
      <c r="J11" t="str">
        <f t="shared" si="0"/>
        <v>9.Qiime.Qiime_default.removed.raw</v>
      </c>
      <c r="K11" t="str">
        <f t="shared" si="1"/>
        <v>Qiime.Qiime_default.removed.raw</v>
      </c>
      <c r="L11" t="s">
        <v>370</v>
      </c>
    </row>
    <row r="12" spans="1:12">
      <c r="A12" t="s">
        <v>371</v>
      </c>
      <c r="B12" s="22" t="s">
        <v>404</v>
      </c>
      <c r="C12" s="22" t="s">
        <v>402</v>
      </c>
      <c r="E12">
        <v>10</v>
      </c>
      <c r="F12" t="s">
        <v>8</v>
      </c>
      <c r="G12" s="16" t="s">
        <v>62</v>
      </c>
      <c r="H12" t="s">
        <v>88</v>
      </c>
      <c r="I12" t="s">
        <v>6</v>
      </c>
      <c r="J12" t="str">
        <f t="shared" si="0"/>
        <v>10.Qiime.Qiime_default.removed.norm</v>
      </c>
      <c r="K12" t="str">
        <f t="shared" si="1"/>
        <v>Qiime.Qiime_default.removed.norm</v>
      </c>
      <c r="L12" t="s">
        <v>371</v>
      </c>
    </row>
    <row r="13" spans="1:12">
      <c r="A13" t="s">
        <v>372</v>
      </c>
      <c r="B13" s="22" t="s">
        <v>406</v>
      </c>
      <c r="C13" s="22" t="s">
        <v>402</v>
      </c>
      <c r="E13">
        <v>11</v>
      </c>
      <c r="F13" t="s">
        <v>8</v>
      </c>
      <c r="G13" s="16" t="s">
        <v>62</v>
      </c>
      <c r="H13" t="s">
        <v>49</v>
      </c>
      <c r="I13" t="s">
        <v>5</v>
      </c>
      <c r="J13" t="str">
        <f t="shared" si="0"/>
        <v>11.Qiime.Qiime_default.included.raw</v>
      </c>
      <c r="K13" t="str">
        <f t="shared" si="1"/>
        <v>Qiime.Qiime_default.included.raw</v>
      </c>
      <c r="L13" t="s">
        <v>372</v>
      </c>
    </row>
    <row r="14" spans="1:12">
      <c r="A14" t="s">
        <v>373</v>
      </c>
      <c r="B14" s="22" t="s">
        <v>405</v>
      </c>
      <c r="C14" s="22" t="s">
        <v>402</v>
      </c>
      <c r="E14">
        <v>12</v>
      </c>
      <c r="F14" t="s">
        <v>8</v>
      </c>
      <c r="G14" s="16" t="s">
        <v>62</v>
      </c>
      <c r="H14" t="s">
        <v>49</v>
      </c>
      <c r="I14" t="s">
        <v>6</v>
      </c>
      <c r="J14" t="str">
        <f t="shared" si="0"/>
        <v>12.Qiime.Qiime_default.included.norm</v>
      </c>
      <c r="K14" t="str">
        <f t="shared" si="1"/>
        <v>Qiime.Qiime_default.included.norm</v>
      </c>
      <c r="L14" t="s">
        <v>373</v>
      </c>
    </row>
    <row r="15" spans="1:12">
      <c r="A15" t="s">
        <v>374</v>
      </c>
      <c r="B15" s="22" t="s">
        <v>410</v>
      </c>
      <c r="C15" s="22" t="s">
        <v>409</v>
      </c>
      <c r="E15">
        <v>13</v>
      </c>
      <c r="F15" t="s">
        <v>8</v>
      </c>
      <c r="G15" t="s">
        <v>7</v>
      </c>
      <c r="H15" t="s">
        <v>88</v>
      </c>
      <c r="I15" t="s">
        <v>5</v>
      </c>
      <c r="J15" t="str">
        <f t="shared" si="0"/>
        <v>13.Qiime.100p.removed.raw</v>
      </c>
      <c r="K15" t="str">
        <f t="shared" si="1"/>
        <v>Qiime.100p.removed.raw</v>
      </c>
      <c r="L15" t="s">
        <v>374</v>
      </c>
    </row>
    <row r="16" spans="1:12">
      <c r="A16" t="s">
        <v>375</v>
      </c>
      <c r="B16" s="22" t="s">
        <v>411</v>
      </c>
      <c r="C16" s="22" t="s">
        <v>409</v>
      </c>
      <c r="E16">
        <v>14</v>
      </c>
      <c r="F16" t="s">
        <v>8</v>
      </c>
      <c r="G16" t="s">
        <v>7</v>
      </c>
      <c r="H16" t="s">
        <v>88</v>
      </c>
      <c r="I16" t="s">
        <v>6</v>
      </c>
      <c r="J16" t="str">
        <f t="shared" si="0"/>
        <v>14.Qiime.100p.removed.norm</v>
      </c>
      <c r="K16" t="str">
        <f t="shared" si="1"/>
        <v>Qiime.100p.removed.norm</v>
      </c>
      <c r="L16" t="s">
        <v>375</v>
      </c>
    </row>
    <row r="17" spans="1:12">
      <c r="A17" t="s">
        <v>376</v>
      </c>
      <c r="B17" s="22" t="s">
        <v>412</v>
      </c>
      <c r="C17" s="22" t="s">
        <v>409</v>
      </c>
      <c r="E17">
        <v>15</v>
      </c>
      <c r="F17" t="s">
        <v>8</v>
      </c>
      <c r="G17" t="s">
        <v>7</v>
      </c>
      <c r="H17" t="s">
        <v>49</v>
      </c>
      <c r="I17" t="s">
        <v>5</v>
      </c>
      <c r="J17" t="str">
        <f t="shared" si="0"/>
        <v>15.Qiime.100p.included.raw</v>
      </c>
      <c r="K17" t="str">
        <f t="shared" si="1"/>
        <v>Qiime.100p.included.raw</v>
      </c>
      <c r="L17" t="s">
        <v>376</v>
      </c>
    </row>
    <row r="18" spans="1:12">
      <c r="A18" t="s">
        <v>377</v>
      </c>
      <c r="B18" s="22" t="s">
        <v>413</v>
      </c>
      <c r="C18" s="22" t="s">
        <v>409</v>
      </c>
      <c r="E18">
        <v>16</v>
      </c>
      <c r="F18" t="s">
        <v>8</v>
      </c>
      <c r="G18" t="s">
        <v>7</v>
      </c>
      <c r="H18" t="s">
        <v>49</v>
      </c>
      <c r="I18" t="s">
        <v>6</v>
      </c>
      <c r="J18" t="str">
        <f t="shared" si="0"/>
        <v>16.Qiime.100p.included.norm</v>
      </c>
      <c r="K18" t="str">
        <f t="shared" si="1"/>
        <v>Qiime.100p.included.norm</v>
      </c>
      <c r="L18" t="s">
        <v>377</v>
      </c>
    </row>
    <row r="25" spans="1:12">
      <c r="A25" t="s">
        <v>534</v>
      </c>
    </row>
    <row r="26" spans="1:12">
      <c r="C26" t="s">
        <v>407</v>
      </c>
      <c r="D26" s="21"/>
      <c r="E26" s="21"/>
      <c r="F26" s="21"/>
    </row>
    <row r="27" spans="1:12">
      <c r="C27" t="s">
        <v>408</v>
      </c>
      <c r="D27" s="21"/>
      <c r="E27" s="21"/>
      <c r="F27" s="21"/>
    </row>
    <row r="28" spans="1:12">
      <c r="C28" s="23" t="s">
        <v>414</v>
      </c>
    </row>
    <row r="31" spans="1:12">
      <c r="B31" t="s">
        <v>416</v>
      </c>
      <c r="C31" t="s">
        <v>415</v>
      </c>
    </row>
    <row r="32" spans="1:12">
      <c r="B32" t="s">
        <v>417</v>
      </c>
      <c r="C32" t="s">
        <v>415</v>
      </c>
    </row>
    <row r="33" spans="2:3">
      <c r="B33" t="s">
        <v>418</v>
      </c>
      <c r="C33" t="s">
        <v>415</v>
      </c>
    </row>
    <row r="34" spans="2:3">
      <c r="B34" t="s">
        <v>419</v>
      </c>
      <c r="C34" t="s">
        <v>415</v>
      </c>
    </row>
    <row r="35" spans="2:3">
      <c r="B35" t="s">
        <v>420</v>
      </c>
    </row>
    <row r="36" spans="2:3">
      <c r="B36" t="s">
        <v>421</v>
      </c>
    </row>
    <row r="37" spans="2:3">
      <c r="B37" t="s">
        <v>422</v>
      </c>
    </row>
    <row r="38" spans="2:3">
      <c r="B38" t="s">
        <v>423</v>
      </c>
    </row>
    <row r="42" spans="2:3">
      <c r="C42" t="s">
        <v>424</v>
      </c>
    </row>
    <row r="45" spans="2:3">
      <c r="C45" t="s">
        <v>425</v>
      </c>
    </row>
    <row r="46" spans="2:3">
      <c r="C46" t="s">
        <v>426</v>
      </c>
    </row>
    <row r="47" spans="2:3">
      <c r="C47" s="23" t="s">
        <v>427</v>
      </c>
    </row>
    <row r="48" spans="2:3">
      <c r="C48" s="23" t="s">
        <v>428</v>
      </c>
    </row>
    <row r="49" spans="2:3">
      <c r="C49" s="23" t="s">
        <v>429</v>
      </c>
    </row>
    <row r="51" spans="2:3">
      <c r="C51" t="s">
        <v>430</v>
      </c>
    </row>
    <row r="53" spans="2:3">
      <c r="B53" t="s">
        <v>431</v>
      </c>
    </row>
    <row r="56" spans="2:3">
      <c r="B56" t="s">
        <v>432</v>
      </c>
    </row>
    <row r="57" spans="2:3">
      <c r="B57" t="s">
        <v>433</v>
      </c>
    </row>
    <row r="67" spans="1:14">
      <c r="A67" t="s">
        <v>451</v>
      </c>
    </row>
    <row r="68" spans="1:14">
      <c r="A68">
        <v>11</v>
      </c>
      <c r="B68">
        <v>4</v>
      </c>
      <c r="C68" t="s">
        <v>365</v>
      </c>
      <c r="D68" t="s">
        <v>437</v>
      </c>
      <c r="E68">
        <v>1</v>
      </c>
      <c r="F68" t="s">
        <v>45</v>
      </c>
      <c r="G68" t="s">
        <v>4</v>
      </c>
      <c r="H68" t="s">
        <v>46</v>
      </c>
      <c r="I68" t="s">
        <v>47</v>
      </c>
      <c r="J68" t="s">
        <v>6</v>
      </c>
      <c r="K68" t="s">
        <v>48</v>
      </c>
      <c r="L68" t="s">
        <v>49</v>
      </c>
      <c r="N68" s="24" t="s">
        <v>450</v>
      </c>
    </row>
    <row r="69" spans="1:14">
      <c r="A69">
        <v>5</v>
      </c>
      <c r="B69">
        <v>3</v>
      </c>
      <c r="C69" t="s">
        <v>364</v>
      </c>
      <c r="D69" t="s">
        <v>436</v>
      </c>
      <c r="E69">
        <v>2</v>
      </c>
      <c r="F69" t="s">
        <v>50</v>
      </c>
      <c r="G69" t="s">
        <v>4</v>
      </c>
      <c r="H69" t="s">
        <v>46</v>
      </c>
      <c r="I69" t="s">
        <v>47</v>
      </c>
      <c r="J69" t="s">
        <v>5</v>
      </c>
      <c r="K69" t="s">
        <v>48</v>
      </c>
      <c r="L69" t="s">
        <v>49</v>
      </c>
      <c r="N69" s="24" t="s">
        <v>452</v>
      </c>
    </row>
    <row r="70" spans="1:14">
      <c r="A70">
        <v>12</v>
      </c>
      <c r="B70">
        <v>4</v>
      </c>
      <c r="C70" t="s">
        <v>365</v>
      </c>
      <c r="D70" t="s">
        <v>437</v>
      </c>
      <c r="E70">
        <v>3</v>
      </c>
      <c r="F70" t="s">
        <v>53</v>
      </c>
      <c r="G70" t="s">
        <v>4</v>
      </c>
      <c r="H70" t="s">
        <v>54</v>
      </c>
      <c r="I70" t="s">
        <v>47</v>
      </c>
      <c r="J70" t="s">
        <v>6</v>
      </c>
      <c r="K70" t="s">
        <v>48</v>
      </c>
      <c r="L70" t="s">
        <v>49</v>
      </c>
      <c r="N70" s="24" t="s">
        <v>453</v>
      </c>
    </row>
    <row r="71" spans="1:14">
      <c r="A71">
        <v>6</v>
      </c>
      <c r="B71">
        <v>3</v>
      </c>
      <c r="C71" t="s">
        <v>364</v>
      </c>
      <c r="D71" t="s">
        <v>436</v>
      </c>
      <c r="E71">
        <v>4</v>
      </c>
      <c r="F71" t="s">
        <v>55</v>
      </c>
      <c r="G71" t="s">
        <v>4</v>
      </c>
      <c r="H71" t="s">
        <v>54</v>
      </c>
      <c r="I71" t="s">
        <v>47</v>
      </c>
      <c r="J71" t="s">
        <v>5</v>
      </c>
      <c r="K71" t="s">
        <v>48</v>
      </c>
      <c r="L71" t="s">
        <v>49</v>
      </c>
    </row>
    <row r="72" spans="1:14">
      <c r="A72">
        <v>34</v>
      </c>
      <c r="B72">
        <v>11</v>
      </c>
      <c r="C72" t="s">
        <v>372</v>
      </c>
      <c r="D72" t="s">
        <v>444</v>
      </c>
      <c r="E72">
        <v>5</v>
      </c>
      <c r="F72" t="s">
        <v>59</v>
      </c>
      <c r="G72" t="s">
        <v>8</v>
      </c>
      <c r="H72" t="s">
        <v>60</v>
      </c>
      <c r="I72" t="s">
        <v>61</v>
      </c>
      <c r="J72" t="s">
        <v>5</v>
      </c>
      <c r="K72" t="s">
        <v>62</v>
      </c>
      <c r="L72" t="s">
        <v>49</v>
      </c>
    </row>
    <row r="73" spans="1:14">
      <c r="A73">
        <v>38</v>
      </c>
      <c r="B73">
        <v>12</v>
      </c>
      <c r="C73" t="s">
        <v>373</v>
      </c>
      <c r="D73" t="s">
        <v>445</v>
      </c>
      <c r="E73">
        <v>6</v>
      </c>
      <c r="F73" t="s">
        <v>69</v>
      </c>
      <c r="G73" t="s">
        <v>8</v>
      </c>
      <c r="H73" t="s">
        <v>70</v>
      </c>
      <c r="I73" t="s">
        <v>61</v>
      </c>
      <c r="J73" t="s">
        <v>6</v>
      </c>
      <c r="K73" t="s">
        <v>62</v>
      </c>
      <c r="L73" t="s">
        <v>49</v>
      </c>
    </row>
    <row r="74" spans="1:14">
      <c r="A74">
        <v>35</v>
      </c>
      <c r="B74">
        <v>11</v>
      </c>
      <c r="C74" t="s">
        <v>372</v>
      </c>
      <c r="D74" t="s">
        <v>444</v>
      </c>
      <c r="E74">
        <v>7</v>
      </c>
      <c r="F74" t="s">
        <v>79</v>
      </c>
      <c r="G74" t="s">
        <v>8</v>
      </c>
      <c r="H74" t="s">
        <v>70</v>
      </c>
      <c r="I74" t="s">
        <v>61</v>
      </c>
      <c r="J74" t="s">
        <v>5</v>
      </c>
      <c r="K74" t="s">
        <v>62</v>
      </c>
      <c r="L74" t="s">
        <v>49</v>
      </c>
    </row>
    <row r="75" spans="1:14">
      <c r="A75">
        <v>3</v>
      </c>
      <c r="B75">
        <v>2</v>
      </c>
      <c r="C75" t="s">
        <v>363</v>
      </c>
      <c r="D75" t="s">
        <v>435</v>
      </c>
      <c r="E75">
        <v>8</v>
      </c>
      <c r="F75" t="s">
        <v>87</v>
      </c>
      <c r="G75" t="s">
        <v>4</v>
      </c>
      <c r="H75" t="s">
        <v>46</v>
      </c>
      <c r="I75" t="s">
        <v>47</v>
      </c>
      <c r="J75" t="s">
        <v>6</v>
      </c>
      <c r="K75" t="s">
        <v>48</v>
      </c>
      <c r="L75" t="s">
        <v>88</v>
      </c>
    </row>
    <row r="76" spans="1:14">
      <c r="A76">
        <v>1</v>
      </c>
      <c r="B76">
        <v>1</v>
      </c>
      <c r="C76" t="s">
        <v>382</v>
      </c>
      <c r="D76" t="s">
        <v>434</v>
      </c>
      <c r="E76">
        <v>9</v>
      </c>
      <c r="F76" t="s">
        <v>89</v>
      </c>
      <c r="G76" t="s">
        <v>4</v>
      </c>
      <c r="H76" t="s">
        <v>46</v>
      </c>
      <c r="I76" t="s">
        <v>47</v>
      </c>
      <c r="J76" t="s">
        <v>5</v>
      </c>
      <c r="K76" t="s">
        <v>48</v>
      </c>
      <c r="L76" t="s">
        <v>88</v>
      </c>
    </row>
    <row r="77" spans="1:14">
      <c r="A77">
        <v>4</v>
      </c>
      <c r="B77">
        <v>2</v>
      </c>
      <c r="C77" t="s">
        <v>363</v>
      </c>
      <c r="D77" t="s">
        <v>435</v>
      </c>
      <c r="E77">
        <v>10</v>
      </c>
      <c r="F77" t="s">
        <v>92</v>
      </c>
      <c r="G77" t="s">
        <v>4</v>
      </c>
      <c r="H77" t="s">
        <v>54</v>
      </c>
      <c r="I77" t="s">
        <v>47</v>
      </c>
      <c r="J77" t="s">
        <v>6</v>
      </c>
      <c r="K77" t="s">
        <v>48</v>
      </c>
      <c r="L77" t="s">
        <v>88</v>
      </c>
      <c r="M77" t="s">
        <v>454</v>
      </c>
      <c r="N77" s="24" t="s">
        <v>456</v>
      </c>
    </row>
    <row r="78" spans="1:14">
      <c r="A78">
        <v>2</v>
      </c>
      <c r="B78">
        <v>1</v>
      </c>
      <c r="C78" t="s">
        <v>382</v>
      </c>
      <c r="D78" t="s">
        <v>434</v>
      </c>
      <c r="E78">
        <v>11</v>
      </c>
      <c r="F78" t="s">
        <v>93</v>
      </c>
      <c r="G78" t="s">
        <v>4</v>
      </c>
      <c r="H78" t="s">
        <v>54</v>
      </c>
      <c r="I78" t="s">
        <v>47</v>
      </c>
      <c r="J78" t="s">
        <v>5</v>
      </c>
      <c r="K78" t="s">
        <v>48</v>
      </c>
      <c r="L78" t="s">
        <v>88</v>
      </c>
      <c r="N78" s="24" t="s">
        <v>457</v>
      </c>
    </row>
    <row r="79" spans="1:14">
      <c r="A79">
        <v>27</v>
      </c>
      <c r="B79">
        <v>9</v>
      </c>
      <c r="C79" t="s">
        <v>370</v>
      </c>
      <c r="D79" t="s">
        <v>442</v>
      </c>
      <c r="E79">
        <v>12</v>
      </c>
      <c r="F79" t="s">
        <v>97</v>
      </c>
      <c r="G79" t="s">
        <v>8</v>
      </c>
      <c r="H79" t="s">
        <v>60</v>
      </c>
      <c r="I79" t="s">
        <v>61</v>
      </c>
      <c r="J79" t="s">
        <v>5</v>
      </c>
      <c r="K79" t="s">
        <v>62</v>
      </c>
      <c r="L79" t="s">
        <v>88</v>
      </c>
    </row>
    <row r="80" spans="1:14">
      <c r="A80">
        <v>31</v>
      </c>
      <c r="B80">
        <v>10</v>
      </c>
      <c r="C80" t="s">
        <v>371</v>
      </c>
      <c r="D80" t="s">
        <v>443</v>
      </c>
      <c r="E80">
        <v>13</v>
      </c>
      <c r="F80" t="s">
        <v>106</v>
      </c>
      <c r="G80" t="s">
        <v>8</v>
      </c>
      <c r="H80" t="s">
        <v>70</v>
      </c>
      <c r="I80" t="s">
        <v>61</v>
      </c>
      <c r="J80" t="s">
        <v>6</v>
      </c>
      <c r="K80" t="s">
        <v>62</v>
      </c>
      <c r="L80" t="s">
        <v>88</v>
      </c>
    </row>
    <row r="81" spans="1:14">
      <c r="A81">
        <v>28</v>
      </c>
      <c r="B81">
        <v>9</v>
      </c>
      <c r="C81" t="s">
        <v>370</v>
      </c>
      <c r="D81" t="s">
        <v>442</v>
      </c>
      <c r="E81">
        <v>14</v>
      </c>
      <c r="F81" t="s">
        <v>116</v>
      </c>
      <c r="G81" t="s">
        <v>8</v>
      </c>
      <c r="H81" t="s">
        <v>70</v>
      </c>
      <c r="I81" t="s">
        <v>61</v>
      </c>
      <c r="J81" t="s">
        <v>5</v>
      </c>
      <c r="K81" t="s">
        <v>62</v>
      </c>
      <c r="L81" t="s">
        <v>88</v>
      </c>
    </row>
    <row r="82" spans="1:14">
      <c r="A82">
        <v>23</v>
      </c>
      <c r="B82">
        <v>8</v>
      </c>
      <c r="C82" t="s">
        <v>369</v>
      </c>
      <c r="D82" t="s">
        <v>441</v>
      </c>
      <c r="E82">
        <v>15</v>
      </c>
      <c r="F82" t="s">
        <v>126</v>
      </c>
      <c r="G82" t="s">
        <v>4</v>
      </c>
      <c r="H82" t="s">
        <v>46</v>
      </c>
      <c r="I82" t="s">
        <v>47</v>
      </c>
      <c r="J82" t="s">
        <v>6</v>
      </c>
      <c r="K82" t="s">
        <v>7</v>
      </c>
      <c r="L82" t="s">
        <v>49</v>
      </c>
    </row>
    <row r="83" spans="1:14">
      <c r="A83">
        <v>19</v>
      </c>
      <c r="B83">
        <v>7</v>
      </c>
      <c r="C83" t="s">
        <v>368</v>
      </c>
      <c r="D83" t="s">
        <v>440</v>
      </c>
      <c r="E83">
        <v>16</v>
      </c>
      <c r="F83" t="s">
        <v>127</v>
      </c>
      <c r="G83" t="s">
        <v>4</v>
      </c>
      <c r="H83" t="s">
        <v>46</v>
      </c>
      <c r="I83" t="s">
        <v>47</v>
      </c>
      <c r="J83" t="s">
        <v>5</v>
      </c>
      <c r="K83" t="s">
        <v>7</v>
      </c>
      <c r="L83" t="s">
        <v>49</v>
      </c>
      <c r="N83" s="24" t="s">
        <v>458</v>
      </c>
    </row>
    <row r="84" spans="1:14">
      <c r="A84">
        <v>24</v>
      </c>
      <c r="B84">
        <v>8</v>
      </c>
      <c r="C84" t="s">
        <v>369</v>
      </c>
      <c r="D84" t="s">
        <v>441</v>
      </c>
      <c r="E84">
        <v>17</v>
      </c>
      <c r="F84" t="s">
        <v>129</v>
      </c>
      <c r="G84" t="s">
        <v>4</v>
      </c>
      <c r="H84" t="s">
        <v>54</v>
      </c>
      <c r="I84" t="s">
        <v>47</v>
      </c>
      <c r="J84" t="s">
        <v>6</v>
      </c>
      <c r="K84" t="s">
        <v>7</v>
      </c>
      <c r="L84" t="s">
        <v>49</v>
      </c>
    </row>
    <row r="85" spans="1:14">
      <c r="A85">
        <v>20</v>
      </c>
      <c r="B85">
        <v>7</v>
      </c>
      <c r="C85" t="s">
        <v>368</v>
      </c>
      <c r="D85" t="s">
        <v>440</v>
      </c>
      <c r="E85">
        <v>18</v>
      </c>
      <c r="F85" t="s">
        <v>130</v>
      </c>
      <c r="G85" t="s">
        <v>4</v>
      </c>
      <c r="H85" t="s">
        <v>54</v>
      </c>
      <c r="I85" t="s">
        <v>47</v>
      </c>
      <c r="J85" t="s">
        <v>5</v>
      </c>
      <c r="K85" t="s">
        <v>7</v>
      </c>
      <c r="L85" t="s">
        <v>49</v>
      </c>
    </row>
    <row r="86" spans="1:14">
      <c r="A86">
        <v>48</v>
      </c>
      <c r="B86">
        <v>15</v>
      </c>
      <c r="C86" t="s">
        <v>376</v>
      </c>
      <c r="D86" t="s">
        <v>448</v>
      </c>
      <c r="E86">
        <v>19</v>
      </c>
      <c r="F86" t="s">
        <v>135</v>
      </c>
      <c r="G86" t="s">
        <v>8</v>
      </c>
      <c r="H86" t="s">
        <v>60</v>
      </c>
      <c r="I86" t="s">
        <v>61</v>
      </c>
      <c r="J86" t="s">
        <v>5</v>
      </c>
      <c r="K86" t="s">
        <v>7</v>
      </c>
      <c r="L86" t="s">
        <v>49</v>
      </c>
    </row>
    <row r="87" spans="1:14">
      <c r="A87">
        <v>52</v>
      </c>
      <c r="B87">
        <v>16</v>
      </c>
      <c r="C87" t="s">
        <v>377</v>
      </c>
      <c r="D87" t="s">
        <v>449</v>
      </c>
      <c r="E87">
        <v>20</v>
      </c>
      <c r="F87" t="s">
        <v>153</v>
      </c>
      <c r="G87" t="s">
        <v>8</v>
      </c>
      <c r="H87" t="s">
        <v>70</v>
      </c>
      <c r="I87" t="s">
        <v>61</v>
      </c>
      <c r="J87" t="s">
        <v>6</v>
      </c>
      <c r="K87" t="s">
        <v>7</v>
      </c>
      <c r="L87" t="s">
        <v>49</v>
      </c>
    </row>
    <row r="88" spans="1:14">
      <c r="A88">
        <v>49</v>
      </c>
      <c r="B88">
        <v>15</v>
      </c>
      <c r="C88" t="s">
        <v>376</v>
      </c>
      <c r="D88" t="s">
        <v>448</v>
      </c>
      <c r="E88">
        <v>21</v>
      </c>
      <c r="F88" t="s">
        <v>173</v>
      </c>
      <c r="G88" t="s">
        <v>8</v>
      </c>
      <c r="H88" t="s">
        <v>70</v>
      </c>
      <c r="I88" t="s">
        <v>61</v>
      </c>
      <c r="J88" t="s">
        <v>5</v>
      </c>
      <c r="K88" t="s">
        <v>7</v>
      </c>
      <c r="L88" t="s">
        <v>49</v>
      </c>
    </row>
    <row r="89" spans="1:14">
      <c r="A89">
        <v>17</v>
      </c>
      <c r="B89">
        <v>6</v>
      </c>
      <c r="C89" t="s">
        <v>367</v>
      </c>
      <c r="D89" t="s">
        <v>439</v>
      </c>
      <c r="E89">
        <v>22</v>
      </c>
      <c r="F89" t="s">
        <v>192</v>
      </c>
      <c r="G89" t="s">
        <v>4</v>
      </c>
      <c r="H89" t="s">
        <v>46</v>
      </c>
      <c r="I89" t="s">
        <v>47</v>
      </c>
      <c r="J89" t="s">
        <v>6</v>
      </c>
      <c r="K89" t="s">
        <v>7</v>
      </c>
      <c r="L89" t="s">
        <v>88</v>
      </c>
    </row>
    <row r="90" spans="1:14">
      <c r="A90">
        <v>15</v>
      </c>
      <c r="B90">
        <v>5</v>
      </c>
      <c r="C90" t="s">
        <v>366</v>
      </c>
      <c r="D90" t="s">
        <v>438</v>
      </c>
      <c r="E90">
        <v>23</v>
      </c>
      <c r="F90" t="s">
        <v>193</v>
      </c>
      <c r="G90" t="s">
        <v>4</v>
      </c>
      <c r="H90" t="s">
        <v>46</v>
      </c>
      <c r="I90" t="s">
        <v>47</v>
      </c>
      <c r="J90" t="s">
        <v>5</v>
      </c>
      <c r="K90" t="s">
        <v>7</v>
      </c>
      <c r="L90" t="s">
        <v>88</v>
      </c>
    </row>
    <row r="91" spans="1:14">
      <c r="A91">
        <v>18</v>
      </c>
      <c r="B91">
        <v>6</v>
      </c>
      <c r="C91" t="s">
        <v>367</v>
      </c>
      <c r="D91" t="s">
        <v>439</v>
      </c>
      <c r="E91">
        <v>24</v>
      </c>
      <c r="F91" t="s">
        <v>197</v>
      </c>
      <c r="G91" t="s">
        <v>4</v>
      </c>
      <c r="H91" t="s">
        <v>54</v>
      </c>
      <c r="I91" t="s">
        <v>47</v>
      </c>
      <c r="J91" t="s">
        <v>6</v>
      </c>
      <c r="K91" t="s">
        <v>7</v>
      </c>
      <c r="L91" t="s">
        <v>88</v>
      </c>
    </row>
    <row r="92" spans="1:14">
      <c r="A92">
        <v>16</v>
      </c>
      <c r="B92">
        <v>5</v>
      </c>
      <c r="C92" t="s">
        <v>366</v>
      </c>
      <c r="D92" t="s">
        <v>438</v>
      </c>
      <c r="E92">
        <v>25</v>
      </c>
      <c r="F92" t="s">
        <v>198</v>
      </c>
      <c r="G92" t="s">
        <v>4</v>
      </c>
      <c r="H92" t="s">
        <v>54</v>
      </c>
      <c r="I92" t="s">
        <v>47</v>
      </c>
      <c r="J92" t="s">
        <v>5</v>
      </c>
      <c r="K92" t="s">
        <v>7</v>
      </c>
      <c r="L92" t="s">
        <v>88</v>
      </c>
    </row>
    <row r="93" spans="1:14">
      <c r="A93">
        <v>41</v>
      </c>
      <c r="B93">
        <v>13</v>
      </c>
      <c r="C93" t="s">
        <v>374</v>
      </c>
      <c r="D93" t="s">
        <v>446</v>
      </c>
      <c r="E93">
        <v>26</v>
      </c>
      <c r="F93" t="s">
        <v>205</v>
      </c>
      <c r="G93" t="s">
        <v>8</v>
      </c>
      <c r="H93" t="s">
        <v>60</v>
      </c>
      <c r="I93" t="s">
        <v>61</v>
      </c>
      <c r="J93" t="s">
        <v>5</v>
      </c>
      <c r="K93" t="s">
        <v>7</v>
      </c>
      <c r="L93" t="s">
        <v>88</v>
      </c>
    </row>
    <row r="94" spans="1:14">
      <c r="A94">
        <v>45</v>
      </c>
      <c r="B94">
        <v>14</v>
      </c>
      <c r="C94" t="s">
        <v>375</v>
      </c>
      <c r="D94" t="s">
        <v>447</v>
      </c>
      <c r="E94">
        <v>27</v>
      </c>
      <c r="F94" t="s">
        <v>215</v>
      </c>
      <c r="G94" t="s">
        <v>8</v>
      </c>
      <c r="H94" t="s">
        <v>70</v>
      </c>
      <c r="I94" t="s">
        <v>61</v>
      </c>
      <c r="J94" t="s">
        <v>6</v>
      </c>
      <c r="K94" t="s">
        <v>7</v>
      </c>
      <c r="L94" t="s">
        <v>88</v>
      </c>
    </row>
    <row r="95" spans="1:14">
      <c r="A95">
        <v>42</v>
      </c>
      <c r="B95">
        <v>13</v>
      </c>
      <c r="C95" t="s">
        <v>374</v>
      </c>
      <c r="D95" t="s">
        <v>446</v>
      </c>
      <c r="E95">
        <v>28</v>
      </c>
      <c r="F95" t="s">
        <v>231</v>
      </c>
      <c r="G95" t="s">
        <v>8</v>
      </c>
      <c r="H95" t="s">
        <v>70</v>
      </c>
      <c r="I95" t="s">
        <v>61</v>
      </c>
      <c r="J95" t="s">
        <v>5</v>
      </c>
      <c r="K95" t="s">
        <v>7</v>
      </c>
      <c r="L95" t="s">
        <v>88</v>
      </c>
    </row>
    <row r="96" spans="1:14">
      <c r="A96">
        <v>7</v>
      </c>
      <c r="B96">
        <v>3</v>
      </c>
      <c r="C96" t="s">
        <v>364</v>
      </c>
      <c r="D96" t="s">
        <v>436</v>
      </c>
      <c r="E96">
        <v>29</v>
      </c>
      <c r="F96" t="s">
        <v>243</v>
      </c>
      <c r="G96" t="s">
        <v>4</v>
      </c>
      <c r="H96" t="s">
        <v>54</v>
      </c>
      <c r="I96" t="s">
        <v>244</v>
      </c>
      <c r="J96" t="s">
        <v>5</v>
      </c>
      <c r="K96" t="s">
        <v>48</v>
      </c>
      <c r="L96" t="s">
        <v>49</v>
      </c>
    </row>
    <row r="97" spans="1:12">
      <c r="A97">
        <v>13</v>
      </c>
      <c r="B97">
        <v>4</v>
      </c>
      <c r="C97" t="s">
        <v>365</v>
      </c>
      <c r="D97" t="s">
        <v>437</v>
      </c>
      <c r="E97">
        <v>30</v>
      </c>
      <c r="F97" t="s">
        <v>247</v>
      </c>
      <c r="G97" t="s">
        <v>4</v>
      </c>
      <c r="H97" t="s">
        <v>54</v>
      </c>
      <c r="I97" t="s">
        <v>244</v>
      </c>
      <c r="J97" t="s">
        <v>6</v>
      </c>
      <c r="K97" t="s">
        <v>48</v>
      </c>
      <c r="L97" t="s">
        <v>49</v>
      </c>
    </row>
    <row r="98" spans="1:12">
      <c r="A98">
        <v>21</v>
      </c>
      <c r="B98">
        <v>7</v>
      </c>
      <c r="C98" t="s">
        <v>368</v>
      </c>
      <c r="D98" t="s">
        <v>440</v>
      </c>
      <c r="E98">
        <v>31</v>
      </c>
      <c r="F98" t="s">
        <v>248</v>
      </c>
      <c r="G98" t="s">
        <v>4</v>
      </c>
      <c r="H98" t="s">
        <v>54</v>
      </c>
      <c r="I98" t="s">
        <v>244</v>
      </c>
      <c r="J98" t="s">
        <v>5</v>
      </c>
      <c r="K98" t="s">
        <v>7</v>
      </c>
      <c r="L98" t="s">
        <v>49</v>
      </c>
    </row>
    <row r="99" spans="1:12">
      <c r="A99">
        <v>25</v>
      </c>
      <c r="B99">
        <v>8</v>
      </c>
      <c r="C99" t="s">
        <v>369</v>
      </c>
      <c r="D99" t="s">
        <v>441</v>
      </c>
      <c r="E99">
        <v>32</v>
      </c>
      <c r="F99" t="s">
        <v>251</v>
      </c>
      <c r="G99" t="s">
        <v>4</v>
      </c>
      <c r="H99" t="s">
        <v>54</v>
      </c>
      <c r="I99" t="s">
        <v>244</v>
      </c>
      <c r="J99" t="s">
        <v>6</v>
      </c>
      <c r="K99" t="s">
        <v>7</v>
      </c>
      <c r="L99" t="s">
        <v>49</v>
      </c>
    </row>
    <row r="100" spans="1:12">
      <c r="A100">
        <v>8</v>
      </c>
      <c r="B100">
        <v>3</v>
      </c>
      <c r="C100" t="s">
        <v>364</v>
      </c>
      <c r="D100" t="s">
        <v>436</v>
      </c>
      <c r="E100">
        <v>33</v>
      </c>
      <c r="F100" t="s">
        <v>252</v>
      </c>
      <c r="G100" t="s">
        <v>4</v>
      </c>
      <c r="H100" t="s">
        <v>54</v>
      </c>
      <c r="I100" t="s">
        <v>61</v>
      </c>
      <c r="J100" t="s">
        <v>5</v>
      </c>
      <c r="K100" t="s">
        <v>48</v>
      </c>
      <c r="L100" t="s">
        <v>49</v>
      </c>
    </row>
    <row r="101" spans="1:12">
      <c r="A101">
        <v>14</v>
      </c>
      <c r="B101">
        <v>4</v>
      </c>
      <c r="C101" t="s">
        <v>365</v>
      </c>
      <c r="D101" t="s">
        <v>437</v>
      </c>
      <c r="E101">
        <v>34</v>
      </c>
      <c r="F101" t="s">
        <v>256</v>
      </c>
      <c r="G101" t="s">
        <v>4</v>
      </c>
      <c r="H101" t="s">
        <v>54</v>
      </c>
      <c r="I101" t="s">
        <v>61</v>
      </c>
      <c r="J101" t="s">
        <v>6</v>
      </c>
      <c r="K101" t="s">
        <v>48</v>
      </c>
      <c r="L101" t="s">
        <v>49</v>
      </c>
    </row>
    <row r="102" spans="1:12">
      <c r="A102">
        <v>22</v>
      </c>
      <c r="B102">
        <v>7</v>
      </c>
      <c r="C102" t="s">
        <v>368</v>
      </c>
      <c r="D102" t="s">
        <v>440</v>
      </c>
      <c r="E102">
        <v>35</v>
      </c>
      <c r="F102" t="s">
        <v>257</v>
      </c>
      <c r="G102" t="s">
        <v>4</v>
      </c>
      <c r="H102" t="s">
        <v>54</v>
      </c>
      <c r="I102" t="s">
        <v>61</v>
      </c>
      <c r="J102" t="s">
        <v>5</v>
      </c>
      <c r="K102" t="s">
        <v>7</v>
      </c>
      <c r="L102" t="s">
        <v>49</v>
      </c>
    </row>
    <row r="103" spans="1:12">
      <c r="A103">
        <v>26</v>
      </c>
      <c r="B103">
        <v>8</v>
      </c>
      <c r="C103" t="s">
        <v>369</v>
      </c>
      <c r="D103" t="s">
        <v>441</v>
      </c>
      <c r="E103">
        <v>36</v>
      </c>
      <c r="F103" t="s">
        <v>261</v>
      </c>
      <c r="G103" t="s">
        <v>4</v>
      </c>
      <c r="H103" t="s">
        <v>54</v>
      </c>
      <c r="I103" t="s">
        <v>61</v>
      </c>
      <c r="J103" t="s">
        <v>6</v>
      </c>
      <c r="K103" t="s">
        <v>7</v>
      </c>
      <c r="L103" t="s">
        <v>49</v>
      </c>
    </row>
    <row r="104" spans="1:12">
      <c r="A104">
        <v>9</v>
      </c>
      <c r="B104">
        <v>3</v>
      </c>
      <c r="C104" t="s">
        <v>364</v>
      </c>
      <c r="D104" t="s">
        <v>436</v>
      </c>
      <c r="E104">
        <v>37</v>
      </c>
      <c r="F104" t="s">
        <v>262</v>
      </c>
      <c r="G104" t="s">
        <v>4</v>
      </c>
      <c r="H104" t="s">
        <v>263</v>
      </c>
      <c r="I104" t="s">
        <v>47</v>
      </c>
      <c r="J104" t="s">
        <v>5</v>
      </c>
      <c r="K104" t="s">
        <v>48</v>
      </c>
      <c r="L104" t="s">
        <v>49</v>
      </c>
    </row>
    <row r="105" spans="1:12">
      <c r="A105">
        <v>10</v>
      </c>
      <c r="B105">
        <v>3</v>
      </c>
      <c r="C105" t="s">
        <v>364</v>
      </c>
      <c r="D105" t="s">
        <v>436</v>
      </c>
      <c r="E105">
        <v>38</v>
      </c>
      <c r="F105" t="s">
        <v>276</v>
      </c>
      <c r="G105" t="s">
        <v>4</v>
      </c>
      <c r="H105" t="s">
        <v>277</v>
      </c>
      <c r="I105" t="s">
        <v>47</v>
      </c>
      <c r="J105" t="s">
        <v>5</v>
      </c>
      <c r="K105" t="s">
        <v>48</v>
      </c>
      <c r="L105" t="s">
        <v>49</v>
      </c>
    </row>
    <row r="106" spans="1:12">
      <c r="A106">
        <v>50</v>
      </c>
      <c r="B106">
        <v>15</v>
      </c>
      <c r="C106" t="s">
        <v>376</v>
      </c>
      <c r="D106" t="s">
        <v>448</v>
      </c>
      <c r="E106">
        <v>39</v>
      </c>
      <c r="F106" t="s">
        <v>286</v>
      </c>
      <c r="G106" t="s">
        <v>8</v>
      </c>
      <c r="H106" t="s">
        <v>54</v>
      </c>
      <c r="I106" t="s">
        <v>61</v>
      </c>
      <c r="J106" t="s">
        <v>5</v>
      </c>
      <c r="K106" t="s">
        <v>7</v>
      </c>
      <c r="L106" t="s">
        <v>49</v>
      </c>
    </row>
    <row r="107" spans="1:12">
      <c r="A107">
        <v>53</v>
      </c>
      <c r="B107">
        <v>16</v>
      </c>
      <c r="C107" t="s">
        <v>377</v>
      </c>
      <c r="D107" t="s">
        <v>449</v>
      </c>
      <c r="E107">
        <v>40</v>
      </c>
      <c r="F107" t="s">
        <v>294</v>
      </c>
      <c r="G107" t="s">
        <v>8</v>
      </c>
      <c r="H107" t="s">
        <v>54</v>
      </c>
      <c r="I107" t="s">
        <v>61</v>
      </c>
      <c r="J107" t="s">
        <v>6</v>
      </c>
      <c r="K107" t="s">
        <v>7</v>
      </c>
      <c r="L107" t="s">
        <v>49</v>
      </c>
    </row>
    <row r="108" spans="1:12">
      <c r="A108">
        <v>43</v>
      </c>
      <c r="B108">
        <v>13</v>
      </c>
      <c r="C108" t="s">
        <v>374</v>
      </c>
      <c r="D108" t="s">
        <v>446</v>
      </c>
      <c r="E108">
        <v>41</v>
      </c>
      <c r="F108" t="s">
        <v>301</v>
      </c>
      <c r="G108" t="s">
        <v>8</v>
      </c>
      <c r="H108" t="s">
        <v>54</v>
      </c>
      <c r="I108" t="s">
        <v>61</v>
      </c>
      <c r="J108" t="s">
        <v>5</v>
      </c>
      <c r="K108" t="s">
        <v>7</v>
      </c>
      <c r="L108" t="s">
        <v>88</v>
      </c>
    </row>
    <row r="109" spans="1:12">
      <c r="A109">
        <v>46</v>
      </c>
      <c r="B109">
        <v>14</v>
      </c>
      <c r="C109" t="s">
        <v>375</v>
      </c>
      <c r="D109" t="s">
        <v>447</v>
      </c>
      <c r="E109">
        <v>42</v>
      </c>
      <c r="F109" t="s">
        <v>306</v>
      </c>
      <c r="G109" t="s">
        <v>8</v>
      </c>
      <c r="H109" t="s">
        <v>54</v>
      </c>
      <c r="I109" t="s">
        <v>61</v>
      </c>
      <c r="J109" t="s">
        <v>6</v>
      </c>
      <c r="K109" t="s">
        <v>7</v>
      </c>
      <c r="L109" t="s">
        <v>88</v>
      </c>
    </row>
    <row r="110" spans="1:12">
      <c r="A110">
        <v>51</v>
      </c>
      <c r="B110">
        <v>15</v>
      </c>
      <c r="C110" t="s">
        <v>376</v>
      </c>
      <c r="D110" t="s">
        <v>448</v>
      </c>
      <c r="E110">
        <v>43</v>
      </c>
      <c r="F110" t="s">
        <v>312</v>
      </c>
      <c r="G110" t="s">
        <v>8</v>
      </c>
      <c r="H110" t="s">
        <v>46</v>
      </c>
      <c r="I110" t="s">
        <v>61</v>
      </c>
      <c r="J110" t="s">
        <v>5</v>
      </c>
      <c r="K110" t="s">
        <v>7</v>
      </c>
      <c r="L110" t="s">
        <v>49</v>
      </c>
    </row>
    <row r="111" spans="1:12">
      <c r="A111">
        <v>54</v>
      </c>
      <c r="B111">
        <v>16</v>
      </c>
      <c r="C111" t="s">
        <v>377</v>
      </c>
      <c r="D111" t="s">
        <v>449</v>
      </c>
      <c r="E111">
        <v>44</v>
      </c>
      <c r="F111" t="s">
        <v>319</v>
      </c>
      <c r="G111" t="s">
        <v>8</v>
      </c>
      <c r="H111" t="s">
        <v>46</v>
      </c>
      <c r="I111" t="s">
        <v>61</v>
      </c>
      <c r="J111" t="s">
        <v>6</v>
      </c>
      <c r="K111" t="s">
        <v>7</v>
      </c>
      <c r="L111" t="s">
        <v>49</v>
      </c>
    </row>
    <row r="112" spans="1:12">
      <c r="A112">
        <v>44</v>
      </c>
      <c r="B112">
        <v>13</v>
      </c>
      <c r="C112" t="s">
        <v>374</v>
      </c>
      <c r="D112" t="s">
        <v>446</v>
      </c>
      <c r="E112">
        <v>45</v>
      </c>
      <c r="F112" t="s">
        <v>325</v>
      </c>
      <c r="G112" t="s">
        <v>8</v>
      </c>
      <c r="H112" t="s">
        <v>46</v>
      </c>
      <c r="I112" t="s">
        <v>61</v>
      </c>
      <c r="J112" t="s">
        <v>5</v>
      </c>
      <c r="K112" t="s">
        <v>7</v>
      </c>
      <c r="L112" t="s">
        <v>88</v>
      </c>
    </row>
    <row r="113" spans="1:14">
      <c r="A113">
        <v>47</v>
      </c>
      <c r="B113">
        <v>14</v>
      </c>
      <c r="C113" t="s">
        <v>375</v>
      </c>
      <c r="D113" t="s">
        <v>447</v>
      </c>
      <c r="E113">
        <v>46</v>
      </c>
      <c r="F113" t="s">
        <v>329</v>
      </c>
      <c r="G113" t="s">
        <v>8</v>
      </c>
      <c r="H113" t="s">
        <v>46</v>
      </c>
      <c r="I113" t="s">
        <v>61</v>
      </c>
      <c r="J113" t="s">
        <v>6</v>
      </c>
      <c r="K113" t="s">
        <v>7</v>
      </c>
      <c r="L113" t="s">
        <v>88</v>
      </c>
    </row>
    <row r="114" spans="1:14">
      <c r="A114">
        <v>36</v>
      </c>
      <c r="B114">
        <v>11</v>
      </c>
      <c r="C114" t="s">
        <v>372</v>
      </c>
      <c r="D114" t="s">
        <v>444</v>
      </c>
      <c r="E114">
        <v>47</v>
      </c>
      <c r="F114" t="s">
        <v>335</v>
      </c>
      <c r="G114" t="s">
        <v>8</v>
      </c>
      <c r="H114" t="s">
        <v>46</v>
      </c>
      <c r="I114" t="s">
        <v>61</v>
      </c>
      <c r="J114" t="s">
        <v>5</v>
      </c>
      <c r="K114" t="s">
        <v>62</v>
      </c>
      <c r="L114" t="s">
        <v>49</v>
      </c>
    </row>
    <row r="115" spans="1:14">
      <c r="A115">
        <v>37</v>
      </c>
      <c r="B115">
        <v>11</v>
      </c>
      <c r="C115" t="s">
        <v>372</v>
      </c>
      <c r="D115" t="s">
        <v>444</v>
      </c>
      <c r="E115">
        <v>48</v>
      </c>
      <c r="F115" t="s">
        <v>339</v>
      </c>
      <c r="G115" t="s">
        <v>8</v>
      </c>
      <c r="H115" t="s">
        <v>54</v>
      </c>
      <c r="I115" t="s">
        <v>61</v>
      </c>
      <c r="J115" t="s">
        <v>5</v>
      </c>
      <c r="K115" t="s">
        <v>62</v>
      </c>
      <c r="L115" t="s">
        <v>49</v>
      </c>
    </row>
    <row r="116" spans="1:14">
      <c r="A116">
        <v>29</v>
      </c>
      <c r="B116">
        <v>9</v>
      </c>
      <c r="C116" t="s">
        <v>370</v>
      </c>
      <c r="D116" t="s">
        <v>442</v>
      </c>
      <c r="E116">
        <v>49</v>
      </c>
      <c r="F116" t="s">
        <v>345</v>
      </c>
      <c r="G116" t="s">
        <v>8</v>
      </c>
      <c r="H116" t="s">
        <v>46</v>
      </c>
      <c r="I116" t="s">
        <v>61</v>
      </c>
      <c r="J116" t="s">
        <v>5</v>
      </c>
      <c r="K116" t="s">
        <v>62</v>
      </c>
      <c r="L116" t="s">
        <v>88</v>
      </c>
    </row>
    <row r="117" spans="1:14">
      <c r="A117">
        <v>30</v>
      </c>
      <c r="B117">
        <v>9</v>
      </c>
      <c r="C117" t="s">
        <v>370</v>
      </c>
      <c r="D117" t="s">
        <v>442</v>
      </c>
      <c r="E117">
        <v>50</v>
      </c>
      <c r="F117" t="s">
        <v>347</v>
      </c>
      <c r="G117" t="s">
        <v>8</v>
      </c>
      <c r="H117" t="s">
        <v>54</v>
      </c>
      <c r="I117" t="s">
        <v>61</v>
      </c>
      <c r="J117" t="s">
        <v>5</v>
      </c>
      <c r="K117" t="s">
        <v>62</v>
      </c>
      <c r="L117" t="s">
        <v>88</v>
      </c>
    </row>
    <row r="118" spans="1:14">
      <c r="A118">
        <v>39</v>
      </c>
      <c r="B118">
        <v>12</v>
      </c>
      <c r="C118" t="s">
        <v>373</v>
      </c>
      <c r="D118" t="s">
        <v>445</v>
      </c>
      <c r="E118">
        <v>51</v>
      </c>
      <c r="F118" t="s">
        <v>352</v>
      </c>
      <c r="G118" t="s">
        <v>8</v>
      </c>
      <c r="H118" t="s">
        <v>46</v>
      </c>
      <c r="I118" t="s">
        <v>61</v>
      </c>
      <c r="J118" t="s">
        <v>6</v>
      </c>
      <c r="K118" t="s">
        <v>62</v>
      </c>
      <c r="L118" t="s">
        <v>49</v>
      </c>
    </row>
    <row r="119" spans="1:14">
      <c r="A119">
        <v>40</v>
      </c>
      <c r="B119">
        <v>12</v>
      </c>
      <c r="C119" t="s">
        <v>373</v>
      </c>
      <c r="D119" t="s">
        <v>445</v>
      </c>
      <c r="E119">
        <v>52</v>
      </c>
      <c r="F119" t="s">
        <v>354</v>
      </c>
      <c r="G119" t="s">
        <v>8</v>
      </c>
      <c r="H119" t="s">
        <v>54</v>
      </c>
      <c r="I119" t="s">
        <v>61</v>
      </c>
      <c r="J119" t="s">
        <v>6</v>
      </c>
      <c r="K119" t="s">
        <v>62</v>
      </c>
      <c r="L119" t="s">
        <v>49</v>
      </c>
    </row>
    <row r="120" spans="1:14">
      <c r="A120">
        <v>32</v>
      </c>
      <c r="B120">
        <v>10</v>
      </c>
      <c r="C120" t="s">
        <v>371</v>
      </c>
      <c r="D120" t="s">
        <v>443</v>
      </c>
      <c r="E120">
        <v>53</v>
      </c>
      <c r="F120" t="s">
        <v>356</v>
      </c>
      <c r="G120" t="s">
        <v>8</v>
      </c>
      <c r="H120" t="s">
        <v>46</v>
      </c>
      <c r="I120" t="s">
        <v>61</v>
      </c>
      <c r="J120" t="s">
        <v>6</v>
      </c>
      <c r="K120" t="s">
        <v>62</v>
      </c>
      <c r="L120" t="s">
        <v>88</v>
      </c>
    </row>
    <row r="121" spans="1:14">
      <c r="A121">
        <v>33</v>
      </c>
      <c r="B121">
        <v>10</v>
      </c>
      <c r="C121" t="s">
        <v>371</v>
      </c>
      <c r="D121" t="s">
        <v>443</v>
      </c>
      <c r="E121">
        <v>54</v>
      </c>
      <c r="F121" t="s">
        <v>357</v>
      </c>
      <c r="G121" t="s">
        <v>8</v>
      </c>
      <c r="H121" t="s">
        <v>54</v>
      </c>
      <c r="I121" t="s">
        <v>61</v>
      </c>
      <c r="J121" t="s">
        <v>6</v>
      </c>
      <c r="K121" t="s">
        <v>62</v>
      </c>
      <c r="L121" t="s">
        <v>88</v>
      </c>
      <c r="M121" t="s">
        <v>454</v>
      </c>
      <c r="N121" s="24" t="s">
        <v>455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7"/>
  <sheetViews>
    <sheetView tabSelected="1" topLeftCell="BG202" workbookViewId="0">
      <selection activeCell="BG206" sqref="BG206"/>
    </sheetView>
  </sheetViews>
  <sheetFormatPr baseColWidth="10" defaultRowHeight="15" x14ac:dyDescent="0"/>
  <cols>
    <col min="1" max="1" width="10.83203125" style="21"/>
    <col min="2" max="2" width="13.5" style="21" customWidth="1"/>
    <col min="3" max="3" width="52.5" style="21" customWidth="1"/>
    <col min="4" max="4" width="61" style="21" customWidth="1"/>
    <col min="5" max="5" width="14.1640625" style="21" customWidth="1"/>
    <col min="6" max="6" width="10.83203125" style="21"/>
    <col min="7" max="7" width="11" style="21" customWidth="1"/>
    <col min="8" max="8" width="18.1640625" style="21" customWidth="1"/>
    <col min="9" max="9" width="16" style="21" customWidth="1"/>
    <col min="10" max="11" width="12.83203125" style="21" customWidth="1"/>
    <col min="12" max="12" width="16.5" style="21" customWidth="1"/>
    <col min="13" max="13" width="12.83203125" style="21" customWidth="1"/>
    <col min="14" max="33" width="13.33203125" style="21" customWidth="1"/>
    <col min="34" max="37" width="10.83203125" style="21"/>
    <col min="38" max="38" width="39.5" style="21" customWidth="1"/>
    <col min="39" max="40" width="16.6640625" customWidth="1"/>
    <col min="42" max="42" width="17.5" customWidth="1"/>
    <col min="43" max="43" width="21.33203125" customWidth="1"/>
    <col min="44" max="44" width="18" customWidth="1"/>
    <col min="45" max="45" width="21" customWidth="1"/>
    <col min="46" max="46" width="60.83203125" customWidth="1"/>
    <col min="47" max="47" width="13.6640625" customWidth="1"/>
    <col min="48" max="49" width="12.83203125" customWidth="1"/>
    <col min="52" max="53" width="16.1640625" customWidth="1"/>
    <col min="54" max="57" width="29" customWidth="1"/>
    <col min="59" max="59" width="255.6640625" customWidth="1"/>
    <col min="65" max="65" width="74" customWidth="1"/>
  </cols>
  <sheetData>
    <row r="1" spans="2:61" customFormat="1">
      <c r="F1" t="s">
        <v>362</v>
      </c>
      <c r="AL1" t="s">
        <v>526</v>
      </c>
      <c r="AO1">
        <v>10000</v>
      </c>
      <c r="AS1" t="s">
        <v>532</v>
      </c>
      <c r="AU1">
        <v>10</v>
      </c>
      <c r="AY1" t="s">
        <v>527</v>
      </c>
      <c r="BG1" t="s">
        <v>556</v>
      </c>
    </row>
    <row r="2" spans="2:61" customFormat="1" ht="18">
      <c r="F2" s="1"/>
      <c r="G2" s="55" t="s">
        <v>9</v>
      </c>
      <c r="H2" s="55"/>
      <c r="I2" s="55"/>
      <c r="J2" s="55"/>
      <c r="K2" s="55"/>
      <c r="L2" s="55"/>
      <c r="M2" s="56"/>
      <c r="N2" s="57" t="s">
        <v>10</v>
      </c>
      <c r="O2" s="55"/>
      <c r="P2" s="55"/>
      <c r="Q2" s="55"/>
      <c r="R2" s="55"/>
      <c r="S2" s="55"/>
      <c r="T2" s="55"/>
      <c r="U2" s="55"/>
      <c r="V2" s="58"/>
      <c r="W2" s="59" t="s">
        <v>11</v>
      </c>
      <c r="X2" s="60"/>
      <c r="Y2" s="60"/>
      <c r="Z2" s="60"/>
      <c r="AA2" s="60"/>
      <c r="AB2" s="60"/>
      <c r="AC2" s="60"/>
      <c r="AD2" s="60"/>
      <c r="AE2" s="60"/>
      <c r="AF2" s="60"/>
      <c r="AG2" s="61"/>
      <c r="AH2" s="62" t="s">
        <v>12</v>
      </c>
      <c r="AI2" s="64" t="s">
        <v>13</v>
      </c>
      <c r="AJ2" s="48" t="s">
        <v>14</v>
      </c>
      <c r="AL2" t="s">
        <v>518</v>
      </c>
      <c r="AM2" t="s">
        <v>517</v>
      </c>
      <c r="AN2" t="s">
        <v>679</v>
      </c>
      <c r="AO2" t="s">
        <v>524</v>
      </c>
      <c r="AP2" t="s">
        <v>525</v>
      </c>
      <c r="AQ2" t="s">
        <v>519</v>
      </c>
      <c r="AR2" t="s">
        <v>523</v>
      </c>
      <c r="AS2" t="s">
        <v>521</v>
      </c>
      <c r="AT2" t="s">
        <v>520</v>
      </c>
      <c r="AU2" t="s">
        <v>522</v>
      </c>
      <c r="AV2" t="s">
        <v>533</v>
      </c>
      <c r="AY2" t="s">
        <v>529</v>
      </c>
      <c r="AZ2" t="s">
        <v>530</v>
      </c>
      <c r="BA2" t="s">
        <v>531</v>
      </c>
      <c r="BB2" t="s">
        <v>528</v>
      </c>
      <c r="BG2" t="s">
        <v>558</v>
      </c>
    </row>
    <row r="3" spans="2:61" customFormat="1" ht="23">
      <c r="F3" s="2" t="s">
        <v>15</v>
      </c>
      <c r="G3" s="2" t="s">
        <v>15</v>
      </c>
      <c r="H3" s="25"/>
      <c r="I3" s="3"/>
      <c r="J3" s="3"/>
      <c r="K3" s="3"/>
      <c r="L3" s="3"/>
      <c r="M3" s="4"/>
      <c r="N3" s="50" t="s">
        <v>16</v>
      </c>
      <c r="O3" s="51"/>
      <c r="P3" s="51"/>
      <c r="Q3" s="51"/>
      <c r="R3" s="52"/>
      <c r="S3" s="53" t="s">
        <v>17</v>
      </c>
      <c r="T3" s="51"/>
      <c r="U3" s="51"/>
      <c r="V3" s="54"/>
      <c r="W3" s="5"/>
      <c r="X3" s="6"/>
      <c r="Y3" s="6"/>
      <c r="Z3" s="6"/>
      <c r="AA3" s="6"/>
      <c r="AB3" s="6"/>
      <c r="AC3" s="6"/>
      <c r="AD3" s="7"/>
      <c r="AE3" s="7"/>
      <c r="AF3" s="7"/>
      <c r="AG3" s="8"/>
      <c r="AH3" s="62"/>
      <c r="AI3" s="64"/>
      <c r="AJ3" s="48"/>
      <c r="AL3" s="23" t="s">
        <v>539</v>
      </c>
      <c r="AM3" s="23" t="s">
        <v>540</v>
      </c>
      <c r="AN3" s="23" t="s">
        <v>680</v>
      </c>
      <c r="AO3" s="23" t="s">
        <v>541</v>
      </c>
      <c r="AP3" s="23" t="s">
        <v>542</v>
      </c>
      <c r="AQ3" s="23" t="s">
        <v>543</v>
      </c>
      <c r="AR3" s="23" t="s">
        <v>544</v>
      </c>
      <c r="AS3" s="23" t="s">
        <v>545</v>
      </c>
      <c r="AT3" s="23" t="s">
        <v>546</v>
      </c>
      <c r="AU3" s="23" t="s">
        <v>547</v>
      </c>
      <c r="AV3" s="23" t="s">
        <v>550</v>
      </c>
      <c r="AW3" s="23"/>
      <c r="AY3" s="23" t="s">
        <v>543</v>
      </c>
      <c r="AZ3" s="23" t="s">
        <v>548</v>
      </c>
      <c r="BA3" s="23" t="s">
        <v>549</v>
      </c>
      <c r="BB3" s="23" t="s">
        <v>550</v>
      </c>
      <c r="BC3" s="23"/>
      <c r="BD3" s="23"/>
      <c r="BE3" s="23"/>
      <c r="BG3" s="23" t="s">
        <v>557</v>
      </c>
    </row>
    <row r="4" spans="2:61" customFormat="1" ht="16" thickBot="1">
      <c r="B4" t="s">
        <v>379</v>
      </c>
      <c r="C4" t="s">
        <v>361</v>
      </c>
      <c r="D4" t="s">
        <v>380</v>
      </c>
      <c r="E4" t="s">
        <v>378</v>
      </c>
      <c r="F4" s="9" t="s">
        <v>18</v>
      </c>
      <c r="G4" s="10" t="s">
        <v>19</v>
      </c>
      <c r="H4" s="10" t="s">
        <v>0</v>
      </c>
      <c r="I4" s="10" t="s">
        <v>20</v>
      </c>
      <c r="J4" s="10" t="s">
        <v>21</v>
      </c>
      <c r="K4" s="10" t="s">
        <v>22</v>
      </c>
      <c r="L4" s="10" t="s">
        <v>23</v>
      </c>
      <c r="M4" s="11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12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13" t="s">
        <v>34</v>
      </c>
      <c r="X4" s="14" t="s">
        <v>35</v>
      </c>
      <c r="Y4" s="14" t="s">
        <v>36</v>
      </c>
      <c r="Z4" s="14" t="s">
        <v>37</v>
      </c>
      <c r="AA4" s="14" t="s">
        <v>38</v>
      </c>
      <c r="AB4" s="14" t="s">
        <v>39</v>
      </c>
      <c r="AC4" s="14" t="s">
        <v>40</v>
      </c>
      <c r="AD4" s="14" t="s">
        <v>41</v>
      </c>
      <c r="AE4" s="14" t="s">
        <v>42</v>
      </c>
      <c r="AF4" s="14" t="s">
        <v>43</v>
      </c>
      <c r="AG4" s="15" t="s">
        <v>44</v>
      </c>
      <c r="AH4" s="63"/>
      <c r="AI4" s="65"/>
      <c r="AJ4" s="49"/>
      <c r="BC4" t="s">
        <v>1327</v>
      </c>
      <c r="BD4" t="s">
        <v>1324</v>
      </c>
      <c r="BE4" t="s">
        <v>670</v>
      </c>
      <c r="BF4" t="s">
        <v>671</v>
      </c>
      <c r="BG4" s="21" t="s">
        <v>614</v>
      </c>
      <c r="BI4" s="21"/>
    </row>
    <row r="5" spans="2:61" customFormat="1" ht="16" thickTop="1">
      <c r="AL5" t="str">
        <f>CONCATENATE(F6)</f>
        <v>Analysis_1</v>
      </c>
      <c r="AY5" t="str">
        <f>CONCATENATE("-m pattern")</f>
        <v>-m pattern</v>
      </c>
      <c r="AZ5" t="str">
        <f>CONCATENATE(" -w ",F6,"w")</f>
        <v xml:space="preserve"> -w Analysis_1w</v>
      </c>
      <c r="BA5" t="str">
        <f>CONCATENATE(" -b ",F6,"b")</f>
        <v xml:space="preserve"> -b Analysis_1b</v>
      </c>
      <c r="BB5" s="23" t="str">
        <f>CONCATENATE(" -o ",F6,".P_VALUE_SUMMARY")</f>
        <v xml:space="preserve"> -o Analysis_1.P_VALUE_SUMMARY</v>
      </c>
      <c r="BC5" s="23" t="s">
        <v>1328</v>
      </c>
      <c r="BD5" s="23" t="s">
        <v>1325</v>
      </c>
      <c r="BE5" s="23">
        <v>1</v>
      </c>
      <c r="BF5">
        <v>1</v>
      </c>
      <c r="BG5" t="str">
        <f>CONCATENATE("# ",AL5)</f>
        <v># Analysis_1</v>
      </c>
    </row>
    <row r="6" spans="2:61" customFormat="1">
      <c r="B6">
        <v>4</v>
      </c>
      <c r="C6" t="str">
        <f>VLOOKUP(D6,'datasets and notes'!$K$3:$L$18,2,FALSE)</f>
        <v>4.MG-RAST.MG-RAST_default.included.norm</v>
      </c>
      <c r="D6" t="str">
        <f>CONCATENATE(G6,".",L6,".",M6,".",K6)</f>
        <v>MG-RAST.MG-RAST_default.included.norm</v>
      </c>
      <c r="E6">
        <v>1</v>
      </c>
      <c r="F6" s="16" t="s">
        <v>45</v>
      </c>
      <c r="G6" s="16" t="s">
        <v>4</v>
      </c>
      <c r="H6" s="16" t="s">
        <v>551</v>
      </c>
      <c r="I6" s="16" t="s">
        <v>46</v>
      </c>
      <c r="J6" s="16" t="s">
        <v>47</v>
      </c>
      <c r="K6" s="16" t="s">
        <v>6</v>
      </c>
      <c r="L6" s="16" t="s">
        <v>48</v>
      </c>
      <c r="M6" s="16" t="s">
        <v>49</v>
      </c>
      <c r="N6" s="17">
        <v>0.76</v>
      </c>
      <c r="O6" s="17">
        <v>0.27</v>
      </c>
      <c r="P6" s="17">
        <v>0.4</v>
      </c>
      <c r="Q6" s="17">
        <v>0.41</v>
      </c>
      <c r="R6" s="17">
        <v>0.13</v>
      </c>
      <c r="S6" s="17">
        <v>0</v>
      </c>
      <c r="T6" s="17">
        <v>0.1</v>
      </c>
      <c r="U6" s="17">
        <v>0.3</v>
      </c>
      <c r="V6" s="17">
        <v>0.36</v>
      </c>
      <c r="W6" s="17">
        <v>0.4</v>
      </c>
      <c r="X6" s="17">
        <v>0.9</v>
      </c>
      <c r="Y6" s="17">
        <v>0.82</v>
      </c>
      <c r="Z6" s="17">
        <v>0.52</v>
      </c>
      <c r="AA6" s="17">
        <v>0.77</v>
      </c>
      <c r="AB6" s="17">
        <v>0.51</v>
      </c>
      <c r="AC6" s="17">
        <v>0.83</v>
      </c>
      <c r="AD6" s="17">
        <v>0.88</v>
      </c>
      <c r="AE6" s="17">
        <v>0.86</v>
      </c>
      <c r="AF6" s="17">
        <v>0.75</v>
      </c>
      <c r="AG6" s="18">
        <v>0.66</v>
      </c>
      <c r="AH6" s="19">
        <v>1.0000000000000005E-3</v>
      </c>
      <c r="AI6" s="19">
        <v>4.4494718330152868E-19</v>
      </c>
      <c r="AJ6" s="18">
        <v>5</v>
      </c>
      <c r="AL6" t="str">
        <f>CONCATENATE(" -f ",C6)</f>
        <v xml:space="preserve"> -f 4.MG-RAST.MG-RAST_default.included.norm</v>
      </c>
      <c r="AM6" t="str">
        <f>CONCATENATE(" ","-g ","EHFI.groups ")</f>
        <v xml:space="preserve"> -g EHFI.groups </v>
      </c>
      <c r="AN6" t="str">
        <f>CONCATENATE("-s ","lt"," ")</f>
        <v xml:space="preserve">-s lt </v>
      </c>
      <c r="AO6" t="str">
        <f>CONCATENATE("-p ",$AO$1 )</f>
        <v>-p 10000</v>
      </c>
      <c r="AP6" t="str">
        <f>CONCATENATE(" -t dataset_rand ")</f>
        <v xml:space="preserve"> -t dataset_rand </v>
      </c>
      <c r="AQ6" t="str">
        <f>CONCATENATE("-m ",I6," ")</f>
        <v xml:space="preserve">-m bray-curtis </v>
      </c>
      <c r="AR6" t="str">
        <f>CONCATENATE("-z ",H6," ")</f>
        <v xml:space="preserve">-z MG-RAST_pipe </v>
      </c>
      <c r="AU6" t="str">
        <f>CONCATENATE("-c ",$AU$1," ")</f>
        <v xml:space="preserve">-c 10 </v>
      </c>
      <c r="AV6" t="str">
        <f>CONCATENATE("-o ",F6,"w")</f>
        <v>-o Analysis_1w</v>
      </c>
      <c r="AW6" s="23" t="s">
        <v>615</v>
      </c>
      <c r="BC6" s="23" t="s">
        <v>1328</v>
      </c>
      <c r="BD6" s="23" t="s">
        <v>1325</v>
      </c>
      <c r="BE6" s="23">
        <v>1</v>
      </c>
      <c r="BF6">
        <v>2</v>
      </c>
      <c r="BG6" t="str">
        <f>CONCATENATE($BG$2,AL6,AM6,AN6,AO6,AP6,AQ6,AR6,AS6,AT6,AU6,AV6,AW6)</f>
        <v>~/EHFI/plot_pco_with_stats_all.3-4-13.pl -f 4.MG-RAST.MG-RAST_default.included.norm -g EHFI.groups -s lt -p 10000 -t dataset_rand -m bray-curtis -z MG-RAST_pipe -c 10 -o Analysis_1w -cleanup</v>
      </c>
    </row>
    <row r="7" spans="2:61" customFormat="1">
      <c r="AL7" t="str">
        <f>CONCATENATE(" -f ",C6)</f>
        <v xml:space="preserve"> -f 4.MG-RAST.MG-RAST_default.included.norm</v>
      </c>
      <c r="AM7" t="str">
        <f>CONCATENATE(" ","-g ","EHFI.groups ")</f>
        <v xml:space="preserve"> -g EHFI.groups </v>
      </c>
      <c r="AN7" t="str">
        <f>CONCATENATE("-s ","gt"," ")</f>
        <v xml:space="preserve">-s gt </v>
      </c>
      <c r="AO7" t="str">
        <f>CONCATENATE("-p ",$AO$1 )</f>
        <v>-p 10000</v>
      </c>
      <c r="AP7" t="str">
        <f>CONCATENATE(" -t rowwise_rand ")</f>
        <v xml:space="preserve"> -t rowwise_rand </v>
      </c>
      <c r="AQ7" t="str">
        <f>CONCATENATE("-m ",I6," ")</f>
        <v xml:space="preserve">-m bray-curtis </v>
      </c>
      <c r="AR7" t="str">
        <f>CONCATENATE("-z ",H6," ")</f>
        <v xml:space="preserve">-z MG-RAST_pipe </v>
      </c>
      <c r="AU7" t="str">
        <f>CONCATENATE("-c ",$AU$1," ")</f>
        <v xml:space="preserve">-c 10 </v>
      </c>
      <c r="AV7" t="str">
        <f>CONCATENATE("-o ", F6,"b")</f>
        <v>-o Analysis_1b</v>
      </c>
      <c r="AW7" s="23" t="s">
        <v>615</v>
      </c>
      <c r="BB7" s="23"/>
      <c r="BC7" s="23" t="s">
        <v>1328</v>
      </c>
      <c r="BD7" s="23" t="s">
        <v>1325</v>
      </c>
      <c r="BE7" s="23">
        <v>1</v>
      </c>
      <c r="BF7">
        <v>3</v>
      </c>
      <c r="BG7" t="str">
        <f>CONCATENATE($BG$2,AL7,AM7,AN7,AO7,AP7,AQ7,AR7,AS7,AT7,AU7,AV7,AW7)</f>
        <v>~/EHFI/plot_pco_with_stats_all.3-4-13.pl -f 4.MG-RAST.MG-RAST_default.included.norm -g EHFI.groups -s gt -p 10000 -t rowwise_rand -m bray-curtis -z MG-RAST_pipe -c 10 -o Analysis_1b -cleanup</v>
      </c>
    </row>
    <row r="8" spans="2:61" customFormat="1">
      <c r="BC8" s="23" t="s">
        <v>1328</v>
      </c>
      <c r="BD8" s="23" t="s">
        <v>1325</v>
      </c>
      <c r="BE8" s="23">
        <v>1</v>
      </c>
      <c r="BF8">
        <v>4</v>
      </c>
      <c r="BG8" t="str">
        <f>CONCATENATE($BG$3,AY5,AZ5,BA5,BB5)</f>
        <v>~/EHFI/combine_summary_stats.pl -m pattern -w Analysis_1w -b Analysis_1b -o Analysis_1.P_VALUE_SUMMARY</v>
      </c>
    </row>
    <row r="9" spans="2:61" customFormat="1">
      <c r="BC9" s="23" t="s">
        <v>1328</v>
      </c>
      <c r="BD9" s="23" t="s">
        <v>1325</v>
      </c>
      <c r="BE9" s="23">
        <v>1</v>
      </c>
      <c r="BF9">
        <v>5</v>
      </c>
    </row>
    <row r="10" spans="2:61" customFormat="1"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L10" t="str">
        <f>CONCATENATE(F11)</f>
        <v>Analysis_2</v>
      </c>
      <c r="AY10" t="str">
        <f>CONCATENATE("-m pattern")</f>
        <v>-m pattern</v>
      </c>
      <c r="AZ10" t="str">
        <f>CONCATENATE(" -w ",F11,"w")</f>
        <v xml:space="preserve"> -w Analysis_2w</v>
      </c>
      <c r="BA10" t="str">
        <f>CONCATENATE(" -b ",F11,"b")</f>
        <v xml:space="preserve"> -b Analysis_2b</v>
      </c>
      <c r="BB10" s="23" t="str">
        <f>CONCATENATE(" -o ",F11,".P_VALUE_SUMMARY")</f>
        <v xml:space="preserve"> -o Analysis_2.P_VALUE_SUMMARY</v>
      </c>
      <c r="BC10" s="23" t="s">
        <v>1328</v>
      </c>
      <c r="BD10" s="23" t="s">
        <v>1325</v>
      </c>
      <c r="BE10" s="23">
        <v>2</v>
      </c>
      <c r="BF10">
        <v>1</v>
      </c>
      <c r="BG10" t="str">
        <f>CONCATENATE("# ",AL10)</f>
        <v># Analysis_2</v>
      </c>
    </row>
    <row r="11" spans="2:61" customFormat="1">
      <c r="B11">
        <v>3</v>
      </c>
      <c r="C11" t="str">
        <f>VLOOKUP(D11,'datasets and notes'!$K$3:$L$18,2,FALSE)</f>
        <v>3.MG-RAST.MG-RAST_default.included.raw</v>
      </c>
      <c r="D11" t="str">
        <f>CONCATENATE(G11,".",L11,".",M11,".",K11)</f>
        <v>MG-RAST.MG-RAST_default.included.raw</v>
      </c>
      <c r="E11">
        <v>2</v>
      </c>
      <c r="F11" s="16" t="s">
        <v>50</v>
      </c>
      <c r="G11" s="16" t="s">
        <v>4</v>
      </c>
      <c r="H11" s="16" t="s">
        <v>551</v>
      </c>
      <c r="I11" s="16" t="s">
        <v>46</v>
      </c>
      <c r="J11" s="16" t="s">
        <v>47</v>
      </c>
      <c r="K11" s="16" t="s">
        <v>5</v>
      </c>
      <c r="L11" s="16" t="s">
        <v>48</v>
      </c>
      <c r="M11" s="16" t="s">
        <v>49</v>
      </c>
      <c r="N11" s="17">
        <v>0.26</v>
      </c>
      <c r="O11" s="17">
        <v>0</v>
      </c>
      <c r="P11" s="17">
        <v>0.19</v>
      </c>
      <c r="Q11" s="17">
        <v>0.02</v>
      </c>
      <c r="R11" s="17">
        <v>0.08</v>
      </c>
      <c r="S11" s="17">
        <v>0.11</v>
      </c>
      <c r="T11" s="17">
        <v>0.04</v>
      </c>
      <c r="U11" s="17">
        <v>0.01</v>
      </c>
      <c r="V11" s="17">
        <v>0.14000000000000001</v>
      </c>
      <c r="W11" s="17">
        <v>0.59</v>
      </c>
      <c r="X11" s="17">
        <v>0.72</v>
      </c>
      <c r="Y11" s="17">
        <v>0.7</v>
      </c>
      <c r="Z11" s="17">
        <v>0.21</v>
      </c>
      <c r="AA11" s="17">
        <v>0.7</v>
      </c>
      <c r="AB11" s="17">
        <v>0.19</v>
      </c>
      <c r="AC11" s="17">
        <v>0.7</v>
      </c>
      <c r="AD11" s="17" t="s">
        <v>51</v>
      </c>
      <c r="AE11" s="17" t="s">
        <v>52</v>
      </c>
      <c r="AF11" s="17">
        <v>0.65</v>
      </c>
      <c r="AG11" s="18">
        <v>0.56000000000000005</v>
      </c>
      <c r="AH11" s="19">
        <v>1.2500000000000005E-3</v>
      </c>
      <c r="AI11" s="19">
        <v>9.1046546800032616E-4</v>
      </c>
      <c r="AJ11" s="18">
        <v>13</v>
      </c>
      <c r="AL11" t="str">
        <f>CONCATENATE(" -f ",C11)</f>
        <v xml:space="preserve"> -f 3.MG-RAST.MG-RAST_default.included.raw</v>
      </c>
      <c r="AM11" t="str">
        <f>CONCATENATE(" ","-g ","EHFI.groups ")</f>
        <v xml:space="preserve"> -g EHFI.groups </v>
      </c>
      <c r="AN11" t="str">
        <f>CONCATENATE("-s ","lt"," ")</f>
        <v xml:space="preserve">-s lt </v>
      </c>
      <c r="AO11" t="str">
        <f>CONCATENATE("-p ",$AO$1 )</f>
        <v>-p 10000</v>
      </c>
      <c r="AP11" t="str">
        <f>CONCATENATE(" -t dataset_rand ")</f>
        <v xml:space="preserve"> -t dataset_rand </v>
      </c>
      <c r="AQ11" t="str">
        <f>CONCATENATE("-m ",I11," ")</f>
        <v xml:space="preserve">-m bray-curtis </v>
      </c>
      <c r="AR11" t="str">
        <f>CONCATENATE("-z ",H11," ")</f>
        <v xml:space="preserve">-z MG-RAST_pipe </v>
      </c>
      <c r="AU11" t="str">
        <f>CONCATENATE("-c ",$AU$1," ")</f>
        <v xml:space="preserve">-c 10 </v>
      </c>
      <c r="AV11" t="str">
        <f>CONCATENATE("-o ",F11,"w")</f>
        <v>-o Analysis_2w</v>
      </c>
      <c r="AW11" s="23" t="s">
        <v>615</v>
      </c>
      <c r="BC11" s="23" t="s">
        <v>1328</v>
      </c>
      <c r="BD11" s="23" t="s">
        <v>1325</v>
      </c>
      <c r="BE11" s="23">
        <v>2</v>
      </c>
      <c r="BF11">
        <v>2</v>
      </c>
      <c r="BG11" t="str">
        <f>CONCATENATE($BG$2,AL11,AM11,AN11,AO11,AP11,AQ11,AR11,AS11,AT11,AU11,AV11,AW11)</f>
        <v>~/EHFI/plot_pco_with_stats_all.3-4-13.pl -f 3.MG-RAST.MG-RAST_default.included.raw -g EHFI.groups -s lt -p 10000 -t dataset_rand -m bray-curtis -z MG-RAST_pipe -c 10 -o Analysis_2w -cleanup</v>
      </c>
    </row>
    <row r="12" spans="2:61" customFormat="1"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L12" t="str">
        <f>CONCATENATE(" -f ",C11," ")</f>
        <v xml:space="preserve"> -f 3.MG-RAST.MG-RAST_default.included.raw </v>
      </c>
      <c r="AM12" t="str">
        <f>CONCATENATE(" ","-g ","EHFI.groups ")</f>
        <v xml:space="preserve"> -g EHFI.groups </v>
      </c>
      <c r="AN12" t="str">
        <f>CONCATENATE("-s ","gt"," ")</f>
        <v xml:space="preserve">-s gt </v>
      </c>
      <c r="AO12" t="str">
        <f>CONCATENATE("-p ",$AO$1 )</f>
        <v>-p 10000</v>
      </c>
      <c r="AP12" t="str">
        <f>CONCATENATE(" -t rowwise_rand ")</f>
        <v xml:space="preserve"> -t rowwise_rand </v>
      </c>
      <c r="AQ12" t="str">
        <f>CONCATENATE("-m ",I11," ")</f>
        <v xml:space="preserve">-m bray-curtis </v>
      </c>
      <c r="AR12" t="str">
        <f>CONCATENATE("-z ",H11," ")</f>
        <v xml:space="preserve">-z MG-RAST_pipe </v>
      </c>
      <c r="AU12" t="str">
        <f>CONCATENATE("-c ",$AU$1," ")</f>
        <v xml:space="preserve">-c 10 </v>
      </c>
      <c r="AV12" t="str">
        <f>CONCATENATE("-o ", F11,"b")</f>
        <v>-o Analysis_2b</v>
      </c>
      <c r="AW12" s="23" t="s">
        <v>615</v>
      </c>
      <c r="BB12" s="23"/>
      <c r="BC12" s="23" t="s">
        <v>1328</v>
      </c>
      <c r="BD12" s="23" t="s">
        <v>1325</v>
      </c>
      <c r="BE12" s="23">
        <v>2</v>
      </c>
      <c r="BF12">
        <v>3</v>
      </c>
      <c r="BG12" t="str">
        <f>CONCATENATE($BG$2,AL12,AM12,AN12,AO12,AP12,AQ12,AR12,AS12,AT12,AU12,AV12,AW12)</f>
        <v>~/EHFI/plot_pco_with_stats_all.3-4-13.pl -f 3.MG-RAST.MG-RAST_default.included.raw  -g EHFI.groups -s gt -p 10000 -t rowwise_rand -m bray-curtis -z MG-RAST_pipe -c 10 -o Analysis_2b -cleanup</v>
      </c>
    </row>
    <row r="13" spans="2:61" customFormat="1"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BC13" s="23" t="s">
        <v>1328</v>
      </c>
      <c r="BD13" s="23" t="s">
        <v>1325</v>
      </c>
      <c r="BE13" s="23">
        <v>2</v>
      </c>
      <c r="BF13">
        <v>4</v>
      </c>
      <c r="BG13" t="str">
        <f>CONCATENATE($BG$3,AY10,AZ10,BA10,BB10)</f>
        <v>~/EHFI/combine_summary_stats.pl -m pattern -w Analysis_2w -b Analysis_2b -o Analysis_2.P_VALUE_SUMMARY</v>
      </c>
    </row>
    <row r="14" spans="2:61" customFormat="1"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BC14" s="23" t="s">
        <v>1328</v>
      </c>
      <c r="BD14" s="23" t="s">
        <v>1325</v>
      </c>
      <c r="BE14" s="23">
        <v>2</v>
      </c>
      <c r="BF14">
        <v>5</v>
      </c>
    </row>
    <row r="15" spans="2:61" customFormat="1">
      <c r="AL15" t="str">
        <f>CONCATENATE(F16)</f>
        <v>Analysis_3</v>
      </c>
      <c r="AY15" t="str">
        <f>CONCATENATE("-m pattern")</f>
        <v>-m pattern</v>
      </c>
      <c r="AZ15" t="str">
        <f>CONCATENATE(" -w ",F16,"w")</f>
        <v xml:space="preserve"> -w Analysis_3w</v>
      </c>
      <c r="BA15" t="str">
        <f>CONCATENATE(" -b ",F16,"b")</f>
        <v xml:space="preserve"> -b Analysis_3b</v>
      </c>
      <c r="BB15" s="23" t="str">
        <f>CONCATENATE(" -o ",F16,".P_VALUE_SUMMARY")</f>
        <v xml:space="preserve"> -o Analysis_3.P_VALUE_SUMMARY</v>
      </c>
      <c r="BC15" s="23" t="s">
        <v>1328</v>
      </c>
      <c r="BD15" s="23" t="s">
        <v>1325</v>
      </c>
      <c r="BE15" s="23">
        <v>3</v>
      </c>
      <c r="BF15">
        <v>1</v>
      </c>
      <c r="BG15" t="str">
        <f>CONCATENATE("# ",AL15)</f>
        <v># Analysis_3</v>
      </c>
    </row>
    <row r="16" spans="2:61" customFormat="1">
      <c r="B16">
        <v>4</v>
      </c>
      <c r="C16" t="str">
        <f>VLOOKUP(D16,'datasets and notes'!$K$3:$L$18,2,FALSE)</f>
        <v>4.MG-RAST.MG-RAST_default.included.norm</v>
      </c>
      <c r="D16" t="str">
        <f>CONCATENATE(G16,".",L16,".",M16,".",K16)</f>
        <v>MG-RAST.MG-RAST_default.included.norm</v>
      </c>
      <c r="E16">
        <v>3</v>
      </c>
      <c r="F16" s="16" t="s">
        <v>53</v>
      </c>
      <c r="G16" s="16" t="s">
        <v>4</v>
      </c>
      <c r="H16" s="16" t="s">
        <v>551</v>
      </c>
      <c r="I16" s="16" t="s">
        <v>54</v>
      </c>
      <c r="J16" s="16" t="s">
        <v>47</v>
      </c>
      <c r="K16" s="16" t="s">
        <v>6</v>
      </c>
      <c r="L16" s="16" t="s">
        <v>48</v>
      </c>
      <c r="M16" s="16" t="s">
        <v>49</v>
      </c>
      <c r="N16" s="17">
        <v>0.56000000000000005</v>
      </c>
      <c r="O16" s="17">
        <v>0.04</v>
      </c>
      <c r="P16" s="17">
        <v>0.28999999999999998</v>
      </c>
      <c r="Q16" s="17">
        <v>0.08</v>
      </c>
      <c r="R16" s="17">
        <v>0.09</v>
      </c>
      <c r="S16" s="17">
        <v>0.06</v>
      </c>
      <c r="T16" s="17">
        <v>0</v>
      </c>
      <c r="U16" s="17">
        <v>0.01</v>
      </c>
      <c r="V16" s="17">
        <v>0.19</v>
      </c>
      <c r="W16" s="17">
        <v>0.5</v>
      </c>
      <c r="X16" s="17">
        <v>0.72</v>
      </c>
      <c r="Y16" s="17">
        <v>0.71</v>
      </c>
      <c r="Z16" s="17">
        <v>0.33</v>
      </c>
      <c r="AA16" s="17">
        <v>0.76</v>
      </c>
      <c r="AB16" s="17">
        <v>0.24</v>
      </c>
      <c r="AC16" s="17">
        <v>0.81</v>
      </c>
      <c r="AD16" s="17">
        <v>1</v>
      </c>
      <c r="AE16" s="17">
        <v>0.89</v>
      </c>
      <c r="AF16" s="17">
        <v>0.67</v>
      </c>
      <c r="AG16" s="18">
        <v>0.52</v>
      </c>
      <c r="AH16" s="19">
        <v>1.0000000000000005E-3</v>
      </c>
      <c r="AI16" s="19">
        <v>4.4494718330152868E-19</v>
      </c>
      <c r="AJ16" s="18">
        <v>6</v>
      </c>
      <c r="AL16" t="str">
        <f>CONCATENATE(" -f ",C16)</f>
        <v xml:space="preserve"> -f 4.MG-RAST.MG-RAST_default.included.norm</v>
      </c>
      <c r="AM16" t="str">
        <f>CONCATENATE(" ","-g ","EHFI.groups ")</f>
        <v xml:space="preserve"> -g EHFI.groups </v>
      </c>
      <c r="AN16" t="str">
        <f>CONCATENATE("-s ","lt"," ")</f>
        <v xml:space="preserve">-s lt </v>
      </c>
      <c r="AO16" t="str">
        <f>CONCATENATE("-p ",$AO$1 )</f>
        <v>-p 10000</v>
      </c>
      <c r="AP16" t="str">
        <f>CONCATENATE(" -t dataset_rand ")</f>
        <v xml:space="preserve"> -t dataset_rand </v>
      </c>
      <c r="AQ16" t="str">
        <f>CONCATENATE("-m ",I16," ")</f>
        <v xml:space="preserve">-m euclidean </v>
      </c>
      <c r="AR16" t="str">
        <f>CONCATENATE("-z ",H16," ")</f>
        <v xml:space="preserve">-z MG-RAST_pipe </v>
      </c>
      <c r="AU16" t="str">
        <f>CONCATENATE("-c ",$AU$1," ")</f>
        <v xml:space="preserve">-c 10 </v>
      </c>
      <c r="AV16" t="str">
        <f>CONCATENATE("-o ",F16,"w")</f>
        <v>-o Analysis_3w</v>
      </c>
      <c r="AW16" s="23" t="s">
        <v>615</v>
      </c>
      <c r="BC16" s="23" t="s">
        <v>1328</v>
      </c>
      <c r="BD16" s="23" t="s">
        <v>1325</v>
      </c>
      <c r="BE16" s="23">
        <v>3</v>
      </c>
      <c r="BF16">
        <v>2</v>
      </c>
      <c r="BG16" t="str">
        <f>CONCATENATE($BG$2,AL16,AM16,AN16,AO16,AP16,AQ16,AR16,AS16,AT16,AU16,AV16,AW16)</f>
        <v>~/EHFI/plot_pco_with_stats_all.3-4-13.pl -f 4.MG-RAST.MG-RAST_default.included.norm -g EHFI.groups -s lt -p 10000 -t dataset_rand -m euclidean -z MG-RAST_pipe -c 10 -o Analysis_3w -cleanup</v>
      </c>
    </row>
    <row r="17" spans="2:59" customFormat="1">
      <c r="AL17" t="str">
        <f>CONCATENATE(" -f ",C16," ")</f>
        <v xml:space="preserve"> -f 4.MG-RAST.MG-RAST_default.included.norm </v>
      </c>
      <c r="AM17" t="str">
        <f>CONCATENATE(" ","-g ","EHFI.groups ")</f>
        <v xml:space="preserve"> -g EHFI.groups </v>
      </c>
      <c r="AN17" t="str">
        <f>CONCATENATE("-s ","gt"," ")</f>
        <v xml:space="preserve">-s gt </v>
      </c>
      <c r="AO17" t="str">
        <f>CONCATENATE("-p ",$AO$1 )</f>
        <v>-p 10000</v>
      </c>
      <c r="AP17" t="str">
        <f>CONCATENATE(" -t rowwise_rand ")</f>
        <v xml:space="preserve"> -t rowwise_rand </v>
      </c>
      <c r="AQ17" t="str">
        <f>CONCATENATE("-m ",I16," ")</f>
        <v xml:space="preserve">-m euclidean </v>
      </c>
      <c r="AR17" t="str">
        <f>CONCATENATE("-z ",H16," ")</f>
        <v xml:space="preserve">-z MG-RAST_pipe </v>
      </c>
      <c r="AU17" t="str">
        <f>CONCATENATE("-c ",$AU$1," ")</f>
        <v xml:space="preserve">-c 10 </v>
      </c>
      <c r="AV17" t="str">
        <f>CONCATENATE("-o ", F16,"b")</f>
        <v>-o Analysis_3b</v>
      </c>
      <c r="AW17" s="23" t="s">
        <v>615</v>
      </c>
      <c r="BB17" s="23"/>
      <c r="BC17" s="23" t="s">
        <v>1328</v>
      </c>
      <c r="BD17" s="23" t="s">
        <v>1325</v>
      </c>
      <c r="BE17" s="23">
        <v>3</v>
      </c>
      <c r="BF17">
        <v>3</v>
      </c>
      <c r="BG17" t="str">
        <f>CONCATENATE($BG$2,AL17,AM17,AN17,AO17,AP17,AQ17,AR17,AS17,AT17,AU17,AV17,AW17)</f>
        <v>~/EHFI/plot_pco_with_stats_all.3-4-13.pl -f 4.MG-RAST.MG-RAST_default.included.norm  -g EHFI.groups -s gt -p 10000 -t rowwise_rand -m euclidean -z MG-RAST_pipe -c 10 -o Analysis_3b -cleanup</v>
      </c>
    </row>
    <row r="18" spans="2:59" customFormat="1">
      <c r="BC18" s="23" t="s">
        <v>1328</v>
      </c>
      <c r="BD18" s="23" t="s">
        <v>1325</v>
      </c>
      <c r="BE18" s="23">
        <v>3</v>
      </c>
      <c r="BF18">
        <v>4</v>
      </c>
      <c r="BG18" t="str">
        <f>CONCATENATE($BG$3,AY15,AZ15,BA15,BB15)</f>
        <v>~/EHFI/combine_summary_stats.pl -m pattern -w Analysis_3w -b Analysis_3b -o Analysis_3.P_VALUE_SUMMARY</v>
      </c>
    </row>
    <row r="19" spans="2:59" customFormat="1">
      <c r="BC19" s="23" t="s">
        <v>1328</v>
      </c>
      <c r="BD19" s="23" t="s">
        <v>1325</v>
      </c>
      <c r="BE19" s="23">
        <v>3</v>
      </c>
      <c r="BF19">
        <v>5</v>
      </c>
    </row>
    <row r="20" spans="2:59" customFormat="1">
      <c r="AL20" t="str">
        <f>CONCATENATE(F21)</f>
        <v>Analysis_4</v>
      </c>
      <c r="AY20" t="str">
        <f>CONCATENATE("-m pattern")</f>
        <v>-m pattern</v>
      </c>
      <c r="AZ20" t="str">
        <f>CONCATENATE(" -w ",F21,"w")</f>
        <v xml:space="preserve"> -w Analysis_4w</v>
      </c>
      <c r="BA20" t="str">
        <f>CONCATENATE(" -b ",F21,"b")</f>
        <v xml:space="preserve"> -b Analysis_4b</v>
      </c>
      <c r="BB20" s="23" t="str">
        <f>CONCATENATE(" -o ",F21,".P_VALUE_SUMMARY")</f>
        <v xml:space="preserve"> -o Analysis_4.P_VALUE_SUMMARY</v>
      </c>
      <c r="BC20" s="23" t="s">
        <v>1328</v>
      </c>
      <c r="BD20" s="23" t="s">
        <v>1325</v>
      </c>
      <c r="BE20" s="23">
        <v>4</v>
      </c>
      <c r="BF20">
        <v>1</v>
      </c>
      <c r="BG20" t="str">
        <f>CONCATENATE("# ",AL20)</f>
        <v># Analysis_4</v>
      </c>
    </row>
    <row r="21" spans="2:59" customFormat="1">
      <c r="B21">
        <v>3</v>
      </c>
      <c r="C21" t="str">
        <f>VLOOKUP(D21,'datasets and notes'!$K$3:$L$18,2,FALSE)</f>
        <v>3.MG-RAST.MG-RAST_default.included.raw</v>
      </c>
      <c r="D21" t="str">
        <f>CONCATENATE(G21,".",L21,".",M21,".",K21)</f>
        <v>MG-RAST.MG-RAST_default.included.raw</v>
      </c>
      <c r="E21">
        <v>4</v>
      </c>
      <c r="F21" s="16" t="s">
        <v>55</v>
      </c>
      <c r="G21" s="16" t="s">
        <v>4</v>
      </c>
      <c r="H21" s="16" t="s">
        <v>551</v>
      </c>
      <c r="I21" s="16" t="s">
        <v>54</v>
      </c>
      <c r="J21" s="16" t="s">
        <v>47</v>
      </c>
      <c r="K21" s="16" t="s">
        <v>5</v>
      </c>
      <c r="L21" s="16" t="s">
        <v>48</v>
      </c>
      <c r="M21" s="16" t="s">
        <v>49</v>
      </c>
      <c r="N21" s="17">
        <v>0.25</v>
      </c>
      <c r="O21" s="17">
        <v>0.6</v>
      </c>
      <c r="P21" s="17">
        <v>0.46</v>
      </c>
      <c r="Q21" s="17">
        <v>0.45</v>
      </c>
      <c r="R21" s="17">
        <v>0</v>
      </c>
      <c r="S21" s="17">
        <v>0.84</v>
      </c>
      <c r="T21" s="17">
        <v>0.82</v>
      </c>
      <c r="U21" s="17">
        <v>0.42</v>
      </c>
      <c r="V21" s="17">
        <v>0.25</v>
      </c>
      <c r="W21" s="17">
        <v>0.7</v>
      </c>
      <c r="X21" s="17">
        <v>0.77</v>
      </c>
      <c r="Y21" s="17">
        <v>0.75</v>
      </c>
      <c r="Z21" s="17">
        <v>0.38</v>
      </c>
      <c r="AA21" s="17">
        <v>0.51</v>
      </c>
      <c r="AB21" s="17">
        <v>0.96</v>
      </c>
      <c r="AC21" s="17" t="s">
        <v>56</v>
      </c>
      <c r="AD21" s="17" t="s">
        <v>57</v>
      </c>
      <c r="AE21" s="17" t="s">
        <v>58</v>
      </c>
      <c r="AF21" s="17">
        <v>0.57999999999999996</v>
      </c>
      <c r="AG21" s="18">
        <v>0.74</v>
      </c>
      <c r="AH21" s="19">
        <v>5.7000000000000002E-3</v>
      </c>
      <c r="AI21" s="19">
        <v>1.1707397571396336E-2</v>
      </c>
      <c r="AJ21" s="18">
        <v>21</v>
      </c>
      <c r="AL21" t="str">
        <f>CONCATENATE(" -f ",C21)</f>
        <v xml:space="preserve"> -f 3.MG-RAST.MG-RAST_default.included.raw</v>
      </c>
      <c r="AM21" t="str">
        <f>CONCATENATE(" ","-g ","EHFI.groups ")</f>
        <v xml:space="preserve"> -g EHFI.groups </v>
      </c>
      <c r="AN21" t="str">
        <f>CONCATENATE("-s ","lt"," ")</f>
        <v xml:space="preserve">-s lt </v>
      </c>
      <c r="AO21" t="str">
        <f>CONCATENATE("-p ",$AO$1 )</f>
        <v>-p 10000</v>
      </c>
      <c r="AP21" t="str">
        <f>CONCATENATE(" -t dataset_rand ")</f>
        <v xml:space="preserve"> -t dataset_rand </v>
      </c>
      <c r="AQ21" t="str">
        <f>CONCATENATE("-m ",I21," ")</f>
        <v xml:space="preserve">-m euclidean </v>
      </c>
      <c r="AR21" t="str">
        <f>CONCATENATE("-z ",H21," ")</f>
        <v xml:space="preserve">-z MG-RAST_pipe </v>
      </c>
      <c r="AU21" t="str">
        <f>CONCATENATE("-c ",$AU$1," ")</f>
        <v xml:space="preserve">-c 10 </v>
      </c>
      <c r="AV21" t="str">
        <f>CONCATENATE("-o ",F21,"w")</f>
        <v>-o Analysis_4w</v>
      </c>
      <c r="AW21" s="23" t="s">
        <v>615</v>
      </c>
      <c r="BC21" s="23" t="s">
        <v>1328</v>
      </c>
      <c r="BD21" s="23" t="s">
        <v>1325</v>
      </c>
      <c r="BE21" s="23">
        <v>4</v>
      </c>
      <c r="BF21">
        <v>2</v>
      </c>
      <c r="BG21" t="str">
        <f>CONCATENATE($BG$2,AL21,AM21,AN21,AO21,AP21,AQ21,AR21,AS21,AT21,AU21,AV21,AW21)</f>
        <v>~/EHFI/plot_pco_with_stats_all.3-4-13.pl -f 3.MG-RAST.MG-RAST_default.included.raw -g EHFI.groups -s lt -p 10000 -t dataset_rand -m euclidean -z MG-RAST_pipe -c 10 -o Analysis_4w -cleanup</v>
      </c>
    </row>
    <row r="22" spans="2:59" customFormat="1">
      <c r="AL22" t="str">
        <f>CONCATENATE(" -f ",C21," ")</f>
        <v xml:space="preserve"> -f 3.MG-RAST.MG-RAST_default.included.raw </v>
      </c>
      <c r="AM22" t="str">
        <f>CONCATENATE(" ","-g ","EHFI.groups ")</f>
        <v xml:space="preserve"> -g EHFI.groups </v>
      </c>
      <c r="AN22" t="str">
        <f>CONCATENATE("-s ","gt"," ")</f>
        <v xml:space="preserve">-s gt </v>
      </c>
      <c r="AO22" t="str">
        <f>CONCATENATE("-p ",$AO$1 )</f>
        <v>-p 10000</v>
      </c>
      <c r="AP22" t="str">
        <f>CONCATENATE(" -t rowwise_rand ")</f>
        <v xml:space="preserve"> -t rowwise_rand </v>
      </c>
      <c r="AQ22" t="str">
        <f>CONCATENATE("-m ",I21," ")</f>
        <v xml:space="preserve">-m euclidean </v>
      </c>
      <c r="AR22" t="str">
        <f>CONCATENATE("-z ",H21," ")</f>
        <v xml:space="preserve">-z MG-RAST_pipe </v>
      </c>
      <c r="AU22" t="str">
        <f>CONCATENATE("-c ",$AU$1," ")</f>
        <v xml:space="preserve">-c 10 </v>
      </c>
      <c r="AV22" t="str">
        <f>CONCATENATE("-o ", F21,"b")</f>
        <v>-o Analysis_4b</v>
      </c>
      <c r="AW22" s="23" t="s">
        <v>615</v>
      </c>
      <c r="BB22" s="23"/>
      <c r="BC22" s="23" t="s">
        <v>1328</v>
      </c>
      <c r="BD22" s="23" t="s">
        <v>1325</v>
      </c>
      <c r="BE22" s="23">
        <v>4</v>
      </c>
      <c r="BF22">
        <v>3</v>
      </c>
      <c r="BG22" t="str">
        <f>CONCATENATE($BG$2,AL22,AM22,AN22,AO22,AP22,AQ22,AR22,AS22,AT22,AU22,AV22,AW22)</f>
        <v>~/EHFI/plot_pco_with_stats_all.3-4-13.pl -f 3.MG-RAST.MG-RAST_default.included.raw  -g EHFI.groups -s gt -p 10000 -t rowwise_rand -m euclidean -z MG-RAST_pipe -c 10 -o Analysis_4b -cleanup</v>
      </c>
    </row>
    <row r="23" spans="2:59" customFormat="1">
      <c r="BC23" s="23" t="s">
        <v>1328</v>
      </c>
      <c r="BD23" s="23" t="s">
        <v>1325</v>
      </c>
      <c r="BE23" s="23">
        <v>4</v>
      </c>
      <c r="BF23">
        <v>4</v>
      </c>
      <c r="BG23" t="str">
        <f>CONCATENATE($BG$3,AY20,AZ20,BA20,BB20)</f>
        <v>~/EHFI/combine_summary_stats.pl -m pattern -w Analysis_4w -b Analysis_4b -o Analysis_4.P_VALUE_SUMMARY</v>
      </c>
    </row>
    <row r="24" spans="2:59" customFormat="1">
      <c r="BC24" s="23" t="s">
        <v>1328</v>
      </c>
      <c r="BD24" s="23" t="s">
        <v>1325</v>
      </c>
      <c r="BE24" s="23">
        <v>4</v>
      </c>
      <c r="BF24">
        <v>5</v>
      </c>
    </row>
    <row r="25" spans="2:59" customFormat="1">
      <c r="AL25" t="str">
        <f>CONCATENATE(F26)</f>
        <v>Analysis_8</v>
      </c>
      <c r="AY25" t="str">
        <f>CONCATENATE("-m pattern")</f>
        <v>-m pattern</v>
      </c>
      <c r="AZ25" t="str">
        <f>CONCATENATE(" -w ",F26,"w")</f>
        <v xml:space="preserve"> -w Analysis_8w</v>
      </c>
      <c r="BA25" t="str">
        <f>CONCATENATE(" -b ",F26,"b")</f>
        <v xml:space="preserve"> -b Analysis_8b</v>
      </c>
      <c r="BB25" s="23" t="str">
        <f>CONCATENATE(" -o ",F26,".P_VALUE_SUMMARY")</f>
        <v xml:space="preserve"> -o Analysis_8.P_VALUE_SUMMARY</v>
      </c>
      <c r="BC25" s="23" t="s">
        <v>1328</v>
      </c>
      <c r="BD25" s="23" t="s">
        <v>1325</v>
      </c>
      <c r="BE25" s="23">
        <v>8</v>
      </c>
      <c r="BF25">
        <v>1</v>
      </c>
      <c r="BG25" t="str">
        <f>CONCATENATE("# ",AL25)</f>
        <v># Analysis_8</v>
      </c>
    </row>
    <row r="26" spans="2:59" customFormat="1">
      <c r="B26">
        <v>2</v>
      </c>
      <c r="C26" t="str">
        <f>VLOOKUP(D26,'datasets and notes'!$K$3:$L$18,2,FALSE)</f>
        <v>2.MG-RAST.MG-RAST_default.removed.norm</v>
      </c>
      <c r="D26" t="str">
        <f>CONCATENATE(G26,".",L26,".",M26,".",K26)</f>
        <v>MG-RAST.MG-RAST_default.removed.norm</v>
      </c>
      <c r="E26">
        <v>8</v>
      </c>
      <c r="F26" s="16" t="s">
        <v>87</v>
      </c>
      <c r="G26" s="16" t="s">
        <v>4</v>
      </c>
      <c r="H26" s="16" t="s">
        <v>551</v>
      </c>
      <c r="I26" s="16" t="s">
        <v>46</v>
      </c>
      <c r="J26" s="16" t="s">
        <v>47</v>
      </c>
      <c r="K26" s="16" t="s">
        <v>6</v>
      </c>
      <c r="L26" s="16" t="s">
        <v>48</v>
      </c>
      <c r="M26" s="16" t="s">
        <v>88</v>
      </c>
      <c r="N26" s="17">
        <v>0.12</v>
      </c>
      <c r="O26" s="17">
        <v>0.06</v>
      </c>
      <c r="P26" s="17">
        <v>0</v>
      </c>
      <c r="Q26" s="17">
        <v>0.34</v>
      </c>
      <c r="R26" s="17">
        <v>0.26</v>
      </c>
      <c r="S26" s="17">
        <v>0.08</v>
      </c>
      <c r="T26" s="17">
        <v>0.19</v>
      </c>
      <c r="U26" s="17">
        <v>0.33</v>
      </c>
      <c r="V26" s="17">
        <v>0.37</v>
      </c>
      <c r="W26" s="17">
        <v>0.71</v>
      </c>
      <c r="X26" s="17">
        <v>0.83</v>
      </c>
      <c r="Y26" s="17">
        <v>0.91</v>
      </c>
      <c r="Z26" s="17">
        <v>0.38</v>
      </c>
      <c r="AA26" s="17">
        <v>0.86</v>
      </c>
      <c r="AB26" s="17">
        <v>0.56000000000000005</v>
      </c>
      <c r="AC26" s="17">
        <v>0.86</v>
      </c>
      <c r="AD26" s="17">
        <v>0.91</v>
      </c>
      <c r="AE26" s="17">
        <v>0.96</v>
      </c>
      <c r="AF26" s="17">
        <v>1</v>
      </c>
      <c r="AG26" s="18">
        <v>0.88</v>
      </c>
      <c r="AH26" s="19">
        <v>1.0000000000000002E-4</v>
      </c>
      <c r="AI26" s="19">
        <v>1.3904599478172771E-20</v>
      </c>
      <c r="AJ26" s="18">
        <v>1</v>
      </c>
      <c r="AL26" t="str">
        <f>CONCATENATE(" -f ",C26)</f>
        <v xml:space="preserve"> -f 2.MG-RAST.MG-RAST_default.removed.norm</v>
      </c>
      <c r="AM26" t="str">
        <f>CONCATENATE(" ","-g ","EHFI.groups ")</f>
        <v xml:space="preserve"> -g EHFI.groups </v>
      </c>
      <c r="AN26" t="str">
        <f>CONCATENATE("-s ","lt"," ")</f>
        <v xml:space="preserve">-s lt </v>
      </c>
      <c r="AO26" t="str">
        <f>CONCATENATE("-p ",$AO$1 )</f>
        <v>-p 10000</v>
      </c>
      <c r="AP26" t="str">
        <f>CONCATENATE(" -t dataset_rand ")</f>
        <v xml:space="preserve"> -t dataset_rand </v>
      </c>
      <c r="AQ26" t="str">
        <f>CONCATENATE("-m ",I26," ")</f>
        <v xml:space="preserve">-m bray-curtis </v>
      </c>
      <c r="AR26" t="str">
        <f>CONCATENATE("-z ",H26," ")</f>
        <v xml:space="preserve">-z MG-RAST_pipe </v>
      </c>
      <c r="AU26" t="str">
        <f>CONCATENATE("-c ",$AU$1," ")</f>
        <v xml:space="preserve">-c 10 </v>
      </c>
      <c r="AV26" t="str">
        <f>CONCATENATE("-o ",F26,"w")</f>
        <v>-o Analysis_8w</v>
      </c>
      <c r="AW26" s="23" t="s">
        <v>615</v>
      </c>
      <c r="BC26" s="23" t="s">
        <v>1328</v>
      </c>
      <c r="BD26" s="23" t="s">
        <v>1325</v>
      </c>
      <c r="BE26" s="23">
        <v>8</v>
      </c>
      <c r="BF26">
        <v>2</v>
      </c>
      <c r="BG26" t="str">
        <f>CONCATENATE($BG$2,AL26,AM26,AN26,AO26,AP26,AQ26,AR26,AS26,AT26,AU26,AV26,AW26)</f>
        <v>~/EHFI/plot_pco_with_stats_all.3-4-13.pl -f 2.MG-RAST.MG-RAST_default.removed.norm -g EHFI.groups -s lt -p 10000 -t dataset_rand -m bray-curtis -z MG-RAST_pipe -c 10 -o Analysis_8w -cleanup</v>
      </c>
    </row>
    <row r="27" spans="2:59" customFormat="1">
      <c r="AL27" t="str">
        <f>CONCATENATE(" -f ",C26," ")</f>
        <v xml:space="preserve"> -f 2.MG-RAST.MG-RAST_default.removed.norm </v>
      </c>
      <c r="AM27" t="str">
        <f>CONCATENATE(" ","-g ","EHFI.groups ")</f>
        <v xml:space="preserve"> -g EHFI.groups </v>
      </c>
      <c r="AN27" t="str">
        <f>CONCATENATE("-s ","gt"," ")</f>
        <v xml:space="preserve">-s gt </v>
      </c>
      <c r="AO27" t="str">
        <f>CONCATENATE("-p ",$AO$1 )</f>
        <v>-p 10000</v>
      </c>
      <c r="AP27" t="str">
        <f>CONCATENATE(" -t rowwise_rand ")</f>
        <v xml:space="preserve"> -t rowwise_rand </v>
      </c>
      <c r="AQ27" t="str">
        <f>CONCATENATE("-m ",I26," ")</f>
        <v xml:space="preserve">-m bray-curtis </v>
      </c>
      <c r="AR27" t="str">
        <f>CONCATENATE("-z ",H26," ")</f>
        <v xml:space="preserve">-z MG-RAST_pipe </v>
      </c>
      <c r="AU27" t="str">
        <f>CONCATENATE("-c ",$AU$1," ")</f>
        <v xml:space="preserve">-c 10 </v>
      </c>
      <c r="AV27" t="str">
        <f>CONCATENATE("-o ", F26,"b")</f>
        <v>-o Analysis_8b</v>
      </c>
      <c r="AW27" s="23" t="s">
        <v>615</v>
      </c>
      <c r="BB27" s="23"/>
      <c r="BC27" s="23" t="s">
        <v>1328</v>
      </c>
      <c r="BD27" s="23" t="s">
        <v>1325</v>
      </c>
      <c r="BE27" s="23">
        <v>8</v>
      </c>
      <c r="BF27">
        <v>3</v>
      </c>
      <c r="BG27" t="str">
        <f>CONCATENATE($BG$2,AL27,AM27,AN27,AO27,AP27,AQ27,AR27,AS27,AT27,AU27,AV27,AW27)</f>
        <v>~/EHFI/plot_pco_with_stats_all.3-4-13.pl -f 2.MG-RAST.MG-RAST_default.removed.norm  -g EHFI.groups -s gt -p 10000 -t rowwise_rand -m bray-curtis -z MG-RAST_pipe -c 10 -o Analysis_8b -cleanup</v>
      </c>
    </row>
    <row r="28" spans="2:59" customFormat="1">
      <c r="BC28" s="23" t="s">
        <v>1328</v>
      </c>
      <c r="BD28" s="23" t="s">
        <v>1325</v>
      </c>
      <c r="BE28" s="23">
        <v>8</v>
      </c>
      <c r="BF28">
        <v>4</v>
      </c>
      <c r="BG28" t="str">
        <f>CONCATENATE($BG$3,AY25,AZ25,BA25,BB25)</f>
        <v>~/EHFI/combine_summary_stats.pl -m pattern -w Analysis_8w -b Analysis_8b -o Analysis_8.P_VALUE_SUMMARY</v>
      </c>
    </row>
    <row r="29" spans="2:59" customFormat="1">
      <c r="BC29" s="23" t="s">
        <v>1328</v>
      </c>
      <c r="BD29" s="23" t="s">
        <v>1325</v>
      </c>
      <c r="BE29" s="23">
        <v>8</v>
      </c>
      <c r="BF29">
        <v>5</v>
      </c>
    </row>
    <row r="30" spans="2:59" customFormat="1">
      <c r="AL30" t="str">
        <f>CONCATENATE(F31)</f>
        <v>Analysis_9</v>
      </c>
      <c r="AY30" t="str">
        <f>CONCATENATE("-m pattern")</f>
        <v>-m pattern</v>
      </c>
      <c r="AZ30" t="str">
        <f>CONCATENATE(" -w ",F31,"w")</f>
        <v xml:space="preserve"> -w Analysis_9w</v>
      </c>
      <c r="BA30" t="str">
        <f>CONCATENATE(" -b ",F31,"b")</f>
        <v xml:space="preserve"> -b Analysis_9b</v>
      </c>
      <c r="BB30" s="23" t="str">
        <f>CONCATENATE(" -o ",F31,".P_VALUE_SUMMARY")</f>
        <v xml:space="preserve"> -o Analysis_9.P_VALUE_SUMMARY</v>
      </c>
      <c r="BC30" s="23" t="s">
        <v>1328</v>
      </c>
      <c r="BD30" s="23" t="s">
        <v>1325</v>
      </c>
      <c r="BE30" s="23">
        <v>9</v>
      </c>
      <c r="BF30">
        <v>1</v>
      </c>
      <c r="BG30" t="str">
        <f>CONCATENATE("# ",AL30)</f>
        <v># Analysis_9</v>
      </c>
    </row>
    <row r="31" spans="2:59" customFormat="1">
      <c r="B31">
        <v>1</v>
      </c>
      <c r="C31" t="str">
        <f>VLOOKUP(D31,'datasets and notes'!$K$3:$L$18,2,FALSE)</f>
        <v>1.MG-RAST.MG-RAST_default.removed.raw</v>
      </c>
      <c r="D31" t="str">
        <f>CONCATENATE(G31,".",L31,".",M31,".",K31)</f>
        <v>MG-RAST.MG-RAST_default.removed.raw</v>
      </c>
      <c r="E31">
        <v>9</v>
      </c>
      <c r="F31" s="16" t="s">
        <v>89</v>
      </c>
      <c r="G31" s="16" t="s">
        <v>4</v>
      </c>
      <c r="H31" s="16" t="s">
        <v>551</v>
      </c>
      <c r="I31" s="16" t="s">
        <v>46</v>
      </c>
      <c r="J31" s="16" t="s">
        <v>47</v>
      </c>
      <c r="K31" s="16" t="s">
        <v>5</v>
      </c>
      <c r="L31" s="16" t="s">
        <v>48</v>
      </c>
      <c r="M31" s="16" t="s">
        <v>88</v>
      </c>
      <c r="N31" s="17">
        <v>0.41</v>
      </c>
      <c r="O31" s="17">
        <v>0.72</v>
      </c>
      <c r="P31" s="17">
        <v>0.76</v>
      </c>
      <c r="Q31" s="17">
        <v>0.28000000000000003</v>
      </c>
      <c r="R31" s="17">
        <v>0.05</v>
      </c>
      <c r="S31" s="17">
        <v>1</v>
      </c>
      <c r="T31" s="17">
        <v>0.89</v>
      </c>
      <c r="U31" s="17">
        <v>0.8</v>
      </c>
      <c r="V31" s="17">
        <v>0</v>
      </c>
      <c r="W31" s="17">
        <v>0.83</v>
      </c>
      <c r="X31" s="17">
        <v>0.86</v>
      </c>
      <c r="Y31" s="17">
        <v>0.83</v>
      </c>
      <c r="Z31" s="17">
        <v>0.52</v>
      </c>
      <c r="AA31" s="17">
        <v>0.82</v>
      </c>
      <c r="AB31" s="17">
        <v>0.69</v>
      </c>
      <c r="AC31" s="17">
        <v>0.59</v>
      </c>
      <c r="AD31" s="17" t="s">
        <v>90</v>
      </c>
      <c r="AE31" s="17" t="s">
        <v>91</v>
      </c>
      <c r="AF31" s="17">
        <v>0.47</v>
      </c>
      <c r="AG31" s="18">
        <v>0.89</v>
      </c>
      <c r="AH31" s="19">
        <v>5.3050000000000007E-3</v>
      </c>
      <c r="AI31" s="19">
        <v>1.9835865310885204E-2</v>
      </c>
      <c r="AJ31" s="18">
        <v>20</v>
      </c>
      <c r="AL31" t="str">
        <f>CONCATENATE(" -f ",C31)</f>
        <v xml:space="preserve"> -f 1.MG-RAST.MG-RAST_default.removed.raw</v>
      </c>
      <c r="AM31" t="str">
        <f>CONCATENATE(" ","-g ","EHFI.groups ")</f>
        <v xml:space="preserve"> -g EHFI.groups </v>
      </c>
      <c r="AN31" t="str">
        <f>CONCATENATE("-s ","lt"," ")</f>
        <v xml:space="preserve">-s lt </v>
      </c>
      <c r="AO31" t="str">
        <f>CONCATENATE("-p ",$AO$1 )</f>
        <v>-p 10000</v>
      </c>
      <c r="AP31" t="str">
        <f>CONCATENATE(" -t dataset_rand ")</f>
        <v xml:space="preserve"> -t dataset_rand </v>
      </c>
      <c r="AQ31" t="str">
        <f>CONCATENATE("-m ",I31," ")</f>
        <v xml:space="preserve">-m bray-curtis </v>
      </c>
      <c r="AR31" t="str">
        <f>CONCATENATE("-z ",H31," ")</f>
        <v xml:space="preserve">-z MG-RAST_pipe </v>
      </c>
      <c r="AU31" t="str">
        <f>CONCATENATE("-c ",$AU$1," ")</f>
        <v xml:space="preserve">-c 10 </v>
      </c>
      <c r="AV31" t="str">
        <f>CONCATENATE("-o ",F31,"w")</f>
        <v>-o Analysis_9w</v>
      </c>
      <c r="AW31" s="23" t="s">
        <v>615</v>
      </c>
      <c r="BC31" s="23" t="s">
        <v>1328</v>
      </c>
      <c r="BD31" s="23" t="s">
        <v>1325</v>
      </c>
      <c r="BE31">
        <v>9</v>
      </c>
      <c r="BF31">
        <v>2</v>
      </c>
      <c r="BG31" t="str">
        <f>CONCATENATE($BG$2,AL31,AM31,AN31,AO31,AP31,AQ31,AR31,AS31,AT31,AU31,AV31,AW31)</f>
        <v>~/EHFI/plot_pco_with_stats_all.3-4-13.pl -f 1.MG-RAST.MG-RAST_default.removed.raw -g EHFI.groups -s lt -p 10000 -t dataset_rand -m bray-curtis -z MG-RAST_pipe -c 10 -o Analysis_9w -cleanup</v>
      </c>
    </row>
    <row r="32" spans="2:59" customFormat="1">
      <c r="AL32" t="str">
        <f>CONCATENATE(" -f ",C31)</f>
        <v xml:space="preserve"> -f 1.MG-RAST.MG-RAST_default.removed.raw</v>
      </c>
      <c r="AM32" t="str">
        <f>CONCATENATE(" ","-g ","EHFI.groups ")</f>
        <v xml:space="preserve"> -g EHFI.groups </v>
      </c>
      <c r="AN32" t="str">
        <f>CONCATENATE("-s ","gt"," ")</f>
        <v xml:space="preserve">-s gt </v>
      </c>
      <c r="AO32" t="str">
        <f>CONCATENATE("-p ",$AO$1 )</f>
        <v>-p 10000</v>
      </c>
      <c r="AP32" t="str">
        <f>CONCATENATE(" -t rowwise_rand ")</f>
        <v xml:space="preserve"> -t rowwise_rand </v>
      </c>
      <c r="AQ32" t="str">
        <f>CONCATENATE("-m ",I31," ")</f>
        <v xml:space="preserve">-m bray-curtis </v>
      </c>
      <c r="AR32" t="str">
        <f>CONCATENATE("-z ",H31," ")</f>
        <v xml:space="preserve">-z MG-RAST_pipe </v>
      </c>
      <c r="AU32" t="str">
        <f>CONCATENATE("-c ",$AU$1," ")</f>
        <v xml:space="preserve">-c 10 </v>
      </c>
      <c r="AV32" t="str">
        <f>CONCATENATE("-o ", F31,"b")</f>
        <v>-o Analysis_9b</v>
      </c>
      <c r="AW32" s="23" t="s">
        <v>615</v>
      </c>
      <c r="BB32" s="23"/>
      <c r="BC32" s="23" t="s">
        <v>1328</v>
      </c>
      <c r="BD32" s="23" t="s">
        <v>1325</v>
      </c>
      <c r="BE32" s="23">
        <v>9</v>
      </c>
      <c r="BF32">
        <v>3</v>
      </c>
      <c r="BG32" t="str">
        <f>CONCATENATE($BG$2,AL32,AM32,AN32,AO32,AP32,AQ32,AR32,AS32,AT32,AU32,AV32,AW32)</f>
        <v>~/EHFI/plot_pco_with_stats_all.3-4-13.pl -f 1.MG-RAST.MG-RAST_default.removed.raw -g EHFI.groups -s gt -p 10000 -t rowwise_rand -m bray-curtis -z MG-RAST_pipe -c 10 -o Analysis_9b -cleanup</v>
      </c>
    </row>
    <row r="33" spans="2:59" customFormat="1">
      <c r="BC33" s="23" t="s">
        <v>1328</v>
      </c>
      <c r="BD33" s="23" t="s">
        <v>1325</v>
      </c>
      <c r="BE33">
        <v>9</v>
      </c>
      <c r="BF33">
        <v>4</v>
      </c>
      <c r="BG33" t="str">
        <f>CONCATENATE($BG$3,AY30,AZ30,BA30,BB30)</f>
        <v>~/EHFI/combine_summary_stats.pl -m pattern -w Analysis_9w -b Analysis_9b -o Analysis_9.P_VALUE_SUMMARY</v>
      </c>
    </row>
    <row r="34" spans="2:59" customFormat="1">
      <c r="BC34" s="23" t="s">
        <v>1328</v>
      </c>
      <c r="BD34" s="23" t="s">
        <v>1325</v>
      </c>
      <c r="BE34">
        <v>9</v>
      </c>
      <c r="BF34">
        <v>5</v>
      </c>
    </row>
    <row r="35" spans="2:59" customFormat="1"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L35" t="str">
        <f>CONCATENATE(F36)</f>
        <v>Analysis_10</v>
      </c>
      <c r="AY35" t="str">
        <f>CONCATENATE("-m pattern")</f>
        <v>-m pattern</v>
      </c>
      <c r="AZ35" t="str">
        <f>CONCATENATE(" -w ",F36,"w")</f>
        <v xml:space="preserve"> -w Analysis_10w</v>
      </c>
      <c r="BA35" t="str">
        <f>CONCATENATE(" -b ",F36,"b")</f>
        <v xml:space="preserve"> -b Analysis_10b</v>
      </c>
      <c r="BB35" s="23" t="str">
        <f>CONCATENATE(" -o ",F36,".P_VALUE_SUMMARY")</f>
        <v xml:space="preserve"> -o Analysis_10.P_VALUE_SUMMARY</v>
      </c>
      <c r="BC35" s="23" t="s">
        <v>1328</v>
      </c>
      <c r="BD35" s="23" t="s">
        <v>1325</v>
      </c>
      <c r="BE35" s="23">
        <v>10</v>
      </c>
      <c r="BF35">
        <v>1</v>
      </c>
      <c r="BG35" t="str">
        <f>CONCATENATE("# ",AL35)</f>
        <v># Analysis_10</v>
      </c>
    </row>
    <row r="36" spans="2:59" customFormat="1">
      <c r="B36">
        <v>2</v>
      </c>
      <c r="C36" t="str">
        <f>VLOOKUP(D36,'datasets and notes'!$K$3:$L$18,2,FALSE)</f>
        <v>2.MG-RAST.MG-RAST_default.removed.norm</v>
      </c>
      <c r="D36" t="str">
        <f>CONCATENATE(G36,".",L36,".",M36,".",K36)</f>
        <v>MG-RAST.MG-RAST_default.removed.norm</v>
      </c>
      <c r="E36">
        <v>10</v>
      </c>
      <c r="F36" s="16" t="s">
        <v>92</v>
      </c>
      <c r="G36" s="16" t="s">
        <v>4</v>
      </c>
      <c r="H36" s="16" t="s">
        <v>551</v>
      </c>
      <c r="I36" s="16" t="s">
        <v>54</v>
      </c>
      <c r="J36" s="16" t="s">
        <v>47</v>
      </c>
      <c r="K36" s="16" t="s">
        <v>6</v>
      </c>
      <c r="L36" s="16" t="s">
        <v>48</v>
      </c>
      <c r="M36" s="16" t="s">
        <v>88</v>
      </c>
      <c r="N36" s="17">
        <v>0.28999999999999998</v>
      </c>
      <c r="O36" s="17">
        <v>0.08</v>
      </c>
      <c r="P36" s="17">
        <v>0.03</v>
      </c>
      <c r="Q36" s="17">
        <v>0.12</v>
      </c>
      <c r="R36" s="17">
        <v>0.21</v>
      </c>
      <c r="S36" s="17">
        <v>0.02</v>
      </c>
      <c r="T36" s="17">
        <v>0</v>
      </c>
      <c r="U36" s="17">
        <v>0.15</v>
      </c>
      <c r="V36" s="17">
        <v>0.27</v>
      </c>
      <c r="W36" s="17">
        <v>0.71</v>
      </c>
      <c r="X36" s="17">
        <v>0.95</v>
      </c>
      <c r="Y36" s="17">
        <v>0.86</v>
      </c>
      <c r="Z36" s="17">
        <v>0.4</v>
      </c>
      <c r="AA36" s="17">
        <v>0.86</v>
      </c>
      <c r="AB36" s="17">
        <v>0.32</v>
      </c>
      <c r="AC36" s="17">
        <v>0.93</v>
      </c>
      <c r="AD36" s="17">
        <v>0.97</v>
      </c>
      <c r="AE36" s="17">
        <v>0.96</v>
      </c>
      <c r="AF36" s="17">
        <v>0.9</v>
      </c>
      <c r="AG36" s="18">
        <v>0.84</v>
      </c>
      <c r="AH36" s="19">
        <v>1.0000000000000002E-4</v>
      </c>
      <c r="AI36" s="19">
        <v>1.3904599478172771E-20</v>
      </c>
      <c r="AJ36" s="18">
        <v>2</v>
      </c>
      <c r="AL36" t="str">
        <f>CONCATENATE(" -f ",C36)</f>
        <v xml:space="preserve"> -f 2.MG-RAST.MG-RAST_default.removed.norm</v>
      </c>
      <c r="AM36" t="str">
        <f>CONCATENATE(" ","-g ","EHFI.groups ")</f>
        <v xml:space="preserve"> -g EHFI.groups </v>
      </c>
      <c r="AN36" t="str">
        <f>CONCATENATE("-s ","lt"," ")</f>
        <v xml:space="preserve">-s lt </v>
      </c>
      <c r="AO36" t="str">
        <f>CONCATENATE("-p ",$AO$1 )</f>
        <v>-p 10000</v>
      </c>
      <c r="AP36" t="str">
        <f>CONCATENATE(" -t dataset_rand ")</f>
        <v xml:space="preserve"> -t dataset_rand </v>
      </c>
      <c r="AQ36" t="str">
        <f>CONCATENATE("-m ",I36," ")</f>
        <v xml:space="preserve">-m euclidean </v>
      </c>
      <c r="AR36" t="str">
        <f>CONCATENATE("-z ",H36," ")</f>
        <v xml:space="preserve">-z MG-RAST_pipe </v>
      </c>
      <c r="AU36" t="str">
        <f>CONCATENATE("-c ",$AU$1," ")</f>
        <v xml:space="preserve">-c 10 </v>
      </c>
      <c r="AV36" t="str">
        <f>CONCATENATE("-o ",F36,"w")</f>
        <v>-o Analysis_10w</v>
      </c>
      <c r="AW36" s="23" t="s">
        <v>615</v>
      </c>
      <c r="BC36" s="23" t="s">
        <v>1328</v>
      </c>
      <c r="BD36" s="23" t="s">
        <v>1325</v>
      </c>
      <c r="BE36" s="23">
        <v>10</v>
      </c>
      <c r="BF36">
        <v>2</v>
      </c>
      <c r="BG36" t="str">
        <f>CONCATENATE($BG$2,AL36,AM36,AN36,AO36,AP36,AQ36,AR36,AS36,AT36,AU36,AV36,AW36)</f>
        <v>~/EHFI/plot_pco_with_stats_all.3-4-13.pl -f 2.MG-RAST.MG-RAST_default.removed.norm -g EHFI.groups -s lt -p 10000 -t dataset_rand -m euclidean -z MG-RAST_pipe -c 10 -o Analysis_10w -cleanup</v>
      </c>
    </row>
    <row r="37" spans="2:59" customFormat="1"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L37" t="str">
        <f>CONCATENATE(" -f ",C36," ")</f>
        <v xml:space="preserve"> -f 2.MG-RAST.MG-RAST_default.removed.norm </v>
      </c>
      <c r="AM37" t="str">
        <f>CONCATENATE(" ","-g ","EHFI.groups ")</f>
        <v xml:space="preserve"> -g EHFI.groups </v>
      </c>
      <c r="AN37" t="str">
        <f>CONCATENATE("-s ","gt"," ")</f>
        <v xml:space="preserve">-s gt </v>
      </c>
      <c r="AO37" t="str">
        <f>CONCATENATE("-p ",$AO$1 )</f>
        <v>-p 10000</v>
      </c>
      <c r="AP37" t="str">
        <f>CONCATENATE(" -t rowwise_rand ")</f>
        <v xml:space="preserve"> -t rowwise_rand </v>
      </c>
      <c r="AQ37" t="str">
        <f>CONCATENATE("-m ",I36," ")</f>
        <v xml:space="preserve">-m euclidean </v>
      </c>
      <c r="AR37" t="str">
        <f>CONCATENATE("-z ",H36," ")</f>
        <v xml:space="preserve">-z MG-RAST_pipe </v>
      </c>
      <c r="AU37" t="str">
        <f>CONCATENATE("-c ",$AU$1," ")</f>
        <v xml:space="preserve">-c 10 </v>
      </c>
      <c r="AV37" t="str">
        <f>CONCATENATE("-o ", F36,"b")</f>
        <v>-o Analysis_10b</v>
      </c>
      <c r="AW37" s="23" t="s">
        <v>615</v>
      </c>
      <c r="BB37" s="23"/>
      <c r="BC37" s="23" t="s">
        <v>1328</v>
      </c>
      <c r="BD37" s="23" t="s">
        <v>1325</v>
      </c>
      <c r="BE37" s="23">
        <v>10</v>
      </c>
      <c r="BF37">
        <v>3</v>
      </c>
      <c r="BG37" t="str">
        <f>CONCATENATE($BG$2,AL37,AM37,AN37,AO37,AP37,AQ37,AR37,AS37,AT37,AU37,AV37,AW37)</f>
        <v>~/EHFI/plot_pco_with_stats_all.3-4-13.pl -f 2.MG-RAST.MG-RAST_default.removed.norm  -g EHFI.groups -s gt -p 10000 -t rowwise_rand -m euclidean -z MG-RAST_pipe -c 10 -o Analysis_10b -cleanup</v>
      </c>
    </row>
    <row r="38" spans="2:59" customFormat="1"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BC38" s="23" t="s">
        <v>1328</v>
      </c>
      <c r="BD38" s="23" t="s">
        <v>1325</v>
      </c>
      <c r="BE38" s="23">
        <v>10</v>
      </c>
      <c r="BF38">
        <v>4</v>
      </c>
      <c r="BG38" t="str">
        <f>CONCATENATE($BG$3,AY35,AZ35,BA35,BB35)</f>
        <v>~/EHFI/combine_summary_stats.pl -m pattern -w Analysis_10w -b Analysis_10b -o Analysis_10.P_VALUE_SUMMARY</v>
      </c>
    </row>
    <row r="39" spans="2:59" customFormat="1"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BC39" s="23" t="s">
        <v>1328</v>
      </c>
      <c r="BD39" s="23" t="s">
        <v>1325</v>
      </c>
      <c r="BE39" s="23">
        <v>10</v>
      </c>
      <c r="BF39">
        <v>5</v>
      </c>
    </row>
    <row r="40" spans="2:59" customFormat="1">
      <c r="AL40" t="str">
        <f>CONCATENATE(F41)</f>
        <v>Analysis_11</v>
      </c>
      <c r="AY40" t="str">
        <f>CONCATENATE("-m pattern")</f>
        <v>-m pattern</v>
      </c>
      <c r="AZ40" t="str">
        <f>CONCATENATE(" -w ",F41,"w")</f>
        <v xml:space="preserve"> -w Analysis_11w</v>
      </c>
      <c r="BA40" t="str">
        <f>CONCATENATE(" -b ",F41,"b")</f>
        <v xml:space="preserve"> -b Analysis_11b</v>
      </c>
      <c r="BB40" s="23" t="str">
        <f>CONCATENATE(" -o ",F41,".P_VALUE_SUMMARY")</f>
        <v xml:space="preserve"> -o Analysis_11.P_VALUE_SUMMARY</v>
      </c>
      <c r="BC40" s="23" t="s">
        <v>1328</v>
      </c>
      <c r="BD40" s="23" t="s">
        <v>1325</v>
      </c>
      <c r="BE40" s="23">
        <v>11</v>
      </c>
      <c r="BF40">
        <v>1</v>
      </c>
      <c r="BG40" t="str">
        <f>CONCATENATE("# ",AL40)</f>
        <v># Analysis_11</v>
      </c>
    </row>
    <row r="41" spans="2:59" customFormat="1">
      <c r="B41">
        <v>1</v>
      </c>
      <c r="C41" t="str">
        <f>VLOOKUP(D41,'datasets and notes'!$K$3:$L$18,2,FALSE)</f>
        <v>1.MG-RAST.MG-RAST_default.removed.raw</v>
      </c>
      <c r="D41" t="str">
        <f>CONCATENATE(G41,".",L41,".",M41,".",K41)</f>
        <v>MG-RAST.MG-RAST_default.removed.raw</v>
      </c>
      <c r="E41">
        <v>11</v>
      </c>
      <c r="F41" s="16" t="s">
        <v>93</v>
      </c>
      <c r="G41" s="16" t="s">
        <v>4</v>
      </c>
      <c r="H41" s="16" t="s">
        <v>551</v>
      </c>
      <c r="I41" s="16" t="s">
        <v>54</v>
      </c>
      <c r="J41" s="16" t="s">
        <v>47</v>
      </c>
      <c r="K41" s="16" t="s">
        <v>5</v>
      </c>
      <c r="L41" s="16" t="s">
        <v>48</v>
      </c>
      <c r="M41" s="16" t="s">
        <v>88</v>
      </c>
      <c r="N41" s="17">
        <v>0.45</v>
      </c>
      <c r="O41" s="17">
        <v>0.2</v>
      </c>
      <c r="P41" s="17">
        <v>0</v>
      </c>
      <c r="Q41" s="17">
        <v>0.36</v>
      </c>
      <c r="R41" s="17">
        <v>0.21</v>
      </c>
      <c r="S41" s="17">
        <v>0.16</v>
      </c>
      <c r="T41" s="17">
        <v>0.09</v>
      </c>
      <c r="U41" s="17">
        <v>0.43</v>
      </c>
      <c r="V41" s="17">
        <v>0.61</v>
      </c>
      <c r="W41" s="17">
        <v>0.67</v>
      </c>
      <c r="X41" s="17">
        <v>0.96</v>
      </c>
      <c r="Y41" s="17">
        <v>0.87</v>
      </c>
      <c r="Z41" s="17">
        <v>0.51</v>
      </c>
      <c r="AA41" s="17">
        <v>0.84</v>
      </c>
      <c r="AB41" s="17">
        <v>0.7</v>
      </c>
      <c r="AC41" s="17" t="s">
        <v>94</v>
      </c>
      <c r="AD41" s="17" t="s">
        <v>95</v>
      </c>
      <c r="AE41" s="17" t="s">
        <v>96</v>
      </c>
      <c r="AF41" s="17">
        <v>0.94</v>
      </c>
      <c r="AG41" s="18">
        <v>0.89</v>
      </c>
      <c r="AH41" s="19">
        <v>1.1334999999999998E-2</v>
      </c>
      <c r="AI41" s="19">
        <v>2.9389870704036796E-2</v>
      </c>
      <c r="AJ41" s="18">
        <v>23</v>
      </c>
      <c r="AL41" t="str">
        <f>CONCATENATE(" -f ",C41)</f>
        <v xml:space="preserve"> -f 1.MG-RAST.MG-RAST_default.removed.raw</v>
      </c>
      <c r="AM41" t="str">
        <f>CONCATENATE(" ","-g ","EHFI.groups ")</f>
        <v xml:space="preserve"> -g EHFI.groups </v>
      </c>
      <c r="AN41" t="str">
        <f>CONCATENATE("-s ","lt"," ")</f>
        <v xml:space="preserve">-s lt </v>
      </c>
      <c r="AO41" t="str">
        <f>CONCATENATE("-p ",$AO$1 )</f>
        <v>-p 10000</v>
      </c>
      <c r="AP41" t="str">
        <f>CONCATENATE(" -t dataset_rand ")</f>
        <v xml:space="preserve"> -t dataset_rand </v>
      </c>
      <c r="AQ41" t="str">
        <f>CONCATENATE("-m ",I41," ")</f>
        <v xml:space="preserve">-m euclidean </v>
      </c>
      <c r="AR41" t="str">
        <f>CONCATENATE("-z ",H41," ")</f>
        <v xml:space="preserve">-z MG-RAST_pipe </v>
      </c>
      <c r="AU41" t="str">
        <f>CONCATENATE("-c ",$AU$1," ")</f>
        <v xml:space="preserve">-c 10 </v>
      </c>
      <c r="AV41" t="str">
        <f>CONCATENATE("-o ",F41,"w")</f>
        <v>-o Analysis_11w</v>
      </c>
      <c r="AW41" s="23" t="s">
        <v>615</v>
      </c>
      <c r="BC41" s="23" t="s">
        <v>1328</v>
      </c>
      <c r="BD41" s="23" t="s">
        <v>1325</v>
      </c>
      <c r="BE41" s="23">
        <v>11</v>
      </c>
      <c r="BF41">
        <v>2</v>
      </c>
      <c r="BG41" t="str">
        <f>CONCATENATE($BG$2,AL41,AM41,AN41,AO41,AP41,AQ41,AR41,AS41,AT41,AU41,AV41,AW41)</f>
        <v>~/EHFI/plot_pco_with_stats_all.3-4-13.pl -f 1.MG-RAST.MG-RAST_default.removed.raw -g EHFI.groups -s lt -p 10000 -t dataset_rand -m euclidean -z MG-RAST_pipe -c 10 -o Analysis_11w -cleanup</v>
      </c>
    </row>
    <row r="42" spans="2:59" customFormat="1">
      <c r="AL42" t="str">
        <f>CONCATENATE(" -f ",C41)</f>
        <v xml:space="preserve"> -f 1.MG-RAST.MG-RAST_default.removed.raw</v>
      </c>
      <c r="AM42" t="str">
        <f>CONCATENATE(" ","-g ","EHFI.groups ")</f>
        <v xml:space="preserve"> -g EHFI.groups </v>
      </c>
      <c r="AN42" t="str">
        <f>CONCATENATE("-s ","gt"," ")</f>
        <v xml:space="preserve">-s gt </v>
      </c>
      <c r="AO42" t="str">
        <f>CONCATENATE("-p ",$AO$1 )</f>
        <v>-p 10000</v>
      </c>
      <c r="AP42" t="str">
        <f>CONCATENATE(" -t rowwise_rand ")</f>
        <v xml:space="preserve"> -t rowwise_rand </v>
      </c>
      <c r="AQ42" t="str">
        <f>CONCATENATE("-m ",I41," ")</f>
        <v xml:space="preserve">-m euclidean </v>
      </c>
      <c r="AR42" t="str">
        <f>CONCATENATE("-z ",H41," ")</f>
        <v xml:space="preserve">-z MG-RAST_pipe </v>
      </c>
      <c r="AU42" t="str">
        <f>CONCATENATE("-c ",$AU$1," ")</f>
        <v xml:space="preserve">-c 10 </v>
      </c>
      <c r="AV42" t="str">
        <f>CONCATENATE("-o ", F41,"b")</f>
        <v>-o Analysis_11b</v>
      </c>
      <c r="AW42" s="23" t="s">
        <v>615</v>
      </c>
      <c r="BB42" s="23"/>
      <c r="BC42" s="23" t="s">
        <v>1328</v>
      </c>
      <c r="BD42" s="23" t="s">
        <v>1325</v>
      </c>
      <c r="BE42" s="23">
        <v>11</v>
      </c>
      <c r="BF42">
        <v>3</v>
      </c>
      <c r="BG42" t="str">
        <f>CONCATENATE($BG$2,AL42,AM42,AN42,AO42,AP42,AQ42,AR42,AS42,AT42,AU42,AV42,AW42)</f>
        <v>~/EHFI/plot_pco_with_stats_all.3-4-13.pl -f 1.MG-RAST.MG-RAST_default.removed.raw -g EHFI.groups -s gt -p 10000 -t rowwise_rand -m euclidean -z MG-RAST_pipe -c 10 -o Analysis_11b -cleanup</v>
      </c>
    </row>
    <row r="43" spans="2:59" customFormat="1">
      <c r="BC43" s="23" t="s">
        <v>1328</v>
      </c>
      <c r="BD43" s="23" t="s">
        <v>1325</v>
      </c>
      <c r="BE43" s="23">
        <v>11</v>
      </c>
      <c r="BF43">
        <v>4</v>
      </c>
      <c r="BG43" t="str">
        <f>CONCATENATE($BG$3,AY40,AZ40,BA40,BB40)</f>
        <v>~/EHFI/combine_summary_stats.pl -m pattern -w Analysis_11w -b Analysis_11b -o Analysis_11.P_VALUE_SUMMARY</v>
      </c>
    </row>
    <row r="44" spans="2:59" customFormat="1">
      <c r="BC44" s="23" t="s">
        <v>1328</v>
      </c>
      <c r="BD44" s="23" t="s">
        <v>1325</v>
      </c>
      <c r="BE44" s="23">
        <v>11</v>
      </c>
      <c r="BF44">
        <v>5</v>
      </c>
    </row>
    <row r="45" spans="2:59" customFormat="1">
      <c r="AL45" t="str">
        <f>CONCATENATE(F46)</f>
        <v>Analysis_16</v>
      </c>
      <c r="AY45" t="str">
        <f>CONCATENATE("-m pattern")</f>
        <v>-m pattern</v>
      </c>
      <c r="AZ45" t="str">
        <f>CONCATENATE(" -w ",F46,"w")</f>
        <v xml:space="preserve"> -w Analysis_16w</v>
      </c>
      <c r="BA45" t="str">
        <f>CONCATENATE(" -b ",F46,"b")</f>
        <v xml:space="preserve"> -b Analysis_16b</v>
      </c>
      <c r="BB45" s="23" t="str">
        <f>CONCATENATE(" -o ",F46,".P_VALUE_SUMMARY")</f>
        <v xml:space="preserve"> -o Analysis_16.P_VALUE_SUMMARY</v>
      </c>
      <c r="BC45" s="23" t="s">
        <v>7</v>
      </c>
      <c r="BD45" s="23" t="s">
        <v>1325</v>
      </c>
      <c r="BE45" s="23">
        <v>16</v>
      </c>
      <c r="BF45">
        <v>1</v>
      </c>
      <c r="BG45" t="str">
        <f>CONCATENATE("# ",AL45)</f>
        <v># Analysis_16</v>
      </c>
    </row>
    <row r="46" spans="2:59" customFormat="1">
      <c r="B46">
        <v>7</v>
      </c>
      <c r="C46" t="str">
        <f>VLOOKUP(D46,'datasets and notes'!$K$3:$L$18,2,FALSE)</f>
        <v>7.MG-RAST.100p.included.raw</v>
      </c>
      <c r="D46" t="str">
        <f>CONCATENATE(G46,".",L46,".",M46,".",K46)</f>
        <v>MG-RAST.100p.included.raw</v>
      </c>
      <c r="E46">
        <v>16</v>
      </c>
      <c r="F46" s="16" t="s">
        <v>127</v>
      </c>
      <c r="G46" s="16" t="s">
        <v>4</v>
      </c>
      <c r="H46" s="16" t="s">
        <v>551</v>
      </c>
      <c r="I46" s="16" t="s">
        <v>46</v>
      </c>
      <c r="J46" s="16" t="s">
        <v>47</v>
      </c>
      <c r="K46" s="16" t="s">
        <v>5</v>
      </c>
      <c r="L46" s="16" t="s">
        <v>7</v>
      </c>
      <c r="M46" s="16" t="s">
        <v>49</v>
      </c>
      <c r="N46" s="17">
        <v>0.15</v>
      </c>
      <c r="O46" s="17">
        <v>0.04</v>
      </c>
      <c r="P46" s="17">
        <v>0</v>
      </c>
      <c r="Q46" s="17">
        <v>0.39</v>
      </c>
      <c r="R46" s="17">
        <v>0.3</v>
      </c>
      <c r="S46" s="17">
        <v>0.11</v>
      </c>
      <c r="T46" s="17">
        <v>0.2</v>
      </c>
      <c r="U46" s="17">
        <v>0.39</v>
      </c>
      <c r="V46" s="17">
        <v>0.49</v>
      </c>
      <c r="W46" s="17">
        <v>0.67</v>
      </c>
      <c r="X46" s="17">
        <v>0.8</v>
      </c>
      <c r="Y46" s="17">
        <v>0.88</v>
      </c>
      <c r="Z46" s="17">
        <v>0.38</v>
      </c>
      <c r="AA46" s="17">
        <v>0.76</v>
      </c>
      <c r="AB46" s="17">
        <v>0.65</v>
      </c>
      <c r="AC46" s="17">
        <v>0.77</v>
      </c>
      <c r="AD46" s="17" t="s">
        <v>128</v>
      </c>
      <c r="AE46" s="17">
        <v>0.86</v>
      </c>
      <c r="AF46" s="17">
        <v>1</v>
      </c>
      <c r="AG46" s="18">
        <v>0.87</v>
      </c>
      <c r="AH46" s="19">
        <v>1.5500000000000006E-3</v>
      </c>
      <c r="AI46" s="19">
        <v>2.4596747752497683E-3</v>
      </c>
      <c r="AJ46" s="18">
        <v>15</v>
      </c>
      <c r="AL46" t="str">
        <f>CONCATENATE(" -f ",C46)</f>
        <v xml:space="preserve"> -f 7.MG-RAST.100p.included.raw</v>
      </c>
      <c r="AM46" t="str">
        <f>CONCATENATE(" ","-g ","EHFI.groups ")</f>
        <v xml:space="preserve"> -g EHFI.groups </v>
      </c>
      <c r="AN46" t="str">
        <f>CONCATENATE("-s ","lt"," ")</f>
        <v xml:space="preserve">-s lt </v>
      </c>
      <c r="AO46" t="str">
        <f>CONCATENATE("-p ",$AO$1 )</f>
        <v>-p 10000</v>
      </c>
      <c r="AP46" t="str">
        <f>CONCATENATE(" -t dataset_rand ")</f>
        <v xml:space="preserve"> -t dataset_rand </v>
      </c>
      <c r="AQ46" t="str">
        <f>CONCATENATE("-m ",I46," ")</f>
        <v xml:space="preserve">-m bray-curtis </v>
      </c>
      <c r="AR46" t="str">
        <f>CONCATENATE("-z ",H46," ")</f>
        <v xml:space="preserve">-z MG-RAST_pipe </v>
      </c>
      <c r="AU46" t="str">
        <f>CONCATENATE("-c ",$AU$1," ")</f>
        <v xml:space="preserve">-c 10 </v>
      </c>
      <c r="AV46" t="str">
        <f>CONCATENATE("-o ",F46,"w")</f>
        <v>-o Analysis_16w</v>
      </c>
      <c r="AW46" s="23" t="s">
        <v>615</v>
      </c>
      <c r="BC46" s="23" t="s">
        <v>7</v>
      </c>
      <c r="BD46" s="23" t="s">
        <v>1325</v>
      </c>
      <c r="BE46" s="23">
        <v>16</v>
      </c>
      <c r="BF46">
        <v>2</v>
      </c>
      <c r="BG46" t="str">
        <f>CONCATENATE($BG$2,AL46,AM46,AN46,AO46,AP46,AQ46,AR46,AS46,AT46,AU46,AV46,AW46)</f>
        <v>~/EHFI/plot_pco_with_stats_all.3-4-13.pl -f 7.MG-RAST.100p.included.raw -g EHFI.groups -s lt -p 10000 -t dataset_rand -m bray-curtis -z MG-RAST_pipe -c 10 -o Analysis_16w -cleanup</v>
      </c>
    </row>
    <row r="47" spans="2:59" customFormat="1">
      <c r="AL47" t="str">
        <f>CONCATENATE(" -f ",C46," ")</f>
        <v xml:space="preserve"> -f 7.MG-RAST.100p.included.raw </v>
      </c>
      <c r="AM47" t="str">
        <f>CONCATENATE(" ","-g ","EHFI.groups ")</f>
        <v xml:space="preserve"> -g EHFI.groups </v>
      </c>
      <c r="AN47" t="str">
        <f>CONCATENATE("-s ","gt"," ")</f>
        <v xml:space="preserve">-s gt </v>
      </c>
      <c r="AO47" t="str">
        <f>CONCATENATE("-p ",$AO$1 )</f>
        <v>-p 10000</v>
      </c>
      <c r="AP47" t="str">
        <f>CONCATENATE(" -t rowwise_rand ")</f>
        <v xml:space="preserve"> -t rowwise_rand </v>
      </c>
      <c r="AQ47" t="str">
        <f>CONCATENATE("-m ",I46," ")</f>
        <v xml:space="preserve">-m bray-curtis </v>
      </c>
      <c r="AR47" t="str">
        <f>CONCATENATE("-z ",H46," ")</f>
        <v xml:space="preserve">-z MG-RAST_pipe </v>
      </c>
      <c r="AU47" t="str">
        <f>CONCATENATE("-c ",$AU$1," ")</f>
        <v xml:space="preserve">-c 10 </v>
      </c>
      <c r="AV47" t="str">
        <f>CONCATENATE("-o ", F46,"b")</f>
        <v>-o Analysis_16b</v>
      </c>
      <c r="AW47" s="23" t="s">
        <v>615</v>
      </c>
      <c r="BB47" s="23"/>
      <c r="BC47" s="23" t="s">
        <v>7</v>
      </c>
      <c r="BD47" s="23" t="s">
        <v>1325</v>
      </c>
      <c r="BE47" s="23">
        <v>16</v>
      </c>
      <c r="BF47">
        <v>3</v>
      </c>
      <c r="BG47" t="str">
        <f>CONCATENATE($BG$2,AL47,AM47,AN47,AO47,AP47,AQ47,AR47,AS47,AT47,AU47,AV47,AW47)</f>
        <v>~/EHFI/plot_pco_with_stats_all.3-4-13.pl -f 7.MG-RAST.100p.included.raw  -g EHFI.groups -s gt -p 10000 -t rowwise_rand -m bray-curtis -z MG-RAST_pipe -c 10 -o Analysis_16b -cleanup</v>
      </c>
    </row>
    <row r="48" spans="2:59" customFormat="1">
      <c r="BC48" s="23" t="s">
        <v>7</v>
      </c>
      <c r="BD48" s="23" t="s">
        <v>1325</v>
      </c>
      <c r="BE48" s="23">
        <v>16</v>
      </c>
      <c r="BF48">
        <v>4</v>
      </c>
      <c r="BG48" t="str">
        <f>CONCATENATE($BG$3,AY45,AZ45,BA45,BB45)</f>
        <v>~/EHFI/combine_summary_stats.pl -m pattern -w Analysis_16w -b Analysis_16b -o Analysis_16.P_VALUE_SUMMARY</v>
      </c>
    </row>
    <row r="49" spans="2:59" customFormat="1">
      <c r="BC49" s="23" t="s">
        <v>7</v>
      </c>
      <c r="BD49" s="23" t="s">
        <v>1325</v>
      </c>
      <c r="BE49" s="23">
        <v>16</v>
      </c>
      <c r="BF49">
        <v>5</v>
      </c>
    </row>
    <row r="50" spans="2:59" customFormat="1">
      <c r="AL50" t="str">
        <f>CONCATENATE(F51)</f>
        <v>Analysis_17</v>
      </c>
      <c r="AY50" t="str">
        <f>CONCATENATE("-m pattern")</f>
        <v>-m pattern</v>
      </c>
      <c r="AZ50" t="str">
        <f>CONCATENATE(" -w ",F51,"w")</f>
        <v xml:space="preserve"> -w Analysis_17w</v>
      </c>
      <c r="BA50" t="str">
        <f>CONCATENATE(" -b ",F51,"b")</f>
        <v xml:space="preserve"> -b Analysis_17b</v>
      </c>
      <c r="BB50" s="23" t="str">
        <f>CONCATENATE(" -o ",F51,".P_VALUE_SUMMARY")</f>
        <v xml:space="preserve"> -o Analysis_17.P_VALUE_SUMMARY</v>
      </c>
      <c r="BC50" s="23" t="s">
        <v>7</v>
      </c>
      <c r="BD50" s="23" t="s">
        <v>1325</v>
      </c>
      <c r="BE50" s="23">
        <v>17</v>
      </c>
      <c r="BF50">
        <v>1</v>
      </c>
      <c r="BG50" t="str">
        <f>CONCATENATE("# ",AL50)</f>
        <v># Analysis_17</v>
      </c>
    </row>
    <row r="51" spans="2:59" customFormat="1">
      <c r="B51">
        <v>8</v>
      </c>
      <c r="C51" t="str">
        <f>VLOOKUP(D51,'datasets and notes'!$K$3:$L$18,2,FALSE)</f>
        <v>8.MG-RAST.100p.included.norm</v>
      </c>
      <c r="D51" t="str">
        <f>CONCATENATE(G51,".",L51,".",M51,".",K51)</f>
        <v>MG-RAST.100p.included.norm</v>
      </c>
      <c r="E51">
        <v>17</v>
      </c>
      <c r="F51" s="16" t="s">
        <v>129</v>
      </c>
      <c r="G51" s="16" t="s">
        <v>4</v>
      </c>
      <c r="H51" s="16" t="s">
        <v>551</v>
      </c>
      <c r="I51" s="16" t="s">
        <v>54</v>
      </c>
      <c r="J51" s="16" t="s">
        <v>47</v>
      </c>
      <c r="K51" s="16" t="s">
        <v>6</v>
      </c>
      <c r="L51" s="16" t="s">
        <v>7</v>
      </c>
      <c r="M51" s="16" t="s">
        <v>49</v>
      </c>
      <c r="N51" s="17">
        <v>0.12</v>
      </c>
      <c r="O51" s="17">
        <v>0.06</v>
      </c>
      <c r="P51" s="17">
        <v>0</v>
      </c>
      <c r="Q51" s="17">
        <v>0.28999999999999998</v>
      </c>
      <c r="R51" s="17">
        <v>0.24</v>
      </c>
      <c r="S51" s="17">
        <v>0.05</v>
      </c>
      <c r="T51" s="17">
        <v>0.15</v>
      </c>
      <c r="U51" s="17">
        <v>0.3</v>
      </c>
      <c r="V51" s="17">
        <v>0.34</v>
      </c>
      <c r="W51" s="17">
        <v>0.69</v>
      </c>
      <c r="X51" s="17">
        <v>0.87</v>
      </c>
      <c r="Y51" s="17">
        <v>0.9</v>
      </c>
      <c r="Z51" s="17">
        <v>0.38</v>
      </c>
      <c r="AA51" s="17">
        <v>0.86</v>
      </c>
      <c r="AB51" s="17">
        <v>0.54</v>
      </c>
      <c r="AC51" s="17">
        <v>0.88</v>
      </c>
      <c r="AD51" s="17">
        <v>0.94</v>
      </c>
      <c r="AE51" s="17">
        <v>0.97</v>
      </c>
      <c r="AF51" s="17">
        <v>1</v>
      </c>
      <c r="AG51" s="18">
        <v>0.87</v>
      </c>
      <c r="AH51" s="19">
        <v>1.0000000000000005E-3</v>
      </c>
      <c r="AI51" s="19">
        <v>4.4494718330152868E-19</v>
      </c>
      <c r="AJ51" s="18">
        <v>8</v>
      </c>
      <c r="AL51" t="str">
        <f>CONCATENATE(" -f ",C51)</f>
        <v xml:space="preserve"> -f 8.MG-RAST.100p.included.norm</v>
      </c>
      <c r="AM51" t="str">
        <f>CONCATENATE(" ","-g ","EHFI.groups ")</f>
        <v xml:space="preserve"> -g EHFI.groups </v>
      </c>
      <c r="AN51" t="str">
        <f>CONCATENATE("-s ","lt"," ")</f>
        <v xml:space="preserve">-s lt </v>
      </c>
      <c r="AO51" t="str">
        <f>CONCATENATE("-p ",$AO$1 )</f>
        <v>-p 10000</v>
      </c>
      <c r="AP51" t="str">
        <f>CONCATENATE(" -t dataset_rand ")</f>
        <v xml:space="preserve"> -t dataset_rand </v>
      </c>
      <c r="AQ51" t="str">
        <f>CONCATENATE("-m ",I51," ")</f>
        <v xml:space="preserve">-m euclidean </v>
      </c>
      <c r="AR51" t="str">
        <f>CONCATENATE("-z ",H51," ")</f>
        <v xml:space="preserve">-z MG-RAST_pipe </v>
      </c>
      <c r="AU51" t="str">
        <f>CONCATENATE("-c ",$AU$1," ")</f>
        <v xml:space="preserve">-c 10 </v>
      </c>
      <c r="AV51" t="str">
        <f>CONCATENATE("-o ",F51,"w")</f>
        <v>-o Analysis_17w</v>
      </c>
      <c r="AW51" s="23" t="s">
        <v>615</v>
      </c>
      <c r="BC51" s="23" t="s">
        <v>7</v>
      </c>
      <c r="BD51" s="23" t="s">
        <v>1325</v>
      </c>
      <c r="BE51" s="23">
        <v>17</v>
      </c>
      <c r="BF51">
        <v>2</v>
      </c>
      <c r="BG51" t="str">
        <f>CONCATENATE($BG$2,AL51,AM51,AN51,AO51,AP51,AQ51,AR51,AS51,AT51,AU51,AV51,AW51)</f>
        <v>~/EHFI/plot_pco_with_stats_all.3-4-13.pl -f 8.MG-RAST.100p.included.norm -g EHFI.groups -s lt -p 10000 -t dataset_rand -m euclidean -z MG-RAST_pipe -c 10 -o Analysis_17w -cleanup</v>
      </c>
    </row>
    <row r="52" spans="2:59" customFormat="1">
      <c r="AL52" t="str">
        <f>CONCATENATE(" -f ",C51," ")</f>
        <v xml:space="preserve"> -f 8.MG-RAST.100p.included.norm </v>
      </c>
      <c r="AM52" t="str">
        <f>CONCATENATE(" ","-g ","EHFI.groups ")</f>
        <v xml:space="preserve"> -g EHFI.groups </v>
      </c>
      <c r="AN52" t="str">
        <f>CONCATENATE("-s ","gt"," ")</f>
        <v xml:space="preserve">-s gt </v>
      </c>
      <c r="AO52" t="str">
        <f>CONCATENATE("-p ",$AO$1 )</f>
        <v>-p 10000</v>
      </c>
      <c r="AP52" t="str">
        <f>CONCATENATE(" -t rowwise_rand ")</f>
        <v xml:space="preserve"> -t rowwise_rand </v>
      </c>
      <c r="AQ52" t="str">
        <f>CONCATENATE("-m ",I51," ")</f>
        <v xml:space="preserve">-m euclidean </v>
      </c>
      <c r="AR52" t="str">
        <f>CONCATENATE("-z ",H51," ")</f>
        <v xml:space="preserve">-z MG-RAST_pipe </v>
      </c>
      <c r="AU52" t="str">
        <f>CONCATENATE("-c ",$AU$1," ")</f>
        <v xml:space="preserve">-c 10 </v>
      </c>
      <c r="AV52" t="str">
        <f>CONCATENATE("-o ", F51,"b")</f>
        <v>-o Analysis_17b</v>
      </c>
      <c r="AW52" s="23" t="s">
        <v>615</v>
      </c>
      <c r="BB52" s="23"/>
      <c r="BC52" s="23" t="s">
        <v>7</v>
      </c>
      <c r="BD52" s="23" t="s">
        <v>1325</v>
      </c>
      <c r="BE52" s="23">
        <v>17</v>
      </c>
      <c r="BF52">
        <v>3</v>
      </c>
      <c r="BG52" t="str">
        <f>CONCATENATE($BG$2,AL52,AM52,AN52,AO52,AP52,AQ52,AR52,AS52,AT52,AU52,AV52,AW52)</f>
        <v>~/EHFI/plot_pco_with_stats_all.3-4-13.pl -f 8.MG-RAST.100p.included.norm  -g EHFI.groups -s gt -p 10000 -t rowwise_rand -m euclidean -z MG-RAST_pipe -c 10 -o Analysis_17b -cleanup</v>
      </c>
    </row>
    <row r="53" spans="2:59" customFormat="1">
      <c r="BC53" s="23" t="s">
        <v>7</v>
      </c>
      <c r="BD53" s="23" t="s">
        <v>1325</v>
      </c>
      <c r="BE53" s="23">
        <v>17</v>
      </c>
      <c r="BF53">
        <v>4</v>
      </c>
      <c r="BG53" t="str">
        <f>CONCATENATE($BG$3,AY50,AZ50,BA50,BB50)</f>
        <v>~/EHFI/combine_summary_stats.pl -m pattern -w Analysis_17w -b Analysis_17b -o Analysis_17.P_VALUE_SUMMARY</v>
      </c>
    </row>
    <row r="54" spans="2:59" customFormat="1">
      <c r="BC54" s="23" t="s">
        <v>7</v>
      </c>
      <c r="BD54" s="23" t="s">
        <v>1325</v>
      </c>
      <c r="BE54" s="23">
        <v>17</v>
      </c>
      <c r="BF54">
        <v>5</v>
      </c>
    </row>
    <row r="55" spans="2:59" customFormat="1">
      <c r="AL55" t="str">
        <f>CONCATENATE(F56)</f>
        <v>Analysis_18</v>
      </c>
      <c r="AY55" t="str">
        <f>CONCATENATE("-m pattern")</f>
        <v>-m pattern</v>
      </c>
      <c r="AZ55" t="str">
        <f>CONCATENATE(" -w ",F56,"w")</f>
        <v xml:space="preserve"> -w Analysis_18w</v>
      </c>
      <c r="BA55" t="str">
        <f>CONCATENATE(" -b ",F56,"b")</f>
        <v xml:space="preserve"> -b Analysis_18b</v>
      </c>
      <c r="BB55" s="23" t="str">
        <f>CONCATENATE(" -o ",F56,".P_VALUE_SUMMARY")</f>
        <v xml:space="preserve"> -o Analysis_18.P_VALUE_SUMMARY</v>
      </c>
      <c r="BC55" s="23" t="s">
        <v>7</v>
      </c>
      <c r="BD55" s="23" t="s">
        <v>1325</v>
      </c>
      <c r="BE55" s="23">
        <v>18</v>
      </c>
      <c r="BF55">
        <v>1</v>
      </c>
      <c r="BG55" t="str">
        <f>CONCATENATE("# ",AL55)</f>
        <v># Analysis_18</v>
      </c>
    </row>
    <row r="56" spans="2:59" customFormat="1">
      <c r="B56">
        <v>7</v>
      </c>
      <c r="C56" t="str">
        <f>VLOOKUP(D56,'datasets and notes'!$K$3:$L$18,2,FALSE)</f>
        <v>7.MG-RAST.100p.included.raw</v>
      </c>
      <c r="D56" t="str">
        <f>CONCATENATE(G56,".",L56,".",M56,".",K56)</f>
        <v>MG-RAST.100p.included.raw</v>
      </c>
      <c r="E56">
        <v>18</v>
      </c>
      <c r="F56" s="16" t="s">
        <v>130</v>
      </c>
      <c r="G56" s="16" t="s">
        <v>4</v>
      </c>
      <c r="H56" s="16" t="s">
        <v>551</v>
      </c>
      <c r="I56" s="16" t="s">
        <v>54</v>
      </c>
      <c r="J56" s="16" t="s">
        <v>47</v>
      </c>
      <c r="K56" s="16" t="s">
        <v>5</v>
      </c>
      <c r="L56" s="16" t="s">
        <v>7</v>
      </c>
      <c r="M56" s="16" t="s">
        <v>49</v>
      </c>
      <c r="N56" s="17">
        <v>0.26</v>
      </c>
      <c r="O56" s="17">
        <v>0.11</v>
      </c>
      <c r="P56" s="17">
        <v>0</v>
      </c>
      <c r="Q56" s="17">
        <v>0.34</v>
      </c>
      <c r="R56" s="17">
        <v>0.28000000000000003</v>
      </c>
      <c r="S56" s="17">
        <v>0.09</v>
      </c>
      <c r="T56" s="17">
        <v>0.09</v>
      </c>
      <c r="U56" s="17">
        <v>0.45</v>
      </c>
      <c r="V56" s="17">
        <v>0.59</v>
      </c>
      <c r="W56" s="17">
        <v>0.56000000000000005</v>
      </c>
      <c r="X56" s="17">
        <v>0.96</v>
      </c>
      <c r="Y56" s="17">
        <v>0.83</v>
      </c>
      <c r="Z56" s="17">
        <v>0.45</v>
      </c>
      <c r="AA56" s="17">
        <v>0.79</v>
      </c>
      <c r="AB56" s="17">
        <v>0.72</v>
      </c>
      <c r="AC56" s="17">
        <v>0.9</v>
      </c>
      <c r="AD56" s="17" t="s">
        <v>131</v>
      </c>
      <c r="AE56" s="17" t="s">
        <v>132</v>
      </c>
      <c r="AF56" s="17" t="s">
        <v>133</v>
      </c>
      <c r="AG56" s="18" t="s">
        <v>134</v>
      </c>
      <c r="AH56" s="19">
        <v>1.9000000000000006E-3</v>
      </c>
      <c r="AI56" s="19">
        <v>1.9973666874689095E-3</v>
      </c>
      <c r="AJ56" s="18">
        <v>17</v>
      </c>
      <c r="AL56" t="str">
        <f>CONCATENATE(" -f ",C56)</f>
        <v xml:space="preserve"> -f 7.MG-RAST.100p.included.raw</v>
      </c>
      <c r="AM56" t="str">
        <f>CONCATENATE(" ","-g ","EHFI.groups ")</f>
        <v xml:space="preserve"> -g EHFI.groups </v>
      </c>
      <c r="AN56" t="str">
        <f>CONCATENATE("-s ","lt"," ")</f>
        <v xml:space="preserve">-s lt </v>
      </c>
      <c r="AO56" t="str">
        <f>CONCATENATE("-p ",$AO$1 )</f>
        <v>-p 10000</v>
      </c>
      <c r="AP56" t="str">
        <f>CONCATENATE(" -t dataset_rand ")</f>
        <v xml:space="preserve"> -t dataset_rand </v>
      </c>
      <c r="AQ56" t="str">
        <f>CONCATENATE("-m ",I56," ")</f>
        <v xml:space="preserve">-m euclidean </v>
      </c>
      <c r="AR56" t="str">
        <f>CONCATENATE("-z ",H56," ")</f>
        <v xml:space="preserve">-z MG-RAST_pipe </v>
      </c>
      <c r="AU56" t="str">
        <f>CONCATENATE("-c ",$AU$1," ")</f>
        <v xml:space="preserve">-c 10 </v>
      </c>
      <c r="AV56" t="str">
        <f>CONCATENATE("-o ",F56,"w")</f>
        <v>-o Analysis_18w</v>
      </c>
      <c r="AW56" s="23" t="s">
        <v>615</v>
      </c>
      <c r="BC56" s="23" t="s">
        <v>7</v>
      </c>
      <c r="BD56" s="23" t="s">
        <v>1325</v>
      </c>
      <c r="BE56" s="23">
        <v>18</v>
      </c>
      <c r="BF56">
        <v>2</v>
      </c>
      <c r="BG56" t="str">
        <f>CONCATENATE($BG$2,AL56,AM56,AN56,AO56,AP56,AQ56,AR56,AS56,AT56,AU56,AV56,AW56)</f>
        <v>~/EHFI/plot_pco_with_stats_all.3-4-13.pl -f 7.MG-RAST.100p.included.raw -g EHFI.groups -s lt -p 10000 -t dataset_rand -m euclidean -z MG-RAST_pipe -c 10 -o Analysis_18w -cleanup</v>
      </c>
    </row>
    <row r="57" spans="2:59" customFormat="1">
      <c r="AL57" t="str">
        <f>CONCATENATE(" -f ",C56," ")</f>
        <v xml:space="preserve"> -f 7.MG-RAST.100p.included.raw </v>
      </c>
      <c r="AM57" t="str">
        <f>CONCATENATE(" ","-g ","EHFI.groups ")</f>
        <v xml:space="preserve"> -g EHFI.groups </v>
      </c>
      <c r="AN57" t="str">
        <f>CONCATENATE("-s ","gt"," ")</f>
        <v xml:space="preserve">-s gt </v>
      </c>
      <c r="AO57" t="str">
        <f>CONCATENATE("-p ",$AO$1 )</f>
        <v>-p 10000</v>
      </c>
      <c r="AP57" t="str">
        <f>CONCATENATE(" -t rowwise_rand ")</f>
        <v xml:space="preserve"> -t rowwise_rand </v>
      </c>
      <c r="AQ57" t="str">
        <f>CONCATENATE("-m ",I56," ")</f>
        <v xml:space="preserve">-m euclidean </v>
      </c>
      <c r="AR57" t="str">
        <f>CONCATENATE("-z ",H56," ")</f>
        <v xml:space="preserve">-z MG-RAST_pipe </v>
      </c>
      <c r="AU57" t="str">
        <f>CONCATENATE("-c ",$AU$1," ")</f>
        <v xml:space="preserve">-c 10 </v>
      </c>
      <c r="AV57" t="str">
        <f>CONCATENATE("-o ", F56,"b")</f>
        <v>-o Analysis_18b</v>
      </c>
      <c r="AW57" s="23" t="s">
        <v>615</v>
      </c>
      <c r="BB57" s="23"/>
      <c r="BC57" s="23" t="s">
        <v>7</v>
      </c>
      <c r="BD57" s="23" t="s">
        <v>1325</v>
      </c>
      <c r="BE57" s="23">
        <v>18</v>
      </c>
      <c r="BF57">
        <v>3</v>
      </c>
      <c r="BG57" t="str">
        <f>CONCATENATE($BG$2,AL57,AM57,AN57,AO57,AP57,AQ57,AR57,AS57,AT57,AU57,AV57,AW57)</f>
        <v>~/EHFI/plot_pco_with_stats_all.3-4-13.pl -f 7.MG-RAST.100p.included.raw  -g EHFI.groups -s gt -p 10000 -t rowwise_rand -m euclidean -z MG-RAST_pipe -c 10 -o Analysis_18b -cleanup</v>
      </c>
    </row>
    <row r="58" spans="2:59" customFormat="1">
      <c r="BC58" s="23" t="s">
        <v>7</v>
      </c>
      <c r="BD58" s="23" t="s">
        <v>1325</v>
      </c>
      <c r="BE58" s="23">
        <v>18</v>
      </c>
      <c r="BF58">
        <v>4</v>
      </c>
      <c r="BG58" t="str">
        <f>CONCATENATE($BG$3,AY55,AZ55,BA55,BB55)</f>
        <v>~/EHFI/combine_summary_stats.pl -m pattern -w Analysis_18w -b Analysis_18b -o Analysis_18.P_VALUE_SUMMARY</v>
      </c>
    </row>
    <row r="59" spans="2:59" customFormat="1">
      <c r="BC59" s="23" t="s">
        <v>7</v>
      </c>
      <c r="BD59" s="23" t="s">
        <v>1325</v>
      </c>
      <c r="BE59" s="23">
        <v>18</v>
      </c>
      <c r="BF59">
        <v>5</v>
      </c>
    </row>
    <row r="60" spans="2:59" customFormat="1"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L60" t="str">
        <f>CONCATENATE(F61)</f>
        <v>Analysis_22</v>
      </c>
      <c r="AY60" t="str">
        <f>CONCATENATE("-m pattern")</f>
        <v>-m pattern</v>
      </c>
      <c r="AZ60" t="str">
        <f>CONCATENATE(" -w ",F61,"w")</f>
        <v xml:space="preserve"> -w Analysis_22w</v>
      </c>
      <c r="BA60" t="str">
        <f>CONCATENATE(" -b ",F61,"b")</f>
        <v xml:space="preserve"> -b Analysis_22b</v>
      </c>
      <c r="BB60" s="23" t="str">
        <f>CONCATENATE(" -o ",F61,".P_VALUE_SUMMARY")</f>
        <v xml:space="preserve"> -o Analysis_22.P_VALUE_SUMMARY</v>
      </c>
      <c r="BC60" s="23" t="s">
        <v>7</v>
      </c>
      <c r="BD60" s="23" t="s">
        <v>1325</v>
      </c>
      <c r="BE60" s="23">
        <v>22</v>
      </c>
      <c r="BF60">
        <v>1</v>
      </c>
      <c r="BG60" t="str">
        <f>CONCATENATE("# ",AL60)</f>
        <v># Analysis_22</v>
      </c>
    </row>
    <row r="61" spans="2:59" customFormat="1">
      <c r="B61">
        <v>6</v>
      </c>
      <c r="C61" t="str">
        <f>VLOOKUP(D61,'datasets and notes'!$K$3:$L$18,2,FALSE)</f>
        <v>6.MG-RAST.100p.removed.norm</v>
      </c>
      <c r="D61" t="str">
        <f>CONCATENATE(G61,".",L61,".",M61,".",K61)</f>
        <v>MG-RAST.100p.removed.norm</v>
      </c>
      <c r="E61">
        <v>22</v>
      </c>
      <c r="F61" s="16" t="s">
        <v>192</v>
      </c>
      <c r="G61" s="16" t="s">
        <v>4</v>
      </c>
      <c r="H61" s="16" t="s">
        <v>551</v>
      </c>
      <c r="I61" s="16" t="s">
        <v>46</v>
      </c>
      <c r="J61" s="16" t="s">
        <v>47</v>
      </c>
      <c r="K61" s="16" t="s">
        <v>6</v>
      </c>
      <c r="L61" s="16" t="s">
        <v>7</v>
      </c>
      <c r="M61" s="16" t="s">
        <v>88</v>
      </c>
      <c r="N61" s="17">
        <v>0.11</v>
      </c>
      <c r="O61" s="17">
        <v>0.11</v>
      </c>
      <c r="P61" s="17">
        <v>0.03</v>
      </c>
      <c r="Q61" s="17">
        <v>0.23</v>
      </c>
      <c r="R61" s="17">
        <v>0.22</v>
      </c>
      <c r="S61" s="17">
        <v>0</v>
      </c>
      <c r="T61" s="17">
        <v>7.0000000000000007E-2</v>
      </c>
      <c r="U61" s="17">
        <v>0.28999999999999998</v>
      </c>
      <c r="V61" s="17">
        <v>0.36</v>
      </c>
      <c r="W61" s="17">
        <v>0.59</v>
      </c>
      <c r="X61" s="17">
        <v>0.94</v>
      </c>
      <c r="Y61" s="17">
        <v>0.82</v>
      </c>
      <c r="Z61" s="17">
        <v>0.4</v>
      </c>
      <c r="AA61" s="17">
        <v>0.81</v>
      </c>
      <c r="AB61" s="17">
        <v>0.51</v>
      </c>
      <c r="AC61" s="17">
        <v>0.9</v>
      </c>
      <c r="AD61" s="17">
        <v>0.93</v>
      </c>
      <c r="AE61" s="17">
        <v>0.89</v>
      </c>
      <c r="AF61" s="17">
        <v>0.87</v>
      </c>
      <c r="AG61" s="18">
        <v>0.79</v>
      </c>
      <c r="AH61" s="19">
        <v>1.0000000000000002E-4</v>
      </c>
      <c r="AI61" s="19">
        <v>1.3904599478172771E-20</v>
      </c>
      <c r="AJ61" s="18">
        <v>3</v>
      </c>
      <c r="AL61" t="str">
        <f>CONCATENATE(" -f ",C61)</f>
        <v xml:space="preserve"> -f 6.MG-RAST.100p.removed.norm</v>
      </c>
      <c r="AM61" t="str">
        <f>CONCATENATE(" ","-g ","EHFI.groups ")</f>
        <v xml:space="preserve"> -g EHFI.groups </v>
      </c>
      <c r="AN61" t="str">
        <f>CONCATENATE("-s ","lt"," ")</f>
        <v xml:space="preserve">-s lt </v>
      </c>
      <c r="AO61" t="str">
        <f>CONCATENATE("-p ",$AO$1 )</f>
        <v>-p 10000</v>
      </c>
      <c r="AP61" t="str">
        <f>CONCATENATE(" -t dataset_rand ")</f>
        <v xml:space="preserve"> -t dataset_rand </v>
      </c>
      <c r="AQ61" t="str">
        <f>CONCATENATE("-m ",I61," ")</f>
        <v xml:space="preserve">-m bray-curtis </v>
      </c>
      <c r="AR61" t="str">
        <f>CONCATENATE("-z ",H61," ")</f>
        <v xml:space="preserve">-z MG-RAST_pipe </v>
      </c>
      <c r="AU61" t="str">
        <f>CONCATENATE("-c ",$AU$1," ")</f>
        <v xml:space="preserve">-c 10 </v>
      </c>
      <c r="AV61" t="str">
        <f>CONCATENATE("-o ",F61,"w")</f>
        <v>-o Analysis_22w</v>
      </c>
      <c r="AW61" s="23" t="s">
        <v>615</v>
      </c>
      <c r="BC61" s="23" t="s">
        <v>7</v>
      </c>
      <c r="BD61" s="23" t="s">
        <v>1325</v>
      </c>
      <c r="BE61" s="23">
        <v>22</v>
      </c>
      <c r="BF61">
        <v>2</v>
      </c>
      <c r="BG61" t="str">
        <f>CONCATENATE($BG$2,AL61,AM61,AN61,AO61,AP61,AQ61,AR61,AS61,AT61,AU61,AV61,AW61)</f>
        <v>~/EHFI/plot_pco_with_stats_all.3-4-13.pl -f 6.MG-RAST.100p.removed.norm -g EHFI.groups -s lt -p 10000 -t dataset_rand -m bray-curtis -z MG-RAST_pipe -c 10 -o Analysis_22w -cleanup</v>
      </c>
    </row>
    <row r="62" spans="2:59" customFormat="1"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L62" t="str">
        <f>CONCATENATE(" -f ",C61," ")</f>
        <v xml:space="preserve"> -f 6.MG-RAST.100p.removed.norm </v>
      </c>
      <c r="AM62" t="str">
        <f>CONCATENATE(" ","-g ","EHFI.groups ")</f>
        <v xml:space="preserve"> -g EHFI.groups </v>
      </c>
      <c r="AN62" t="str">
        <f>CONCATENATE("-s ","gt"," ")</f>
        <v xml:space="preserve">-s gt </v>
      </c>
      <c r="AO62" t="str">
        <f>CONCATENATE("-p ",$AO$1 )</f>
        <v>-p 10000</v>
      </c>
      <c r="AP62" t="str">
        <f>CONCATENATE(" -t rowwise_rand ")</f>
        <v xml:space="preserve"> -t rowwise_rand </v>
      </c>
      <c r="AQ62" t="str">
        <f>CONCATENATE("-m ",I61," ")</f>
        <v xml:space="preserve">-m bray-curtis </v>
      </c>
      <c r="AR62" t="str">
        <f>CONCATENATE("-z ",H61," ")</f>
        <v xml:space="preserve">-z MG-RAST_pipe </v>
      </c>
      <c r="AU62" t="str">
        <f>CONCATENATE("-c ",$AU$1," ")</f>
        <v xml:space="preserve">-c 10 </v>
      </c>
      <c r="AV62" t="str">
        <f>CONCATENATE("-o ", F61,"b")</f>
        <v>-o Analysis_22b</v>
      </c>
      <c r="AW62" s="23" t="s">
        <v>615</v>
      </c>
      <c r="BB62" s="23"/>
      <c r="BC62" s="23" t="s">
        <v>7</v>
      </c>
      <c r="BD62" s="23" t="s">
        <v>1325</v>
      </c>
      <c r="BE62" s="23">
        <v>22</v>
      </c>
      <c r="BF62">
        <v>3</v>
      </c>
      <c r="BG62" t="str">
        <f>CONCATENATE($BG$2,AL62,AM62,AN62,AO62,AP62,AQ62,AR62,AS62,AT62,AU62,AV62,AW62)</f>
        <v>~/EHFI/plot_pco_with_stats_all.3-4-13.pl -f 6.MG-RAST.100p.removed.norm  -g EHFI.groups -s gt -p 10000 -t rowwise_rand -m bray-curtis -z MG-RAST_pipe -c 10 -o Analysis_22b -cleanup</v>
      </c>
    </row>
    <row r="63" spans="2:59" customFormat="1"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BC63" s="23" t="s">
        <v>7</v>
      </c>
      <c r="BD63" s="23" t="s">
        <v>1325</v>
      </c>
      <c r="BE63" s="23">
        <v>22</v>
      </c>
      <c r="BF63">
        <v>4</v>
      </c>
      <c r="BG63" t="str">
        <f>CONCATENATE($BG$3,AY60,AZ60,BA60,BB60)</f>
        <v>~/EHFI/combine_summary_stats.pl -m pattern -w Analysis_22w -b Analysis_22b -o Analysis_22.P_VALUE_SUMMARY</v>
      </c>
    </row>
    <row r="64" spans="2:59" customFormat="1"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BC64" s="23" t="s">
        <v>7</v>
      </c>
      <c r="BD64" s="23" t="s">
        <v>1325</v>
      </c>
      <c r="BE64" s="23">
        <v>22</v>
      </c>
      <c r="BF64">
        <v>5</v>
      </c>
    </row>
    <row r="65" spans="2:59" customFormat="1">
      <c r="AL65" t="str">
        <f>CONCATENATE(F66)</f>
        <v>Analysis_23</v>
      </c>
      <c r="AY65" t="str">
        <f>CONCATENATE("-m pattern")</f>
        <v>-m pattern</v>
      </c>
      <c r="AZ65" t="str">
        <f>CONCATENATE(" -w ",F66,"w")</f>
        <v xml:space="preserve"> -w Analysis_23w</v>
      </c>
      <c r="BA65" t="str">
        <f>CONCATENATE(" -b ",F66,"b")</f>
        <v xml:space="preserve"> -b Analysis_23b</v>
      </c>
      <c r="BB65" s="23" t="str">
        <f>CONCATENATE(" -o ",F66,".P_VALUE_SUMMARY")</f>
        <v xml:space="preserve"> -o Analysis_23.P_VALUE_SUMMARY</v>
      </c>
      <c r="BC65" s="23" t="s">
        <v>7</v>
      </c>
      <c r="BD65" s="23" t="s">
        <v>1325</v>
      </c>
      <c r="BE65" s="23">
        <v>23</v>
      </c>
      <c r="BF65">
        <v>1</v>
      </c>
      <c r="BG65" t="str">
        <f>CONCATENATE("# ",AL65)</f>
        <v># Analysis_23</v>
      </c>
    </row>
    <row r="66" spans="2:59" customFormat="1">
      <c r="B66">
        <v>5</v>
      </c>
      <c r="C66" t="str">
        <f>VLOOKUP(D66,'datasets and notes'!$K$3:$L$18,2,FALSE)</f>
        <v>5.MG-RAST.100p.removed.raw</v>
      </c>
      <c r="D66" t="str">
        <f>CONCATENATE(G66,".",L66,".",M66,".",K66)</f>
        <v>MG-RAST.100p.removed.raw</v>
      </c>
      <c r="E66">
        <v>23</v>
      </c>
      <c r="F66" s="16" t="s">
        <v>193</v>
      </c>
      <c r="G66" s="16" t="s">
        <v>4</v>
      </c>
      <c r="H66" s="16" t="s">
        <v>551</v>
      </c>
      <c r="I66" s="16" t="s">
        <v>46</v>
      </c>
      <c r="J66" s="16" t="s">
        <v>47</v>
      </c>
      <c r="K66" s="16" t="s">
        <v>5</v>
      </c>
      <c r="L66" s="16" t="s">
        <v>7</v>
      </c>
      <c r="M66" s="16" t="s">
        <v>88</v>
      </c>
      <c r="N66" s="17">
        <v>0.12</v>
      </c>
      <c r="O66" s="17">
        <v>0.11</v>
      </c>
      <c r="P66" s="17">
        <v>0.04</v>
      </c>
      <c r="Q66" s="17">
        <v>0.21</v>
      </c>
      <c r="R66" s="17">
        <v>0.21</v>
      </c>
      <c r="S66" s="17">
        <v>0</v>
      </c>
      <c r="T66" s="17">
        <v>0.05</v>
      </c>
      <c r="U66" s="17">
        <v>0.23</v>
      </c>
      <c r="V66" s="17">
        <v>0.28000000000000003</v>
      </c>
      <c r="W66" s="17">
        <v>0.56999999999999995</v>
      </c>
      <c r="X66" s="17">
        <v>0.94</v>
      </c>
      <c r="Y66" s="17">
        <v>0.8</v>
      </c>
      <c r="Z66" s="17">
        <v>0.4</v>
      </c>
      <c r="AA66" s="17">
        <v>0.77</v>
      </c>
      <c r="AB66" s="17">
        <v>0.47</v>
      </c>
      <c r="AC66" s="17">
        <v>0.86</v>
      </c>
      <c r="AD66" s="17" t="s">
        <v>194</v>
      </c>
      <c r="AE66" s="17" t="s">
        <v>195</v>
      </c>
      <c r="AF66" s="17" t="s">
        <v>196</v>
      </c>
      <c r="AG66" s="18">
        <v>0.76</v>
      </c>
      <c r="AH66" s="19">
        <v>1.4624999999999999E-2</v>
      </c>
      <c r="AI66" s="19">
        <v>5.3833406523224381E-2</v>
      </c>
      <c r="AJ66" s="18">
        <v>24</v>
      </c>
      <c r="AL66" t="str">
        <f>CONCATENATE(" -f ",C66)</f>
        <v xml:space="preserve"> -f 5.MG-RAST.100p.removed.raw</v>
      </c>
      <c r="AM66" t="str">
        <f>CONCATENATE(" ","-g ","EHFI.groups ")</f>
        <v xml:space="preserve"> -g EHFI.groups </v>
      </c>
      <c r="AN66" t="str">
        <f>CONCATENATE("-s ","lt"," ")</f>
        <v xml:space="preserve">-s lt </v>
      </c>
      <c r="AO66" t="str">
        <f>CONCATENATE("-p ",$AO$1 )</f>
        <v>-p 10000</v>
      </c>
      <c r="AP66" t="str">
        <f>CONCATENATE(" -t dataset_rand ")</f>
        <v xml:space="preserve"> -t dataset_rand </v>
      </c>
      <c r="AQ66" t="str">
        <f>CONCATENATE("-m ",I66," ")</f>
        <v xml:space="preserve">-m bray-curtis </v>
      </c>
      <c r="AR66" t="str">
        <f>CONCATENATE("-z ",H66," ")</f>
        <v xml:space="preserve">-z MG-RAST_pipe </v>
      </c>
      <c r="AU66" t="str">
        <f>CONCATENATE("-c ",$AU$1," ")</f>
        <v xml:space="preserve">-c 10 </v>
      </c>
      <c r="AV66" t="str">
        <f>CONCATENATE("-o ",F66,"w")</f>
        <v>-o Analysis_23w</v>
      </c>
      <c r="AW66" s="23" t="s">
        <v>615</v>
      </c>
      <c r="BC66" s="23" t="s">
        <v>7</v>
      </c>
      <c r="BD66" s="23" t="s">
        <v>1325</v>
      </c>
      <c r="BE66" s="23">
        <v>23</v>
      </c>
      <c r="BF66">
        <v>2</v>
      </c>
      <c r="BG66" t="str">
        <f>CONCATENATE($BG$2,AL66,AM66,AN66,AO66,AP66,AQ66,AR66,AS66,AT66,AU66,AV66,AW66)</f>
        <v>~/EHFI/plot_pco_with_stats_all.3-4-13.pl -f 5.MG-RAST.100p.removed.raw -g EHFI.groups -s lt -p 10000 -t dataset_rand -m bray-curtis -z MG-RAST_pipe -c 10 -o Analysis_23w -cleanup</v>
      </c>
    </row>
    <row r="67" spans="2:59" customFormat="1">
      <c r="AL67" t="str">
        <f>CONCATENATE(" -f ",C66," ")</f>
        <v xml:space="preserve"> -f 5.MG-RAST.100p.removed.raw </v>
      </c>
      <c r="AM67" t="str">
        <f>CONCATENATE(" ","-g ","EHFI.groups ")</f>
        <v xml:space="preserve"> -g EHFI.groups </v>
      </c>
      <c r="AN67" t="str">
        <f>CONCATENATE("-s ","gt"," ")</f>
        <v xml:space="preserve">-s gt </v>
      </c>
      <c r="AO67" t="str">
        <f>CONCATENATE("-p ",$AO$1 )</f>
        <v>-p 10000</v>
      </c>
      <c r="AP67" t="str">
        <f>CONCATENATE(" -t rowwise_rand ")</f>
        <v xml:space="preserve"> -t rowwise_rand </v>
      </c>
      <c r="AQ67" t="str">
        <f>CONCATENATE("-m ",I66," ")</f>
        <v xml:space="preserve">-m bray-curtis </v>
      </c>
      <c r="AR67" t="str">
        <f>CONCATENATE("-z ",H66," ")</f>
        <v xml:space="preserve">-z MG-RAST_pipe </v>
      </c>
      <c r="AU67" t="str">
        <f>CONCATENATE("-c ",$AU$1," ")</f>
        <v xml:space="preserve">-c 10 </v>
      </c>
      <c r="AV67" t="str">
        <f>CONCATENATE("-o ", F66,"b")</f>
        <v>-o Analysis_23b</v>
      </c>
      <c r="AW67" s="23" t="s">
        <v>615</v>
      </c>
      <c r="BB67" s="23"/>
      <c r="BC67" s="23" t="s">
        <v>7</v>
      </c>
      <c r="BD67" s="23" t="s">
        <v>1325</v>
      </c>
      <c r="BE67" s="23">
        <v>23</v>
      </c>
      <c r="BF67">
        <v>3</v>
      </c>
      <c r="BG67" t="str">
        <f>CONCATENATE($BG$2,AL67,AM67,AN67,AO67,AP67,AQ67,AR67,AS67,AT67,AU67,AV67,AW67)</f>
        <v>~/EHFI/plot_pco_with_stats_all.3-4-13.pl -f 5.MG-RAST.100p.removed.raw  -g EHFI.groups -s gt -p 10000 -t rowwise_rand -m bray-curtis -z MG-RAST_pipe -c 10 -o Analysis_23b -cleanup</v>
      </c>
    </row>
    <row r="68" spans="2:59" customFormat="1">
      <c r="BC68" s="23" t="s">
        <v>7</v>
      </c>
      <c r="BD68" s="23" t="s">
        <v>1325</v>
      </c>
      <c r="BE68" s="23">
        <v>23</v>
      </c>
      <c r="BF68">
        <v>4</v>
      </c>
      <c r="BG68" t="str">
        <f>CONCATENATE($BG$3,AY65,AZ65,BA65,BB65)</f>
        <v>~/EHFI/combine_summary_stats.pl -m pattern -w Analysis_23w -b Analysis_23b -o Analysis_23.P_VALUE_SUMMARY</v>
      </c>
    </row>
    <row r="69" spans="2:59" customFormat="1">
      <c r="BC69" s="23" t="s">
        <v>7</v>
      </c>
      <c r="BD69" s="23" t="s">
        <v>1325</v>
      </c>
      <c r="BE69" s="23">
        <v>23</v>
      </c>
      <c r="BF69">
        <v>5</v>
      </c>
    </row>
    <row r="70" spans="2:59" customFormat="1">
      <c r="AL70" t="str">
        <f>CONCATENATE(F71)</f>
        <v>Analysis_24</v>
      </c>
      <c r="AY70" t="str">
        <f>CONCATENATE("-m pattern")</f>
        <v>-m pattern</v>
      </c>
      <c r="AZ70" t="str">
        <f>CONCATENATE(" -w ",F71,"w")</f>
        <v xml:space="preserve"> -w Analysis_24w</v>
      </c>
      <c r="BA70" t="str">
        <f>CONCATENATE(" -b ",F71,"b")</f>
        <v xml:space="preserve"> -b Analysis_24b</v>
      </c>
      <c r="BB70" s="23" t="str">
        <f>CONCATENATE(" -o ",F71,".P_VALUE_SUMMARY")</f>
        <v xml:space="preserve"> -o Analysis_24.P_VALUE_SUMMARY</v>
      </c>
      <c r="BC70" s="23" t="s">
        <v>7</v>
      </c>
      <c r="BD70" s="23" t="s">
        <v>1325</v>
      </c>
      <c r="BE70" s="23">
        <v>24</v>
      </c>
      <c r="BF70">
        <v>1</v>
      </c>
      <c r="BG70" t="str">
        <f>CONCATENATE("# ",AL70)</f>
        <v># Analysis_24</v>
      </c>
    </row>
    <row r="71" spans="2:59" customFormat="1">
      <c r="B71">
        <v>6</v>
      </c>
      <c r="C71" t="str">
        <f>VLOOKUP(D71,'datasets and notes'!$K$3:$L$18,2,FALSE)</f>
        <v>6.MG-RAST.100p.removed.norm</v>
      </c>
      <c r="D71" t="str">
        <f>CONCATENATE(G71,".",L71,".",M71,".",K71)</f>
        <v>MG-RAST.100p.removed.norm</v>
      </c>
      <c r="E71">
        <v>24</v>
      </c>
      <c r="F71" s="16" t="s">
        <v>197</v>
      </c>
      <c r="G71" s="16" t="s">
        <v>4</v>
      </c>
      <c r="H71" s="16" t="s">
        <v>551</v>
      </c>
      <c r="I71" s="16" t="s">
        <v>54</v>
      </c>
      <c r="J71" s="16" t="s">
        <v>47</v>
      </c>
      <c r="K71" s="16" t="s">
        <v>6</v>
      </c>
      <c r="L71" s="16" t="s">
        <v>7</v>
      </c>
      <c r="M71" s="16" t="s">
        <v>88</v>
      </c>
      <c r="N71" s="17">
        <v>0.38</v>
      </c>
      <c r="O71" s="17">
        <v>0</v>
      </c>
      <c r="P71" s="17">
        <v>0.01</v>
      </c>
      <c r="Q71" s="17">
        <v>0.05</v>
      </c>
      <c r="R71" s="17">
        <v>0.05</v>
      </c>
      <c r="S71" s="17">
        <v>0.25</v>
      </c>
      <c r="T71" s="17">
        <v>0.05</v>
      </c>
      <c r="U71" s="17">
        <v>0.05</v>
      </c>
      <c r="V71" s="17">
        <v>0.11</v>
      </c>
      <c r="W71" s="17">
        <v>0.82</v>
      </c>
      <c r="X71" s="17">
        <v>0.89</v>
      </c>
      <c r="Y71" s="17">
        <v>0.51</v>
      </c>
      <c r="Z71" s="17">
        <v>0.19</v>
      </c>
      <c r="AA71" s="17">
        <v>0.43</v>
      </c>
      <c r="AB71" s="17">
        <v>0.1</v>
      </c>
      <c r="AC71" s="17">
        <v>0.44</v>
      </c>
      <c r="AD71" s="17">
        <v>0.9</v>
      </c>
      <c r="AE71" s="17">
        <v>0.89</v>
      </c>
      <c r="AF71" s="17">
        <v>0.53</v>
      </c>
      <c r="AG71" s="18">
        <v>0.5</v>
      </c>
      <c r="AH71" s="19">
        <v>1.0000000000000002E-4</v>
      </c>
      <c r="AI71" s="19">
        <v>1.3904599478172771E-20</v>
      </c>
      <c r="AJ71" s="18">
        <v>4</v>
      </c>
      <c r="AL71" t="str">
        <f>CONCATENATE(" -f ",C71)</f>
        <v xml:space="preserve"> -f 6.MG-RAST.100p.removed.norm</v>
      </c>
      <c r="AM71" t="str">
        <f>CONCATENATE(" ","-g ","EHFI.groups ")</f>
        <v xml:space="preserve"> -g EHFI.groups </v>
      </c>
      <c r="AN71" t="str">
        <f>CONCATENATE("-s ","lt"," ")</f>
        <v xml:space="preserve">-s lt </v>
      </c>
      <c r="AO71" t="str">
        <f>CONCATENATE("-p ",$AO$1 )</f>
        <v>-p 10000</v>
      </c>
      <c r="AP71" t="str">
        <f>CONCATENATE(" -t dataset_rand ")</f>
        <v xml:space="preserve"> -t dataset_rand </v>
      </c>
      <c r="AQ71" t="str">
        <f>CONCATENATE("-m ",I71," ")</f>
        <v xml:space="preserve">-m euclidean </v>
      </c>
      <c r="AR71" t="str">
        <f>CONCATENATE("-z ",H71," ")</f>
        <v xml:space="preserve">-z MG-RAST_pipe </v>
      </c>
      <c r="AU71" t="str">
        <f>CONCATENATE("-c ",$AU$1," ")</f>
        <v xml:space="preserve">-c 10 </v>
      </c>
      <c r="AV71" t="str">
        <f>CONCATENATE("-o ",F71,"w")</f>
        <v>-o Analysis_24w</v>
      </c>
      <c r="AW71" s="23" t="s">
        <v>615</v>
      </c>
      <c r="BC71" s="23" t="s">
        <v>7</v>
      </c>
      <c r="BD71" s="23" t="s">
        <v>1325</v>
      </c>
      <c r="BE71" s="23">
        <v>24</v>
      </c>
      <c r="BF71">
        <v>2</v>
      </c>
      <c r="BG71" t="str">
        <f>CONCATENATE($BG$2,AL71,AM71,AN71,AO71,AP71,AQ71,AR71,AS71,AT71,AU71,AV71,AW71)</f>
        <v>~/EHFI/plot_pco_with_stats_all.3-4-13.pl -f 6.MG-RAST.100p.removed.norm -g EHFI.groups -s lt -p 10000 -t dataset_rand -m euclidean -z MG-RAST_pipe -c 10 -o Analysis_24w -cleanup</v>
      </c>
    </row>
    <row r="72" spans="2:59" customFormat="1">
      <c r="AL72" t="str">
        <f>CONCATENATE(" -f ",C71," ")</f>
        <v xml:space="preserve"> -f 6.MG-RAST.100p.removed.norm </v>
      </c>
      <c r="AM72" t="str">
        <f>CONCATENATE(" ","-g ","EHFI.groups ")</f>
        <v xml:space="preserve"> -g EHFI.groups </v>
      </c>
      <c r="AN72" t="str">
        <f>CONCATENATE("-s ","gt"," ")</f>
        <v xml:space="preserve">-s gt </v>
      </c>
      <c r="AO72" t="str">
        <f>CONCATENATE("-p ",$AO$1 )</f>
        <v>-p 10000</v>
      </c>
      <c r="AP72" t="str">
        <f>CONCATENATE(" -t rowwise_rand ")</f>
        <v xml:space="preserve"> -t rowwise_rand </v>
      </c>
      <c r="AQ72" t="str">
        <f>CONCATENATE("-m ",I71," ")</f>
        <v xml:space="preserve">-m euclidean </v>
      </c>
      <c r="AR72" t="str">
        <f>CONCATENATE("-z ",H71," ")</f>
        <v xml:space="preserve">-z MG-RAST_pipe </v>
      </c>
      <c r="AU72" t="str">
        <f>CONCATENATE("-c ",$AU$1," ")</f>
        <v xml:space="preserve">-c 10 </v>
      </c>
      <c r="AV72" t="str">
        <f>CONCATENATE("-o ", F71,"b")</f>
        <v>-o Analysis_24b</v>
      </c>
      <c r="AW72" s="23" t="s">
        <v>615</v>
      </c>
      <c r="BB72" s="23"/>
      <c r="BC72" s="23" t="s">
        <v>7</v>
      </c>
      <c r="BD72" s="23" t="s">
        <v>1325</v>
      </c>
      <c r="BE72" s="23">
        <v>24</v>
      </c>
      <c r="BF72">
        <v>3</v>
      </c>
      <c r="BG72" t="str">
        <f>CONCATENATE($BG$2,AL72,AM72,AN72,AO72,AP72,AQ72,AR72,AS72,AT72,AU72,AV72,AW72)</f>
        <v>~/EHFI/plot_pco_with_stats_all.3-4-13.pl -f 6.MG-RAST.100p.removed.norm  -g EHFI.groups -s gt -p 10000 -t rowwise_rand -m euclidean -z MG-RAST_pipe -c 10 -o Analysis_24b -cleanup</v>
      </c>
    </row>
    <row r="73" spans="2:59" customFormat="1">
      <c r="BC73" s="23" t="s">
        <v>7</v>
      </c>
      <c r="BD73" s="23" t="s">
        <v>1325</v>
      </c>
      <c r="BE73" s="23">
        <v>24</v>
      </c>
      <c r="BF73">
        <v>4</v>
      </c>
      <c r="BG73" t="str">
        <f>CONCATENATE($BG$3,AY70,AZ70,BA70,BB70)</f>
        <v>~/EHFI/combine_summary_stats.pl -m pattern -w Analysis_24w -b Analysis_24b -o Analysis_24.P_VALUE_SUMMARY</v>
      </c>
    </row>
    <row r="74" spans="2:59" customFormat="1">
      <c r="BC74" s="23" t="s">
        <v>7</v>
      </c>
      <c r="BD74" s="23" t="s">
        <v>1325</v>
      </c>
      <c r="BE74" s="23">
        <v>24</v>
      </c>
      <c r="BF74">
        <v>5</v>
      </c>
    </row>
    <row r="75" spans="2:59" customFormat="1">
      <c r="AL75" t="str">
        <f>CONCATENATE(F76)</f>
        <v>Analysis_25</v>
      </c>
      <c r="AY75" t="str">
        <f>CONCATENATE("-m pattern")</f>
        <v>-m pattern</v>
      </c>
      <c r="AZ75" t="str">
        <f>CONCATENATE(" -w ",F76,"w")</f>
        <v xml:space="preserve"> -w Analysis_25w</v>
      </c>
      <c r="BA75" t="str">
        <f>CONCATENATE(" -b ",F76,"b")</f>
        <v xml:space="preserve"> -b Analysis_25b</v>
      </c>
      <c r="BB75" s="23" t="str">
        <f>CONCATENATE(" -o ",F76,".P_VALUE_SUMMARY")</f>
        <v xml:space="preserve"> -o Analysis_25.P_VALUE_SUMMARY</v>
      </c>
      <c r="BC75" s="23" t="s">
        <v>7</v>
      </c>
      <c r="BD75" s="23" t="s">
        <v>1325</v>
      </c>
      <c r="BE75" s="23">
        <v>25</v>
      </c>
      <c r="BF75">
        <v>1</v>
      </c>
      <c r="BG75" t="str">
        <f>CONCATENATE("# ",AL75)</f>
        <v># Analysis_25</v>
      </c>
    </row>
    <row r="76" spans="2:59" customFormat="1">
      <c r="B76">
        <v>5</v>
      </c>
      <c r="C76" t="str">
        <f>VLOOKUP(D76,'datasets and notes'!$K$3:$L$18,2,FALSE)</f>
        <v>5.MG-RAST.100p.removed.raw</v>
      </c>
      <c r="D76" t="str">
        <f>CONCATENATE(G76,".",L76,".",M76,".",K76)</f>
        <v>MG-RAST.100p.removed.raw</v>
      </c>
      <c r="E76">
        <v>25</v>
      </c>
      <c r="F76" s="16" t="s">
        <v>198</v>
      </c>
      <c r="G76" s="16" t="s">
        <v>4</v>
      </c>
      <c r="H76" s="16" t="s">
        <v>551</v>
      </c>
      <c r="I76" s="16" t="s">
        <v>54</v>
      </c>
      <c r="J76" s="16" t="s">
        <v>47</v>
      </c>
      <c r="K76" s="16" t="s">
        <v>5</v>
      </c>
      <c r="L76" s="16" t="s">
        <v>7</v>
      </c>
      <c r="M76" s="16" t="s">
        <v>88</v>
      </c>
      <c r="N76" s="17">
        <v>0.41</v>
      </c>
      <c r="O76" s="17">
        <v>0.06</v>
      </c>
      <c r="P76" s="17">
        <v>0</v>
      </c>
      <c r="Q76" s="17">
        <v>0.22</v>
      </c>
      <c r="R76" s="17">
        <v>0.05</v>
      </c>
      <c r="S76" s="17">
        <v>0.64</v>
      </c>
      <c r="T76" s="17">
        <v>0.28000000000000003</v>
      </c>
      <c r="U76" s="17">
        <v>0.17</v>
      </c>
      <c r="V76" s="17">
        <v>0.08</v>
      </c>
      <c r="W76" s="17">
        <v>0.84</v>
      </c>
      <c r="X76" s="17" t="s">
        <v>199</v>
      </c>
      <c r="Y76" s="17">
        <v>0.46</v>
      </c>
      <c r="Z76" s="17">
        <v>0.22</v>
      </c>
      <c r="AA76" s="17">
        <v>0.28000000000000003</v>
      </c>
      <c r="AB76" s="17">
        <v>0.13</v>
      </c>
      <c r="AC76" s="17" t="s">
        <v>200</v>
      </c>
      <c r="AD76" s="17" t="s">
        <v>201</v>
      </c>
      <c r="AE76" s="17" t="s">
        <v>202</v>
      </c>
      <c r="AF76" s="17" t="s">
        <v>203</v>
      </c>
      <c r="AG76" s="18" t="s">
        <v>204</v>
      </c>
      <c r="AH76" s="19">
        <v>2.2200000000000002E-3</v>
      </c>
      <c r="AI76" s="19">
        <v>3.9773834297649026E-3</v>
      </c>
      <c r="AJ76" s="18">
        <v>18</v>
      </c>
      <c r="AL76" t="str">
        <f>CONCATENATE(" -f ",C76)</f>
        <v xml:space="preserve"> -f 5.MG-RAST.100p.removed.raw</v>
      </c>
      <c r="AM76" t="str">
        <f>CONCATENATE(" ","-g ","EHFI.groups ")</f>
        <v xml:space="preserve"> -g EHFI.groups </v>
      </c>
      <c r="AN76" t="str">
        <f>CONCATENATE("-s ","lt"," ")</f>
        <v xml:space="preserve">-s lt </v>
      </c>
      <c r="AO76" t="str">
        <f>CONCATENATE("-p ",$AO$1 )</f>
        <v>-p 10000</v>
      </c>
      <c r="AP76" t="str">
        <f>CONCATENATE(" -t dataset_rand ")</f>
        <v xml:space="preserve"> -t dataset_rand </v>
      </c>
      <c r="AQ76" t="str">
        <f>CONCATENATE("-m ",I76," ")</f>
        <v xml:space="preserve">-m euclidean </v>
      </c>
      <c r="AR76" t="str">
        <f>CONCATENATE("-z ",H76," ")</f>
        <v xml:space="preserve">-z MG-RAST_pipe </v>
      </c>
      <c r="AU76" t="str">
        <f>CONCATENATE("-c ",$AU$1," ")</f>
        <v xml:space="preserve">-c 10 </v>
      </c>
      <c r="AV76" t="str">
        <f>CONCATENATE("-o ",F76,"w")</f>
        <v>-o Analysis_25w</v>
      </c>
      <c r="AW76" s="23" t="s">
        <v>615</v>
      </c>
      <c r="BC76" s="23" t="s">
        <v>7</v>
      </c>
      <c r="BD76" s="23" t="s">
        <v>1325</v>
      </c>
      <c r="BE76" s="23">
        <v>25</v>
      </c>
      <c r="BF76">
        <v>2</v>
      </c>
      <c r="BG76" t="str">
        <f>CONCATENATE($BG$2,AL76,AM76,AN76,AO76,AP76,AQ76,AR76,AS76,AT76,AU76,AV76,AW76)</f>
        <v>~/EHFI/plot_pco_with_stats_all.3-4-13.pl -f 5.MG-RAST.100p.removed.raw -g EHFI.groups -s lt -p 10000 -t dataset_rand -m euclidean -z MG-RAST_pipe -c 10 -o Analysis_25w -cleanup</v>
      </c>
    </row>
    <row r="77" spans="2:59" customFormat="1">
      <c r="AL77" t="str">
        <f>CONCATENATE(" -f ",C76," ")</f>
        <v xml:space="preserve"> -f 5.MG-RAST.100p.removed.raw </v>
      </c>
      <c r="AM77" t="str">
        <f>CONCATENATE(" ","-g ","EHFI.groups ")</f>
        <v xml:space="preserve"> -g EHFI.groups </v>
      </c>
      <c r="AN77" t="str">
        <f>CONCATENATE("-s ","gt"," ")</f>
        <v xml:space="preserve">-s gt </v>
      </c>
      <c r="AO77" t="str">
        <f>CONCATENATE("-p ",$AO$1 )</f>
        <v>-p 10000</v>
      </c>
      <c r="AP77" t="str">
        <f>CONCATENATE(" -t rowwise_rand ")</f>
        <v xml:space="preserve"> -t rowwise_rand </v>
      </c>
      <c r="AQ77" t="str">
        <f>CONCATENATE("-m ",I76," ")</f>
        <v xml:space="preserve">-m euclidean </v>
      </c>
      <c r="AR77" t="str">
        <f>CONCATENATE("-z ",H76," ")</f>
        <v xml:space="preserve">-z MG-RAST_pipe </v>
      </c>
      <c r="AU77" t="str">
        <f>CONCATENATE("-c ",$AU$1," ")</f>
        <v xml:space="preserve">-c 10 </v>
      </c>
      <c r="AV77" t="str">
        <f>CONCATENATE("-o ", F76,"b")</f>
        <v>-o Analysis_25b</v>
      </c>
      <c r="AW77" s="23" t="s">
        <v>615</v>
      </c>
      <c r="BB77" s="23"/>
      <c r="BC77" s="23" t="s">
        <v>7</v>
      </c>
      <c r="BD77" s="23" t="s">
        <v>1325</v>
      </c>
      <c r="BE77" s="23">
        <v>25</v>
      </c>
      <c r="BF77">
        <v>3</v>
      </c>
      <c r="BG77" t="str">
        <f>CONCATENATE($BG$2,AL77,AM77,AN77,AO77,AP77,AQ77,AR77,AS77,AT77,AU77,AV77,AW77)</f>
        <v>~/EHFI/plot_pco_with_stats_all.3-4-13.pl -f 5.MG-RAST.100p.removed.raw  -g EHFI.groups -s gt -p 10000 -t rowwise_rand -m euclidean -z MG-RAST_pipe -c 10 -o Analysis_25b -cleanup</v>
      </c>
    </row>
    <row r="78" spans="2:59" customFormat="1">
      <c r="BC78" s="23" t="s">
        <v>7</v>
      </c>
      <c r="BD78" s="23" t="s">
        <v>1325</v>
      </c>
      <c r="BE78" s="23">
        <v>25</v>
      </c>
      <c r="BF78">
        <v>4</v>
      </c>
      <c r="BG78" t="str">
        <f>CONCATENATE($BG$3,AY75,AZ75,BA75,BB75)</f>
        <v>~/EHFI/combine_summary_stats.pl -m pattern -w Analysis_25w -b Analysis_25b -o Analysis_25.P_VALUE_SUMMARY</v>
      </c>
    </row>
    <row r="79" spans="2:59" customFormat="1">
      <c r="BC79" s="23" t="s">
        <v>7</v>
      </c>
      <c r="BD79" s="23" t="s">
        <v>1325</v>
      </c>
      <c r="BE79" s="23">
        <v>25</v>
      </c>
      <c r="BF79">
        <v>5</v>
      </c>
    </row>
    <row r="80" spans="2:59" customFormat="1">
      <c r="AL80" t="str">
        <f>CONCATENATE(F81)</f>
        <v>Analysis_29</v>
      </c>
      <c r="AY80" t="str">
        <f>CONCATENATE("-m pattern")</f>
        <v>-m pattern</v>
      </c>
      <c r="AZ80" t="str">
        <f>CONCATENATE(" -w ",F81,"w")</f>
        <v xml:space="preserve"> -w Analysis_29w</v>
      </c>
      <c r="BA80" t="str">
        <f>CONCATENATE(" -b ",F81,"b")</f>
        <v xml:space="preserve"> -b Analysis_29b</v>
      </c>
      <c r="BB80" s="23" t="str">
        <f>CONCATENATE(" -o ",F81,".P_VALUE_SUMMARY")</f>
        <v xml:space="preserve"> -o Analysis_29.P_VALUE_SUMMARY</v>
      </c>
      <c r="BC80" s="23" t="s">
        <v>1328</v>
      </c>
      <c r="BD80" s="23" t="s">
        <v>1325</v>
      </c>
      <c r="BE80" s="23">
        <v>29</v>
      </c>
      <c r="BF80">
        <v>1</v>
      </c>
      <c r="BG80" t="str">
        <f>CONCATENATE("# ",AL80)</f>
        <v># Analysis_29</v>
      </c>
    </row>
    <row r="81" spans="2:59" customFormat="1">
      <c r="B81">
        <v>3</v>
      </c>
      <c r="C81" t="str">
        <f>VLOOKUP(D81,'datasets and notes'!$K$3:$L$18,2,FALSE)</f>
        <v>3.MG-RAST.MG-RAST_default.included.raw</v>
      </c>
      <c r="D81" t="str">
        <f>CONCATENATE(G81,".",L81,".",M81,".",K81)</f>
        <v>MG-RAST.MG-RAST_default.included.raw</v>
      </c>
      <c r="E81">
        <v>29</v>
      </c>
      <c r="F81" s="16" t="s">
        <v>243</v>
      </c>
      <c r="G81" s="16" t="s">
        <v>4</v>
      </c>
      <c r="H81" s="16" t="s">
        <v>551</v>
      </c>
      <c r="I81" s="16" t="s">
        <v>54</v>
      </c>
      <c r="J81" s="16" t="s">
        <v>47</v>
      </c>
      <c r="K81" s="16" t="s">
        <v>5</v>
      </c>
      <c r="L81" s="16" t="s">
        <v>48</v>
      </c>
      <c r="M81" s="16" t="s">
        <v>49</v>
      </c>
      <c r="N81" s="17">
        <v>0.32</v>
      </c>
      <c r="O81" s="17">
        <v>7.0000000000000007E-2</v>
      </c>
      <c r="P81" s="17">
        <v>0.24</v>
      </c>
      <c r="Q81" s="17">
        <v>0.06</v>
      </c>
      <c r="R81" s="17">
        <v>0.13</v>
      </c>
      <c r="S81" s="17">
        <v>0.11</v>
      </c>
      <c r="T81" s="17">
        <v>0</v>
      </c>
      <c r="U81" s="17">
        <v>0.04</v>
      </c>
      <c r="V81" s="17">
        <v>0.14000000000000001</v>
      </c>
      <c r="W81" s="17">
        <v>0.61</v>
      </c>
      <c r="X81" s="17">
        <v>0.75</v>
      </c>
      <c r="Y81" s="17">
        <v>0.74</v>
      </c>
      <c r="Z81" s="17">
        <v>0.31</v>
      </c>
      <c r="AA81" s="17">
        <v>0.79</v>
      </c>
      <c r="AB81" s="17">
        <v>0.19</v>
      </c>
      <c r="AC81" s="17">
        <v>0.86</v>
      </c>
      <c r="AD81" s="17" t="s">
        <v>245</v>
      </c>
      <c r="AE81" s="17" t="s">
        <v>246</v>
      </c>
      <c r="AF81" s="17">
        <v>0.63</v>
      </c>
      <c r="AG81" s="18">
        <v>0.54</v>
      </c>
      <c r="AH81" s="19">
        <v>1.5000000000000005E-3</v>
      </c>
      <c r="AI81" s="19">
        <v>1.6701717529076236E-3</v>
      </c>
      <c r="AJ81" s="18">
        <v>14</v>
      </c>
      <c r="AL81" t="str">
        <f>CONCATENATE(" -f ",C81)</f>
        <v xml:space="preserve"> -f 3.MG-RAST.MG-RAST_default.included.raw</v>
      </c>
      <c r="AM81" t="str">
        <f>CONCATENATE(" ","-g ","EHFI.groups ")</f>
        <v xml:space="preserve"> -g EHFI.groups </v>
      </c>
      <c r="AN81" t="str">
        <f>CONCATENATE("-s ","lt"," ")</f>
        <v xml:space="preserve">-s lt </v>
      </c>
      <c r="AO81" t="str">
        <f>CONCATENATE("-p ",$AO$1 )</f>
        <v>-p 10000</v>
      </c>
      <c r="AP81" t="str">
        <f>CONCATENATE(" -t dataset_rand ")</f>
        <v xml:space="preserve"> -t dataset_rand </v>
      </c>
      <c r="AQ81" t="str">
        <f>CONCATENATE("-m ",I81," ")</f>
        <v xml:space="preserve">-m euclidean </v>
      </c>
      <c r="AR81" t="str">
        <f>CONCATENATE("-z ",H81," ")</f>
        <v xml:space="preserve">-z MG-RAST_pipe </v>
      </c>
      <c r="AU81" t="str">
        <f>CONCATENATE("-c ",$AU$1," ")</f>
        <v xml:space="preserve">-c 10 </v>
      </c>
      <c r="AV81" t="str">
        <f>CONCATENATE("-o ",F81,"w")</f>
        <v>-o Analysis_29w</v>
      </c>
      <c r="AW81" s="23" t="s">
        <v>615</v>
      </c>
      <c r="BC81" s="23" t="s">
        <v>1328</v>
      </c>
      <c r="BD81" s="23" t="s">
        <v>1325</v>
      </c>
      <c r="BE81" s="23">
        <v>29</v>
      </c>
      <c r="BF81">
        <v>2</v>
      </c>
      <c r="BG81" t="str">
        <f>CONCATENATE($BG$2,AL81,AM81,AN81,AO81,AP81,AQ81,AR81,AS81,AT81,AU81,AV81,AW81)</f>
        <v>~/EHFI/plot_pco_with_stats_all.3-4-13.pl -f 3.MG-RAST.MG-RAST_default.included.raw -g EHFI.groups -s lt -p 10000 -t dataset_rand -m euclidean -z MG-RAST_pipe -c 10 -o Analysis_29w -cleanup</v>
      </c>
    </row>
    <row r="82" spans="2:59" customFormat="1">
      <c r="AL82" t="str">
        <f>CONCATENATE(" -f ",C81," ")</f>
        <v xml:space="preserve"> -f 3.MG-RAST.MG-RAST_default.included.raw </v>
      </c>
      <c r="AM82" t="str">
        <f>CONCATENATE(" ","-g ","EHFI.groups ")</f>
        <v xml:space="preserve"> -g EHFI.groups </v>
      </c>
      <c r="AN82" t="str">
        <f>CONCATENATE("-s ","gt"," ")</f>
        <v xml:space="preserve">-s gt </v>
      </c>
      <c r="AO82" t="str">
        <f>CONCATENATE("-p ",$AO$1 )</f>
        <v>-p 10000</v>
      </c>
      <c r="AP82" t="str">
        <f>CONCATENATE(" -t rowwise_rand ")</f>
        <v xml:space="preserve"> -t rowwise_rand </v>
      </c>
      <c r="AQ82" t="str">
        <f>CONCATENATE("-m ",I81," ")</f>
        <v xml:space="preserve">-m euclidean </v>
      </c>
      <c r="AR82" t="str">
        <f>CONCATENATE("-z ",H81," ")</f>
        <v xml:space="preserve">-z MG-RAST_pipe </v>
      </c>
      <c r="AU82" t="str">
        <f>CONCATENATE("-c ",$AU$1," ")</f>
        <v xml:space="preserve">-c 10 </v>
      </c>
      <c r="AV82" t="str">
        <f>CONCATENATE("-o ", F81,"b")</f>
        <v>-o Analysis_29b</v>
      </c>
      <c r="AW82" s="23" t="s">
        <v>615</v>
      </c>
      <c r="BB82" s="23"/>
      <c r="BC82" s="23" t="s">
        <v>1328</v>
      </c>
      <c r="BD82" s="23" t="s">
        <v>1325</v>
      </c>
      <c r="BE82" s="23">
        <v>29</v>
      </c>
      <c r="BF82">
        <v>3</v>
      </c>
      <c r="BG82" t="str">
        <f>CONCATENATE($BG$2,AL82,AM82,AN82,AO82,AP82,AQ82,AR82,AS82,AT82,AU82,AV82,AW82)</f>
        <v>~/EHFI/plot_pco_with_stats_all.3-4-13.pl -f 3.MG-RAST.MG-RAST_default.included.raw  -g EHFI.groups -s gt -p 10000 -t rowwise_rand -m euclidean -z MG-RAST_pipe -c 10 -o Analysis_29b -cleanup</v>
      </c>
    </row>
    <row r="83" spans="2:59" customFormat="1">
      <c r="BC83" s="23" t="s">
        <v>1328</v>
      </c>
      <c r="BD83" s="23" t="s">
        <v>1325</v>
      </c>
      <c r="BE83" s="23">
        <v>29</v>
      </c>
      <c r="BF83">
        <v>4</v>
      </c>
      <c r="BG83" t="str">
        <f>CONCATENATE($BG$3,AY80,AZ80,BA80,BB80)</f>
        <v>~/EHFI/combine_summary_stats.pl -m pattern -w Analysis_29w -b Analysis_29b -o Analysis_29.P_VALUE_SUMMARY</v>
      </c>
    </row>
    <row r="84" spans="2:59" customFormat="1">
      <c r="BC84" s="23" t="s">
        <v>1328</v>
      </c>
      <c r="BD84" s="23" t="s">
        <v>1325</v>
      </c>
      <c r="BE84" s="23">
        <v>29</v>
      </c>
      <c r="BF84">
        <v>5</v>
      </c>
    </row>
    <row r="85" spans="2:59" customFormat="1"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L85" t="str">
        <f>CONCATENATE(F86)</f>
        <v>Analysis_30</v>
      </c>
      <c r="AY85" t="str">
        <f>CONCATENATE("-m pattern")</f>
        <v>-m pattern</v>
      </c>
      <c r="AZ85" t="str">
        <f>CONCATENATE(" -w ",F86,"w")</f>
        <v xml:space="preserve"> -w Analysis_30w</v>
      </c>
      <c r="BA85" t="str">
        <f>CONCATENATE(" -b ",F86,"b")</f>
        <v xml:space="preserve"> -b Analysis_30b</v>
      </c>
      <c r="BB85" s="23" t="str">
        <f>CONCATENATE(" -o ",F86,".P_VALUE_SUMMARY")</f>
        <v xml:space="preserve"> -o Analysis_30.P_VALUE_SUMMARY</v>
      </c>
      <c r="BC85" s="23" t="s">
        <v>1328</v>
      </c>
      <c r="BD85" s="23" t="s">
        <v>1325</v>
      </c>
      <c r="BE85" s="23">
        <v>30</v>
      </c>
      <c r="BF85">
        <v>1</v>
      </c>
      <c r="BG85" t="str">
        <f>CONCATENATE("# ",AL85)</f>
        <v># Analysis_30</v>
      </c>
    </row>
    <row r="86" spans="2:59" customFormat="1">
      <c r="B86">
        <v>4</v>
      </c>
      <c r="C86" t="str">
        <f>VLOOKUP(D86,'datasets and notes'!$K$3:$L$18,2,FALSE)</f>
        <v>4.MG-RAST.MG-RAST_default.included.norm</v>
      </c>
      <c r="D86" t="str">
        <f>CONCATENATE(G86,".",L86,".",M86,".",K86)</f>
        <v>MG-RAST.MG-RAST_default.included.norm</v>
      </c>
      <c r="E86">
        <v>30</v>
      </c>
      <c r="F86" s="16" t="s">
        <v>247</v>
      </c>
      <c r="G86" s="16" t="s">
        <v>4</v>
      </c>
      <c r="H86" s="16" t="s">
        <v>551</v>
      </c>
      <c r="I86" s="16" t="s">
        <v>54</v>
      </c>
      <c r="J86" s="16" t="s">
        <v>47</v>
      </c>
      <c r="K86" s="16" t="s">
        <v>6</v>
      </c>
      <c r="L86" s="16" t="s">
        <v>48</v>
      </c>
      <c r="M86" s="16" t="s">
        <v>49</v>
      </c>
      <c r="N86" s="17">
        <v>0.28999999999999998</v>
      </c>
      <c r="O86" s="17">
        <v>0.08</v>
      </c>
      <c r="P86" s="17">
        <v>0.04</v>
      </c>
      <c r="Q86" s="17">
        <v>0.12</v>
      </c>
      <c r="R86" s="17">
        <v>0.21</v>
      </c>
      <c r="S86" s="17">
        <v>0.02</v>
      </c>
      <c r="T86" s="17">
        <v>0</v>
      </c>
      <c r="U86" s="17">
        <v>0.15</v>
      </c>
      <c r="V86" s="17">
        <v>0.27</v>
      </c>
      <c r="W86" s="17">
        <v>0.71</v>
      </c>
      <c r="X86" s="17">
        <v>0.95</v>
      </c>
      <c r="Y86" s="17">
        <v>0.86</v>
      </c>
      <c r="Z86" s="17">
        <v>0.4</v>
      </c>
      <c r="AA86" s="17">
        <v>0.86</v>
      </c>
      <c r="AB86" s="17">
        <v>0.31</v>
      </c>
      <c r="AC86" s="17">
        <v>0.93</v>
      </c>
      <c r="AD86" s="17">
        <v>0.97</v>
      </c>
      <c r="AE86" s="17">
        <v>0.96</v>
      </c>
      <c r="AF86" s="17">
        <v>0.9</v>
      </c>
      <c r="AG86" s="18">
        <v>0.84</v>
      </c>
      <c r="AH86" s="19">
        <v>1.0000000000000005E-3</v>
      </c>
      <c r="AI86" s="19">
        <v>4.4494718330152868E-19</v>
      </c>
      <c r="AJ86" s="18">
        <v>9</v>
      </c>
      <c r="AL86" t="str">
        <f>CONCATENATE(" -f ",C86)</f>
        <v xml:space="preserve"> -f 4.MG-RAST.MG-RAST_default.included.norm</v>
      </c>
      <c r="AM86" t="str">
        <f>CONCATENATE(" ","-g ","EHFI.groups ")</f>
        <v xml:space="preserve"> -g EHFI.groups </v>
      </c>
      <c r="AN86" t="str">
        <f>CONCATENATE("-s ","lt"," ")</f>
        <v xml:space="preserve">-s lt </v>
      </c>
      <c r="AO86" t="str">
        <f>CONCATENATE("-p ",$AO$1 )</f>
        <v>-p 10000</v>
      </c>
      <c r="AP86" t="str">
        <f>CONCATENATE(" -t dataset_rand ")</f>
        <v xml:space="preserve"> -t dataset_rand </v>
      </c>
      <c r="AQ86" t="str">
        <f>CONCATENATE("-m ",I86," ")</f>
        <v xml:space="preserve">-m euclidean </v>
      </c>
      <c r="AR86" t="str">
        <f>CONCATENATE("-z ",H86," ")</f>
        <v xml:space="preserve">-z MG-RAST_pipe </v>
      </c>
      <c r="AU86" t="str">
        <f>CONCATENATE("-c ",$AU$1," ")</f>
        <v xml:space="preserve">-c 10 </v>
      </c>
      <c r="AV86" t="str">
        <f>CONCATENATE("-o ",F86,"w")</f>
        <v>-o Analysis_30w</v>
      </c>
      <c r="AW86" s="23" t="s">
        <v>615</v>
      </c>
      <c r="BC86" s="23" t="s">
        <v>1328</v>
      </c>
      <c r="BD86" s="23" t="s">
        <v>1325</v>
      </c>
      <c r="BE86" s="23">
        <v>30</v>
      </c>
      <c r="BF86">
        <v>2</v>
      </c>
      <c r="BG86" t="str">
        <f>CONCATENATE($BG$2,AL86,AM86,AN86,AO86,AP86,AQ86,AR86,AS86,AT86,AU86,AV86,AW86)</f>
        <v>~/EHFI/plot_pco_with_stats_all.3-4-13.pl -f 4.MG-RAST.MG-RAST_default.included.norm -g EHFI.groups -s lt -p 10000 -t dataset_rand -m euclidean -z MG-RAST_pipe -c 10 -o Analysis_30w -cleanup</v>
      </c>
    </row>
    <row r="87" spans="2:59" customFormat="1"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L87" t="str">
        <f>CONCATENATE(" -f ",C86," ")</f>
        <v xml:space="preserve"> -f 4.MG-RAST.MG-RAST_default.included.norm </v>
      </c>
      <c r="AM87" t="str">
        <f>CONCATENATE(" ","-g ","EHFI.groups ")</f>
        <v xml:space="preserve"> -g EHFI.groups </v>
      </c>
      <c r="AN87" t="str">
        <f>CONCATENATE("-s ","gt"," ")</f>
        <v xml:space="preserve">-s gt </v>
      </c>
      <c r="AO87" t="str">
        <f>CONCATENATE("-p ",$AO$1 )</f>
        <v>-p 10000</v>
      </c>
      <c r="AP87" t="str">
        <f>CONCATENATE(" -t rowwise_rand ")</f>
        <v xml:space="preserve"> -t rowwise_rand </v>
      </c>
      <c r="AQ87" t="str">
        <f>CONCATENATE("-m ",I86," ")</f>
        <v xml:space="preserve">-m euclidean </v>
      </c>
      <c r="AR87" t="str">
        <f>CONCATENATE("-z ",H86," ")</f>
        <v xml:space="preserve">-z MG-RAST_pipe </v>
      </c>
      <c r="AU87" t="str">
        <f>CONCATENATE("-c ",$AU$1," ")</f>
        <v xml:space="preserve">-c 10 </v>
      </c>
      <c r="AV87" t="str">
        <f>CONCATENATE("-o ", F86,"b")</f>
        <v>-o Analysis_30b</v>
      </c>
      <c r="AW87" s="23" t="s">
        <v>615</v>
      </c>
      <c r="BB87" s="23"/>
      <c r="BC87" s="23" t="s">
        <v>1328</v>
      </c>
      <c r="BD87" s="23" t="s">
        <v>1325</v>
      </c>
      <c r="BE87" s="23">
        <v>30</v>
      </c>
      <c r="BF87">
        <v>3</v>
      </c>
      <c r="BG87" t="str">
        <f>CONCATENATE($BG$2,AL87,AM87,AN87,AO87,AP87,AQ87,AR87,AS87,AT87,AU87,AV87,AW87)</f>
        <v>~/EHFI/plot_pco_with_stats_all.3-4-13.pl -f 4.MG-RAST.MG-RAST_default.included.norm  -g EHFI.groups -s gt -p 10000 -t rowwise_rand -m euclidean -z MG-RAST_pipe -c 10 -o Analysis_30b -cleanup</v>
      </c>
    </row>
    <row r="88" spans="2:59" customFormat="1"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BC88" s="23" t="s">
        <v>1328</v>
      </c>
      <c r="BD88" s="23" t="s">
        <v>1325</v>
      </c>
      <c r="BE88" s="23">
        <v>30</v>
      </c>
      <c r="BF88">
        <v>4</v>
      </c>
      <c r="BG88" t="str">
        <f>CONCATENATE($BG$3,AY85,AZ85,BA85,BB85)</f>
        <v>~/EHFI/combine_summary_stats.pl -m pattern -w Analysis_30w -b Analysis_30b -o Analysis_30.P_VALUE_SUMMARY</v>
      </c>
    </row>
    <row r="89" spans="2:59" customFormat="1"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BC89" s="23" t="s">
        <v>1328</v>
      </c>
      <c r="BD89" s="23" t="s">
        <v>1325</v>
      </c>
      <c r="BE89" s="23">
        <v>30</v>
      </c>
      <c r="BF89">
        <v>5</v>
      </c>
    </row>
    <row r="90" spans="2:59" customFormat="1">
      <c r="AL90" t="str">
        <f>CONCATENATE(F91)</f>
        <v>Analysis_31</v>
      </c>
      <c r="AY90" t="str">
        <f>CONCATENATE("-m pattern")</f>
        <v>-m pattern</v>
      </c>
      <c r="AZ90" t="str">
        <f>CONCATENATE(" -w ",F91,"w")</f>
        <v xml:space="preserve"> -w Analysis_31w</v>
      </c>
      <c r="BA90" t="str">
        <f>CONCATENATE(" -b ",F91,"b")</f>
        <v xml:space="preserve"> -b Analysis_31b</v>
      </c>
      <c r="BB90" s="23" t="str">
        <f>CONCATENATE(" -o ",F91,".P_VALUE_SUMMARY")</f>
        <v xml:space="preserve"> -o Analysis_31.P_VALUE_SUMMARY</v>
      </c>
      <c r="BC90" s="23" t="s">
        <v>7</v>
      </c>
      <c r="BD90" s="23" t="s">
        <v>1325</v>
      </c>
      <c r="BE90" s="23">
        <v>31</v>
      </c>
      <c r="BF90">
        <v>1</v>
      </c>
      <c r="BG90" t="str">
        <f>CONCATENATE("# ",AL90)</f>
        <v># Analysis_31</v>
      </c>
    </row>
    <row r="91" spans="2:59" customFormat="1">
      <c r="B91">
        <v>7</v>
      </c>
      <c r="C91" t="str">
        <f>VLOOKUP(D91,'datasets and notes'!$K$3:$L$18,2,FALSE)</f>
        <v>7.MG-RAST.100p.included.raw</v>
      </c>
      <c r="D91" t="str">
        <f>CONCATENATE(G91,".",L91,".",M91,".",K91)</f>
        <v>MG-RAST.100p.included.raw</v>
      </c>
      <c r="E91">
        <v>31</v>
      </c>
      <c r="F91" s="16" t="s">
        <v>248</v>
      </c>
      <c r="G91" s="16" t="s">
        <v>4</v>
      </c>
      <c r="H91" s="16" t="s">
        <v>551</v>
      </c>
      <c r="I91" s="16" t="s">
        <v>54</v>
      </c>
      <c r="J91" s="16" t="s">
        <v>244</v>
      </c>
      <c r="K91" s="16" t="s">
        <v>5</v>
      </c>
      <c r="L91" s="16" t="s">
        <v>7</v>
      </c>
      <c r="M91" s="16" t="s">
        <v>49</v>
      </c>
      <c r="N91" s="17">
        <v>0.45</v>
      </c>
      <c r="O91" s="17">
        <v>0.2</v>
      </c>
      <c r="P91" s="17">
        <v>0</v>
      </c>
      <c r="Q91" s="17">
        <v>0.36</v>
      </c>
      <c r="R91" s="17">
        <v>0.22</v>
      </c>
      <c r="S91" s="17">
        <v>0.16</v>
      </c>
      <c r="T91" s="17">
        <v>0.09</v>
      </c>
      <c r="U91" s="17">
        <v>0.43</v>
      </c>
      <c r="V91" s="17">
        <v>0.61</v>
      </c>
      <c r="W91" s="17">
        <v>0.67</v>
      </c>
      <c r="X91" s="17">
        <v>0.96</v>
      </c>
      <c r="Y91" s="17">
        <v>0.87</v>
      </c>
      <c r="Z91" s="17">
        <v>0.51</v>
      </c>
      <c r="AA91" s="17">
        <v>0.84</v>
      </c>
      <c r="AB91" s="17">
        <v>0.7</v>
      </c>
      <c r="AC91" s="17">
        <v>0.92</v>
      </c>
      <c r="AD91" s="17" t="s">
        <v>249</v>
      </c>
      <c r="AE91" s="17" t="s">
        <v>250</v>
      </c>
      <c r="AF91" s="17">
        <v>0.94</v>
      </c>
      <c r="AG91" s="18">
        <v>0.89</v>
      </c>
      <c r="AH91" s="19">
        <v>1.8000000000000002E-3</v>
      </c>
      <c r="AI91" s="19">
        <v>2.7834094957538374E-3</v>
      </c>
      <c r="AJ91" s="18">
        <v>16</v>
      </c>
      <c r="AL91" t="str">
        <f>CONCATENATE(" -f ",C91)</f>
        <v xml:space="preserve"> -f 7.MG-RAST.100p.included.raw</v>
      </c>
      <c r="AM91" t="str">
        <f>CONCATENATE(" ","-g ","EHFI.groups ")</f>
        <v xml:space="preserve"> -g EHFI.groups </v>
      </c>
      <c r="AN91" t="str">
        <f>CONCATENATE("-s ","lt"," ")</f>
        <v xml:space="preserve">-s lt </v>
      </c>
      <c r="AO91" t="str">
        <f>CONCATENATE("-p ",$AO$1 )</f>
        <v>-p 10000</v>
      </c>
      <c r="AP91" t="str">
        <f>CONCATENATE(" -t dataset_rand ")</f>
        <v xml:space="preserve"> -t dataset_rand </v>
      </c>
      <c r="AQ91" t="str">
        <f>CONCATENATE("-m ",I91," ")</f>
        <v xml:space="preserve">-m euclidean </v>
      </c>
      <c r="AR91" t="str">
        <f>CONCATENATE("-z ",H91," ")</f>
        <v xml:space="preserve">-z MG-RAST_pipe </v>
      </c>
      <c r="AU91" t="str">
        <f>CONCATENATE("-c ",$AU$1," ")</f>
        <v xml:space="preserve">-c 10 </v>
      </c>
      <c r="AV91" t="str">
        <f>CONCATENATE("-o ",F91,"w")</f>
        <v>-o Analysis_31w</v>
      </c>
      <c r="AW91" s="23" t="s">
        <v>615</v>
      </c>
      <c r="BC91" s="23" t="s">
        <v>7</v>
      </c>
      <c r="BD91" s="23" t="s">
        <v>1325</v>
      </c>
      <c r="BE91" s="23">
        <v>31</v>
      </c>
      <c r="BF91">
        <v>2</v>
      </c>
      <c r="BG91" t="str">
        <f>CONCATENATE($BG$2,AL91,AM91,AN91,AO91,AP91,AQ91,AR91,AS91,AT91,AU91,AV91,AW91)</f>
        <v>~/EHFI/plot_pco_with_stats_all.3-4-13.pl -f 7.MG-RAST.100p.included.raw -g EHFI.groups -s lt -p 10000 -t dataset_rand -m euclidean -z MG-RAST_pipe -c 10 -o Analysis_31w -cleanup</v>
      </c>
    </row>
    <row r="92" spans="2:59" customFormat="1">
      <c r="AL92" t="str">
        <f>CONCATENATE(" -f ",C91," ")</f>
        <v xml:space="preserve"> -f 7.MG-RAST.100p.included.raw </v>
      </c>
      <c r="AM92" t="str">
        <f>CONCATENATE(" ","-g ","EHFI.groups ")</f>
        <v xml:space="preserve"> -g EHFI.groups </v>
      </c>
      <c r="AN92" t="str">
        <f>CONCATENATE("-s ","gt"," ")</f>
        <v xml:space="preserve">-s gt </v>
      </c>
      <c r="AO92" t="str">
        <f>CONCATENATE("-p ",$AO$1 )</f>
        <v>-p 10000</v>
      </c>
      <c r="AP92" t="str">
        <f>CONCATENATE(" -t rowwise_rand ")</f>
        <v xml:space="preserve"> -t rowwise_rand </v>
      </c>
      <c r="AQ92" t="str">
        <f>CONCATENATE("-m ",I91," ")</f>
        <v xml:space="preserve">-m euclidean </v>
      </c>
      <c r="AR92" t="str">
        <f>CONCATENATE("-z ",H91," ")</f>
        <v xml:space="preserve">-z MG-RAST_pipe </v>
      </c>
      <c r="AU92" t="str">
        <f>CONCATENATE("-c ",$AU$1," ")</f>
        <v xml:space="preserve">-c 10 </v>
      </c>
      <c r="AV92" t="str">
        <f>CONCATENATE("-o ", F91,"b")</f>
        <v>-o Analysis_31b</v>
      </c>
      <c r="AW92" s="23" t="s">
        <v>615</v>
      </c>
      <c r="BB92" s="23"/>
      <c r="BC92" s="23" t="s">
        <v>7</v>
      </c>
      <c r="BD92" s="23" t="s">
        <v>1325</v>
      </c>
      <c r="BE92" s="23">
        <v>31</v>
      </c>
      <c r="BF92">
        <v>3</v>
      </c>
      <c r="BG92" t="str">
        <f>CONCATENATE($BG$2,AL92,AM92,AN92,AO92,AP92,AQ92,AR92,AS92,AT92,AU92,AV92,AW92)</f>
        <v>~/EHFI/plot_pco_with_stats_all.3-4-13.pl -f 7.MG-RAST.100p.included.raw  -g EHFI.groups -s gt -p 10000 -t rowwise_rand -m euclidean -z MG-RAST_pipe -c 10 -o Analysis_31b -cleanup</v>
      </c>
    </row>
    <row r="93" spans="2:59" customFormat="1">
      <c r="BC93" s="23" t="s">
        <v>7</v>
      </c>
      <c r="BD93" s="23" t="s">
        <v>1325</v>
      </c>
      <c r="BE93" s="23">
        <v>31</v>
      </c>
      <c r="BF93">
        <v>4</v>
      </c>
      <c r="BG93" t="str">
        <f>CONCATENATE($BG$3,AY90,AZ90,BA90,BB90)</f>
        <v>~/EHFI/combine_summary_stats.pl -m pattern -w Analysis_31w -b Analysis_31b -o Analysis_31.P_VALUE_SUMMARY</v>
      </c>
    </row>
    <row r="94" spans="2:59" customFormat="1">
      <c r="BC94" s="23" t="s">
        <v>7</v>
      </c>
      <c r="BD94" s="23" t="s">
        <v>1325</v>
      </c>
      <c r="BE94" s="23">
        <v>31</v>
      </c>
      <c r="BF94">
        <v>5</v>
      </c>
    </row>
    <row r="95" spans="2:59" customFormat="1">
      <c r="AL95" t="str">
        <f>CONCATENATE(F96)</f>
        <v>Analysis_32</v>
      </c>
      <c r="AY95" t="str">
        <f>CONCATENATE("-m pattern")</f>
        <v>-m pattern</v>
      </c>
      <c r="AZ95" t="str">
        <f>CONCATENATE(" -w ",F96,"w")</f>
        <v xml:space="preserve"> -w Analysis_32w</v>
      </c>
      <c r="BA95" t="str">
        <f>CONCATENATE(" -b ",F96,"b")</f>
        <v xml:space="preserve"> -b Analysis_32b</v>
      </c>
      <c r="BB95" s="23" t="str">
        <f>CONCATENATE(" -o ",F96,".P_VALUE_SUMMARY")</f>
        <v xml:space="preserve"> -o Analysis_32.P_VALUE_SUMMARY</v>
      </c>
      <c r="BC95" s="23" t="s">
        <v>7</v>
      </c>
      <c r="BD95" s="23" t="s">
        <v>1325</v>
      </c>
      <c r="BE95" s="23">
        <v>32</v>
      </c>
      <c r="BF95">
        <v>1</v>
      </c>
      <c r="BG95" t="str">
        <f>CONCATENATE("# ",AL95)</f>
        <v># Analysis_32</v>
      </c>
    </row>
    <row r="96" spans="2:59" customFormat="1">
      <c r="B96">
        <v>8</v>
      </c>
      <c r="C96" t="str">
        <f>VLOOKUP(D96,'datasets and notes'!$K$3:$L$18,2,FALSE)</f>
        <v>8.MG-RAST.100p.included.norm</v>
      </c>
      <c r="D96" t="str">
        <f>CONCATENATE(G96,".",L96,".",M96,".",K96)</f>
        <v>MG-RAST.100p.included.norm</v>
      </c>
      <c r="E96">
        <v>32</v>
      </c>
      <c r="F96" s="16" t="s">
        <v>251</v>
      </c>
      <c r="G96" s="16" t="s">
        <v>4</v>
      </c>
      <c r="H96" s="16" t="s">
        <v>551</v>
      </c>
      <c r="I96" s="16" t="s">
        <v>54</v>
      </c>
      <c r="J96" s="16" t="s">
        <v>244</v>
      </c>
      <c r="K96" s="16" t="s">
        <v>6</v>
      </c>
      <c r="L96" s="16" t="s">
        <v>7</v>
      </c>
      <c r="M96" s="16" t="s">
        <v>49</v>
      </c>
      <c r="N96" s="17">
        <v>0.12</v>
      </c>
      <c r="O96" s="17">
        <v>0.12</v>
      </c>
      <c r="P96" s="17">
        <v>0.04</v>
      </c>
      <c r="Q96" s="17">
        <v>0.23</v>
      </c>
      <c r="R96" s="17">
        <v>0.22</v>
      </c>
      <c r="S96" s="17">
        <v>0</v>
      </c>
      <c r="T96" s="17">
        <v>0.08</v>
      </c>
      <c r="U96" s="17">
        <v>0.28999999999999998</v>
      </c>
      <c r="V96" s="17">
        <v>0.36</v>
      </c>
      <c r="W96" s="17">
        <v>0.59</v>
      </c>
      <c r="X96" s="17">
        <v>0.94</v>
      </c>
      <c r="Y96" s="17">
        <v>0.82</v>
      </c>
      <c r="Z96" s="17">
        <v>0.4</v>
      </c>
      <c r="AA96" s="17">
        <v>0.81</v>
      </c>
      <c r="AB96" s="17">
        <v>0.51</v>
      </c>
      <c r="AC96" s="17">
        <v>0.9</v>
      </c>
      <c r="AD96" s="17">
        <v>0.93</v>
      </c>
      <c r="AE96" s="17">
        <v>0.89</v>
      </c>
      <c r="AF96" s="17">
        <v>0.87</v>
      </c>
      <c r="AG96" s="18">
        <v>0.79</v>
      </c>
      <c r="AH96" s="19">
        <v>1.0000000000000005E-3</v>
      </c>
      <c r="AI96" s="19">
        <v>4.4494718330152868E-19</v>
      </c>
      <c r="AJ96" s="18">
        <v>10</v>
      </c>
      <c r="AL96" t="str">
        <f>CONCATENATE(" -f ",C96)</f>
        <v xml:space="preserve"> -f 8.MG-RAST.100p.included.norm</v>
      </c>
      <c r="AM96" t="str">
        <f>CONCATENATE(" ","-g ","EHFI.groups ")</f>
        <v xml:space="preserve"> -g EHFI.groups </v>
      </c>
      <c r="AN96" t="str">
        <f>CONCATENATE("-s ","lt"," ")</f>
        <v xml:space="preserve">-s lt </v>
      </c>
      <c r="AO96" t="str">
        <f>CONCATENATE("-p ",$AO$1 )</f>
        <v>-p 10000</v>
      </c>
      <c r="AP96" t="str">
        <f>CONCATENATE(" -t dataset_rand ")</f>
        <v xml:space="preserve"> -t dataset_rand </v>
      </c>
      <c r="AQ96" t="str">
        <f>CONCATENATE("-m ",I96," ")</f>
        <v xml:space="preserve">-m euclidean </v>
      </c>
      <c r="AR96" t="str">
        <f>CONCATENATE("-z ",H96," ")</f>
        <v xml:space="preserve">-z MG-RAST_pipe </v>
      </c>
      <c r="AU96" t="str">
        <f>CONCATENATE("-c ",$AU$1," ")</f>
        <v xml:space="preserve">-c 10 </v>
      </c>
      <c r="AV96" t="str">
        <f>CONCATENATE("-o ",F96,"w")</f>
        <v>-o Analysis_32w</v>
      </c>
      <c r="AW96" s="23" t="s">
        <v>615</v>
      </c>
      <c r="BC96" s="23" t="s">
        <v>7</v>
      </c>
      <c r="BD96" s="23" t="s">
        <v>1325</v>
      </c>
      <c r="BE96" s="23">
        <v>32</v>
      </c>
      <c r="BF96">
        <v>2</v>
      </c>
      <c r="BG96" t="str">
        <f>CONCATENATE($BG$2,AL96,AM96,AN96,AO96,AP96,AQ96,AR96,AS96,AT96,AU96,AV96,AW96)</f>
        <v>~/EHFI/plot_pco_with_stats_all.3-4-13.pl -f 8.MG-RAST.100p.included.norm -g EHFI.groups -s lt -p 10000 -t dataset_rand -m euclidean -z MG-RAST_pipe -c 10 -o Analysis_32w -cleanup</v>
      </c>
    </row>
    <row r="97" spans="2:59" customFormat="1">
      <c r="AL97" t="str">
        <f>CONCATENATE(" -f ",C96," ")</f>
        <v xml:space="preserve"> -f 8.MG-RAST.100p.included.norm </v>
      </c>
      <c r="AM97" t="str">
        <f>CONCATENATE(" ","-g ","EHFI.groups ")</f>
        <v xml:space="preserve"> -g EHFI.groups </v>
      </c>
      <c r="AN97" t="str">
        <f>CONCATENATE("-s ","gt"," ")</f>
        <v xml:space="preserve">-s gt </v>
      </c>
      <c r="AO97" t="str">
        <f>CONCATENATE("-p ",$AO$1 )</f>
        <v>-p 10000</v>
      </c>
      <c r="AP97" t="str">
        <f>CONCATENATE(" -t rowwise_rand ")</f>
        <v xml:space="preserve"> -t rowwise_rand </v>
      </c>
      <c r="AQ97" t="str">
        <f>CONCATENATE("-m ",I96," ")</f>
        <v xml:space="preserve">-m euclidean </v>
      </c>
      <c r="AR97" t="str">
        <f>CONCATENATE("-z ",H96," ")</f>
        <v xml:space="preserve">-z MG-RAST_pipe </v>
      </c>
      <c r="AU97" t="str">
        <f>CONCATENATE("-c ",$AU$1," ")</f>
        <v xml:space="preserve">-c 10 </v>
      </c>
      <c r="AV97" t="str">
        <f>CONCATENATE("-o ", F96,"b")</f>
        <v>-o Analysis_32b</v>
      </c>
      <c r="AW97" s="23" t="s">
        <v>615</v>
      </c>
      <c r="BB97" s="23"/>
      <c r="BC97" s="23" t="s">
        <v>7</v>
      </c>
      <c r="BD97" s="23" t="s">
        <v>1325</v>
      </c>
      <c r="BE97" s="23">
        <v>32</v>
      </c>
      <c r="BF97">
        <v>3</v>
      </c>
      <c r="BG97" t="str">
        <f>CONCATENATE($BG$2,AL97,AM97,AN97,AO97,AP97,AQ97,AR97,AS97,AT97,AU97,AV97,AW97)</f>
        <v>~/EHFI/plot_pco_with_stats_all.3-4-13.pl -f 8.MG-RAST.100p.included.norm  -g EHFI.groups -s gt -p 10000 -t rowwise_rand -m euclidean -z MG-RAST_pipe -c 10 -o Analysis_32b -cleanup</v>
      </c>
    </row>
    <row r="98" spans="2:59" customFormat="1">
      <c r="BC98" s="23" t="s">
        <v>7</v>
      </c>
      <c r="BD98" s="23" t="s">
        <v>1325</v>
      </c>
      <c r="BE98" s="23">
        <v>32</v>
      </c>
      <c r="BF98">
        <v>4</v>
      </c>
      <c r="BG98" t="str">
        <f>CONCATENATE($BG$3,AY95,AZ95,BA95,BB95)</f>
        <v>~/EHFI/combine_summary_stats.pl -m pattern -w Analysis_32w -b Analysis_32b -o Analysis_32.P_VALUE_SUMMARY</v>
      </c>
    </row>
    <row r="99" spans="2:59" customFormat="1">
      <c r="BC99" s="23" t="s">
        <v>7</v>
      </c>
      <c r="BD99" s="23" t="s">
        <v>1325</v>
      </c>
      <c r="BE99" s="23">
        <v>32</v>
      </c>
      <c r="BF99">
        <v>5</v>
      </c>
    </row>
    <row r="100" spans="2:59" customFormat="1">
      <c r="AL100" t="str">
        <f>CONCATENATE(F101)</f>
        <v>Analysis_33</v>
      </c>
      <c r="AY100" t="str">
        <f>CONCATENATE("-m pattern")</f>
        <v>-m pattern</v>
      </c>
      <c r="AZ100" t="str">
        <f>CONCATENATE(" -w ",F101,"w")</f>
        <v xml:space="preserve"> -w Analysis_33w</v>
      </c>
      <c r="BA100" t="str">
        <f>CONCATENATE(" -b ",F101,"b")</f>
        <v xml:space="preserve"> -b Analysis_33b</v>
      </c>
      <c r="BB100" s="23" t="str">
        <f>CONCATENATE(" -o ",F101,".P_VALUE_SUMMARY")</f>
        <v xml:space="preserve"> -o Analysis_33.P_VALUE_SUMMARY</v>
      </c>
      <c r="BC100" s="23" t="s">
        <v>1328</v>
      </c>
      <c r="BD100" s="23" t="s">
        <v>1325</v>
      </c>
      <c r="BE100" s="23">
        <v>33</v>
      </c>
      <c r="BF100">
        <v>1</v>
      </c>
      <c r="BG100" t="str">
        <f>CONCATENATE("# ",AL100)</f>
        <v># Analysis_33</v>
      </c>
    </row>
    <row r="101" spans="2:59" customFormat="1">
      <c r="B101">
        <v>3</v>
      </c>
      <c r="C101" t="str">
        <f>VLOOKUP(D101,'datasets and notes'!$K$3:$L$18,2,FALSE)</f>
        <v>3.MG-RAST.MG-RAST_default.included.raw</v>
      </c>
      <c r="D101" t="str">
        <f>CONCATENATE(G101,".",L101,".",M101,".",K101)</f>
        <v>MG-RAST.MG-RAST_default.included.raw</v>
      </c>
      <c r="E101">
        <v>33</v>
      </c>
      <c r="F101" s="16" t="s">
        <v>252</v>
      </c>
      <c r="G101" s="16" t="s">
        <v>4</v>
      </c>
      <c r="H101" s="16" t="s">
        <v>551</v>
      </c>
      <c r="I101" s="16" t="s">
        <v>54</v>
      </c>
      <c r="J101" s="16" t="s">
        <v>47</v>
      </c>
      <c r="K101" s="16" t="s">
        <v>5</v>
      </c>
      <c r="L101" s="16" t="s">
        <v>48</v>
      </c>
      <c r="M101" s="16" t="s">
        <v>49</v>
      </c>
      <c r="N101" s="17">
        <v>0.1</v>
      </c>
      <c r="O101" s="17">
        <v>0.53</v>
      </c>
      <c r="P101" s="17">
        <v>0.52</v>
      </c>
      <c r="Q101" s="17">
        <v>0.57999999999999996</v>
      </c>
      <c r="R101" s="17">
        <v>0</v>
      </c>
      <c r="S101" s="17">
        <v>0.79</v>
      </c>
      <c r="T101" s="17">
        <v>0.77</v>
      </c>
      <c r="U101" s="17">
        <v>0.39</v>
      </c>
      <c r="V101" s="17">
        <v>0.23</v>
      </c>
      <c r="W101" s="17">
        <v>0.66</v>
      </c>
      <c r="X101" s="17" t="s">
        <v>253</v>
      </c>
      <c r="Y101" s="17">
        <v>0.76</v>
      </c>
      <c r="Z101" s="17">
        <v>0.41</v>
      </c>
      <c r="AA101" s="17">
        <v>0.61</v>
      </c>
      <c r="AB101" s="17">
        <v>0.94</v>
      </c>
      <c r="AC101" s="17">
        <v>0.94</v>
      </c>
      <c r="AD101" s="17" t="s">
        <v>254</v>
      </c>
      <c r="AE101" s="17" t="s">
        <v>255</v>
      </c>
      <c r="AF101" s="17">
        <v>0.55000000000000004</v>
      </c>
      <c r="AG101" s="18">
        <v>0.73</v>
      </c>
      <c r="AH101" s="19">
        <v>2.9500000000000004E-3</v>
      </c>
      <c r="AI101" s="19">
        <v>5.3946854939789929E-3</v>
      </c>
      <c r="AJ101" s="18">
        <v>19</v>
      </c>
      <c r="AL101" t="str">
        <f>CONCATENATE(" -f ",C101)</f>
        <v xml:space="preserve"> -f 3.MG-RAST.MG-RAST_default.included.raw</v>
      </c>
      <c r="AM101" t="str">
        <f>CONCATENATE(" ","-g ","EHFI.groups ")</f>
        <v xml:space="preserve"> -g EHFI.groups </v>
      </c>
      <c r="AN101" t="str">
        <f>CONCATENATE("-s ","lt"," ")</f>
        <v xml:space="preserve">-s lt </v>
      </c>
      <c r="AO101" t="str">
        <f>CONCATENATE("-p ",$AO$1 )</f>
        <v>-p 10000</v>
      </c>
      <c r="AP101" t="str">
        <f>CONCATENATE(" -t dataset_rand ")</f>
        <v xml:space="preserve"> -t dataset_rand </v>
      </c>
      <c r="AQ101" t="str">
        <f>CONCATENATE("-m ",I101," ")</f>
        <v xml:space="preserve">-m euclidean </v>
      </c>
      <c r="AR101" t="str">
        <f>CONCATENATE("-z ",H101," ")</f>
        <v xml:space="preserve">-z MG-RAST_pipe </v>
      </c>
      <c r="AU101" t="str">
        <f>CONCATENATE("-c ",$AU$1," ")</f>
        <v xml:space="preserve">-c 10 </v>
      </c>
      <c r="AV101" t="str">
        <f>CONCATENATE("-o ",F101,"w")</f>
        <v>-o Analysis_33w</v>
      </c>
      <c r="AW101" s="23" t="s">
        <v>615</v>
      </c>
      <c r="BC101" s="23" t="s">
        <v>1328</v>
      </c>
      <c r="BD101" s="23" t="s">
        <v>1325</v>
      </c>
      <c r="BE101" s="23">
        <v>33</v>
      </c>
      <c r="BF101">
        <v>2</v>
      </c>
      <c r="BG101" t="str">
        <f>CONCATENATE($BG$2,AL101,AM101,AN101,AO101,AP101,AQ101,AR101,AS101,AT101,AU101,AV101,AW101)</f>
        <v>~/EHFI/plot_pco_with_stats_all.3-4-13.pl -f 3.MG-RAST.MG-RAST_default.included.raw -g EHFI.groups -s lt -p 10000 -t dataset_rand -m euclidean -z MG-RAST_pipe -c 10 -o Analysis_33w -cleanup</v>
      </c>
    </row>
    <row r="102" spans="2:59" customFormat="1">
      <c r="AL102" t="str">
        <f>CONCATENATE(" -f ",C101," ")</f>
        <v xml:space="preserve"> -f 3.MG-RAST.MG-RAST_default.included.raw </v>
      </c>
      <c r="AM102" t="str">
        <f>CONCATENATE(" ","-g ","EHFI.groups ")</f>
        <v xml:space="preserve"> -g EHFI.groups </v>
      </c>
      <c r="AN102" t="str">
        <f>CONCATENATE("-s ","gt"," ")</f>
        <v xml:space="preserve">-s gt </v>
      </c>
      <c r="AO102" t="str">
        <f>CONCATENATE("-p ",$AO$1 )</f>
        <v>-p 10000</v>
      </c>
      <c r="AP102" t="str">
        <f>CONCATENATE(" -t rowwise_rand ")</f>
        <v xml:space="preserve"> -t rowwise_rand </v>
      </c>
      <c r="AQ102" t="str">
        <f>CONCATENATE("-m ",I101," ")</f>
        <v xml:space="preserve">-m euclidean </v>
      </c>
      <c r="AR102" t="str">
        <f>CONCATENATE("-z ",H101," ")</f>
        <v xml:space="preserve">-z MG-RAST_pipe </v>
      </c>
      <c r="AU102" t="str">
        <f>CONCATENATE("-c ",$AU$1," ")</f>
        <v xml:space="preserve">-c 10 </v>
      </c>
      <c r="AV102" t="str">
        <f>CONCATENATE("-o ", F101,"b")</f>
        <v>-o Analysis_33b</v>
      </c>
      <c r="AW102" s="23" t="s">
        <v>615</v>
      </c>
      <c r="BB102" s="23"/>
      <c r="BC102" s="23" t="s">
        <v>1328</v>
      </c>
      <c r="BD102" s="23" t="s">
        <v>1325</v>
      </c>
      <c r="BE102" s="23">
        <v>33</v>
      </c>
      <c r="BF102">
        <v>3</v>
      </c>
      <c r="BG102" t="str">
        <f>CONCATENATE($BG$2,AL102,AM102,AN102,AO102,AP102,AQ102,AR102,AS102,AT102,AU102,AV102,AW102)</f>
        <v>~/EHFI/plot_pco_with_stats_all.3-4-13.pl -f 3.MG-RAST.MG-RAST_default.included.raw  -g EHFI.groups -s gt -p 10000 -t rowwise_rand -m euclidean -z MG-RAST_pipe -c 10 -o Analysis_33b -cleanup</v>
      </c>
    </row>
    <row r="103" spans="2:59" customFormat="1">
      <c r="BC103" s="23" t="s">
        <v>1328</v>
      </c>
      <c r="BD103" s="23" t="s">
        <v>1325</v>
      </c>
      <c r="BE103" s="23">
        <v>33</v>
      </c>
      <c r="BF103">
        <v>4</v>
      </c>
      <c r="BG103" t="str">
        <f>CONCATENATE($BG$3,AY100,AZ100,BA100,BB100)</f>
        <v>~/EHFI/combine_summary_stats.pl -m pattern -w Analysis_33w -b Analysis_33b -o Analysis_33.P_VALUE_SUMMARY</v>
      </c>
    </row>
    <row r="104" spans="2:59" customFormat="1">
      <c r="BC104" s="23" t="s">
        <v>1328</v>
      </c>
      <c r="BD104" s="23" t="s">
        <v>1325</v>
      </c>
      <c r="BE104" s="23">
        <v>33</v>
      </c>
      <c r="BF104">
        <v>5</v>
      </c>
    </row>
    <row r="105" spans="2:59" customFormat="1">
      <c r="AL105" t="str">
        <f>CONCATENATE(F106)</f>
        <v>Analysis_34</v>
      </c>
      <c r="AY105" t="str">
        <f>CONCATENATE("-m pattern")</f>
        <v>-m pattern</v>
      </c>
      <c r="AZ105" t="str">
        <f>CONCATENATE(" -w ",F106,"w")</f>
        <v xml:space="preserve"> -w Analysis_34w</v>
      </c>
      <c r="BA105" t="str">
        <f>CONCATENATE(" -b ",F106,"b")</f>
        <v xml:space="preserve"> -b Analysis_34b</v>
      </c>
      <c r="BB105" s="23" t="str">
        <f>CONCATENATE(" -o ",F106,".P_VALUE_SUMMARY")</f>
        <v xml:space="preserve"> -o Analysis_34.P_VALUE_SUMMARY</v>
      </c>
      <c r="BC105" s="23" t="s">
        <v>1328</v>
      </c>
      <c r="BD105" s="23" t="s">
        <v>1325</v>
      </c>
      <c r="BE105" s="23">
        <v>34</v>
      </c>
      <c r="BF105">
        <v>1</v>
      </c>
      <c r="BG105" t="str">
        <f>CONCATENATE("# ",AL105)</f>
        <v># Analysis_34</v>
      </c>
    </row>
    <row r="106" spans="2:59" customFormat="1">
      <c r="B106">
        <v>4</v>
      </c>
      <c r="C106" t="str">
        <f>VLOOKUP(D106,'datasets and notes'!$K$3:$L$18,2,FALSE)</f>
        <v>4.MG-RAST.MG-RAST_default.included.norm</v>
      </c>
      <c r="D106" t="str">
        <f>CONCATENATE(G106,".",L106,".",M106,".",K106)</f>
        <v>MG-RAST.MG-RAST_default.included.norm</v>
      </c>
      <c r="E106">
        <v>34</v>
      </c>
      <c r="F106" s="16" t="s">
        <v>256</v>
      </c>
      <c r="G106" s="16" t="s">
        <v>4</v>
      </c>
      <c r="H106" s="16" t="s">
        <v>551</v>
      </c>
      <c r="I106" s="16" t="s">
        <v>54</v>
      </c>
      <c r="J106" s="16" t="s">
        <v>47</v>
      </c>
      <c r="K106" s="16" t="s">
        <v>6</v>
      </c>
      <c r="L106" s="16" t="s">
        <v>48</v>
      </c>
      <c r="M106" s="16" t="s">
        <v>49</v>
      </c>
      <c r="N106" s="17">
        <v>0.38</v>
      </c>
      <c r="O106" s="17">
        <v>0</v>
      </c>
      <c r="P106" s="17">
        <v>0.01</v>
      </c>
      <c r="Q106" s="17">
        <v>0.05</v>
      </c>
      <c r="R106" s="17">
        <v>0.05</v>
      </c>
      <c r="S106" s="17">
        <v>0.25</v>
      </c>
      <c r="T106" s="17">
        <v>0.05</v>
      </c>
      <c r="U106" s="17">
        <v>0.05</v>
      </c>
      <c r="V106" s="17">
        <v>0.11</v>
      </c>
      <c r="W106" s="17">
        <v>0.82</v>
      </c>
      <c r="X106" s="17">
        <v>0.89</v>
      </c>
      <c r="Y106" s="17">
        <v>0.51</v>
      </c>
      <c r="Z106" s="17">
        <v>0.19</v>
      </c>
      <c r="AA106" s="17">
        <v>0.43</v>
      </c>
      <c r="AB106" s="17">
        <v>0.1</v>
      </c>
      <c r="AC106" s="17">
        <v>0.44</v>
      </c>
      <c r="AD106" s="17">
        <v>0.9</v>
      </c>
      <c r="AE106" s="17">
        <v>0.89</v>
      </c>
      <c r="AF106" s="17">
        <v>0.53</v>
      </c>
      <c r="AG106" s="18">
        <v>0.5</v>
      </c>
      <c r="AH106" s="19">
        <v>1.0000000000000005E-3</v>
      </c>
      <c r="AI106" s="19">
        <v>4.4494718330152868E-19</v>
      </c>
      <c r="AJ106" s="18">
        <v>11</v>
      </c>
      <c r="AL106" t="str">
        <f>CONCATENATE(" -f ",C106)</f>
        <v xml:space="preserve"> -f 4.MG-RAST.MG-RAST_default.included.norm</v>
      </c>
      <c r="AM106" t="str">
        <f>CONCATENATE(" ","-g ","EHFI.groups ")</f>
        <v xml:space="preserve"> -g EHFI.groups </v>
      </c>
      <c r="AN106" t="str">
        <f>CONCATENATE("-s ","lt"," ")</f>
        <v xml:space="preserve">-s lt </v>
      </c>
      <c r="AO106" t="str">
        <f>CONCATENATE("-p ",$AO$1 )</f>
        <v>-p 10000</v>
      </c>
      <c r="AP106" t="str">
        <f>CONCATENATE(" -t dataset_rand ")</f>
        <v xml:space="preserve"> -t dataset_rand </v>
      </c>
      <c r="AQ106" t="str">
        <f>CONCATENATE("-m ",I106," ")</f>
        <v xml:space="preserve">-m euclidean </v>
      </c>
      <c r="AR106" t="str">
        <f>CONCATENATE("-z ",H106," ")</f>
        <v xml:space="preserve">-z MG-RAST_pipe </v>
      </c>
      <c r="AU106" t="str">
        <f>CONCATENATE("-c ",$AU$1," ")</f>
        <v xml:space="preserve">-c 10 </v>
      </c>
      <c r="AV106" t="str">
        <f>CONCATENATE("-o ",F106,"w")</f>
        <v>-o Analysis_34w</v>
      </c>
      <c r="AW106" s="23" t="s">
        <v>615</v>
      </c>
      <c r="BC106" s="23" t="s">
        <v>1328</v>
      </c>
      <c r="BD106" s="23" t="s">
        <v>1325</v>
      </c>
      <c r="BE106" s="23">
        <v>34</v>
      </c>
      <c r="BF106">
        <v>2</v>
      </c>
      <c r="BG106" t="str">
        <f>CONCATENATE($BG$2,AL106,AM106,AN106,AO106,AP106,AQ106,AR106,AS106,AT106,AU106,AV106,AW106)</f>
        <v>~/EHFI/plot_pco_with_stats_all.3-4-13.pl -f 4.MG-RAST.MG-RAST_default.included.norm -g EHFI.groups -s lt -p 10000 -t dataset_rand -m euclidean -z MG-RAST_pipe -c 10 -o Analysis_34w -cleanup</v>
      </c>
    </row>
    <row r="107" spans="2:59" customFormat="1">
      <c r="AL107" t="str">
        <f>CONCATENATE(" -f ",C106," ")</f>
        <v xml:space="preserve"> -f 4.MG-RAST.MG-RAST_default.included.norm </v>
      </c>
      <c r="AM107" t="str">
        <f>CONCATENATE(" ","-g ","EHFI.groups ")</f>
        <v xml:space="preserve"> -g EHFI.groups </v>
      </c>
      <c r="AN107" t="str">
        <f>CONCATENATE("-s ","gt"," ")</f>
        <v xml:space="preserve">-s gt </v>
      </c>
      <c r="AO107" t="str">
        <f>CONCATENATE("-p ",$AO$1 )</f>
        <v>-p 10000</v>
      </c>
      <c r="AP107" t="str">
        <f>CONCATENATE(" -t rowwise_rand ")</f>
        <v xml:space="preserve"> -t rowwise_rand </v>
      </c>
      <c r="AQ107" t="str">
        <f>CONCATENATE("-m ",I106," ")</f>
        <v xml:space="preserve">-m euclidean </v>
      </c>
      <c r="AR107" t="str">
        <f>CONCATENATE("-z ",H106," ")</f>
        <v xml:space="preserve">-z MG-RAST_pipe </v>
      </c>
      <c r="AU107" t="str">
        <f>CONCATENATE("-c ",$AU$1," ")</f>
        <v xml:space="preserve">-c 10 </v>
      </c>
      <c r="AV107" t="str">
        <f>CONCATENATE("-o ", F106,"b")</f>
        <v>-o Analysis_34b</v>
      </c>
      <c r="AW107" s="23" t="s">
        <v>615</v>
      </c>
      <c r="BB107" s="23"/>
      <c r="BC107" s="23" t="s">
        <v>1328</v>
      </c>
      <c r="BD107" s="23" t="s">
        <v>1325</v>
      </c>
      <c r="BE107" s="23">
        <v>34</v>
      </c>
      <c r="BF107">
        <v>3</v>
      </c>
      <c r="BG107" t="str">
        <f>CONCATENATE($BG$2,AL107,AM107,AN107,AO107,AP107,AQ107,AR107,AS107,AT107,AU107,AV107,AW107)</f>
        <v>~/EHFI/plot_pco_with_stats_all.3-4-13.pl -f 4.MG-RAST.MG-RAST_default.included.norm  -g EHFI.groups -s gt -p 10000 -t rowwise_rand -m euclidean -z MG-RAST_pipe -c 10 -o Analysis_34b -cleanup</v>
      </c>
    </row>
    <row r="108" spans="2:59" customFormat="1">
      <c r="BC108" s="23" t="s">
        <v>1328</v>
      </c>
      <c r="BD108" s="23" t="s">
        <v>1325</v>
      </c>
      <c r="BE108" s="23">
        <v>34</v>
      </c>
      <c r="BF108">
        <v>4</v>
      </c>
      <c r="BG108" t="str">
        <f>CONCATENATE($BG$3,AY105,AZ105,BA105,BB105)</f>
        <v>~/EHFI/combine_summary_stats.pl -m pattern -w Analysis_34w -b Analysis_34b -o Analysis_34.P_VALUE_SUMMARY</v>
      </c>
    </row>
    <row r="109" spans="2:59" customFormat="1">
      <c r="BC109" s="23" t="s">
        <v>1328</v>
      </c>
      <c r="BD109" s="23" t="s">
        <v>1325</v>
      </c>
      <c r="BE109" s="23">
        <v>34</v>
      </c>
      <c r="BF109">
        <v>5</v>
      </c>
    </row>
    <row r="110" spans="2:59" customFormat="1"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L110" t="str">
        <f>CONCATENATE(F111)</f>
        <v>Analysis_35</v>
      </c>
      <c r="AY110" t="str">
        <f>CONCATENATE("-m pattern")</f>
        <v>-m pattern</v>
      </c>
      <c r="AZ110" t="str">
        <f>CONCATENATE(" -w ",F111,"w")</f>
        <v xml:space="preserve"> -w Analysis_35w</v>
      </c>
      <c r="BA110" t="str">
        <f>CONCATENATE(" -b ",F111,"b")</f>
        <v xml:space="preserve"> -b Analysis_35b</v>
      </c>
      <c r="BB110" s="23" t="str">
        <f>CONCATENATE(" -o ",F111,".P_VALUE_SUMMARY")</f>
        <v xml:space="preserve"> -o Analysis_35.P_VALUE_SUMMARY</v>
      </c>
      <c r="BC110" s="23" t="s">
        <v>7</v>
      </c>
      <c r="BD110" s="23" t="s">
        <v>1325</v>
      </c>
      <c r="BE110" s="23">
        <v>35</v>
      </c>
      <c r="BF110">
        <v>1</v>
      </c>
      <c r="BG110" t="str">
        <f>CONCATENATE("# ",AL110)</f>
        <v># Analysis_35</v>
      </c>
    </row>
    <row r="111" spans="2:59" customFormat="1">
      <c r="B111">
        <v>7</v>
      </c>
      <c r="C111" t="str">
        <f>VLOOKUP(D111,'datasets and notes'!$K$3:$L$18,2,FALSE)</f>
        <v>7.MG-RAST.100p.included.raw</v>
      </c>
      <c r="D111" t="str">
        <f>CONCATENATE(G111,".",L111,".",M111,".",K111)</f>
        <v>MG-RAST.100p.included.raw</v>
      </c>
      <c r="E111">
        <v>35</v>
      </c>
      <c r="F111" s="16" t="s">
        <v>257</v>
      </c>
      <c r="G111" s="16" t="s">
        <v>4</v>
      </c>
      <c r="H111" s="16" t="s">
        <v>551</v>
      </c>
      <c r="I111" s="16" t="s">
        <v>54</v>
      </c>
      <c r="J111" s="16" t="s">
        <v>47</v>
      </c>
      <c r="K111" s="16" t="s">
        <v>5</v>
      </c>
      <c r="L111" s="16" t="s">
        <v>7</v>
      </c>
      <c r="M111" s="16" t="s">
        <v>49</v>
      </c>
      <c r="N111" s="17">
        <v>0.12</v>
      </c>
      <c r="O111" s="17">
        <v>7.0000000000000007E-2</v>
      </c>
      <c r="P111" s="17">
        <v>0</v>
      </c>
      <c r="Q111" s="17">
        <v>0.28000000000000003</v>
      </c>
      <c r="R111" s="17">
        <v>0.23</v>
      </c>
      <c r="S111" s="17">
        <v>0.05</v>
      </c>
      <c r="T111" s="17">
        <v>0.12</v>
      </c>
      <c r="U111" s="17">
        <v>0.28000000000000003</v>
      </c>
      <c r="V111" s="17">
        <v>0.31</v>
      </c>
      <c r="W111" s="17">
        <v>0.67</v>
      </c>
      <c r="X111" s="17" t="s">
        <v>258</v>
      </c>
      <c r="Y111" s="17">
        <v>0.89</v>
      </c>
      <c r="Z111" s="17">
        <v>0.38</v>
      </c>
      <c r="AA111" s="17">
        <v>0.84</v>
      </c>
      <c r="AB111" s="17">
        <v>0.54</v>
      </c>
      <c r="AC111" s="17">
        <v>0.87</v>
      </c>
      <c r="AD111" s="17" t="s">
        <v>259</v>
      </c>
      <c r="AE111" s="17" t="s">
        <v>229</v>
      </c>
      <c r="AF111" s="17" t="s">
        <v>260</v>
      </c>
      <c r="AG111" s="18">
        <v>0.87</v>
      </c>
      <c r="AH111" s="19">
        <v>8.4000000000000012E-3</v>
      </c>
      <c r="AI111" s="19">
        <v>2.8390880670792127E-2</v>
      </c>
      <c r="AJ111" s="18">
        <v>22</v>
      </c>
      <c r="AL111" t="str">
        <f>CONCATENATE(" -f ",C111)</f>
        <v xml:space="preserve"> -f 7.MG-RAST.100p.included.raw</v>
      </c>
      <c r="AM111" t="str">
        <f>CONCATENATE(" ","-g ","EHFI.groups ")</f>
        <v xml:space="preserve"> -g EHFI.groups </v>
      </c>
      <c r="AN111" t="str">
        <f>CONCATENATE("-s ","lt"," ")</f>
        <v xml:space="preserve">-s lt </v>
      </c>
      <c r="AO111" t="str">
        <f>CONCATENATE("-p ",$AO$1 )</f>
        <v>-p 10000</v>
      </c>
      <c r="AP111" t="str">
        <f>CONCATENATE(" -t dataset_rand ")</f>
        <v xml:space="preserve"> -t dataset_rand </v>
      </c>
      <c r="AQ111" t="str">
        <f>CONCATENATE("-m ",I111," ")</f>
        <v xml:space="preserve">-m euclidean </v>
      </c>
      <c r="AR111" t="str">
        <f>CONCATENATE("-z ",H111," ")</f>
        <v xml:space="preserve">-z MG-RAST_pipe </v>
      </c>
      <c r="AU111" t="str">
        <f>CONCATENATE("-c ",$AU$1," ")</f>
        <v xml:space="preserve">-c 10 </v>
      </c>
      <c r="AV111" t="str">
        <f>CONCATENATE("-o ",F111,"w")</f>
        <v>-o Analysis_35w</v>
      </c>
      <c r="AW111" s="23" t="s">
        <v>615</v>
      </c>
      <c r="BC111" s="23" t="s">
        <v>7</v>
      </c>
      <c r="BD111" s="23" t="s">
        <v>1325</v>
      </c>
      <c r="BE111" s="23">
        <v>35</v>
      </c>
      <c r="BF111">
        <v>2</v>
      </c>
      <c r="BG111" t="str">
        <f>CONCATENATE($BG$2,AL111,AM111,AN111,AO111,AP111,AQ111,AR111,AS111,AT111,AU111,AV111,AW111)</f>
        <v>~/EHFI/plot_pco_with_stats_all.3-4-13.pl -f 7.MG-RAST.100p.included.raw -g EHFI.groups -s lt -p 10000 -t dataset_rand -m euclidean -z MG-RAST_pipe -c 10 -o Analysis_35w -cleanup</v>
      </c>
    </row>
    <row r="112" spans="2:59" customFormat="1"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L112" t="str">
        <f>CONCATENATE(" -f ",C111," ")</f>
        <v xml:space="preserve"> -f 7.MG-RAST.100p.included.raw </v>
      </c>
      <c r="AM112" t="str">
        <f>CONCATENATE(" ","-g ","EHFI.groups ")</f>
        <v xml:space="preserve"> -g EHFI.groups </v>
      </c>
      <c r="AN112" t="str">
        <f>CONCATENATE("-s ","gt"," ")</f>
        <v xml:space="preserve">-s gt </v>
      </c>
      <c r="AO112" t="str">
        <f>CONCATENATE("-p ",$AO$1 )</f>
        <v>-p 10000</v>
      </c>
      <c r="AP112" t="str">
        <f>CONCATENATE(" -t rowwise_rand ")</f>
        <v xml:space="preserve"> -t rowwise_rand </v>
      </c>
      <c r="AQ112" t="str">
        <f>CONCATENATE("-m ",I111," ")</f>
        <v xml:space="preserve">-m euclidean </v>
      </c>
      <c r="AR112" t="str">
        <f>CONCATENATE("-z ",H111," ")</f>
        <v xml:space="preserve">-z MG-RAST_pipe </v>
      </c>
      <c r="AU112" t="str">
        <f>CONCATENATE("-c ",$AU$1," ")</f>
        <v xml:space="preserve">-c 10 </v>
      </c>
      <c r="AV112" t="str">
        <f>CONCATENATE("-o ", F111,"b")</f>
        <v>-o Analysis_35b</v>
      </c>
      <c r="AW112" s="23" t="s">
        <v>615</v>
      </c>
      <c r="BB112" s="23"/>
      <c r="BC112" s="23" t="s">
        <v>7</v>
      </c>
      <c r="BD112" s="23" t="s">
        <v>1325</v>
      </c>
      <c r="BE112" s="23">
        <v>35</v>
      </c>
      <c r="BF112">
        <v>3</v>
      </c>
      <c r="BG112" t="str">
        <f>CONCATENATE($BG$2,AL112,AM112,AN112,AO112,AP112,AQ112,AR112,AS112,AT112,AU112,AV112,AW112)</f>
        <v>~/EHFI/plot_pco_with_stats_all.3-4-13.pl -f 7.MG-RAST.100p.included.raw  -g EHFI.groups -s gt -p 10000 -t rowwise_rand -m euclidean -z MG-RAST_pipe -c 10 -o Analysis_35b -cleanup</v>
      </c>
    </row>
    <row r="113" spans="2:61" customFormat="1"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BC113" s="23" t="s">
        <v>7</v>
      </c>
      <c r="BD113" s="23" t="s">
        <v>1325</v>
      </c>
      <c r="BE113" s="23">
        <v>35</v>
      </c>
      <c r="BF113">
        <v>4</v>
      </c>
      <c r="BG113" t="str">
        <f>CONCATENATE($BG$3,AY110,AZ110,BA110,BB110)</f>
        <v>~/EHFI/combine_summary_stats.pl -m pattern -w Analysis_35w -b Analysis_35b -o Analysis_35.P_VALUE_SUMMARY</v>
      </c>
    </row>
    <row r="114" spans="2:61" customFormat="1"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BC114" s="23" t="s">
        <v>7</v>
      </c>
      <c r="BD114" s="23" t="s">
        <v>1325</v>
      </c>
      <c r="BE114" s="23">
        <v>35</v>
      </c>
      <c r="BF114">
        <v>5</v>
      </c>
    </row>
    <row r="115" spans="2:61" customFormat="1">
      <c r="AL115" t="str">
        <f>CONCATENATE(F116)</f>
        <v>Analysis_36</v>
      </c>
      <c r="AY115" t="str">
        <f>CONCATENATE("-m pattern")</f>
        <v>-m pattern</v>
      </c>
      <c r="AZ115" t="str">
        <f>CONCATENATE(" -w ",F116,"w")</f>
        <v xml:space="preserve"> -w Analysis_36w</v>
      </c>
      <c r="BA115" t="str">
        <f>CONCATENATE(" -b ",F116,"b")</f>
        <v xml:space="preserve"> -b Analysis_36b</v>
      </c>
      <c r="BB115" s="23" t="str">
        <f>CONCATENATE(" -o ",F116,".P_VALUE_SUMMARY")</f>
        <v xml:space="preserve"> -o Analysis_36.P_VALUE_SUMMARY</v>
      </c>
      <c r="BC115" s="23" t="s">
        <v>7</v>
      </c>
      <c r="BD115" s="23" t="s">
        <v>1325</v>
      </c>
      <c r="BE115" s="23">
        <v>36</v>
      </c>
      <c r="BF115">
        <v>1</v>
      </c>
      <c r="BG115" t="str">
        <f>CONCATENATE("# ",AL115)</f>
        <v># Analysis_36</v>
      </c>
    </row>
    <row r="116" spans="2:61" customFormat="1">
      <c r="B116">
        <v>8</v>
      </c>
      <c r="C116" t="str">
        <f>VLOOKUP(D116,'datasets and notes'!$K$3:$L$18,2,FALSE)</f>
        <v>8.MG-RAST.100p.included.norm</v>
      </c>
      <c r="D116" t="str">
        <f>CONCATENATE(G116,".",L116,".",M116,".",K116)</f>
        <v>MG-RAST.100p.included.norm</v>
      </c>
      <c r="E116">
        <v>36</v>
      </c>
      <c r="F116" s="16" t="s">
        <v>261</v>
      </c>
      <c r="G116" s="16" t="s">
        <v>4</v>
      </c>
      <c r="H116" s="16" t="s">
        <v>551</v>
      </c>
      <c r="I116" s="16" t="s">
        <v>54</v>
      </c>
      <c r="J116" s="16" t="s">
        <v>47</v>
      </c>
      <c r="K116" s="16" t="s">
        <v>6</v>
      </c>
      <c r="L116" s="16" t="s">
        <v>7</v>
      </c>
      <c r="M116" s="16" t="s">
        <v>49</v>
      </c>
      <c r="N116" s="17">
        <v>0.57999999999999996</v>
      </c>
      <c r="O116" s="17">
        <v>0.26</v>
      </c>
      <c r="P116" s="17">
        <v>0.36</v>
      </c>
      <c r="Q116" s="17">
        <v>0.35</v>
      </c>
      <c r="R116" s="17">
        <v>0.18</v>
      </c>
      <c r="S116" s="17">
        <v>0</v>
      </c>
      <c r="T116" s="17">
        <v>0.14000000000000001</v>
      </c>
      <c r="U116" s="17">
        <v>0.28000000000000003</v>
      </c>
      <c r="V116" s="17">
        <v>0.26</v>
      </c>
      <c r="W116" s="17">
        <v>0.44</v>
      </c>
      <c r="X116" s="17">
        <v>0.94</v>
      </c>
      <c r="Y116" s="17">
        <v>0.87</v>
      </c>
      <c r="Z116" s="17">
        <v>0.49</v>
      </c>
      <c r="AA116" s="17">
        <v>0.81</v>
      </c>
      <c r="AB116" s="17">
        <v>0.47</v>
      </c>
      <c r="AC116" s="17">
        <v>0.89</v>
      </c>
      <c r="AD116" s="17">
        <v>0.96</v>
      </c>
      <c r="AE116" s="17">
        <v>0.91</v>
      </c>
      <c r="AF116" s="17">
        <v>0.81</v>
      </c>
      <c r="AG116" s="18">
        <v>0.73</v>
      </c>
      <c r="AH116" s="19">
        <v>1.0000000000000005E-3</v>
      </c>
      <c r="AI116" s="19">
        <v>4.4494718330152868E-19</v>
      </c>
      <c r="AJ116" s="18">
        <v>12</v>
      </c>
      <c r="AL116" t="str">
        <f>CONCATENATE(" -f ",C116)</f>
        <v xml:space="preserve"> -f 8.MG-RAST.100p.included.norm</v>
      </c>
      <c r="AM116" t="str">
        <f>CONCATENATE(" ","-g ","EHFI.groups ")</f>
        <v xml:space="preserve"> -g EHFI.groups </v>
      </c>
      <c r="AN116" t="str">
        <f>CONCATENATE("-s ","lt"," ")</f>
        <v xml:space="preserve">-s lt </v>
      </c>
      <c r="AO116" t="str">
        <f>CONCATENATE("-p ",$AO$1 )</f>
        <v>-p 10000</v>
      </c>
      <c r="AP116" t="str">
        <f>CONCATENATE(" -t dataset_rand ")</f>
        <v xml:space="preserve"> -t dataset_rand </v>
      </c>
      <c r="AQ116" t="str">
        <f>CONCATENATE("-m ",I116," ")</f>
        <v xml:space="preserve">-m euclidean </v>
      </c>
      <c r="AR116" t="str">
        <f>CONCATENATE("-z ",H116," ")</f>
        <v xml:space="preserve">-z MG-RAST_pipe </v>
      </c>
      <c r="AU116" t="str">
        <f>CONCATENATE(" -c ",$AU$1," ")</f>
        <v xml:space="preserve"> -c 10 </v>
      </c>
      <c r="AV116" t="str">
        <f>CONCATENATE("-o ",F116,"w")</f>
        <v>-o Analysis_36w</v>
      </c>
      <c r="AW116" s="23" t="s">
        <v>615</v>
      </c>
      <c r="BC116" s="23" t="s">
        <v>7</v>
      </c>
      <c r="BD116" s="23" t="s">
        <v>1325</v>
      </c>
      <c r="BE116" s="23">
        <v>36</v>
      </c>
      <c r="BF116">
        <v>2</v>
      </c>
      <c r="BG116" t="str">
        <f>CONCATENATE($BG$2,AL116,AM116,AN116,AO116,AP116,AQ116,AR116,AS116,AT116,AU116,AV116,AW116)</f>
        <v>~/EHFI/plot_pco_with_stats_all.3-4-13.pl -f 8.MG-RAST.100p.included.norm -g EHFI.groups -s lt -p 10000 -t dataset_rand -m euclidean -z MG-RAST_pipe  -c 10 -o Analysis_36w -cleanup</v>
      </c>
    </row>
    <row r="117" spans="2:61" customFormat="1">
      <c r="AL117" t="str">
        <f>CONCATENATE(" -f ",C116," ")</f>
        <v xml:space="preserve"> -f 8.MG-RAST.100p.included.norm </v>
      </c>
      <c r="AM117" t="str">
        <f>CONCATENATE(" ","-g ","EHFI.groups ")</f>
        <v xml:space="preserve"> -g EHFI.groups </v>
      </c>
      <c r="AN117" t="str">
        <f>CONCATENATE("-s ","gt"," ")</f>
        <v xml:space="preserve">-s gt </v>
      </c>
      <c r="AO117" t="str">
        <f>CONCATENATE("-p ",$AO$1 )</f>
        <v>-p 10000</v>
      </c>
      <c r="AP117" t="str">
        <f>CONCATENATE(" -t rowwise_rand ")</f>
        <v xml:space="preserve"> -t rowwise_rand </v>
      </c>
      <c r="AQ117" t="str">
        <f>CONCATENATE("-m ",I116," ")</f>
        <v xml:space="preserve">-m euclidean </v>
      </c>
      <c r="AR117" t="str">
        <f>CONCATENATE("-z ",H116," ")</f>
        <v xml:space="preserve">-z MG-RAST_pipe </v>
      </c>
      <c r="AU117" t="str">
        <f>CONCATENATE(" -c ",$AU$1," ")</f>
        <v xml:space="preserve"> -c 10 </v>
      </c>
      <c r="AV117" t="str">
        <f>CONCATENATE("-o ", F116,"b")</f>
        <v>-o Analysis_36b</v>
      </c>
      <c r="AW117" s="23" t="s">
        <v>615</v>
      </c>
      <c r="BB117" s="23"/>
      <c r="BC117" s="23" t="s">
        <v>7</v>
      </c>
      <c r="BD117" s="23" t="s">
        <v>1325</v>
      </c>
      <c r="BE117" s="23">
        <v>36</v>
      </c>
      <c r="BF117">
        <v>3</v>
      </c>
      <c r="BG117" t="str">
        <f>CONCATENATE($BG$2,AL117,AM117,AN117,AO117,AP117,AQ117,AR117,AS117,AT117,AU117,AV117,AW117)</f>
        <v>~/EHFI/plot_pco_with_stats_all.3-4-13.pl -f 8.MG-RAST.100p.included.norm  -g EHFI.groups -s gt -p 10000 -t rowwise_rand -m euclidean -z MG-RAST_pipe  -c 10 -o Analysis_36b -cleanup</v>
      </c>
    </row>
    <row r="118" spans="2:61" customFormat="1">
      <c r="BC118" s="23" t="s">
        <v>7</v>
      </c>
      <c r="BD118" s="23" t="s">
        <v>1325</v>
      </c>
      <c r="BE118" s="23">
        <v>36</v>
      </c>
      <c r="BF118">
        <v>4</v>
      </c>
      <c r="BG118" t="str">
        <f>CONCATENATE($BG$3,AY115,AZ115,BA115,BB115)</f>
        <v>~/EHFI/combine_summary_stats.pl -m pattern -w Analysis_36w -b Analysis_36b -o Analysis_36.P_VALUE_SUMMARY</v>
      </c>
    </row>
    <row r="119" spans="2:61" customFormat="1">
      <c r="BC119" s="23" t="s">
        <v>7</v>
      </c>
      <c r="BD119" s="23" t="s">
        <v>1325</v>
      </c>
      <c r="BE119" s="23">
        <v>36</v>
      </c>
      <c r="BF119">
        <v>5</v>
      </c>
      <c r="BI119" s="26"/>
    </row>
    <row r="120" spans="2:61" customFormat="1">
      <c r="AL120" t="str">
        <f>CONCATENATE(F121)</f>
        <v>Analysis_37</v>
      </c>
      <c r="AY120" t="str">
        <f>CONCATENATE("-m pattern")</f>
        <v>-m pattern</v>
      </c>
      <c r="AZ120" t="str">
        <f>CONCATENATE(" -w ",F121,"w")</f>
        <v xml:space="preserve"> -w Analysis_37w</v>
      </c>
      <c r="BA120" t="str">
        <f>CONCATENATE(" -b ",F121,"b")</f>
        <v xml:space="preserve"> -b Analysis_37b</v>
      </c>
      <c r="BB120" s="23" t="str">
        <f>CONCATENATE(" -o ",F121,".P_VALUE_SUMMARY")</f>
        <v xml:space="preserve"> -o Analysis_37.P_VALUE_SUMMARY</v>
      </c>
      <c r="BC120" s="23" t="s">
        <v>1328</v>
      </c>
      <c r="BD120" s="23" t="s">
        <v>1325</v>
      </c>
      <c r="BE120" s="23">
        <v>37</v>
      </c>
      <c r="BF120">
        <v>1</v>
      </c>
      <c r="BG120" t="str">
        <f>CONCATENATE("# ",AL120)</f>
        <v># Analysis_37</v>
      </c>
      <c r="BI120" s="26"/>
    </row>
    <row r="121" spans="2:61" customFormat="1">
      <c r="B121">
        <v>3</v>
      </c>
      <c r="C121" t="str">
        <f>VLOOKUP(D121,'datasets and notes'!$K$3:$L$18,2,FALSE)</f>
        <v>3.MG-RAST.MG-RAST_default.included.raw</v>
      </c>
      <c r="D121" t="str">
        <f>CONCATENATE(G121,".",L121,".",M121,".",K121)</f>
        <v>MG-RAST.MG-RAST_default.included.raw</v>
      </c>
      <c r="E121">
        <v>37</v>
      </c>
      <c r="F121" s="20" t="s">
        <v>262</v>
      </c>
      <c r="G121" s="16" t="s">
        <v>4</v>
      </c>
      <c r="H121" s="16" t="s">
        <v>552</v>
      </c>
      <c r="I121" s="16" t="s">
        <v>263</v>
      </c>
      <c r="J121" s="16" t="s">
        <v>47</v>
      </c>
      <c r="K121" s="16" t="s">
        <v>5</v>
      </c>
      <c r="L121" s="16" t="s">
        <v>48</v>
      </c>
      <c r="M121" s="16" t="s">
        <v>49</v>
      </c>
      <c r="N121" s="17" t="s">
        <v>264</v>
      </c>
      <c r="O121" s="17" t="s">
        <v>265</v>
      </c>
      <c r="P121" s="17" t="s">
        <v>266</v>
      </c>
      <c r="Q121" s="17" t="s">
        <v>267</v>
      </c>
      <c r="R121" s="17" t="s">
        <v>268</v>
      </c>
      <c r="S121" s="17" t="s">
        <v>102</v>
      </c>
      <c r="T121" s="17" t="s">
        <v>102</v>
      </c>
      <c r="U121" s="17" t="s">
        <v>102</v>
      </c>
      <c r="V121" s="17" t="s">
        <v>269</v>
      </c>
      <c r="W121" s="17" t="s">
        <v>270</v>
      </c>
      <c r="X121" s="17" t="s">
        <v>73</v>
      </c>
      <c r="Y121" s="17" t="s">
        <v>187</v>
      </c>
      <c r="Z121" s="17" t="s">
        <v>271</v>
      </c>
      <c r="AA121" s="17" t="s">
        <v>272</v>
      </c>
      <c r="AB121" s="17" t="s">
        <v>273</v>
      </c>
      <c r="AC121" s="17" t="s">
        <v>274</v>
      </c>
      <c r="AD121" s="17" t="s">
        <v>74</v>
      </c>
      <c r="AE121" s="17" t="s">
        <v>73</v>
      </c>
      <c r="AF121" s="17" t="s">
        <v>113</v>
      </c>
      <c r="AG121" s="18" t="s">
        <v>275</v>
      </c>
      <c r="AH121" s="19">
        <v>1</v>
      </c>
      <c r="AI121" s="19">
        <v>0</v>
      </c>
      <c r="AJ121" s="18">
        <v>53</v>
      </c>
      <c r="AL121" t="str">
        <f>CONCATENATE(" -f ",C121)</f>
        <v xml:space="preserve"> -f 3.MG-RAST.MG-RAST_default.included.raw</v>
      </c>
      <c r="AM121" t="str">
        <f>CONCATENATE(" ","-g ","EHFI.groups ")</f>
        <v xml:space="preserve"> -g EHFI.groups </v>
      </c>
      <c r="AN121" t="str">
        <f>CONCATENATE("-s ","lt"," ")</f>
        <v xml:space="preserve">-s lt </v>
      </c>
      <c r="AO121" t="str">
        <f>CONCATENATE("-p ",$AO$1 )</f>
        <v>-p 10000</v>
      </c>
      <c r="AP121" t="str">
        <f>CONCATENATE(" -t dataset_rand ")</f>
        <v xml:space="preserve"> -t dataset_rand </v>
      </c>
      <c r="AQ121" t="str">
        <f>CONCATENATE("-m ",I121," ")</f>
        <v xml:space="preserve">-m OTU </v>
      </c>
      <c r="AR121" t="str">
        <f>CONCATENATE("-z ",H121," ")</f>
        <v xml:space="preserve">-z OTU_pipe </v>
      </c>
      <c r="AU121" t="str">
        <f>CONCATENATE("-c ",$AU$1," ")</f>
        <v xml:space="preserve">-c 10 </v>
      </c>
      <c r="AV121" t="str">
        <f>CONCATENATE("-o ",F121,"w")</f>
        <v>-o Analysis_37w</v>
      </c>
      <c r="AW121" s="23" t="s">
        <v>615</v>
      </c>
      <c r="BC121" s="23" t="s">
        <v>1328</v>
      </c>
      <c r="BD121" s="23" t="s">
        <v>1325</v>
      </c>
      <c r="BE121" s="23">
        <v>37</v>
      </c>
      <c r="BF121">
        <v>2</v>
      </c>
      <c r="BG121" t="str">
        <f>CONCATENATE($BG$2,AL121,AM121,AN121,AO121,AP121,AQ121,AR121,AS121,AT121,AU121,AV121,AW121)</f>
        <v>~/EHFI/plot_pco_with_stats_all.3-4-13.pl -f 3.MG-RAST.MG-RAST_default.included.raw -g EHFI.groups -s lt -p 10000 -t dataset_rand -m OTU -z OTU_pipe -c 10 -o Analysis_37w -cleanup</v>
      </c>
      <c r="BI121" s="26"/>
    </row>
    <row r="122" spans="2:61" customFormat="1">
      <c r="AL122" t="str">
        <f>CONCATENATE(" -f ",C121," ")</f>
        <v xml:space="preserve"> -f 3.MG-RAST.MG-RAST_default.included.raw </v>
      </c>
      <c r="AM122" t="str">
        <f>CONCATENATE(" ","-g ","EHFI.groups ")</f>
        <v xml:space="preserve"> -g EHFI.groups </v>
      </c>
      <c r="AN122" t="str">
        <f>CONCATENATE("-s ","gt"," ")</f>
        <v xml:space="preserve">-s gt </v>
      </c>
      <c r="AO122" t="str">
        <f>CONCATENATE("-p ",$AO$1 )</f>
        <v>-p 10000</v>
      </c>
      <c r="AP122" t="str">
        <f>CONCATENATE(" -t rowwise_rand ")</f>
        <v xml:space="preserve"> -t rowwise_rand </v>
      </c>
      <c r="AQ122" t="str">
        <f>CONCATENATE("-m ",I121," ")</f>
        <v xml:space="preserve">-m OTU </v>
      </c>
      <c r="AR122" t="str">
        <f>CONCATENATE("-z ",H121," ")</f>
        <v xml:space="preserve">-z OTU_pipe </v>
      </c>
      <c r="AU122" t="str">
        <f>CONCATENATE("-c ",$AU$1," ")</f>
        <v xml:space="preserve">-c 10 </v>
      </c>
      <c r="AV122" t="str">
        <f>CONCATENATE("-o ", F121,"b")</f>
        <v>-o Analysis_37b</v>
      </c>
      <c r="AW122" s="23" t="s">
        <v>615</v>
      </c>
      <c r="BB122" s="23"/>
      <c r="BC122" s="23" t="s">
        <v>1328</v>
      </c>
      <c r="BD122" s="23" t="s">
        <v>1325</v>
      </c>
      <c r="BE122" s="23">
        <v>37</v>
      </c>
      <c r="BF122">
        <v>3</v>
      </c>
      <c r="BG122" t="str">
        <f>CONCATENATE($BG$2,AL122,AM122,AN122,AO122,AP122,AQ122,AR122,AS122,AT122,AU122,AV122,AW122)</f>
        <v>~/EHFI/plot_pco_with_stats_all.3-4-13.pl -f 3.MG-RAST.MG-RAST_default.included.raw  -g EHFI.groups -s gt -p 10000 -t rowwise_rand -m OTU -z OTU_pipe -c 10 -o Analysis_37b -cleanup</v>
      </c>
      <c r="BI122" s="26"/>
    </row>
    <row r="123" spans="2:61" customFormat="1">
      <c r="BC123" s="23" t="s">
        <v>1328</v>
      </c>
      <c r="BD123" s="23" t="s">
        <v>1325</v>
      </c>
      <c r="BE123" s="23">
        <v>37</v>
      </c>
      <c r="BF123">
        <v>4</v>
      </c>
      <c r="BG123" t="str">
        <f>CONCATENATE($BG$3,AY120,AZ120,BA120,BB120)</f>
        <v>~/EHFI/combine_summary_stats.pl -m pattern -w Analysis_37w -b Analysis_37b -o Analysis_37.P_VALUE_SUMMARY</v>
      </c>
      <c r="BI123" s="26"/>
    </row>
    <row r="124" spans="2:61" customFormat="1">
      <c r="BC124" s="23" t="s">
        <v>1328</v>
      </c>
      <c r="BD124" s="23" t="s">
        <v>1325</v>
      </c>
      <c r="BE124" s="23">
        <v>37</v>
      </c>
      <c r="BF124">
        <v>5</v>
      </c>
      <c r="BI124" s="26"/>
    </row>
    <row r="125" spans="2:61" customFormat="1">
      <c r="AL125" t="str">
        <f>CONCATENATE(F126)</f>
        <v>Analysis_38</v>
      </c>
      <c r="AY125" t="str">
        <f>CONCATENATE("-m pattern")</f>
        <v>-m pattern</v>
      </c>
      <c r="AZ125" t="str">
        <f>CONCATENATE(" -w ",F126,"w")</f>
        <v xml:space="preserve"> -w Analysis_38w</v>
      </c>
      <c r="BA125" t="str">
        <f>CONCATENATE(" -b ",F126,"b")</f>
        <v xml:space="preserve"> -b Analysis_38b</v>
      </c>
      <c r="BB125" s="23" t="str">
        <f>CONCATENATE(" -o ",F126,".P_VALUE_SUMMARY")</f>
        <v xml:space="preserve"> -o Analysis_38.P_VALUE_SUMMARY</v>
      </c>
      <c r="BC125" s="23" t="s">
        <v>1328</v>
      </c>
      <c r="BD125" s="23" t="s">
        <v>1325</v>
      </c>
      <c r="BE125" s="23">
        <v>38</v>
      </c>
      <c r="BF125">
        <v>1</v>
      </c>
      <c r="BG125" t="str">
        <f>CONCATENATE("# ",AL125)</f>
        <v># Analysis_38</v>
      </c>
      <c r="BI125" s="26"/>
    </row>
    <row r="126" spans="2:61" customFormat="1">
      <c r="B126">
        <v>3</v>
      </c>
      <c r="C126" t="str">
        <f>VLOOKUP(D126,'datasets and notes'!$K$3:$L$18,2,FALSE)</f>
        <v>3.MG-RAST.MG-RAST_default.included.raw</v>
      </c>
      <c r="D126" t="str">
        <f>CONCATENATE(G126,".",L126,".",M126,".",K126)</f>
        <v>MG-RAST.MG-RAST_default.included.raw</v>
      </c>
      <c r="E126">
        <v>38</v>
      </c>
      <c r="F126" s="20" t="s">
        <v>276</v>
      </c>
      <c r="G126" s="16" t="s">
        <v>4</v>
      </c>
      <c r="H126" s="16" t="s">
        <v>552</v>
      </c>
      <c r="I126" s="16" t="s">
        <v>277</v>
      </c>
      <c r="J126" s="16" t="s">
        <v>47</v>
      </c>
      <c r="K126" s="16" t="s">
        <v>5</v>
      </c>
      <c r="L126" s="16" t="s">
        <v>48</v>
      </c>
      <c r="M126" s="16" t="s">
        <v>49</v>
      </c>
      <c r="N126" s="17" t="s">
        <v>278</v>
      </c>
      <c r="O126" s="17" t="s">
        <v>265</v>
      </c>
      <c r="P126" s="17" t="s">
        <v>266</v>
      </c>
      <c r="Q126" s="17" t="s">
        <v>279</v>
      </c>
      <c r="R126" s="17" t="s">
        <v>280</v>
      </c>
      <c r="S126" s="17" t="s">
        <v>281</v>
      </c>
      <c r="T126" s="17" t="s">
        <v>281</v>
      </c>
      <c r="U126" s="17" t="s">
        <v>268</v>
      </c>
      <c r="V126" s="17" t="s">
        <v>282</v>
      </c>
      <c r="W126" s="17" t="s">
        <v>283</v>
      </c>
      <c r="X126" s="17" t="s">
        <v>73</v>
      </c>
      <c r="Y126" s="17" t="s">
        <v>284</v>
      </c>
      <c r="Z126" s="17" t="s">
        <v>264</v>
      </c>
      <c r="AA126" s="17" t="s">
        <v>285</v>
      </c>
      <c r="AB126" s="17" t="s">
        <v>121</v>
      </c>
      <c r="AC126" s="17" t="s">
        <v>187</v>
      </c>
      <c r="AD126" s="17" t="s">
        <v>76</v>
      </c>
      <c r="AE126" s="17" t="s">
        <v>67</v>
      </c>
      <c r="AF126" s="17" t="s">
        <v>113</v>
      </c>
      <c r="AG126" s="18" t="s">
        <v>285</v>
      </c>
      <c r="AH126" s="19">
        <v>1</v>
      </c>
      <c r="AI126" s="19">
        <v>0</v>
      </c>
      <c r="AJ126" s="18">
        <v>54</v>
      </c>
      <c r="AL126" t="str">
        <f>CONCATENATE(" -f ",C126)</f>
        <v xml:space="preserve"> -f 3.MG-RAST.MG-RAST_default.included.raw</v>
      </c>
      <c r="AM126" t="str">
        <f>CONCATENATE(" ","-g ","EHFI.groups ")</f>
        <v xml:space="preserve"> -g EHFI.groups </v>
      </c>
      <c r="AN126" t="str">
        <f>CONCATENATE("-s ","lt"," ")</f>
        <v xml:space="preserve">-s lt </v>
      </c>
      <c r="AO126" t="str">
        <f>CONCATENATE("-p ",$AO$1 )</f>
        <v>-p 10000</v>
      </c>
      <c r="AP126" t="str">
        <f>CONCATENATE(" -t dataset_rand ")</f>
        <v xml:space="preserve"> -t dataset_rand </v>
      </c>
      <c r="AQ126" t="str">
        <f>CONCATENATE("-m ",I126," ")</f>
        <v xml:space="preserve">-m w_OTU </v>
      </c>
      <c r="AR126" t="str">
        <f>CONCATENATE("-z ",H126," ")</f>
        <v xml:space="preserve">-z OTU_pipe </v>
      </c>
      <c r="AU126" t="str">
        <f>CONCATENATE("-c ",$AU$1," ")</f>
        <v xml:space="preserve">-c 10 </v>
      </c>
      <c r="AV126" t="str">
        <f>CONCATENATE("-o ",F126,"w")</f>
        <v>-o Analysis_38w</v>
      </c>
      <c r="AW126" s="23" t="s">
        <v>615</v>
      </c>
      <c r="BC126" s="23" t="s">
        <v>1328</v>
      </c>
      <c r="BD126" s="23" t="s">
        <v>1325</v>
      </c>
      <c r="BE126" s="23">
        <v>38</v>
      </c>
      <c r="BF126">
        <v>2</v>
      </c>
      <c r="BG126" t="str">
        <f>CONCATENATE($BG$2,AL126,AM126,AN126,AO126,AP126,AQ126,AR126,AS126,AT126,AU126,AV126,AW126)</f>
        <v>~/EHFI/plot_pco_with_stats_all.3-4-13.pl -f 3.MG-RAST.MG-RAST_default.included.raw -g EHFI.groups -s lt -p 10000 -t dataset_rand -m w_OTU -z OTU_pipe -c 10 -o Analysis_38w -cleanup</v>
      </c>
      <c r="BI126" s="26"/>
    </row>
    <row r="127" spans="2:61" customFormat="1">
      <c r="AL127" t="str">
        <f>CONCATENATE(" -f ",C126," ")</f>
        <v xml:space="preserve"> -f 3.MG-RAST.MG-RAST_default.included.raw </v>
      </c>
      <c r="AM127" t="str">
        <f>CONCATENATE(" ","-g ","EHFI.groups ")</f>
        <v xml:space="preserve"> -g EHFI.groups </v>
      </c>
      <c r="AN127" t="str">
        <f>CONCATENATE("-s ","gt"," ")</f>
        <v xml:space="preserve">-s gt </v>
      </c>
      <c r="AO127" t="str">
        <f>CONCATENATE("-p ",$AO$1 )</f>
        <v>-p 10000</v>
      </c>
      <c r="AP127" t="str">
        <f>CONCATENATE(" -t rowwise_rand ")</f>
        <v xml:space="preserve"> -t rowwise_rand </v>
      </c>
      <c r="AQ127" t="str">
        <f>CONCATENATE("-m ",I126," ")</f>
        <v xml:space="preserve">-m w_OTU </v>
      </c>
      <c r="AR127" t="str">
        <f>CONCATENATE("-z ",H126," ")</f>
        <v xml:space="preserve">-z OTU_pipe </v>
      </c>
      <c r="AU127" t="str">
        <f>CONCATENATE("-c ",$AU$1," ")</f>
        <v xml:space="preserve">-c 10 </v>
      </c>
      <c r="AV127" t="str">
        <f>CONCATENATE("-o ", F126,"b")</f>
        <v>-o Analysis_38b</v>
      </c>
      <c r="AW127" s="23" t="s">
        <v>615</v>
      </c>
      <c r="BB127" s="23"/>
      <c r="BC127" s="23" t="s">
        <v>1328</v>
      </c>
      <c r="BD127" s="23" t="s">
        <v>1325</v>
      </c>
      <c r="BE127" s="23">
        <v>38</v>
      </c>
      <c r="BF127">
        <v>3</v>
      </c>
      <c r="BG127" t="str">
        <f>CONCATENATE($BG$2,AL127,AM127,AN127,AO127,AP127,AQ127,AR127,AS127,AT127,AU127,AV127,AW127)</f>
        <v>~/EHFI/plot_pco_with_stats_all.3-4-13.pl -f 3.MG-RAST.MG-RAST_default.included.raw  -g EHFI.groups -s gt -p 10000 -t rowwise_rand -m w_OTU -z OTU_pipe -c 10 -o Analysis_38b -cleanup</v>
      </c>
      <c r="BI127" s="26"/>
    </row>
    <row r="128" spans="2:61" customFormat="1">
      <c r="BC128" s="23" t="s">
        <v>1328</v>
      </c>
      <c r="BD128" s="23" t="s">
        <v>1325</v>
      </c>
      <c r="BE128" s="23">
        <v>38</v>
      </c>
      <c r="BF128">
        <v>4</v>
      </c>
      <c r="BG128" t="str">
        <f>CONCATENATE($BG$3,AY125,AZ125,BA125,BB125)</f>
        <v>~/EHFI/combine_summary_stats.pl -m pattern -w Analysis_38w -b Analysis_38b -o Analysis_38.P_VALUE_SUMMARY</v>
      </c>
      <c r="BI128" s="26"/>
    </row>
    <row r="129" spans="2:59" customFormat="1">
      <c r="BC129" s="23" t="s">
        <v>1328</v>
      </c>
      <c r="BD129" s="23" t="s">
        <v>1325</v>
      </c>
      <c r="BE129" s="23">
        <v>38</v>
      </c>
      <c r="BF129">
        <v>5</v>
      </c>
    </row>
    <row r="130" spans="2:59" customFormat="1"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L130" t="str">
        <f>CONCATENATE(F131)</f>
        <v>Analysis_15</v>
      </c>
      <c r="AY130" t="str">
        <f>CONCATENATE("-m pattern")</f>
        <v>-m pattern</v>
      </c>
      <c r="AZ130" t="str">
        <f>CONCATENATE(" -w ",F131,"w")</f>
        <v xml:space="preserve"> -w Analysis_15w</v>
      </c>
      <c r="BA130" t="str">
        <f>CONCATENATE(" -b ",F131,"b")</f>
        <v xml:space="preserve"> -b Analysis_15b</v>
      </c>
      <c r="BB130" s="23" t="str">
        <f>CONCATENATE(" -o ",F131,".P_VALUE_SUMMARY")</f>
        <v xml:space="preserve"> -o Analysis_15.P_VALUE_SUMMARY</v>
      </c>
      <c r="BC130" s="23" t="s">
        <v>7</v>
      </c>
      <c r="BD130" s="23" t="s">
        <v>1326</v>
      </c>
      <c r="BE130" s="23">
        <v>15</v>
      </c>
      <c r="BF130">
        <v>1</v>
      </c>
      <c r="BG130" t="str">
        <f>CONCATENATE("# ",AL130)</f>
        <v># Analysis_15</v>
      </c>
    </row>
    <row r="131" spans="2:59" customFormat="1">
      <c r="B131">
        <v>8</v>
      </c>
      <c r="C131" t="str">
        <f>VLOOKUP(D131,'datasets and notes'!$K$3:$L$18,2,FALSE)</f>
        <v>8.MG-RAST.100p.included.norm</v>
      </c>
      <c r="D131" t="str">
        <f>CONCATENATE(G131,".",L131,".",M131,".",K131)</f>
        <v>MG-RAST.100p.included.norm</v>
      </c>
      <c r="E131">
        <v>15</v>
      </c>
      <c r="F131" s="16" t="s">
        <v>126</v>
      </c>
      <c r="G131" s="16" t="s">
        <v>4</v>
      </c>
      <c r="H131" s="16" t="s">
        <v>551</v>
      </c>
      <c r="I131" s="16" t="s">
        <v>46</v>
      </c>
      <c r="J131" s="16" t="s">
        <v>47</v>
      </c>
      <c r="K131" s="16" t="s">
        <v>6</v>
      </c>
      <c r="L131" s="16" t="s">
        <v>7</v>
      </c>
      <c r="M131" s="16" t="s">
        <v>49</v>
      </c>
      <c r="N131" s="17">
        <v>0.41</v>
      </c>
      <c r="O131" s="17">
        <v>7.0000000000000007E-2</v>
      </c>
      <c r="P131" s="17">
        <v>0.26</v>
      </c>
      <c r="Q131" s="17">
        <v>7.0000000000000007E-2</v>
      </c>
      <c r="R131" s="17">
        <v>0.13</v>
      </c>
      <c r="S131" s="17">
        <v>0.11</v>
      </c>
      <c r="T131" s="17">
        <v>0</v>
      </c>
      <c r="U131" s="17">
        <v>0.04</v>
      </c>
      <c r="V131" s="17">
        <v>0.17</v>
      </c>
      <c r="W131" s="17">
        <v>0.61</v>
      </c>
      <c r="X131" s="17">
        <v>0.76</v>
      </c>
      <c r="Y131" s="17">
        <v>0.75</v>
      </c>
      <c r="Z131" s="17">
        <v>0.32</v>
      </c>
      <c r="AA131" s="17">
        <v>0.8</v>
      </c>
      <c r="AB131" s="17">
        <v>0.21</v>
      </c>
      <c r="AC131" s="17">
        <v>0.87</v>
      </c>
      <c r="AD131" s="17">
        <v>1</v>
      </c>
      <c r="AE131" s="17">
        <v>0.92</v>
      </c>
      <c r="AF131" s="17">
        <v>0.63</v>
      </c>
      <c r="AG131" s="18">
        <v>0.54</v>
      </c>
      <c r="AH131" s="19">
        <v>1.0000000000000005E-3</v>
      </c>
      <c r="AI131" s="19">
        <v>4.4494718330152868E-19</v>
      </c>
      <c r="AJ131" s="18">
        <v>7</v>
      </c>
      <c r="AL131" t="str">
        <f>CONCATENATE(" -f ",C131)</f>
        <v xml:space="preserve"> -f 8.MG-RAST.100p.included.norm</v>
      </c>
      <c r="AM131" t="str">
        <f>CONCATENATE(" ","-g ","EHFI.groups ")</f>
        <v xml:space="preserve"> -g EHFI.groups </v>
      </c>
      <c r="AN131" t="str">
        <f>CONCATENATE("-s ","lt"," ")</f>
        <v xml:space="preserve">-s lt </v>
      </c>
      <c r="AO131" t="str">
        <f>CONCATENATE("-p ",$AO$1 )</f>
        <v>-p 10000</v>
      </c>
      <c r="AP131" t="str">
        <f>CONCATENATE(" -t dataset_rand ")</f>
        <v xml:space="preserve"> -t dataset_rand </v>
      </c>
      <c r="AQ131" t="str">
        <f>CONCATENATE("-m ",I131," ")</f>
        <v xml:space="preserve">-m bray-curtis </v>
      </c>
      <c r="AR131" t="str">
        <f>CONCATENATE("-z ",H131," ")</f>
        <v xml:space="preserve">-z MG-RAST_pipe </v>
      </c>
      <c r="AU131" t="str">
        <f>CONCATENATE("-c ",$AU$1," ")</f>
        <v xml:space="preserve">-c 10 </v>
      </c>
      <c r="AV131" t="str">
        <f>CONCATENATE("-o ",F131,"w")</f>
        <v>-o Analysis_15w</v>
      </c>
      <c r="AW131" s="23" t="s">
        <v>615</v>
      </c>
      <c r="BC131" s="23" t="s">
        <v>7</v>
      </c>
      <c r="BD131" s="23" t="s">
        <v>1326</v>
      </c>
      <c r="BE131" s="23">
        <v>15</v>
      </c>
      <c r="BF131">
        <v>2</v>
      </c>
      <c r="BG131" t="str">
        <f>CONCATENATE($BG$2,AL131,AM131,AN131,AO131,AP131,AQ131,AR131,AS131,AT131,AU131,AV131,AW131)</f>
        <v>~/EHFI/plot_pco_with_stats_all.3-4-13.pl -f 8.MG-RAST.100p.included.norm -g EHFI.groups -s lt -p 10000 -t dataset_rand -m bray-curtis -z MG-RAST_pipe -c 10 -o Analysis_15w -cleanup</v>
      </c>
    </row>
    <row r="132" spans="2:59" customFormat="1">
      <c r="AL132" t="str">
        <f>CONCATENATE(" -f ",C131," ")</f>
        <v xml:space="preserve"> -f 8.MG-RAST.100p.included.norm </v>
      </c>
      <c r="AM132" t="str">
        <f>CONCATENATE(" ","-g ","EHFI.groups ")</f>
        <v xml:space="preserve"> -g EHFI.groups </v>
      </c>
      <c r="AN132" t="str">
        <f>CONCATENATE("-s ","gt"," ")</f>
        <v xml:space="preserve">-s gt </v>
      </c>
      <c r="AO132" t="str">
        <f>CONCATENATE("-p ",$AO$1 )</f>
        <v>-p 10000</v>
      </c>
      <c r="AP132" t="str">
        <f>CONCATENATE(" -t rowwise_rand ")</f>
        <v xml:space="preserve"> -t rowwise_rand </v>
      </c>
      <c r="AQ132" t="str">
        <f>CONCATENATE("-m ",I131," ")</f>
        <v xml:space="preserve">-m bray-curtis </v>
      </c>
      <c r="AR132" t="str">
        <f>CONCATENATE("-z ",H131," ")</f>
        <v xml:space="preserve">-z MG-RAST_pipe </v>
      </c>
      <c r="AU132" t="str">
        <f>CONCATENATE("-c ",$AU$1," ")</f>
        <v xml:space="preserve">-c 10 </v>
      </c>
      <c r="AV132" t="str">
        <f>CONCATENATE("-o ", F131,"b")</f>
        <v>-o Analysis_15b</v>
      </c>
      <c r="AW132" s="23" t="s">
        <v>615</v>
      </c>
      <c r="BB132" s="23"/>
      <c r="BC132" s="23" t="s">
        <v>7</v>
      </c>
      <c r="BD132" s="23" t="s">
        <v>1326</v>
      </c>
      <c r="BE132" s="23">
        <v>15</v>
      </c>
      <c r="BF132">
        <v>3</v>
      </c>
      <c r="BG132" t="str">
        <f>CONCATENATE($BG$2,AL132,AM132,AN132,AO132,AP132,AQ132,AR132,AS132,AT132,AU132,AV132,AW132)</f>
        <v>~/EHFI/plot_pco_with_stats_all.3-4-13.pl -f 8.MG-RAST.100p.included.norm  -g EHFI.groups -s gt -p 10000 -t rowwise_rand -m bray-curtis -z MG-RAST_pipe -c 10 -o Analysis_15b -cleanup</v>
      </c>
    </row>
    <row r="133" spans="2:59" customFormat="1">
      <c r="BC133" s="23" t="s">
        <v>7</v>
      </c>
      <c r="BD133" s="23" t="s">
        <v>1326</v>
      </c>
      <c r="BE133" s="23">
        <v>15</v>
      </c>
      <c r="BF133">
        <v>4</v>
      </c>
      <c r="BG133" t="str">
        <f>CONCATENATE($BG$3,AY130,AZ130,BA130,BB130)</f>
        <v>~/EHFI/combine_summary_stats.pl -m pattern -w Analysis_15w -b Analysis_15b -o Analysis_15.P_VALUE_SUMMARY</v>
      </c>
    </row>
    <row r="134" spans="2:59" customFormat="1">
      <c r="BC134" s="23" t="s">
        <v>7</v>
      </c>
      <c r="BD134" s="23" t="s">
        <v>1326</v>
      </c>
      <c r="BE134" s="23">
        <v>15</v>
      </c>
      <c r="BF134">
        <v>5</v>
      </c>
    </row>
    <row r="135" spans="2:59" customFormat="1">
      <c r="AL135" t="str">
        <f>CONCATENATE(F136)</f>
        <v>Analysis_19</v>
      </c>
      <c r="AY135" t="str">
        <f>CONCATENATE("-m pattern")</f>
        <v>-m pattern</v>
      </c>
      <c r="AZ135" t="str">
        <f>CONCATENATE(" -w ",F136,"w")</f>
        <v xml:space="preserve"> -w Analysis_19w</v>
      </c>
      <c r="BA135" t="str">
        <f>CONCATENATE(" -b ",F136,"b")</f>
        <v xml:space="preserve"> -b Analysis_19b</v>
      </c>
      <c r="BB135" s="23" t="str">
        <f>CONCATENATE(" -o ",F136,".P_VALUE_SUMMARY")</f>
        <v xml:space="preserve"> -o Analysis_19.P_VALUE_SUMMARY</v>
      </c>
      <c r="BC135" s="23" t="s">
        <v>7</v>
      </c>
      <c r="BD135" s="23" t="s">
        <v>1326</v>
      </c>
      <c r="BE135" s="23">
        <v>19</v>
      </c>
      <c r="BF135">
        <v>1</v>
      </c>
      <c r="BG135" t="str">
        <f>CONCATENATE("# ",AL135)</f>
        <v># Analysis_19</v>
      </c>
    </row>
    <row r="136" spans="2:59" customFormat="1">
      <c r="B136">
        <v>15</v>
      </c>
      <c r="C136" t="str">
        <f>VLOOKUP(D136,'datasets and notes'!$K$3:$L$18,2,FALSE)</f>
        <v>15.Qiime.100p.included.raw</v>
      </c>
      <c r="D136" t="str">
        <f>CONCATENATE(G136,".",L136,".",M136,".",K136)</f>
        <v>Qiime.100p.included.raw</v>
      </c>
      <c r="E136">
        <v>19</v>
      </c>
      <c r="F136" s="20" t="s">
        <v>135</v>
      </c>
      <c r="G136" s="16" t="s">
        <v>8</v>
      </c>
      <c r="H136" s="16" t="s">
        <v>554</v>
      </c>
      <c r="I136" s="16" t="s">
        <v>60</v>
      </c>
      <c r="J136" s="16" t="s">
        <v>61</v>
      </c>
      <c r="K136" s="16" t="s">
        <v>5</v>
      </c>
      <c r="L136" s="16" t="s">
        <v>7</v>
      </c>
      <c r="M136" s="16" t="s">
        <v>49</v>
      </c>
      <c r="N136" s="17">
        <v>0.96</v>
      </c>
      <c r="O136" s="17" t="s">
        <v>136</v>
      </c>
      <c r="P136" s="17" t="s">
        <v>137</v>
      </c>
      <c r="Q136" s="17" t="s">
        <v>138</v>
      </c>
      <c r="R136" s="17">
        <v>0.15</v>
      </c>
      <c r="S136" s="17" t="s">
        <v>139</v>
      </c>
      <c r="T136" s="17" t="s">
        <v>140</v>
      </c>
      <c r="U136" s="17" t="s">
        <v>141</v>
      </c>
      <c r="V136" s="17" t="s">
        <v>142</v>
      </c>
      <c r="W136" s="17" t="s">
        <v>143</v>
      </c>
      <c r="X136" s="17" t="s">
        <v>144</v>
      </c>
      <c r="Y136" s="17" t="s">
        <v>145</v>
      </c>
      <c r="Z136" s="17">
        <v>0.45</v>
      </c>
      <c r="AA136" s="17" t="s">
        <v>146</v>
      </c>
      <c r="AB136" s="17" t="s">
        <v>147</v>
      </c>
      <c r="AC136" s="17" t="s">
        <v>148</v>
      </c>
      <c r="AD136" s="17" t="s">
        <v>149</v>
      </c>
      <c r="AE136" s="17" t="s">
        <v>150</v>
      </c>
      <c r="AF136" s="17" t="s">
        <v>151</v>
      </c>
      <c r="AG136" s="18" t="s">
        <v>152</v>
      </c>
      <c r="AH136" s="19">
        <v>0.44685000000000008</v>
      </c>
      <c r="AI136" s="19">
        <v>0.43585418553987926</v>
      </c>
      <c r="AJ136" s="18">
        <v>50</v>
      </c>
      <c r="AK136" t="str">
        <f>L136</f>
        <v>100p</v>
      </c>
      <c r="AL136" t="str">
        <f>CONCATENATE(" -f ",C136)</f>
        <v xml:space="preserve"> -f 15.Qiime.100p.included.raw</v>
      </c>
      <c r="AM136" t="str">
        <f>CONCATENATE(" ","-g ","EHFI.groups ")</f>
        <v xml:space="preserve"> -g EHFI.groups </v>
      </c>
      <c r="AN136" t="str">
        <f>CONCATENATE("-s ","lt"," ")</f>
        <v xml:space="preserve">-s lt </v>
      </c>
      <c r="AO136" t="str">
        <f>CONCATENATE("-p ",$AO$1 )</f>
        <v>-p 10000</v>
      </c>
      <c r="AP136" t="str">
        <f>CONCATENATE(" -t dataset_rand ")</f>
        <v xml:space="preserve"> -t dataset_rand </v>
      </c>
      <c r="AQ136" t="str">
        <f>CONCATENATE("-m ",I136," ")</f>
        <v xml:space="preserve">-m unifrac </v>
      </c>
      <c r="AR136" t="str">
        <f>CONCATENATE("-z ",H136," ")</f>
        <v xml:space="preserve">-z qiime_pipe </v>
      </c>
      <c r="AS136" t="str">
        <f>CONCATENATE(" -q ",$AS$1," ")</f>
        <v xml:space="preserve"> -q qiime_table </v>
      </c>
      <c r="AT136" s="23" t="s">
        <v>1335</v>
      </c>
      <c r="AU136" t="str">
        <f>CONCATENATE(" -c ",$AU$1," ")</f>
        <v xml:space="preserve"> -c 10 </v>
      </c>
      <c r="AV136" t="str">
        <f>CONCATENATE("-o ",F136,"w")</f>
        <v>-o Analysis_19w</v>
      </c>
      <c r="AW136" s="23" t="s">
        <v>615</v>
      </c>
      <c r="BC136" s="23" t="s">
        <v>7</v>
      </c>
      <c r="BD136" s="23" t="s">
        <v>1326</v>
      </c>
      <c r="BE136" s="23">
        <v>19</v>
      </c>
      <c r="BF136">
        <v>2</v>
      </c>
      <c r="BG136" t="str">
        <f>CONCATENATE($BG$2,AL136,AM136,AN136,AO136,AP136,AQ136,AR136,AS136,AT136,AU136,AV136,AW136)</f>
        <v>~/EHFI/plot_pco_with_stats_all.3-4-13.pl -f 15.Qiime.100p.included.raw -g EHFI.groups -s lt -p 10000 -t dataset_rand -m unifrac -z qiime_pipe  -q qiime_table  -a  -c 10 -o Analysis_19w -cleanup</v>
      </c>
    </row>
    <row r="137" spans="2:59" customFormat="1">
      <c r="AL137" t="str">
        <f>CONCATENATE(" -f ",C136," ")</f>
        <v xml:space="preserve"> -f 15.Qiime.100p.included.raw </v>
      </c>
      <c r="AM137" t="str">
        <f>CONCATENATE(" ","-g ","EHFI.groups ")</f>
        <v xml:space="preserve"> -g EHFI.groups </v>
      </c>
      <c r="AN137" t="str">
        <f>CONCATENATE("-s ","gt"," ")</f>
        <v xml:space="preserve">-s gt </v>
      </c>
      <c r="AO137" t="str">
        <f>CONCATENATE("-p ",$AO$1 )</f>
        <v>-p 10000</v>
      </c>
      <c r="AP137" t="str">
        <f>CONCATENATE(" -t rowwise_rand ")</f>
        <v xml:space="preserve"> -t rowwise_rand </v>
      </c>
      <c r="AQ137" t="str">
        <f>CONCATENATE("-m ",I136," ")</f>
        <v xml:space="preserve">-m unifrac </v>
      </c>
      <c r="AR137" t="str">
        <f>CONCATENATE("-z ",H136," ")</f>
        <v xml:space="preserve">-z qiime_pipe </v>
      </c>
      <c r="AS137" t="str">
        <f>CONCATENATE(" -q ",$AS$1," ")</f>
        <v xml:space="preserve"> -q qiime_table </v>
      </c>
      <c r="AT137" s="23" t="s">
        <v>1335</v>
      </c>
      <c r="AU137" t="str">
        <f>CONCATENATE(" -c ",$AU$1," ")</f>
        <v xml:space="preserve"> -c 10 </v>
      </c>
      <c r="AV137" t="str">
        <f>CONCATENATE("-o ", F136,"b")</f>
        <v>-o Analysis_19b</v>
      </c>
      <c r="AW137" s="23" t="s">
        <v>615</v>
      </c>
      <c r="BB137" s="23"/>
      <c r="BC137" s="23" t="s">
        <v>7</v>
      </c>
      <c r="BD137" s="23" t="s">
        <v>1326</v>
      </c>
      <c r="BE137" s="23">
        <v>19</v>
      </c>
      <c r="BF137">
        <v>3</v>
      </c>
      <c r="BG137" t="str">
        <f>CONCATENATE($BG$2,AL137,AM137,AN137,AO137,AP137,AQ137,AR137,AS137,AT137,AU137,AV137,AW137)</f>
        <v>~/EHFI/plot_pco_with_stats_all.3-4-13.pl -f 15.Qiime.100p.included.raw  -g EHFI.groups -s gt -p 10000 -t rowwise_rand -m unifrac -z qiime_pipe  -q qiime_table  -a  -c 10 -o Analysis_19b -cleanup</v>
      </c>
    </row>
    <row r="138" spans="2:59" customFormat="1">
      <c r="BC138" s="23" t="s">
        <v>7</v>
      </c>
      <c r="BD138" s="23" t="s">
        <v>1326</v>
      </c>
      <c r="BE138" s="23">
        <v>19</v>
      </c>
      <c r="BF138">
        <v>4</v>
      </c>
      <c r="BG138" t="str">
        <f>CONCATENATE($BG$3,AY135,AZ135,BA135,BB135)</f>
        <v>~/EHFI/combine_summary_stats.pl -m pattern -w Analysis_19w -b Analysis_19b -o Analysis_19.P_VALUE_SUMMARY</v>
      </c>
    </row>
    <row r="139" spans="2:59" customFormat="1">
      <c r="BC139" s="23" t="s">
        <v>7</v>
      </c>
      <c r="BD139" s="23" t="s">
        <v>1326</v>
      </c>
      <c r="BE139" s="23">
        <v>19</v>
      </c>
      <c r="BF139">
        <v>5</v>
      </c>
    </row>
    <row r="140" spans="2:59" customFormat="1">
      <c r="AL140" t="str">
        <f>CONCATENATE(F141)</f>
        <v>Analysis_20</v>
      </c>
      <c r="AY140" t="str">
        <f>CONCATENATE("-m pattern")</f>
        <v>-m pattern</v>
      </c>
      <c r="AZ140" t="str">
        <f>CONCATENATE(" -w ",F141,"w")</f>
        <v xml:space="preserve"> -w Analysis_20w</v>
      </c>
      <c r="BA140" t="str">
        <f>CONCATENATE(" -b ",F141,"b")</f>
        <v xml:space="preserve"> -b Analysis_20b</v>
      </c>
      <c r="BB140" s="23" t="str">
        <f>CONCATENATE(" -o ",F141,".P_VALUE_SUMMARY")</f>
        <v xml:space="preserve"> -o Analysis_20.P_VALUE_SUMMARY</v>
      </c>
      <c r="BC140" s="23" t="s">
        <v>7</v>
      </c>
      <c r="BD140" s="23" t="s">
        <v>1326</v>
      </c>
      <c r="BE140" s="23">
        <v>20</v>
      </c>
      <c r="BF140">
        <v>1</v>
      </c>
      <c r="BG140" t="str">
        <f>CONCATENATE("# ",AL140)</f>
        <v># Analysis_20</v>
      </c>
    </row>
    <row r="141" spans="2:59" customFormat="1">
      <c r="B141">
        <v>16</v>
      </c>
      <c r="C141" t="str">
        <f>VLOOKUP(D141,'datasets and notes'!$K$3:$L$18,2,FALSE)</f>
        <v>16.Qiime.100p.included.norm</v>
      </c>
      <c r="D141" t="str">
        <f>CONCATENATE(G141,".",L141,".",M141,".",K141)</f>
        <v>Qiime.100p.included.norm</v>
      </c>
      <c r="E141">
        <v>20</v>
      </c>
      <c r="F141" s="20" t="s">
        <v>153</v>
      </c>
      <c r="G141" s="16" t="s">
        <v>8</v>
      </c>
      <c r="H141" s="16" t="s">
        <v>554</v>
      </c>
      <c r="I141" s="16" t="s">
        <v>70</v>
      </c>
      <c r="J141" s="16" t="s">
        <v>61</v>
      </c>
      <c r="K141" s="16" t="s">
        <v>6</v>
      </c>
      <c r="L141" s="16" t="s">
        <v>7</v>
      </c>
      <c r="M141" s="16" t="s">
        <v>49</v>
      </c>
      <c r="N141" s="17" t="s">
        <v>154</v>
      </c>
      <c r="O141" s="17" t="s">
        <v>155</v>
      </c>
      <c r="P141" s="17" t="s">
        <v>156</v>
      </c>
      <c r="Q141" s="17" t="s">
        <v>157</v>
      </c>
      <c r="R141" s="17">
        <v>0.08</v>
      </c>
      <c r="S141" s="17" t="s">
        <v>158</v>
      </c>
      <c r="T141" s="17" t="s">
        <v>159</v>
      </c>
      <c r="U141" s="17" t="s">
        <v>160</v>
      </c>
      <c r="V141" s="17" t="s">
        <v>161</v>
      </c>
      <c r="W141" s="17" t="s">
        <v>162</v>
      </c>
      <c r="X141" s="17" t="s">
        <v>163</v>
      </c>
      <c r="Y141" s="17" t="s">
        <v>164</v>
      </c>
      <c r="Z141" s="17" t="s">
        <v>165</v>
      </c>
      <c r="AA141" s="17" t="s">
        <v>166</v>
      </c>
      <c r="AB141" s="17" t="s">
        <v>167</v>
      </c>
      <c r="AC141" s="17" t="s">
        <v>168</v>
      </c>
      <c r="AD141" s="17" t="s">
        <v>169</v>
      </c>
      <c r="AE141" s="17" t="s">
        <v>170</v>
      </c>
      <c r="AF141" s="17" t="s">
        <v>171</v>
      </c>
      <c r="AG141" s="18" t="s">
        <v>172</v>
      </c>
      <c r="AH141" s="19">
        <v>0.42560000000000003</v>
      </c>
      <c r="AI141" s="19">
        <v>0.33066351158653229</v>
      </c>
      <c r="AJ141" s="18">
        <v>49</v>
      </c>
      <c r="AK141" t="str">
        <f>L141</f>
        <v>100p</v>
      </c>
      <c r="AL141" t="str">
        <f>CONCATENATE(" -f ",C141)</f>
        <v xml:space="preserve"> -f 16.Qiime.100p.included.norm</v>
      </c>
      <c r="AM141" t="str">
        <f>CONCATENATE(" ","-g ","EHFI.groups ")</f>
        <v xml:space="preserve"> -g EHFI.groups </v>
      </c>
      <c r="AN141" t="str">
        <f>CONCATENATE("-s ","lt"," ")</f>
        <v xml:space="preserve">-s lt </v>
      </c>
      <c r="AO141" t="str">
        <f>CONCATENATE("-p ",$AO$1 )</f>
        <v>-p 10000</v>
      </c>
      <c r="AP141" t="str">
        <f>CONCATENATE(" -t dataset_rand ")</f>
        <v xml:space="preserve"> -t dataset_rand </v>
      </c>
      <c r="AQ141" t="str">
        <f>CONCATENATE("-m ",I141," ")</f>
        <v xml:space="preserve">-m weighted_unifrac </v>
      </c>
      <c r="AR141" t="str">
        <f>CONCATENATE("-z ",H141," ")</f>
        <v xml:space="preserve">-z qiime_pipe </v>
      </c>
      <c r="AS141" t="str">
        <f>CONCATENATE(" -q ",$AS$1," ")</f>
        <v xml:space="preserve"> -q qiime_table </v>
      </c>
      <c r="AT141" s="23" t="s">
        <v>1335</v>
      </c>
      <c r="AU141" t="str">
        <f>CONCATENATE(" -c ",$AU$1," ")</f>
        <v xml:space="preserve"> -c 10 </v>
      </c>
      <c r="AV141" t="str">
        <f>CONCATENATE("-o ",F141,"w")</f>
        <v>-o Analysis_20w</v>
      </c>
      <c r="AW141" s="23" t="s">
        <v>615</v>
      </c>
      <c r="BC141" s="23" t="s">
        <v>7</v>
      </c>
      <c r="BD141" s="23" t="s">
        <v>1326</v>
      </c>
      <c r="BE141" s="23">
        <v>20</v>
      </c>
      <c r="BF141">
        <v>2</v>
      </c>
      <c r="BG141" t="str">
        <f>CONCATENATE($BG$2,AL141,AM141,AN141,AO141,AP141,AQ141,AR141,AS141,AT141,AU141,AV141,AW141)</f>
        <v>~/EHFI/plot_pco_with_stats_all.3-4-13.pl -f 16.Qiime.100p.included.norm -g EHFI.groups -s lt -p 10000 -t dataset_rand -m weighted_unifrac -z qiime_pipe  -q qiime_table  -a  -c 10 -o Analysis_20w -cleanup</v>
      </c>
    </row>
    <row r="142" spans="2:59" customFormat="1"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L142" t="str">
        <f>CONCATENATE(" -f ",C141," ")</f>
        <v xml:space="preserve"> -f 16.Qiime.100p.included.norm </v>
      </c>
      <c r="AM142" t="str">
        <f>CONCATENATE(" ","-g ","EHFI.groups ")</f>
        <v xml:space="preserve"> -g EHFI.groups </v>
      </c>
      <c r="AN142" t="str">
        <f>CONCATENATE("-s ","gt"," ")</f>
        <v xml:space="preserve">-s gt </v>
      </c>
      <c r="AO142" t="str">
        <f>CONCATENATE("-p ",$AO$1 )</f>
        <v>-p 10000</v>
      </c>
      <c r="AP142" t="str">
        <f>CONCATENATE(" -t rowwise_rand ")</f>
        <v xml:space="preserve"> -t rowwise_rand </v>
      </c>
      <c r="AQ142" t="str">
        <f>CONCATENATE("-m ",I141," ")</f>
        <v xml:space="preserve">-m weighted_unifrac </v>
      </c>
      <c r="AR142" t="str">
        <f>CONCATENATE("-z ",H141," ")</f>
        <v xml:space="preserve">-z qiime_pipe </v>
      </c>
      <c r="AS142" t="str">
        <f>CONCATENATE(" -q ",$AS$1," ")</f>
        <v xml:space="preserve"> -q qiime_table </v>
      </c>
      <c r="AT142" s="23" t="s">
        <v>1335</v>
      </c>
      <c r="AU142" t="str">
        <f>CONCATENATE(" -c ",$AU$1," ")</f>
        <v xml:space="preserve"> -c 10 </v>
      </c>
      <c r="AV142" t="str">
        <f>CONCATENATE("-o ", F141,"b")</f>
        <v>-o Analysis_20b</v>
      </c>
      <c r="AW142" s="23" t="s">
        <v>615</v>
      </c>
      <c r="BB142" s="23"/>
      <c r="BC142" s="23" t="s">
        <v>7</v>
      </c>
      <c r="BD142" s="23" t="s">
        <v>1326</v>
      </c>
      <c r="BE142" s="23">
        <v>20</v>
      </c>
      <c r="BF142">
        <v>3</v>
      </c>
      <c r="BG142" t="str">
        <f>CONCATENATE($BG$2,AL142,AM142,AN142,AO142,AP142,AQ142,AR142,AS142,AT142,AU142,AV142,AW142)</f>
        <v>~/EHFI/plot_pco_with_stats_all.3-4-13.pl -f 16.Qiime.100p.included.norm  -g EHFI.groups -s gt -p 10000 -t rowwise_rand -m weighted_unifrac -z qiime_pipe  -q qiime_table  -a  -c 10 -o Analysis_20b -cleanup</v>
      </c>
    </row>
    <row r="143" spans="2:59" customFormat="1">
      <c r="BC143" s="23" t="s">
        <v>7</v>
      </c>
      <c r="BD143" s="23" t="s">
        <v>1326</v>
      </c>
      <c r="BE143" s="23">
        <v>20</v>
      </c>
      <c r="BF143">
        <v>4</v>
      </c>
      <c r="BG143" t="str">
        <f>CONCATENATE($BG$3,AY140,AZ140,BA140,BB140)</f>
        <v>~/EHFI/combine_summary_stats.pl -m pattern -w Analysis_20w -b Analysis_20b -o Analysis_20.P_VALUE_SUMMARY</v>
      </c>
    </row>
    <row r="144" spans="2:59" customFormat="1">
      <c r="BC144" s="23" t="s">
        <v>7</v>
      </c>
      <c r="BD144" s="23" t="s">
        <v>1326</v>
      </c>
      <c r="BE144" s="23">
        <v>20</v>
      </c>
      <c r="BF144">
        <v>5</v>
      </c>
    </row>
    <row r="145" spans="2:59" customFormat="1">
      <c r="AL145" t="str">
        <f>CONCATENATE(F146)</f>
        <v>Analysis_21</v>
      </c>
      <c r="AY145" t="str">
        <f>CONCATENATE("-m pattern")</f>
        <v>-m pattern</v>
      </c>
      <c r="AZ145" t="str">
        <f>CONCATENATE(" -w ",F146,"w")</f>
        <v xml:space="preserve"> -w Analysis_21w</v>
      </c>
      <c r="BA145" t="str">
        <f>CONCATENATE(" -b ",F146,"b")</f>
        <v xml:space="preserve"> -b Analysis_21b</v>
      </c>
      <c r="BB145" s="23" t="str">
        <f>CONCATENATE(" -o ",F146,".P_VALUE_SUMMARY")</f>
        <v xml:space="preserve"> -o Analysis_21.P_VALUE_SUMMARY</v>
      </c>
      <c r="BC145" s="23" t="s">
        <v>7</v>
      </c>
      <c r="BD145" s="23" t="s">
        <v>1326</v>
      </c>
      <c r="BE145" s="23">
        <v>21</v>
      </c>
      <c r="BF145">
        <v>1</v>
      </c>
      <c r="BG145" t="str">
        <f>CONCATENATE("# ",AL145)</f>
        <v># Analysis_21</v>
      </c>
    </row>
    <row r="146" spans="2:59" customFormat="1">
      <c r="B146">
        <v>15</v>
      </c>
      <c r="C146" t="str">
        <f>VLOOKUP(D146,'datasets and notes'!$K$3:$L$18,2,FALSE)</f>
        <v>15.Qiime.100p.included.raw</v>
      </c>
      <c r="D146" t="str">
        <f>CONCATENATE(G146,".",L146,".",M146,".",K146)</f>
        <v>Qiime.100p.included.raw</v>
      </c>
      <c r="E146">
        <v>21</v>
      </c>
      <c r="F146" s="20" t="s">
        <v>173</v>
      </c>
      <c r="G146" s="16" t="s">
        <v>8</v>
      </c>
      <c r="H146" s="16" t="s">
        <v>554</v>
      </c>
      <c r="I146" s="16" t="s">
        <v>70</v>
      </c>
      <c r="J146" s="16" t="s">
        <v>61</v>
      </c>
      <c r="K146" s="16" t="s">
        <v>5</v>
      </c>
      <c r="L146" s="16" t="s">
        <v>7</v>
      </c>
      <c r="M146" s="16" t="s">
        <v>49</v>
      </c>
      <c r="N146" s="17" t="s">
        <v>174</v>
      </c>
      <c r="O146" s="17" t="s">
        <v>175</v>
      </c>
      <c r="P146" s="17" t="s">
        <v>176</v>
      </c>
      <c r="Q146" s="17" t="s">
        <v>177</v>
      </c>
      <c r="R146" s="17">
        <v>0.04</v>
      </c>
      <c r="S146" s="17" t="s">
        <v>178</v>
      </c>
      <c r="T146" s="17" t="s">
        <v>179</v>
      </c>
      <c r="U146" s="17" t="s">
        <v>180</v>
      </c>
      <c r="V146" s="17" t="s">
        <v>181</v>
      </c>
      <c r="W146" s="17" t="s">
        <v>182</v>
      </c>
      <c r="X146" s="17" t="s">
        <v>183</v>
      </c>
      <c r="Y146" s="17" t="s">
        <v>184</v>
      </c>
      <c r="Z146" s="17">
        <v>0.36</v>
      </c>
      <c r="AA146" s="17" t="s">
        <v>185</v>
      </c>
      <c r="AB146" s="17" t="s">
        <v>186</v>
      </c>
      <c r="AC146" s="17" t="s">
        <v>187</v>
      </c>
      <c r="AD146" s="17" t="s">
        <v>188</v>
      </c>
      <c r="AE146" s="17" t="s">
        <v>189</v>
      </c>
      <c r="AF146" s="17" t="s">
        <v>190</v>
      </c>
      <c r="AG146" s="18" t="s">
        <v>191</v>
      </c>
      <c r="AH146" s="19">
        <v>0.50529999999999997</v>
      </c>
      <c r="AI146" s="19">
        <v>0.45044026416268268</v>
      </c>
      <c r="AJ146" s="18">
        <v>52</v>
      </c>
      <c r="AK146" t="str">
        <f>L146</f>
        <v>100p</v>
      </c>
      <c r="AL146" t="str">
        <f>CONCATENATE(" -f ",C146)</f>
        <v xml:space="preserve"> -f 15.Qiime.100p.included.raw</v>
      </c>
      <c r="AM146" t="str">
        <f>CONCATENATE(" ","-g ","EHFI.groups ")</f>
        <v xml:space="preserve"> -g EHFI.groups </v>
      </c>
      <c r="AN146" t="str">
        <f>CONCATENATE("-s ","lt"," ")</f>
        <v xml:space="preserve">-s lt </v>
      </c>
      <c r="AO146" t="str">
        <f>CONCATENATE("-p ",$AO$1 )</f>
        <v>-p 10000</v>
      </c>
      <c r="AP146" t="str">
        <f>CONCATENATE(" -t dataset_rand ")</f>
        <v xml:space="preserve"> -t dataset_rand </v>
      </c>
      <c r="AQ146" t="str">
        <f>CONCATENATE("-m ",I146," ")</f>
        <v xml:space="preserve">-m weighted_unifrac </v>
      </c>
      <c r="AR146" t="str">
        <f>CONCATENATE("-z ",H146," ")</f>
        <v xml:space="preserve">-z qiime_pipe </v>
      </c>
      <c r="AS146" t="str">
        <f>CONCATENATE(" -q ",$AS$1," ")</f>
        <v xml:space="preserve"> -q qiime_table </v>
      </c>
      <c r="AT146" s="23" t="s">
        <v>1335</v>
      </c>
      <c r="AU146" t="str">
        <f>CONCATENATE(" -c ",$AU$1," ")</f>
        <v xml:space="preserve"> -c 10 </v>
      </c>
      <c r="AV146" t="str">
        <f>CONCATENATE("-o ",F146,"w")</f>
        <v>-o Analysis_21w</v>
      </c>
      <c r="AW146" s="23" t="s">
        <v>615</v>
      </c>
      <c r="BC146" s="23" t="s">
        <v>7</v>
      </c>
      <c r="BD146" s="23" t="s">
        <v>1326</v>
      </c>
      <c r="BE146" s="23">
        <v>21</v>
      </c>
      <c r="BF146">
        <v>2</v>
      </c>
      <c r="BG146" t="str">
        <f>CONCATENATE($BG$2,AL146,AM146,AN146,AO146,AP146,AQ146,AR146,AS146,AT146,AU146,AV146,AW146)</f>
        <v>~/EHFI/plot_pco_with_stats_all.3-4-13.pl -f 15.Qiime.100p.included.raw -g EHFI.groups -s lt -p 10000 -t dataset_rand -m weighted_unifrac -z qiime_pipe  -q qiime_table  -a  -c 10 -o Analysis_21w -cleanup</v>
      </c>
    </row>
    <row r="147" spans="2:59" customFormat="1">
      <c r="AL147" t="str">
        <f>CONCATENATE(" -f ",C146," ")</f>
        <v xml:space="preserve"> -f 15.Qiime.100p.included.raw </v>
      </c>
      <c r="AM147" t="str">
        <f>CONCATENATE(" ","-g ","EHFI.groups ")</f>
        <v xml:space="preserve"> -g EHFI.groups </v>
      </c>
      <c r="AN147" t="str">
        <f>CONCATENATE("-s ","gt"," ")</f>
        <v xml:space="preserve">-s gt </v>
      </c>
      <c r="AO147" t="str">
        <f>CONCATENATE("-p ",$AO$1 )</f>
        <v>-p 10000</v>
      </c>
      <c r="AP147" t="str">
        <f>CONCATENATE(" -t rowwise_rand ")</f>
        <v xml:space="preserve"> -t rowwise_rand </v>
      </c>
      <c r="AQ147" t="str">
        <f>CONCATENATE("-m ",I146," ")</f>
        <v xml:space="preserve">-m weighted_unifrac </v>
      </c>
      <c r="AR147" t="str">
        <f>CONCATENATE("-z ",H146," ")</f>
        <v xml:space="preserve">-z qiime_pipe </v>
      </c>
      <c r="AS147" t="str">
        <f>CONCATENATE(" -q ",$AS$1," ")</f>
        <v xml:space="preserve"> -q qiime_table </v>
      </c>
      <c r="AT147" s="23" t="s">
        <v>1335</v>
      </c>
      <c r="AU147" t="str">
        <f>CONCATENATE(" -c ",$AU$1," ")</f>
        <v xml:space="preserve"> -c 10 </v>
      </c>
      <c r="AV147" t="str">
        <f>CONCATENATE("-o ", F146,"b")</f>
        <v>-o Analysis_21b</v>
      </c>
      <c r="AW147" s="23" t="s">
        <v>615</v>
      </c>
      <c r="BB147" s="23"/>
      <c r="BC147" s="23" t="s">
        <v>7</v>
      </c>
      <c r="BD147" s="23" t="s">
        <v>1326</v>
      </c>
      <c r="BE147" s="23">
        <v>21</v>
      </c>
      <c r="BF147">
        <v>3</v>
      </c>
      <c r="BG147" t="str">
        <f>CONCATENATE($BG$2,AL147,AM147,AN147,AO147,AP147,AQ147,AR147,AS147,AT147,AU147,AV147,AW147)</f>
        <v>~/EHFI/plot_pco_with_stats_all.3-4-13.pl -f 15.Qiime.100p.included.raw  -g EHFI.groups -s gt -p 10000 -t rowwise_rand -m weighted_unifrac -z qiime_pipe  -q qiime_table  -a  -c 10 -o Analysis_21b -cleanup</v>
      </c>
    </row>
    <row r="148" spans="2:59" customFormat="1"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BC148" s="23" t="s">
        <v>7</v>
      </c>
      <c r="BD148" s="23" t="s">
        <v>1326</v>
      </c>
      <c r="BE148" s="23">
        <v>21</v>
      </c>
      <c r="BF148">
        <v>4</v>
      </c>
      <c r="BG148" t="str">
        <f>CONCATENATE($BG$3,AY145,AZ145,BA145,BB145)</f>
        <v>~/EHFI/combine_summary_stats.pl -m pattern -w Analysis_21w -b Analysis_21b -o Analysis_21.P_VALUE_SUMMARY</v>
      </c>
    </row>
    <row r="149" spans="2:59" customFormat="1">
      <c r="BC149" s="23" t="s">
        <v>7</v>
      </c>
      <c r="BD149" s="23" t="s">
        <v>1326</v>
      </c>
      <c r="BE149" s="23">
        <v>21</v>
      </c>
      <c r="BF149">
        <v>5</v>
      </c>
    </row>
    <row r="150" spans="2:59" customFormat="1">
      <c r="AL150" t="str">
        <f>CONCATENATE(F151)</f>
        <v>Analysis_26</v>
      </c>
      <c r="AY150" t="str">
        <f>CONCATENATE("-m pattern")</f>
        <v>-m pattern</v>
      </c>
      <c r="AZ150" t="str">
        <f>CONCATENATE(" -w ",F151,"w")</f>
        <v xml:space="preserve"> -w Analysis_26w</v>
      </c>
      <c r="BA150" t="str">
        <f>CONCATENATE(" -b ",F151,"b")</f>
        <v xml:space="preserve"> -b Analysis_26b</v>
      </c>
      <c r="BB150" s="23" t="str">
        <f>CONCATENATE(" -o ",F151,".P_VALUE_SUMMARY")</f>
        <v xml:space="preserve"> -o Analysis_26.P_VALUE_SUMMARY</v>
      </c>
      <c r="BC150" s="23" t="s">
        <v>7</v>
      </c>
      <c r="BD150" s="23" t="s">
        <v>1326</v>
      </c>
      <c r="BE150" s="23">
        <v>26</v>
      </c>
      <c r="BF150">
        <v>1</v>
      </c>
      <c r="BG150" t="str">
        <f>CONCATENATE("# ",AL150)</f>
        <v># Analysis_26</v>
      </c>
    </row>
    <row r="151" spans="2:59" customFormat="1">
      <c r="B151">
        <v>13</v>
      </c>
      <c r="C151" t="str">
        <f>VLOOKUP(D151,'datasets and notes'!$K$3:$L$18,2,FALSE)</f>
        <v>13.Qiime.100p.removed.raw</v>
      </c>
      <c r="D151" t="str">
        <f>CONCATENATE(G151,".",L151,".",M151,".",K151)</f>
        <v>Qiime.100p.removed.raw</v>
      </c>
      <c r="E151">
        <v>26</v>
      </c>
      <c r="F151" s="20" t="s">
        <v>205</v>
      </c>
      <c r="G151" s="16" t="s">
        <v>8</v>
      </c>
      <c r="H151" s="16" t="s">
        <v>554</v>
      </c>
      <c r="I151" s="16" t="s">
        <v>60</v>
      </c>
      <c r="J151" s="16" t="s">
        <v>61</v>
      </c>
      <c r="K151" s="16" t="s">
        <v>5</v>
      </c>
      <c r="L151" s="16" t="s">
        <v>7</v>
      </c>
      <c r="M151" s="16" t="s">
        <v>88</v>
      </c>
      <c r="N151" s="17">
        <v>0.36</v>
      </c>
      <c r="O151" s="17" t="s">
        <v>206</v>
      </c>
      <c r="P151" s="17" t="s">
        <v>207</v>
      </c>
      <c r="Q151" s="17" t="s">
        <v>208</v>
      </c>
      <c r="R151" s="17">
        <v>0.05</v>
      </c>
      <c r="S151" s="17">
        <v>0.54</v>
      </c>
      <c r="T151" s="17" t="s">
        <v>209</v>
      </c>
      <c r="U151" s="17" t="s">
        <v>210</v>
      </c>
      <c r="V151" s="17">
        <v>0.71</v>
      </c>
      <c r="W151" s="17">
        <v>0.66</v>
      </c>
      <c r="X151" s="17" t="s">
        <v>73</v>
      </c>
      <c r="Y151" s="17" t="s">
        <v>85</v>
      </c>
      <c r="Z151" s="17">
        <v>0.46</v>
      </c>
      <c r="AA151" s="17" t="s">
        <v>211</v>
      </c>
      <c r="AB151" s="17" t="s">
        <v>212</v>
      </c>
      <c r="AC151" s="17" t="s">
        <v>213</v>
      </c>
      <c r="AD151" s="17">
        <v>0.95</v>
      </c>
      <c r="AE151" s="17" t="s">
        <v>67</v>
      </c>
      <c r="AF151" s="17">
        <v>0.95</v>
      </c>
      <c r="AG151" s="18" t="s">
        <v>214</v>
      </c>
      <c r="AH151" s="19">
        <v>0.37534999999999996</v>
      </c>
      <c r="AI151" s="19">
        <v>0.43846805981015796</v>
      </c>
      <c r="AJ151" s="18">
        <v>43</v>
      </c>
      <c r="AK151" t="str">
        <f>L151</f>
        <v>100p</v>
      </c>
      <c r="AL151" t="str">
        <f>CONCATENATE(" -f ",C151)</f>
        <v xml:space="preserve"> -f 13.Qiime.100p.removed.raw</v>
      </c>
      <c r="AM151" t="str">
        <f>CONCATENATE(" ","-g ","EHFI.groups ")</f>
        <v xml:space="preserve"> -g EHFI.groups </v>
      </c>
      <c r="AN151" t="str">
        <f>CONCATENATE("-s ","lt"," ")</f>
        <v xml:space="preserve">-s lt </v>
      </c>
      <c r="AO151" t="str">
        <f>CONCATENATE("-p ",$AO$1 )</f>
        <v>-p 10000</v>
      </c>
      <c r="AP151" t="str">
        <f>CONCATENATE(" -t dataset_rand ")</f>
        <v xml:space="preserve"> -t dataset_rand </v>
      </c>
      <c r="AQ151" t="str">
        <f>CONCATENATE("-m ",I151," ")</f>
        <v xml:space="preserve">-m unifrac </v>
      </c>
      <c r="AR151" t="str">
        <f>CONCATENATE("-z ",H151," ")</f>
        <v xml:space="preserve">-z qiime_pipe </v>
      </c>
      <c r="AS151" t="str">
        <f>CONCATENATE(" -q ",$AS$1," ")</f>
        <v xml:space="preserve"> -q qiime_table </v>
      </c>
      <c r="AT151" s="36" t="s">
        <v>1335</v>
      </c>
      <c r="AU151" t="str">
        <f>CONCATENATE(" -c ",$AU$1," ")</f>
        <v xml:space="preserve"> -c 10 </v>
      </c>
      <c r="AV151" t="str">
        <f>CONCATENATE("-o ",F151,"w")</f>
        <v>-o Analysis_26w</v>
      </c>
      <c r="AW151" s="23" t="s">
        <v>615</v>
      </c>
      <c r="BC151" s="23" t="s">
        <v>7</v>
      </c>
      <c r="BD151" s="23" t="s">
        <v>1326</v>
      </c>
      <c r="BE151" s="23">
        <v>26</v>
      </c>
      <c r="BF151">
        <v>2</v>
      </c>
      <c r="BG151" t="str">
        <f>CONCATENATE($BG$2,AL151,AM151,AN151,AO151,AP151,AQ151,AR151,AS151,AT151,AU151,AV151,AW151)</f>
        <v>~/EHFI/plot_pco_with_stats_all.3-4-13.pl -f 13.Qiime.100p.removed.raw -g EHFI.groups -s lt -p 10000 -t dataset_rand -m unifrac -z qiime_pipe  -q qiime_table  -a  -c 10 -o Analysis_26w -cleanup</v>
      </c>
    </row>
    <row r="152" spans="2:59" customFormat="1">
      <c r="AL152" t="str">
        <f>CONCATENATE(" -f ",C151," ")</f>
        <v xml:space="preserve"> -f 13.Qiime.100p.removed.raw </v>
      </c>
      <c r="AM152" t="str">
        <f>CONCATENATE(" ","-g ","EHFI.groups ")</f>
        <v xml:space="preserve"> -g EHFI.groups </v>
      </c>
      <c r="AN152" t="str">
        <f>CONCATENATE("-s ","gt"," ")</f>
        <v xml:space="preserve">-s gt </v>
      </c>
      <c r="AO152" t="str">
        <f>CONCATENATE("-p ",$AO$1 )</f>
        <v>-p 10000</v>
      </c>
      <c r="AP152" t="str">
        <f>CONCATENATE(" -t rowwise_rand ")</f>
        <v xml:space="preserve"> -t rowwise_rand </v>
      </c>
      <c r="AQ152" t="str">
        <f>CONCATENATE("-m ",I151," ")</f>
        <v xml:space="preserve">-m unifrac </v>
      </c>
      <c r="AR152" t="str">
        <f>CONCATENATE("-z ",H151," ")</f>
        <v xml:space="preserve">-z qiime_pipe </v>
      </c>
      <c r="AS152" t="str">
        <f>CONCATENATE(" -q ",$AS$1," ")</f>
        <v xml:space="preserve"> -q qiime_table </v>
      </c>
      <c r="AT152" s="36" t="s">
        <v>1335</v>
      </c>
      <c r="AU152" t="str">
        <f>CONCATENATE(" -c ",$AU$1," ")</f>
        <v xml:space="preserve"> -c 10 </v>
      </c>
      <c r="AV152" t="str">
        <f>CONCATENATE("-o ", F151,"b")</f>
        <v>-o Analysis_26b</v>
      </c>
      <c r="AW152" s="23" t="s">
        <v>615</v>
      </c>
      <c r="BB152" s="23"/>
      <c r="BC152" s="23" t="s">
        <v>7</v>
      </c>
      <c r="BD152" s="23" t="s">
        <v>1326</v>
      </c>
      <c r="BE152" s="23">
        <v>26</v>
      </c>
      <c r="BF152">
        <v>3</v>
      </c>
      <c r="BG152" t="str">
        <f>CONCATENATE($BG$2,AL152,AM152,AN152,AO152,AP152,AQ152,AR152,AS152,AT152,AU152,AV152,AW152)</f>
        <v>~/EHFI/plot_pco_with_stats_all.3-4-13.pl -f 13.Qiime.100p.removed.raw  -g EHFI.groups -s gt -p 10000 -t rowwise_rand -m unifrac -z qiime_pipe  -q qiime_table  -a  -c 10 -o Analysis_26b -cleanup</v>
      </c>
    </row>
    <row r="153" spans="2:59" customFormat="1">
      <c r="BC153" s="23" t="s">
        <v>7</v>
      </c>
      <c r="BD153" s="23" t="s">
        <v>1326</v>
      </c>
      <c r="BE153" s="23">
        <v>26</v>
      </c>
      <c r="BF153">
        <v>4</v>
      </c>
      <c r="BG153" t="str">
        <f>CONCATENATE($BG$3,AY150,AZ150,BA150,BB150)</f>
        <v>~/EHFI/combine_summary_stats.pl -m pattern -w Analysis_26w -b Analysis_26b -o Analysis_26.P_VALUE_SUMMARY</v>
      </c>
    </row>
    <row r="154" spans="2:59" customFormat="1"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BC154" s="23" t="s">
        <v>7</v>
      </c>
      <c r="BD154" s="23" t="s">
        <v>1326</v>
      </c>
      <c r="BE154" s="23">
        <v>26</v>
      </c>
      <c r="BF154">
        <v>5</v>
      </c>
    </row>
    <row r="155" spans="2:59" customFormat="1"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L155" t="str">
        <f>CONCATENATE(F156)</f>
        <v>Analysis_27</v>
      </c>
      <c r="AY155" t="str">
        <f>CONCATENATE("-m pattern")</f>
        <v>-m pattern</v>
      </c>
      <c r="AZ155" t="str">
        <f>CONCATENATE(" -w ",F156,"w")</f>
        <v xml:space="preserve"> -w Analysis_27w</v>
      </c>
      <c r="BA155" t="str">
        <f>CONCATENATE(" -b ",F156,"b")</f>
        <v xml:space="preserve"> -b Analysis_27b</v>
      </c>
      <c r="BB155" s="23" t="str">
        <f>CONCATENATE(" -o ",F156,".P_VALUE_SUMMARY")</f>
        <v xml:space="preserve"> -o Analysis_27.P_VALUE_SUMMARY</v>
      </c>
      <c r="BC155" s="23" t="s">
        <v>7</v>
      </c>
      <c r="BD155" s="23" t="s">
        <v>1326</v>
      </c>
      <c r="BE155" s="23">
        <v>27</v>
      </c>
      <c r="BF155">
        <v>1</v>
      </c>
      <c r="BG155" t="str">
        <f>CONCATENATE("# ",AL155)</f>
        <v># Analysis_27</v>
      </c>
    </row>
    <row r="156" spans="2:59" customFormat="1">
      <c r="B156">
        <v>14</v>
      </c>
      <c r="C156" t="str">
        <f>VLOOKUP(D156,'datasets and notes'!$K$3:$L$18,2,FALSE)</f>
        <v>14.Qiime.100p.removed.norm</v>
      </c>
      <c r="D156" t="str">
        <f>CONCATENATE(G156,".",L156,".",M156,".",K156)</f>
        <v>Qiime.100p.removed.norm</v>
      </c>
      <c r="E156">
        <v>27</v>
      </c>
      <c r="F156" s="20" t="s">
        <v>215</v>
      </c>
      <c r="G156" s="16" t="s">
        <v>8</v>
      </c>
      <c r="H156" s="16" t="s">
        <v>554</v>
      </c>
      <c r="I156" s="16" t="s">
        <v>70</v>
      </c>
      <c r="J156" s="16" t="s">
        <v>61</v>
      </c>
      <c r="K156" s="16" t="s">
        <v>6</v>
      </c>
      <c r="L156" s="16" t="s">
        <v>7</v>
      </c>
      <c r="M156" s="16" t="s">
        <v>88</v>
      </c>
      <c r="N156" s="17" t="s">
        <v>216</v>
      </c>
      <c r="O156" s="17" t="s">
        <v>217</v>
      </c>
      <c r="P156" s="17" t="s">
        <v>218</v>
      </c>
      <c r="Q156" s="17" t="s">
        <v>219</v>
      </c>
      <c r="R156" s="17">
        <v>0.17</v>
      </c>
      <c r="S156" s="17">
        <v>0</v>
      </c>
      <c r="T156" s="17" t="s">
        <v>220</v>
      </c>
      <c r="U156" s="17" t="s">
        <v>221</v>
      </c>
      <c r="V156" s="17">
        <v>0.62</v>
      </c>
      <c r="W156" s="17">
        <v>0.7</v>
      </c>
      <c r="X156" s="17" t="s">
        <v>222</v>
      </c>
      <c r="Y156" s="17" t="s">
        <v>223</v>
      </c>
      <c r="Z156" s="17" t="s">
        <v>224</v>
      </c>
      <c r="AA156" s="17" t="s">
        <v>225</v>
      </c>
      <c r="AB156" s="17" t="s">
        <v>226</v>
      </c>
      <c r="AC156" s="17" t="s">
        <v>227</v>
      </c>
      <c r="AD156" s="17">
        <v>0.98</v>
      </c>
      <c r="AE156" s="17" t="s">
        <v>228</v>
      </c>
      <c r="AF156" s="17" t="s">
        <v>229</v>
      </c>
      <c r="AG156" s="18" t="s">
        <v>230</v>
      </c>
      <c r="AH156" s="19">
        <v>0.25219999999999992</v>
      </c>
      <c r="AI156" s="19">
        <v>0.31044969081369017</v>
      </c>
      <c r="AJ156" s="18">
        <v>35</v>
      </c>
      <c r="AK156" t="str">
        <f>L156</f>
        <v>100p</v>
      </c>
      <c r="AL156" t="str">
        <f>CONCATENATE(" -f ",C156)</f>
        <v xml:space="preserve"> -f 14.Qiime.100p.removed.norm</v>
      </c>
      <c r="AM156" t="str">
        <f>CONCATENATE(" ","-g ","EHFI.groups ")</f>
        <v xml:space="preserve"> -g EHFI.groups </v>
      </c>
      <c r="AN156" t="str">
        <f>CONCATENATE("-s ","lt"," ")</f>
        <v xml:space="preserve">-s lt </v>
      </c>
      <c r="AO156" t="str">
        <f>CONCATENATE("-p ",$AO$1 )</f>
        <v>-p 10000</v>
      </c>
      <c r="AP156" t="str">
        <f>CONCATENATE(" -t dataset_rand ")</f>
        <v xml:space="preserve"> -t dataset_rand </v>
      </c>
      <c r="AQ156" t="str">
        <f>CONCATENATE("-m ",I156," ")</f>
        <v xml:space="preserve">-m weighted_unifrac </v>
      </c>
      <c r="AR156" t="str">
        <f>CONCATENATE("-z ",H156," ")</f>
        <v xml:space="preserve">-z qiime_pipe </v>
      </c>
      <c r="AS156" t="str">
        <f>CONCATENATE(" -q ",$AS$1," ")</f>
        <v xml:space="preserve"> -q qiime_table </v>
      </c>
      <c r="AT156" s="36" t="s">
        <v>1335</v>
      </c>
      <c r="AU156" t="str">
        <f>CONCATENATE(" -c ",$AU$1," ")</f>
        <v xml:space="preserve"> -c 10 </v>
      </c>
      <c r="AV156" t="str">
        <f>CONCATENATE("-o ",F156,"w")</f>
        <v>-o Analysis_27w</v>
      </c>
      <c r="AW156" s="23" t="s">
        <v>615</v>
      </c>
      <c r="BC156" s="23" t="s">
        <v>7</v>
      </c>
      <c r="BD156" s="23" t="s">
        <v>1326</v>
      </c>
      <c r="BE156" s="23">
        <v>27</v>
      </c>
      <c r="BF156">
        <v>2</v>
      </c>
      <c r="BG156" t="str">
        <f>CONCATENATE($BG$2,AL156,AM156,AN156,AO156,AP156,AQ156,AR156,AS156,AT156,AU156,AV156,AW156)</f>
        <v>~/EHFI/plot_pco_with_stats_all.3-4-13.pl -f 14.Qiime.100p.removed.norm -g EHFI.groups -s lt -p 10000 -t dataset_rand -m weighted_unifrac -z qiime_pipe  -q qiime_table  -a  -c 10 -o Analysis_27w -cleanup</v>
      </c>
    </row>
    <row r="157" spans="2:59" customFormat="1">
      <c r="AL157" t="str">
        <f>CONCATENATE(" -f ",C156," ")</f>
        <v xml:space="preserve"> -f 14.Qiime.100p.removed.norm </v>
      </c>
      <c r="AM157" t="str">
        <f>CONCATENATE(" ","-g ","EHFI.groups ")</f>
        <v xml:space="preserve"> -g EHFI.groups </v>
      </c>
      <c r="AN157" t="str">
        <f>CONCATENATE("-s ","gt"," ")</f>
        <v xml:space="preserve">-s gt </v>
      </c>
      <c r="AO157" t="str">
        <f>CONCATENATE("-p ",$AO$1 )</f>
        <v>-p 10000</v>
      </c>
      <c r="AP157" t="str">
        <f>CONCATENATE(" -t rowwise_rand ")</f>
        <v xml:space="preserve"> -t rowwise_rand </v>
      </c>
      <c r="AQ157" t="str">
        <f>CONCATENATE("-m ",I156," ")</f>
        <v xml:space="preserve">-m weighted_unifrac </v>
      </c>
      <c r="AR157" t="str">
        <f>CONCATENATE("-z ",H156," ")</f>
        <v xml:space="preserve">-z qiime_pipe </v>
      </c>
      <c r="AS157" t="str">
        <f>CONCATENATE(" -q ",$AS$1," ")</f>
        <v xml:space="preserve"> -q qiime_table </v>
      </c>
      <c r="AT157" s="36" t="s">
        <v>1335</v>
      </c>
      <c r="AU157" t="str">
        <f>CONCATENATE(" -c ",$AU$1," ")</f>
        <v xml:space="preserve"> -c 10 </v>
      </c>
      <c r="AV157" t="str">
        <f>CONCATENATE("-o ", F156,"b")</f>
        <v>-o Analysis_27b</v>
      </c>
      <c r="AW157" s="23" t="s">
        <v>615</v>
      </c>
      <c r="BB157" s="23"/>
      <c r="BC157" s="23" t="s">
        <v>7</v>
      </c>
      <c r="BD157" s="23" t="s">
        <v>1326</v>
      </c>
      <c r="BE157" s="23">
        <v>27</v>
      </c>
      <c r="BF157">
        <v>3</v>
      </c>
      <c r="BG157" t="str">
        <f>CONCATENATE($BG$2,AL157,AM157,AN157,AO157,AP157,AQ157,AR157,AS157,AT157,AU157,AV157,AW157)</f>
        <v>~/EHFI/plot_pco_with_stats_all.3-4-13.pl -f 14.Qiime.100p.removed.norm  -g EHFI.groups -s gt -p 10000 -t rowwise_rand -m weighted_unifrac -z qiime_pipe  -q qiime_table  -a  -c 10 -o Analysis_27b -cleanup</v>
      </c>
    </row>
    <row r="158" spans="2:59" customFormat="1">
      <c r="BC158" s="23" t="s">
        <v>7</v>
      </c>
      <c r="BD158" s="23" t="s">
        <v>1326</v>
      </c>
      <c r="BE158" s="23">
        <v>27</v>
      </c>
      <c r="BF158">
        <v>4</v>
      </c>
      <c r="BG158" t="str">
        <f>CONCATENATE($BG$3,AY155,AZ155,BA155,BB155)</f>
        <v>~/EHFI/combine_summary_stats.pl -m pattern -w Analysis_27w -b Analysis_27b -o Analysis_27.P_VALUE_SUMMARY</v>
      </c>
    </row>
    <row r="159" spans="2:59" customFormat="1">
      <c r="BC159" s="23" t="s">
        <v>7</v>
      </c>
      <c r="BD159" s="23" t="s">
        <v>1326</v>
      </c>
      <c r="BE159" s="23">
        <v>27</v>
      </c>
      <c r="BF159">
        <v>5</v>
      </c>
    </row>
    <row r="160" spans="2:59" customFormat="1">
      <c r="AL160" t="str">
        <f>CONCATENATE(F161)</f>
        <v>Analysis_28</v>
      </c>
      <c r="AY160" t="str">
        <f>CONCATENATE("-m pattern")</f>
        <v>-m pattern</v>
      </c>
      <c r="AZ160" t="str">
        <f>CONCATENATE(" -w ",F161,"w")</f>
        <v xml:space="preserve"> -w Analysis_28w</v>
      </c>
      <c r="BA160" t="str">
        <f>CONCATENATE(" -b ",F161,"b")</f>
        <v xml:space="preserve"> -b Analysis_28b</v>
      </c>
      <c r="BB160" s="23" t="str">
        <f>CONCATENATE(" -o ",F161,".P_VALUE_SUMMARY")</f>
        <v xml:space="preserve"> -o Analysis_28.P_VALUE_SUMMARY</v>
      </c>
      <c r="BC160" s="23" t="s">
        <v>7</v>
      </c>
      <c r="BD160" s="23" t="s">
        <v>1326</v>
      </c>
      <c r="BE160" s="23">
        <v>28</v>
      </c>
      <c r="BF160">
        <v>1</v>
      </c>
      <c r="BG160" t="str">
        <f>CONCATENATE("# ",AL160)</f>
        <v># Analysis_28</v>
      </c>
    </row>
    <row r="161" spans="2:59" customFormat="1">
      <c r="B161">
        <v>13</v>
      </c>
      <c r="C161" t="str">
        <f>VLOOKUP(D161,'datasets and notes'!$K$3:$L$18,2,FALSE)</f>
        <v>13.Qiime.100p.removed.raw</v>
      </c>
      <c r="D161" t="str">
        <f>CONCATENATE(G161,".",L161,".",M161,".",K161)</f>
        <v>Qiime.100p.removed.raw</v>
      </c>
      <c r="E161">
        <v>28</v>
      </c>
      <c r="F161" s="20" t="s">
        <v>231</v>
      </c>
      <c r="G161" s="16" t="s">
        <v>8</v>
      </c>
      <c r="H161" s="16" t="s">
        <v>554</v>
      </c>
      <c r="I161" s="16" t="s">
        <v>70</v>
      </c>
      <c r="J161" s="16" t="s">
        <v>61</v>
      </c>
      <c r="K161" s="16" t="s">
        <v>5</v>
      </c>
      <c r="L161" s="16" t="s">
        <v>7</v>
      </c>
      <c r="M161" s="16" t="s">
        <v>88</v>
      </c>
      <c r="N161" s="17" t="s">
        <v>232</v>
      </c>
      <c r="O161" s="17" t="s">
        <v>233</v>
      </c>
      <c r="P161" s="17" t="s">
        <v>234</v>
      </c>
      <c r="Q161" s="17" t="s">
        <v>235</v>
      </c>
      <c r="R161" s="17">
        <v>0.08</v>
      </c>
      <c r="S161" s="17">
        <v>0.08</v>
      </c>
      <c r="T161" s="17" t="s">
        <v>236</v>
      </c>
      <c r="U161" s="17" t="s">
        <v>237</v>
      </c>
      <c r="V161" s="17">
        <v>0.43</v>
      </c>
      <c r="W161" s="17" t="s">
        <v>238</v>
      </c>
      <c r="X161" s="17" t="s">
        <v>73</v>
      </c>
      <c r="Y161" s="17" t="s">
        <v>85</v>
      </c>
      <c r="Z161" s="17" t="s">
        <v>239</v>
      </c>
      <c r="AA161" s="17" t="s">
        <v>240</v>
      </c>
      <c r="AB161" s="17" t="s">
        <v>241</v>
      </c>
      <c r="AC161" s="17" t="s">
        <v>85</v>
      </c>
      <c r="AD161" s="17">
        <v>0.97</v>
      </c>
      <c r="AE161" s="17" t="s">
        <v>74</v>
      </c>
      <c r="AF161" s="17">
        <v>0.89</v>
      </c>
      <c r="AG161" s="18" t="s">
        <v>242</v>
      </c>
      <c r="AH161" s="19">
        <v>0.39315000000000005</v>
      </c>
      <c r="AI161" s="19">
        <v>0.43338536091177743</v>
      </c>
      <c r="AJ161" s="18">
        <v>47</v>
      </c>
      <c r="AK161" t="str">
        <f>L161</f>
        <v>100p</v>
      </c>
      <c r="AL161" t="str">
        <f>CONCATENATE(" -f ",C161)</f>
        <v xml:space="preserve"> -f 13.Qiime.100p.removed.raw</v>
      </c>
      <c r="AM161" t="str">
        <f>CONCATENATE(" ","-g ","EHFI.groups ")</f>
        <v xml:space="preserve"> -g EHFI.groups </v>
      </c>
      <c r="AN161" t="str">
        <f>CONCATENATE("-s ","lt"," ")</f>
        <v xml:space="preserve">-s lt </v>
      </c>
      <c r="AO161" t="str">
        <f>CONCATENATE("-p ",$AO$1 )</f>
        <v>-p 10000</v>
      </c>
      <c r="AP161" t="str">
        <f>CONCATENATE(" -t dataset_rand ")</f>
        <v xml:space="preserve"> -t dataset_rand </v>
      </c>
      <c r="AQ161" t="str">
        <f>CONCATENATE("-m ",I161," ")</f>
        <v xml:space="preserve">-m weighted_unifrac </v>
      </c>
      <c r="AR161" t="str">
        <f>CONCATENATE("-z ",H161," ")</f>
        <v xml:space="preserve">-z qiime_pipe </v>
      </c>
      <c r="AS161" t="str">
        <f>CONCATENATE(" -q ",$AS$1," ")</f>
        <v xml:space="preserve"> -q qiime_table </v>
      </c>
      <c r="AT161" s="36" t="s">
        <v>1335</v>
      </c>
      <c r="AU161" t="str">
        <f>CONCATENATE(" -c ",$AU$1," ")</f>
        <v xml:space="preserve"> -c 10 </v>
      </c>
      <c r="AV161" t="str">
        <f>CONCATENATE("-o ",F161,"w")</f>
        <v>-o Analysis_28w</v>
      </c>
      <c r="AW161" s="23" t="s">
        <v>615</v>
      </c>
      <c r="BC161" s="23" t="s">
        <v>7</v>
      </c>
      <c r="BD161" s="23" t="s">
        <v>1326</v>
      </c>
      <c r="BE161" s="23">
        <v>28</v>
      </c>
      <c r="BF161">
        <v>2</v>
      </c>
      <c r="BG161" t="str">
        <f>CONCATENATE($BG$2,AL161,AM161,AN161,AO161,AP161,AQ161,AR161,AS161,AT161,AU161,AV161,AW161)</f>
        <v>~/EHFI/plot_pco_with_stats_all.3-4-13.pl -f 13.Qiime.100p.removed.raw -g EHFI.groups -s lt -p 10000 -t dataset_rand -m weighted_unifrac -z qiime_pipe  -q qiime_table  -a  -c 10 -o Analysis_28w -cleanup</v>
      </c>
    </row>
    <row r="162" spans="2:59" customFormat="1">
      <c r="AL162" t="str">
        <f>CONCATENATE(" -f ",C161," ")</f>
        <v xml:space="preserve"> -f 13.Qiime.100p.removed.raw </v>
      </c>
      <c r="AM162" t="str">
        <f>CONCATENATE(" ","-g ","EHFI.groups ")</f>
        <v xml:space="preserve"> -g EHFI.groups </v>
      </c>
      <c r="AN162" t="str">
        <f>CONCATENATE("-s ","gt"," ")</f>
        <v xml:space="preserve">-s gt </v>
      </c>
      <c r="AO162" t="str">
        <f>CONCATENATE("-p ",$AO$1 )</f>
        <v>-p 10000</v>
      </c>
      <c r="AP162" t="str">
        <f>CONCATENATE(" -t rowwise_rand ")</f>
        <v xml:space="preserve"> -t rowwise_rand </v>
      </c>
      <c r="AQ162" t="str">
        <f>CONCATENATE("-m ",I161," ")</f>
        <v xml:space="preserve">-m weighted_unifrac </v>
      </c>
      <c r="AR162" t="str">
        <f>CONCATENATE("-z ",H161," ")</f>
        <v xml:space="preserve">-z qiime_pipe </v>
      </c>
      <c r="AS162" t="str">
        <f>CONCATENATE(" -q ",$AS$1," ")</f>
        <v xml:space="preserve"> -q qiime_table </v>
      </c>
      <c r="AT162" s="36" t="s">
        <v>1335</v>
      </c>
      <c r="AU162" t="str">
        <f>CONCATENATE(" -c ",$AU$1," ")</f>
        <v xml:space="preserve"> -c 10 </v>
      </c>
      <c r="AV162" t="str">
        <f>CONCATENATE("-o ", F161,"b")</f>
        <v>-o Analysis_28b</v>
      </c>
      <c r="AW162" s="23" t="s">
        <v>615</v>
      </c>
      <c r="BB162" s="23"/>
      <c r="BC162" s="23" t="s">
        <v>7</v>
      </c>
      <c r="BD162" s="23" t="s">
        <v>1326</v>
      </c>
      <c r="BE162" s="23">
        <v>28</v>
      </c>
      <c r="BF162">
        <v>3</v>
      </c>
      <c r="BG162" t="str">
        <f>CONCATENATE($BG$2,AL162,AM162,AN162,AO162,AP162,AQ162,AR162,AS162,AT162,AU162,AV162,AW162)</f>
        <v>~/EHFI/plot_pco_with_stats_all.3-4-13.pl -f 13.Qiime.100p.removed.raw  -g EHFI.groups -s gt -p 10000 -t rowwise_rand -m weighted_unifrac -z qiime_pipe  -q qiime_table  -a  -c 10 -o Analysis_28b -cleanup</v>
      </c>
    </row>
    <row r="163" spans="2:59" customFormat="1">
      <c r="BC163" s="23" t="s">
        <v>7</v>
      </c>
      <c r="BD163" s="23" t="s">
        <v>1326</v>
      </c>
      <c r="BE163" s="23">
        <v>28</v>
      </c>
      <c r="BF163">
        <v>4</v>
      </c>
      <c r="BG163" t="str">
        <f>CONCATENATE($BG$3,AY160,AZ160,BA160,BB160)</f>
        <v>~/EHFI/combine_summary_stats.pl -m pattern -w Analysis_28w -b Analysis_28b -o Analysis_28.P_VALUE_SUMMARY</v>
      </c>
    </row>
    <row r="164" spans="2:59" customFormat="1">
      <c r="BC164" s="23" t="s">
        <v>7</v>
      </c>
      <c r="BD164" s="23" t="s">
        <v>1326</v>
      </c>
      <c r="BE164" s="23">
        <v>28</v>
      </c>
      <c r="BF164">
        <v>5</v>
      </c>
    </row>
    <row r="165" spans="2:59" customFormat="1">
      <c r="AL165" t="str">
        <f>CONCATENATE(F166)</f>
        <v>Analysis_39</v>
      </c>
      <c r="AY165" t="str">
        <f>CONCATENATE("-m pattern")</f>
        <v>-m pattern</v>
      </c>
      <c r="AZ165" t="str">
        <f>CONCATENATE(" -w ",F166,"w")</f>
        <v xml:space="preserve"> -w Analysis_39w</v>
      </c>
      <c r="BA165" t="str">
        <f>CONCATENATE(" -b ",F166,"b")</f>
        <v xml:space="preserve"> -b Analysis_39b</v>
      </c>
      <c r="BB165" s="23" t="str">
        <f>CONCATENATE(" -o ",F166,".P_VALUE_SUMMARY")</f>
        <v xml:space="preserve"> -o Analysis_39.P_VALUE_SUMMARY</v>
      </c>
      <c r="BC165" s="23" t="s">
        <v>7</v>
      </c>
      <c r="BD165" s="23" t="s">
        <v>1326</v>
      </c>
      <c r="BE165" s="23">
        <v>39</v>
      </c>
      <c r="BF165">
        <v>1</v>
      </c>
      <c r="BG165" t="str">
        <f>CONCATENATE("# ",AL165)</f>
        <v># Analysis_39</v>
      </c>
    </row>
    <row r="166" spans="2:59" customFormat="1">
      <c r="B166">
        <v>15</v>
      </c>
      <c r="C166" t="str">
        <f>VLOOKUP(D166,'datasets and notes'!$K$3:$L$18,2,FALSE)</f>
        <v>15.Qiime.100p.included.raw</v>
      </c>
      <c r="D166" t="str">
        <f>CONCATENATE(G166,".",L166,".",M166,".",K166)</f>
        <v>Qiime.100p.included.raw</v>
      </c>
      <c r="E166">
        <v>39</v>
      </c>
      <c r="F166" s="20" t="s">
        <v>286</v>
      </c>
      <c r="G166" s="16" t="s">
        <v>8</v>
      </c>
      <c r="H166" s="16" t="s">
        <v>554</v>
      </c>
      <c r="I166" s="16" t="s">
        <v>54</v>
      </c>
      <c r="J166" s="16" t="s">
        <v>61</v>
      </c>
      <c r="K166" s="16" t="s">
        <v>5</v>
      </c>
      <c r="L166" s="16" t="s">
        <v>7</v>
      </c>
      <c r="M166" s="16" t="s">
        <v>49</v>
      </c>
      <c r="N166" s="17">
        <v>0.32</v>
      </c>
      <c r="O166" s="17">
        <v>0.28000000000000003</v>
      </c>
      <c r="P166" s="17">
        <v>7.0000000000000007E-2</v>
      </c>
      <c r="Q166" s="17">
        <v>0.39</v>
      </c>
      <c r="R166" s="17">
        <v>0.35</v>
      </c>
      <c r="S166" s="17">
        <v>0</v>
      </c>
      <c r="T166" s="17">
        <v>0.1</v>
      </c>
      <c r="U166" s="17">
        <v>0.5</v>
      </c>
      <c r="V166" s="17">
        <v>0.61</v>
      </c>
      <c r="W166" s="17">
        <v>0.56000000000000005</v>
      </c>
      <c r="X166" s="17" t="s">
        <v>63</v>
      </c>
      <c r="Y166" s="17" t="s">
        <v>287</v>
      </c>
      <c r="Z166" s="17">
        <v>0.52</v>
      </c>
      <c r="AA166" s="17" t="s">
        <v>288</v>
      </c>
      <c r="AB166" s="17">
        <v>0.68</v>
      </c>
      <c r="AC166" s="17" t="s">
        <v>289</v>
      </c>
      <c r="AD166" s="17" t="s">
        <v>290</v>
      </c>
      <c r="AE166" s="17" t="s">
        <v>291</v>
      </c>
      <c r="AF166" s="17" t="s">
        <v>292</v>
      </c>
      <c r="AG166" s="18" t="s">
        <v>293</v>
      </c>
      <c r="AH166" s="19">
        <v>0.32424999999999998</v>
      </c>
      <c r="AI166" s="19">
        <v>0.44142960039542345</v>
      </c>
      <c r="AJ166" s="18">
        <v>36</v>
      </c>
      <c r="AK166" t="str">
        <f>L166</f>
        <v>100p</v>
      </c>
      <c r="AL166" t="str">
        <f>CONCATENATE(" -f ",C166)</f>
        <v xml:space="preserve"> -f 15.Qiime.100p.included.raw</v>
      </c>
      <c r="AM166" t="str">
        <f>CONCATENATE(" ","-g ","EHFI.groups ")</f>
        <v xml:space="preserve"> -g EHFI.groups </v>
      </c>
      <c r="AN166" t="str">
        <f>CONCATENATE("-s ","lt"," ")</f>
        <v xml:space="preserve">-s lt </v>
      </c>
      <c r="AO166" t="str">
        <f>CONCATENATE("-p ",$AO$1 )</f>
        <v>-p 10000</v>
      </c>
      <c r="AP166" t="str">
        <f>CONCATENATE(" -t dataset_rand ")</f>
        <v xml:space="preserve"> -t dataset_rand </v>
      </c>
      <c r="AQ166" t="str">
        <f>CONCATENATE("-m ",I166," ")</f>
        <v xml:space="preserve">-m euclidean </v>
      </c>
      <c r="AR166" t="str">
        <f>CONCATENATE("-z ",H166," ")</f>
        <v xml:space="preserve">-z qiime_pipe </v>
      </c>
      <c r="AS166" t="str">
        <f>CONCATENATE(" -q ",$AS$1," ")</f>
        <v xml:space="preserve"> -q qiime_table </v>
      </c>
      <c r="AT166" s="36"/>
      <c r="AU166" t="str">
        <f>CONCATENATE(" -c ",$AU$1," ")</f>
        <v xml:space="preserve"> -c 10 </v>
      </c>
      <c r="AV166" t="str">
        <f>CONCATENATE("-o ",F166,"w")</f>
        <v>-o Analysis_39w</v>
      </c>
      <c r="AW166" s="23" t="s">
        <v>615</v>
      </c>
      <c r="BC166" s="23" t="s">
        <v>7</v>
      </c>
      <c r="BD166" s="23" t="s">
        <v>1326</v>
      </c>
      <c r="BE166" s="23">
        <v>39</v>
      </c>
      <c r="BF166">
        <v>2</v>
      </c>
      <c r="BG166" t="str">
        <f>CONCATENATE($BG$2,AL166,AM166,AN166,AO166,AP166,AQ166,AR166,AS166,AT166,AU166,AV166,AW166)</f>
        <v>~/EHFI/plot_pco_with_stats_all.3-4-13.pl -f 15.Qiime.100p.included.raw -g EHFI.groups -s lt -p 10000 -t dataset_rand -m euclidean -z qiime_pipe  -q qiime_table  -c 10 -o Analysis_39w -cleanup</v>
      </c>
    </row>
    <row r="167" spans="2:59" customFormat="1"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L167" t="str">
        <f>CONCATENATE(" -f ",C166," ")</f>
        <v xml:space="preserve"> -f 15.Qiime.100p.included.raw </v>
      </c>
      <c r="AM167" t="str">
        <f>CONCATENATE(" ","-g ","EHFI.groups ")</f>
        <v xml:space="preserve"> -g EHFI.groups </v>
      </c>
      <c r="AN167" t="str">
        <f>CONCATENATE("-s ","gt"," ")</f>
        <v xml:space="preserve">-s gt </v>
      </c>
      <c r="AO167" t="str">
        <f>CONCATENATE("-p ",$AO$1 )</f>
        <v>-p 10000</v>
      </c>
      <c r="AP167" t="str">
        <f>CONCATENATE(" -t rowwise_rand ")</f>
        <v xml:space="preserve"> -t rowwise_rand </v>
      </c>
      <c r="AQ167" t="str">
        <f>CONCATENATE("-m ",I166," ")</f>
        <v xml:space="preserve">-m euclidean </v>
      </c>
      <c r="AR167" t="str">
        <f>CONCATENATE("-z ",H166," ")</f>
        <v xml:space="preserve">-z qiime_pipe </v>
      </c>
      <c r="AS167" t="str">
        <f>CONCATENATE(" -q ",$AS$1," ")</f>
        <v xml:space="preserve"> -q qiime_table </v>
      </c>
      <c r="AT167" s="36"/>
      <c r="AU167" t="str">
        <f>CONCATENATE(" -c ",$AU$1," ")</f>
        <v xml:space="preserve"> -c 10 </v>
      </c>
      <c r="AV167" t="str">
        <f>CONCATENATE("-o ", F166,"b")</f>
        <v>-o Analysis_39b</v>
      </c>
      <c r="AW167" s="23" t="s">
        <v>615</v>
      </c>
      <c r="BB167" s="23"/>
      <c r="BC167" s="23" t="s">
        <v>7</v>
      </c>
      <c r="BD167" s="23" t="s">
        <v>1326</v>
      </c>
      <c r="BE167" s="23">
        <v>39</v>
      </c>
      <c r="BF167">
        <v>3</v>
      </c>
      <c r="BG167" t="str">
        <f>CONCATENATE($BG$2,AL167,AM167,AN167,AO167,AP167,AQ167,AR167,AS167,AT167,AU167,AV167,AW167)</f>
        <v>~/EHFI/plot_pco_with_stats_all.3-4-13.pl -f 15.Qiime.100p.included.raw  -g EHFI.groups -s gt -p 10000 -t rowwise_rand -m euclidean -z qiime_pipe  -q qiime_table  -c 10 -o Analysis_39b -cleanup</v>
      </c>
    </row>
    <row r="168" spans="2:59" customFormat="1">
      <c r="BC168" s="23" t="s">
        <v>7</v>
      </c>
      <c r="BD168" s="23" t="s">
        <v>1326</v>
      </c>
      <c r="BE168" s="23">
        <v>39</v>
      </c>
      <c r="BF168">
        <v>4</v>
      </c>
      <c r="BG168" t="str">
        <f>CONCATENATE($BG$3,AY165,AZ165,BA165,BB165)</f>
        <v>~/EHFI/combine_summary_stats.pl -m pattern -w Analysis_39w -b Analysis_39b -o Analysis_39.P_VALUE_SUMMARY</v>
      </c>
    </row>
    <row r="169" spans="2:59" customFormat="1">
      <c r="BC169" s="23" t="s">
        <v>7</v>
      </c>
      <c r="BD169" s="23" t="s">
        <v>1326</v>
      </c>
      <c r="BE169" s="23">
        <v>39</v>
      </c>
      <c r="BF169">
        <v>5</v>
      </c>
    </row>
    <row r="170" spans="2:59" customFormat="1">
      <c r="AL170" t="str">
        <f>CONCATENATE(F171)</f>
        <v>Analysis_40</v>
      </c>
      <c r="AY170" t="str">
        <f>CONCATENATE("-m pattern")</f>
        <v>-m pattern</v>
      </c>
      <c r="AZ170" t="str">
        <f>CONCATENATE(" -w ",F171,"w")</f>
        <v xml:space="preserve"> -w Analysis_40w</v>
      </c>
      <c r="BA170" t="str">
        <f>CONCATENATE(" -b ",F171,"b")</f>
        <v xml:space="preserve"> -b Analysis_40b</v>
      </c>
      <c r="BB170" s="23" t="str">
        <f>CONCATENATE(" -o ",F171,".P_VALUE_SUMMARY")</f>
        <v xml:space="preserve"> -o Analysis_40.P_VALUE_SUMMARY</v>
      </c>
      <c r="BC170" s="23" t="s">
        <v>7</v>
      </c>
      <c r="BD170" s="23" t="s">
        <v>1326</v>
      </c>
      <c r="BE170" s="23">
        <v>40</v>
      </c>
      <c r="BF170">
        <v>1</v>
      </c>
      <c r="BG170" t="str">
        <f>CONCATENATE("# ",AL170)</f>
        <v># Analysis_40</v>
      </c>
    </row>
    <row r="171" spans="2:59" customFormat="1">
      <c r="B171">
        <v>16</v>
      </c>
      <c r="C171" t="str">
        <f>VLOOKUP(D171,'datasets and notes'!$K$3:$L$18,2,FALSE)</f>
        <v>16.Qiime.100p.included.norm</v>
      </c>
      <c r="D171" t="str">
        <f>CONCATENATE(G171,".",L171,".",M171,".",K171)</f>
        <v>Qiime.100p.included.norm</v>
      </c>
      <c r="E171">
        <v>40</v>
      </c>
      <c r="F171" s="20" t="s">
        <v>294</v>
      </c>
      <c r="G171" s="16" t="s">
        <v>8</v>
      </c>
      <c r="H171" s="16" t="s">
        <v>554</v>
      </c>
      <c r="I171" s="16" t="s">
        <v>54</v>
      </c>
      <c r="J171" s="16" t="s">
        <v>61</v>
      </c>
      <c r="K171" s="16" t="s">
        <v>6</v>
      </c>
      <c r="L171" s="16" t="s">
        <v>7</v>
      </c>
      <c r="M171" s="16" t="s">
        <v>49</v>
      </c>
      <c r="N171" s="17">
        <v>0.75</v>
      </c>
      <c r="O171" s="17">
        <v>0.99</v>
      </c>
      <c r="P171" s="17">
        <v>0.83</v>
      </c>
      <c r="Q171" s="17">
        <v>0.79</v>
      </c>
      <c r="R171" s="17">
        <v>0.87</v>
      </c>
      <c r="S171" s="17">
        <v>0.97</v>
      </c>
      <c r="T171" s="17">
        <v>1</v>
      </c>
      <c r="U171" s="17">
        <v>0.88</v>
      </c>
      <c r="V171" s="17">
        <v>0.83</v>
      </c>
      <c r="W171" s="17">
        <v>0.45</v>
      </c>
      <c r="X171" s="17" t="s">
        <v>295</v>
      </c>
      <c r="Y171" s="17" t="s">
        <v>266</v>
      </c>
      <c r="Z171" s="17">
        <v>0.61</v>
      </c>
      <c r="AA171" s="17" t="s">
        <v>296</v>
      </c>
      <c r="AB171" s="17">
        <v>0.56999999999999995</v>
      </c>
      <c r="AC171" s="17" t="s">
        <v>102</v>
      </c>
      <c r="AD171" s="17" t="s">
        <v>297</v>
      </c>
      <c r="AE171" s="17" t="s">
        <v>298</v>
      </c>
      <c r="AF171" s="17" t="s">
        <v>299</v>
      </c>
      <c r="AG171" s="18" t="s">
        <v>300</v>
      </c>
      <c r="AH171" s="19">
        <v>0.32784999999999992</v>
      </c>
      <c r="AI171" s="19">
        <v>0.44708474117271524</v>
      </c>
      <c r="AJ171" s="18">
        <v>37</v>
      </c>
      <c r="AK171" t="str">
        <f>L171</f>
        <v>100p</v>
      </c>
      <c r="AL171" t="str">
        <f>CONCATENATE(" -f ",C171)</f>
        <v xml:space="preserve"> -f 16.Qiime.100p.included.norm</v>
      </c>
      <c r="AM171" t="str">
        <f>CONCATENATE(" ","-g ","EHFI.groups ")</f>
        <v xml:space="preserve"> -g EHFI.groups </v>
      </c>
      <c r="AN171" t="str">
        <f>CONCATENATE("-s ","lt"," ")</f>
        <v xml:space="preserve">-s lt </v>
      </c>
      <c r="AO171" t="str">
        <f>CONCATENATE("-p ",$AO$1 )</f>
        <v>-p 10000</v>
      </c>
      <c r="AP171" t="str">
        <f>CONCATENATE(" -t dataset_rand ")</f>
        <v xml:space="preserve"> -t dataset_rand </v>
      </c>
      <c r="AQ171" t="str">
        <f>CONCATENATE("-m ",I171," ")</f>
        <v xml:space="preserve">-m euclidean </v>
      </c>
      <c r="AR171" t="str">
        <f>CONCATENATE("-z ",H171," ")</f>
        <v xml:space="preserve">-z qiime_pipe </v>
      </c>
      <c r="AS171" t="str">
        <f>CONCATENATE(" -q ",$AS$1," ")</f>
        <v xml:space="preserve"> -q qiime_table </v>
      </c>
      <c r="AT171" s="36"/>
      <c r="AU171" t="str">
        <f>CONCATENATE(" -c ",$AU$1," ")</f>
        <v xml:space="preserve"> -c 10 </v>
      </c>
      <c r="AV171" t="str">
        <f>CONCATENATE("-o ",F171,"w")</f>
        <v>-o Analysis_40w</v>
      </c>
      <c r="AW171" s="23" t="s">
        <v>615</v>
      </c>
      <c r="BC171" s="23" t="s">
        <v>7</v>
      </c>
      <c r="BD171" s="23" t="s">
        <v>1326</v>
      </c>
      <c r="BE171" s="23">
        <v>40</v>
      </c>
      <c r="BF171">
        <v>2</v>
      </c>
      <c r="BG171" t="str">
        <f>CONCATENATE($BG$2,AL171,AM171,AN171,AO171,AP171,AQ171,AR171,AS171,AT171,AU171,AV171,AW171)</f>
        <v>~/EHFI/plot_pco_with_stats_all.3-4-13.pl -f 16.Qiime.100p.included.norm -g EHFI.groups -s lt -p 10000 -t dataset_rand -m euclidean -z qiime_pipe  -q qiime_table  -c 10 -o Analysis_40w -cleanup</v>
      </c>
    </row>
    <row r="172" spans="2:59" customFormat="1">
      <c r="AL172" t="str">
        <f>CONCATENATE(" -f ",C171," ")</f>
        <v xml:space="preserve"> -f 16.Qiime.100p.included.norm </v>
      </c>
      <c r="AM172" t="str">
        <f>CONCATENATE(" ","-g ","EHFI.groups ")</f>
        <v xml:space="preserve"> -g EHFI.groups </v>
      </c>
      <c r="AN172" t="str">
        <f>CONCATENATE("-s ","gt"," ")</f>
        <v xml:space="preserve">-s gt </v>
      </c>
      <c r="AO172" t="str">
        <f>CONCATENATE("-p ",$AO$1 )</f>
        <v>-p 10000</v>
      </c>
      <c r="AP172" t="str">
        <f>CONCATENATE(" -t rowwise_rand ")</f>
        <v xml:space="preserve"> -t rowwise_rand </v>
      </c>
      <c r="AQ172" t="str">
        <f>CONCATENATE("-m ",I171," ")</f>
        <v xml:space="preserve">-m euclidean </v>
      </c>
      <c r="AR172" t="str">
        <f>CONCATENATE("-z ",H171," ")</f>
        <v xml:space="preserve">-z qiime_pipe </v>
      </c>
      <c r="AS172" t="str">
        <f>CONCATENATE(" -q ",$AS$1," ")</f>
        <v xml:space="preserve"> -q qiime_table </v>
      </c>
      <c r="AT172" s="36"/>
      <c r="AU172" t="str">
        <f>CONCATENATE(" -c ",$AU$1," ")</f>
        <v xml:space="preserve"> -c 10 </v>
      </c>
      <c r="AV172" t="str">
        <f>CONCATENATE("-o ", F171,"b")</f>
        <v>-o Analysis_40b</v>
      </c>
      <c r="AW172" s="23" t="s">
        <v>615</v>
      </c>
      <c r="BB172" s="23"/>
      <c r="BC172" s="23" t="s">
        <v>7</v>
      </c>
      <c r="BD172" s="23" t="s">
        <v>1326</v>
      </c>
      <c r="BE172" s="23">
        <v>40</v>
      </c>
      <c r="BF172">
        <v>3</v>
      </c>
      <c r="BG172" t="str">
        <f>CONCATENATE($BG$2,AL172,AM172,AN172,AO172,AP172,AQ172,AR172,AS172,AT172,AU172,AV172,AW172)</f>
        <v>~/EHFI/plot_pco_with_stats_all.3-4-13.pl -f 16.Qiime.100p.included.norm  -g EHFI.groups -s gt -p 10000 -t rowwise_rand -m euclidean -z qiime_pipe  -q qiime_table  -c 10 -o Analysis_40b -cleanup</v>
      </c>
    </row>
    <row r="173" spans="2:59" customFormat="1"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BC173" s="23" t="s">
        <v>7</v>
      </c>
      <c r="BD173" s="23" t="s">
        <v>1326</v>
      </c>
      <c r="BE173" s="23">
        <v>40</v>
      </c>
      <c r="BF173">
        <v>4</v>
      </c>
      <c r="BG173" t="str">
        <f>CONCATENATE($BG$3,AY170,AZ170,BA170,BB170)</f>
        <v>~/EHFI/combine_summary_stats.pl -m pattern -w Analysis_40w -b Analysis_40b -o Analysis_40.P_VALUE_SUMMARY</v>
      </c>
    </row>
    <row r="174" spans="2:59" customFormat="1">
      <c r="BC174" s="23" t="s">
        <v>7</v>
      </c>
      <c r="BD174" s="23" t="s">
        <v>1326</v>
      </c>
      <c r="BE174" s="23">
        <v>40</v>
      </c>
      <c r="BF174">
        <v>5</v>
      </c>
    </row>
    <row r="175" spans="2:59" customFormat="1">
      <c r="AL175" t="str">
        <f>CONCATENATE(F176)</f>
        <v>Analysis_41</v>
      </c>
      <c r="AY175" t="str">
        <f>CONCATENATE("-m pattern")</f>
        <v>-m pattern</v>
      </c>
      <c r="AZ175" t="str">
        <f>CONCATENATE(" -w ",F176,"w")</f>
        <v xml:space="preserve"> -w Analysis_41w</v>
      </c>
      <c r="BA175" t="str">
        <f>CONCATENATE(" -b ",F176,"b")</f>
        <v xml:space="preserve"> -b Analysis_41b</v>
      </c>
      <c r="BB175" s="23" t="str">
        <f>CONCATENATE(" -o ",F176,".P_VALUE_SUMMARY")</f>
        <v xml:space="preserve"> -o Analysis_41.P_VALUE_SUMMARY</v>
      </c>
      <c r="BC175" s="23" t="s">
        <v>7</v>
      </c>
      <c r="BD175" s="23" t="s">
        <v>1326</v>
      </c>
      <c r="BE175" s="23">
        <v>41</v>
      </c>
      <c r="BF175">
        <v>1</v>
      </c>
      <c r="BG175" t="str">
        <f>CONCATENATE("# ",AL175)</f>
        <v># Analysis_41</v>
      </c>
    </row>
    <row r="176" spans="2:59" customFormat="1">
      <c r="B176">
        <v>13</v>
      </c>
      <c r="C176" t="str">
        <f>VLOOKUP(D176,'datasets and notes'!$K$3:$L$18,2,FALSE)</f>
        <v>13.Qiime.100p.removed.raw</v>
      </c>
      <c r="D176" t="str">
        <f>CONCATENATE(G176,".",L176,".",M176,".",K176)</f>
        <v>Qiime.100p.removed.raw</v>
      </c>
      <c r="E176">
        <v>41</v>
      </c>
      <c r="F176" s="20" t="s">
        <v>301</v>
      </c>
      <c r="G176" s="16" t="s">
        <v>8</v>
      </c>
      <c r="H176" s="16" t="s">
        <v>554</v>
      </c>
      <c r="I176" s="16" t="s">
        <v>54</v>
      </c>
      <c r="J176" s="16" t="s">
        <v>61</v>
      </c>
      <c r="K176" s="16" t="s">
        <v>5</v>
      </c>
      <c r="L176" s="16" t="s">
        <v>7</v>
      </c>
      <c r="M176" s="16" t="s">
        <v>88</v>
      </c>
      <c r="N176" s="17">
        <v>0.3</v>
      </c>
      <c r="O176" s="17">
        <v>0</v>
      </c>
      <c r="P176" s="17">
        <v>0.43</v>
      </c>
      <c r="Q176" s="17">
        <v>0.21</v>
      </c>
      <c r="R176" s="17">
        <v>0.16</v>
      </c>
      <c r="S176" s="17">
        <v>0.65</v>
      </c>
      <c r="T176" s="17">
        <v>0.52</v>
      </c>
      <c r="U176" s="17">
        <v>0.34</v>
      </c>
      <c r="V176" s="17">
        <v>0.33</v>
      </c>
      <c r="W176" s="17">
        <v>0.73</v>
      </c>
      <c r="X176" s="17" t="s">
        <v>75</v>
      </c>
      <c r="Y176" s="17" t="s">
        <v>68</v>
      </c>
      <c r="Z176" s="17">
        <v>0.33</v>
      </c>
      <c r="AA176" s="17" t="s">
        <v>302</v>
      </c>
      <c r="AB176" s="17">
        <v>0.48</v>
      </c>
      <c r="AC176" s="17" t="s">
        <v>303</v>
      </c>
      <c r="AD176" s="17" t="s">
        <v>304</v>
      </c>
      <c r="AE176" s="17" t="s">
        <v>85</v>
      </c>
      <c r="AF176" s="17" t="s">
        <v>305</v>
      </c>
      <c r="AG176" s="18" t="s">
        <v>76</v>
      </c>
      <c r="AH176" s="19">
        <v>0.39065</v>
      </c>
      <c r="AI176" s="19">
        <v>0.49069813584964417</v>
      </c>
      <c r="AJ176" s="18">
        <v>44</v>
      </c>
      <c r="AK176" t="str">
        <f>L176</f>
        <v>100p</v>
      </c>
      <c r="AL176" t="str">
        <f>CONCATENATE(" -f ",C176)</f>
        <v xml:space="preserve"> -f 13.Qiime.100p.removed.raw</v>
      </c>
      <c r="AM176" t="str">
        <f>CONCATENATE(" ","-g ","EHFI.groups ")</f>
        <v xml:space="preserve"> -g EHFI.groups </v>
      </c>
      <c r="AN176" t="str">
        <f>CONCATENATE("-s ","lt"," ")</f>
        <v xml:space="preserve">-s lt </v>
      </c>
      <c r="AO176" t="str">
        <f>CONCATENATE("-p ",$AO$1 )</f>
        <v>-p 10000</v>
      </c>
      <c r="AP176" t="str">
        <f>CONCATENATE(" -t dataset_rand ")</f>
        <v xml:space="preserve"> -t dataset_rand </v>
      </c>
      <c r="AQ176" t="str">
        <f>CONCATENATE("-m ",I176," ")</f>
        <v xml:space="preserve">-m euclidean </v>
      </c>
      <c r="AR176" t="str">
        <f>CONCATENATE("-z ",H176," ")</f>
        <v xml:space="preserve">-z qiime_pipe </v>
      </c>
      <c r="AS176" t="str">
        <f>CONCATENATE(" -q ",$AS$1," ")</f>
        <v xml:space="preserve"> -q qiime_table </v>
      </c>
      <c r="AT176" s="36"/>
      <c r="AU176" t="str">
        <f>CONCATENATE(" -c ",$AU$1," ")</f>
        <v xml:space="preserve"> -c 10 </v>
      </c>
      <c r="AV176" t="str">
        <f>CONCATENATE("-o ",F176,"w")</f>
        <v>-o Analysis_41w</v>
      </c>
      <c r="AW176" s="23" t="s">
        <v>615</v>
      </c>
      <c r="BC176" s="23" t="s">
        <v>7</v>
      </c>
      <c r="BD176" s="23" t="s">
        <v>1326</v>
      </c>
      <c r="BE176" s="23">
        <v>41</v>
      </c>
      <c r="BF176">
        <v>2</v>
      </c>
      <c r="BG176" t="str">
        <f>CONCATENATE($BG$2,AL176,AM176,AN176,AO176,AP176,AQ176,AR176,AS176,AT176,AU176,AV176,AW176)</f>
        <v>~/EHFI/plot_pco_with_stats_all.3-4-13.pl -f 13.Qiime.100p.removed.raw -g EHFI.groups -s lt -p 10000 -t dataset_rand -m euclidean -z qiime_pipe  -q qiime_table  -c 10 -o Analysis_41w -cleanup</v>
      </c>
    </row>
    <row r="177" spans="2:59" customFormat="1">
      <c r="AL177" t="str">
        <f>CONCATENATE(" -f ",C176," ")</f>
        <v xml:space="preserve"> -f 13.Qiime.100p.removed.raw </v>
      </c>
      <c r="AM177" t="str">
        <f>CONCATENATE(" ","-g ","EHFI.groups ")</f>
        <v xml:space="preserve"> -g EHFI.groups </v>
      </c>
      <c r="AN177" t="str">
        <f>CONCATENATE("-s ","gt"," ")</f>
        <v xml:space="preserve">-s gt </v>
      </c>
      <c r="AO177" t="str">
        <f>CONCATENATE("-p ",$AO$1 )</f>
        <v>-p 10000</v>
      </c>
      <c r="AP177" t="str">
        <f>CONCATENATE(" -t rowwise_rand ")</f>
        <v xml:space="preserve"> -t rowwise_rand </v>
      </c>
      <c r="AQ177" t="str">
        <f>CONCATENATE("-m ",I176," ")</f>
        <v xml:space="preserve">-m euclidean </v>
      </c>
      <c r="AR177" t="str">
        <f>CONCATENATE("-z ",H176," ")</f>
        <v xml:space="preserve">-z qiime_pipe </v>
      </c>
      <c r="AS177" t="str">
        <f>CONCATENATE(" -q ",$AS$1," ")</f>
        <v xml:space="preserve"> -q qiime_table </v>
      </c>
      <c r="AT177" s="36"/>
      <c r="AU177" t="str">
        <f>CONCATENATE(" -c ",$AU$1," ")</f>
        <v xml:space="preserve"> -c 10 </v>
      </c>
      <c r="AV177" t="str">
        <f>CONCATENATE("-o ", F176,"b")</f>
        <v>-o Analysis_41b</v>
      </c>
      <c r="AW177" s="23" t="s">
        <v>615</v>
      </c>
      <c r="BB177" s="23"/>
      <c r="BC177" s="23" t="s">
        <v>7</v>
      </c>
      <c r="BD177" s="23" t="s">
        <v>1326</v>
      </c>
      <c r="BE177" s="23">
        <v>41</v>
      </c>
      <c r="BF177">
        <v>3</v>
      </c>
      <c r="BG177" t="str">
        <f>CONCATENATE($BG$2,AL177,AM177,AN177,AO177,AP177,AQ177,AR177,AS177,AT177,AU177,AV177,AW177)</f>
        <v>~/EHFI/plot_pco_with_stats_all.3-4-13.pl -f 13.Qiime.100p.removed.raw  -g EHFI.groups -s gt -p 10000 -t rowwise_rand -m euclidean -z qiime_pipe  -q qiime_table  -c 10 -o Analysis_41b -cleanup</v>
      </c>
    </row>
    <row r="178" spans="2:59" customFormat="1">
      <c r="BC178" s="23" t="s">
        <v>7</v>
      </c>
      <c r="BD178" s="23" t="s">
        <v>1326</v>
      </c>
      <c r="BE178" s="23">
        <v>41</v>
      </c>
      <c r="BF178">
        <v>4</v>
      </c>
      <c r="BG178" t="str">
        <f>CONCATENATE($BG$3,AY175,AZ175,BA175,BB175)</f>
        <v>~/EHFI/combine_summary_stats.pl -m pattern -w Analysis_41w -b Analysis_41b -o Analysis_41.P_VALUE_SUMMARY</v>
      </c>
    </row>
    <row r="179" spans="2:59" customFormat="1"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BC179" s="23" t="s">
        <v>7</v>
      </c>
      <c r="BD179" s="23" t="s">
        <v>1326</v>
      </c>
      <c r="BE179" s="23">
        <v>41</v>
      </c>
      <c r="BF179">
        <v>5</v>
      </c>
    </row>
    <row r="180" spans="2:59" customFormat="1"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L180" t="str">
        <f>CONCATENATE(F181)</f>
        <v>Analysis_42</v>
      </c>
      <c r="AY180" t="str">
        <f>CONCATENATE("-m pattern")</f>
        <v>-m pattern</v>
      </c>
      <c r="AZ180" t="str">
        <f>CONCATENATE(" -w ",F181,"w")</f>
        <v xml:space="preserve"> -w Analysis_42w</v>
      </c>
      <c r="BA180" t="str">
        <f>CONCATENATE(" -b ",F181,"b")</f>
        <v xml:space="preserve"> -b Analysis_42b</v>
      </c>
      <c r="BB180" s="23" t="str">
        <f>CONCATENATE(" -o ",F181,".P_VALUE_SUMMARY")</f>
        <v xml:space="preserve"> -o Analysis_42.P_VALUE_SUMMARY</v>
      </c>
      <c r="BC180" s="23" t="s">
        <v>7</v>
      </c>
      <c r="BD180" s="23" t="s">
        <v>1326</v>
      </c>
      <c r="BE180" s="23">
        <v>42</v>
      </c>
      <c r="BF180">
        <v>1</v>
      </c>
      <c r="BG180" t="str">
        <f>CONCATENATE("# ",AL180)</f>
        <v># Analysis_42</v>
      </c>
    </row>
    <row r="181" spans="2:59" customFormat="1">
      <c r="B181">
        <v>14</v>
      </c>
      <c r="C181" t="str">
        <f>VLOOKUP(D181,'datasets and notes'!$K$3:$L$18,2,FALSE)</f>
        <v>14.Qiime.100p.removed.norm</v>
      </c>
      <c r="D181" t="str">
        <f>CONCATENATE(G181,".",L181,".",M181,".",K181)</f>
        <v>Qiime.100p.removed.norm</v>
      </c>
      <c r="E181">
        <v>42</v>
      </c>
      <c r="F181" s="20" t="s">
        <v>306</v>
      </c>
      <c r="G181" s="16" t="s">
        <v>8</v>
      </c>
      <c r="H181" s="16" t="s">
        <v>554</v>
      </c>
      <c r="I181" s="16" t="s">
        <v>54</v>
      </c>
      <c r="J181" s="16" t="s">
        <v>61</v>
      </c>
      <c r="K181" s="16" t="s">
        <v>6</v>
      </c>
      <c r="L181" s="16" t="s">
        <v>7</v>
      </c>
      <c r="M181" s="16" t="s">
        <v>88</v>
      </c>
      <c r="N181" s="17">
        <v>0</v>
      </c>
      <c r="O181" s="17">
        <v>0.02</v>
      </c>
      <c r="P181" s="17">
        <v>0.38</v>
      </c>
      <c r="Q181" s="17">
        <v>0.06</v>
      </c>
      <c r="R181" s="17">
        <v>0.12</v>
      </c>
      <c r="S181" s="17">
        <v>0.38</v>
      </c>
      <c r="T181" s="17">
        <v>0.39</v>
      </c>
      <c r="U181" s="17">
        <v>0.12</v>
      </c>
      <c r="V181" s="17" t="s">
        <v>307</v>
      </c>
      <c r="W181" s="17">
        <v>0.57999999999999996</v>
      </c>
      <c r="X181" s="17" t="s">
        <v>113</v>
      </c>
      <c r="Y181" s="17" t="s">
        <v>68</v>
      </c>
      <c r="Z181" s="17">
        <v>0.25</v>
      </c>
      <c r="AA181" s="17" t="s">
        <v>308</v>
      </c>
      <c r="AB181" s="17">
        <v>0.37</v>
      </c>
      <c r="AC181" s="17" t="s">
        <v>270</v>
      </c>
      <c r="AD181" s="17" t="s">
        <v>309</v>
      </c>
      <c r="AE181" s="17" t="s">
        <v>310</v>
      </c>
      <c r="AF181" s="17" t="s">
        <v>311</v>
      </c>
      <c r="AG181" s="18" t="s">
        <v>289</v>
      </c>
      <c r="AH181" s="19">
        <v>0.39115</v>
      </c>
      <c r="AI181" s="19">
        <v>0.49108240009616566</v>
      </c>
      <c r="AJ181" s="18">
        <v>46</v>
      </c>
      <c r="AK181" t="str">
        <f>L181</f>
        <v>100p</v>
      </c>
      <c r="AL181" t="str">
        <f>CONCATENATE(" -f ",C181)</f>
        <v xml:space="preserve"> -f 14.Qiime.100p.removed.norm</v>
      </c>
      <c r="AM181" t="str">
        <f>CONCATENATE(" ","-g ","EHFI.groups ")</f>
        <v xml:space="preserve"> -g EHFI.groups </v>
      </c>
      <c r="AN181" t="str">
        <f>CONCATENATE("-s ","lt"," ")</f>
        <v xml:space="preserve">-s lt </v>
      </c>
      <c r="AO181" t="str">
        <f>CONCATENATE("-p ",$AO$1 )</f>
        <v>-p 10000</v>
      </c>
      <c r="AP181" t="str">
        <f>CONCATENATE(" -t dataset_rand ")</f>
        <v xml:space="preserve"> -t dataset_rand </v>
      </c>
      <c r="AQ181" t="str">
        <f>CONCATENATE("-m ",I181," ")</f>
        <v xml:space="preserve">-m euclidean </v>
      </c>
      <c r="AR181" t="str">
        <f>CONCATENATE("-z ",H181," ")</f>
        <v xml:space="preserve">-z qiime_pipe </v>
      </c>
      <c r="AS181" t="str">
        <f>CONCATENATE(" -q ",$AS$1," ")</f>
        <v xml:space="preserve"> -q qiime_table </v>
      </c>
      <c r="AT181" s="36"/>
      <c r="AU181" t="str">
        <f>CONCATENATE(" -c ",$AU$1," ")</f>
        <v xml:space="preserve"> -c 10 </v>
      </c>
      <c r="AV181" t="str">
        <f>CONCATENATE("-o ",F181,"w")</f>
        <v>-o Analysis_42w</v>
      </c>
      <c r="AW181" s="23" t="s">
        <v>615</v>
      </c>
      <c r="BC181" s="23" t="s">
        <v>7</v>
      </c>
      <c r="BD181" s="23" t="s">
        <v>1326</v>
      </c>
      <c r="BE181" s="23">
        <v>42</v>
      </c>
      <c r="BF181">
        <v>2</v>
      </c>
      <c r="BG181" t="str">
        <f>CONCATENATE($BG$2,AL181,AM181,AN181,AO181,AP181,AQ181,AR181,AS181,AT181,AU181,AV181,AW181)</f>
        <v>~/EHFI/plot_pco_with_stats_all.3-4-13.pl -f 14.Qiime.100p.removed.norm -g EHFI.groups -s lt -p 10000 -t dataset_rand -m euclidean -z qiime_pipe  -q qiime_table  -c 10 -o Analysis_42w -cleanup</v>
      </c>
    </row>
    <row r="182" spans="2:59" customFormat="1">
      <c r="AL182" t="str">
        <f>CONCATENATE(" -f ",C181," ")</f>
        <v xml:space="preserve"> -f 14.Qiime.100p.removed.norm </v>
      </c>
      <c r="AM182" t="str">
        <f>CONCATENATE(" ","-g ","EHFI.groups ")</f>
        <v xml:space="preserve"> -g EHFI.groups </v>
      </c>
      <c r="AN182" t="str">
        <f>CONCATENATE("-s ","gt"," ")</f>
        <v xml:space="preserve">-s gt </v>
      </c>
      <c r="AO182" t="str">
        <f>CONCATENATE("-p ",$AO$1 )</f>
        <v>-p 10000</v>
      </c>
      <c r="AP182" t="str">
        <f>CONCATENATE(" -t rowwise_rand ")</f>
        <v xml:space="preserve"> -t rowwise_rand </v>
      </c>
      <c r="AQ182" t="str">
        <f>CONCATENATE("-m ",I181," ")</f>
        <v xml:space="preserve">-m euclidean </v>
      </c>
      <c r="AR182" t="str">
        <f>CONCATENATE("-z ",H181," ")</f>
        <v xml:space="preserve">-z qiime_pipe </v>
      </c>
      <c r="AS182" t="str">
        <f>CONCATENATE(" -q ",$AS$1," ")</f>
        <v xml:space="preserve"> -q qiime_table </v>
      </c>
      <c r="AT182" s="36"/>
      <c r="AU182" t="str">
        <f>CONCATENATE(" -c ",$AU$1," ")</f>
        <v xml:space="preserve"> -c 10 </v>
      </c>
      <c r="AV182" t="str">
        <f>CONCATENATE("-o ", F181,"b")</f>
        <v>-o Analysis_42b</v>
      </c>
      <c r="AW182" s="23" t="s">
        <v>615</v>
      </c>
      <c r="BB182" s="23"/>
      <c r="BC182" s="23" t="s">
        <v>7</v>
      </c>
      <c r="BD182" s="23" t="s">
        <v>1326</v>
      </c>
      <c r="BE182" s="23">
        <v>42</v>
      </c>
      <c r="BF182">
        <v>3</v>
      </c>
      <c r="BG182" t="str">
        <f>CONCATENATE($BG$2,AL182,AM182,AN182,AO182,AP182,AQ182,AR182,AS182,AT182,AU182,AV182,AW182)</f>
        <v>~/EHFI/plot_pco_with_stats_all.3-4-13.pl -f 14.Qiime.100p.removed.norm  -g EHFI.groups -s gt -p 10000 -t rowwise_rand -m euclidean -z qiime_pipe  -q qiime_table  -c 10 -o Analysis_42b -cleanup</v>
      </c>
    </row>
    <row r="183" spans="2:59" customFormat="1">
      <c r="BC183" s="23" t="s">
        <v>7</v>
      </c>
      <c r="BD183" s="23" t="s">
        <v>1326</v>
      </c>
      <c r="BE183" s="23">
        <v>42</v>
      </c>
      <c r="BF183">
        <v>4</v>
      </c>
      <c r="BG183" t="str">
        <f>CONCATENATE($BG$3,AY180,AZ180,BA180,BB180)</f>
        <v>~/EHFI/combine_summary_stats.pl -m pattern -w Analysis_42w -b Analysis_42b -o Analysis_42.P_VALUE_SUMMARY</v>
      </c>
    </row>
    <row r="184" spans="2:59" customFormat="1">
      <c r="BC184" s="23" t="s">
        <v>7</v>
      </c>
      <c r="BD184" s="23" t="s">
        <v>1326</v>
      </c>
      <c r="BE184" s="23">
        <v>42</v>
      </c>
      <c r="BF184">
        <v>5</v>
      </c>
    </row>
    <row r="185" spans="2:59" customFormat="1">
      <c r="AL185" t="str">
        <f>CONCATENATE(F186)</f>
        <v>Analysis_43</v>
      </c>
      <c r="AY185" t="str">
        <f>CONCATENATE("-m pattern")</f>
        <v>-m pattern</v>
      </c>
      <c r="AZ185" t="str">
        <f>CONCATENATE(" -w ",F186,"w")</f>
        <v xml:space="preserve"> -w Analysis_43w</v>
      </c>
      <c r="BA185" t="str">
        <f>CONCATENATE(" -b ",F186,"b")</f>
        <v xml:space="preserve"> -b Analysis_43b</v>
      </c>
      <c r="BB185" s="23" t="str">
        <f>CONCATENATE(" -o ",F186,".P_VALUE_SUMMARY")</f>
        <v xml:space="preserve"> -o Analysis_43.P_VALUE_SUMMARY</v>
      </c>
      <c r="BC185" s="23" t="s">
        <v>7</v>
      </c>
      <c r="BD185" s="23" t="s">
        <v>1326</v>
      </c>
      <c r="BE185" s="23">
        <v>43</v>
      </c>
      <c r="BF185">
        <v>1</v>
      </c>
      <c r="BG185" t="str">
        <f>CONCATENATE("# ",AL185)</f>
        <v># Analysis_43</v>
      </c>
    </row>
    <row r="186" spans="2:59" customFormat="1">
      <c r="B186">
        <v>15</v>
      </c>
      <c r="C186" t="str">
        <f>VLOOKUP(D186,'datasets and notes'!$K$3:$L$18,2,FALSE)</f>
        <v>15.Qiime.100p.included.raw</v>
      </c>
      <c r="D186" t="str">
        <f>CONCATENATE(G186,".",L186,".",M186,".",K186)</f>
        <v>Qiime.100p.included.raw</v>
      </c>
      <c r="E186">
        <v>43</v>
      </c>
      <c r="F186" s="20" t="s">
        <v>312</v>
      </c>
      <c r="G186" s="16" t="s">
        <v>8</v>
      </c>
      <c r="H186" s="16" t="s">
        <v>554</v>
      </c>
      <c r="I186" s="16" t="s">
        <v>553</v>
      </c>
      <c r="J186" s="16" t="s">
        <v>61</v>
      </c>
      <c r="K186" s="16" t="s">
        <v>5</v>
      </c>
      <c r="L186" s="16" t="s">
        <v>7</v>
      </c>
      <c r="M186" s="16" t="s">
        <v>49</v>
      </c>
      <c r="N186" s="17">
        <v>1</v>
      </c>
      <c r="O186" s="17">
        <v>7.0000000000000007E-2</v>
      </c>
      <c r="P186" s="17">
        <v>0.44</v>
      </c>
      <c r="Q186" s="17">
        <v>0.19</v>
      </c>
      <c r="R186" s="17">
        <v>0.19</v>
      </c>
      <c r="S186" s="17">
        <v>0.13</v>
      </c>
      <c r="T186" s="17">
        <v>0.11</v>
      </c>
      <c r="U186" s="17">
        <v>0.04</v>
      </c>
      <c r="V186" s="17">
        <v>0</v>
      </c>
      <c r="W186" s="17">
        <v>0.18</v>
      </c>
      <c r="X186" s="17" t="s">
        <v>98</v>
      </c>
      <c r="Y186" s="17" t="s">
        <v>98</v>
      </c>
      <c r="Z186" s="17">
        <v>0.48</v>
      </c>
      <c r="AA186" s="17" t="s">
        <v>313</v>
      </c>
      <c r="AB186" s="17">
        <v>0.04</v>
      </c>
      <c r="AC186" s="17" t="s">
        <v>314</v>
      </c>
      <c r="AD186" s="17" t="s">
        <v>315</v>
      </c>
      <c r="AE186" s="17" t="s">
        <v>316</v>
      </c>
      <c r="AF186" s="17" t="s">
        <v>317</v>
      </c>
      <c r="AG186" s="18" t="s">
        <v>318</v>
      </c>
      <c r="AH186" s="19">
        <v>0.35394999999999999</v>
      </c>
      <c r="AI186" s="19">
        <v>0.45245627587530207</v>
      </c>
      <c r="AJ186" s="18">
        <v>41</v>
      </c>
      <c r="AK186" t="str">
        <f>L186</f>
        <v>100p</v>
      </c>
      <c r="AL186" t="str">
        <f>CONCATENATE(" -f ",C186)</f>
        <v xml:space="preserve"> -f 15.Qiime.100p.included.raw</v>
      </c>
      <c r="AM186" t="str">
        <f>CONCATENATE(" ","-g ","EHFI.groups ")</f>
        <v xml:space="preserve"> -g EHFI.groups </v>
      </c>
      <c r="AN186" t="str">
        <f>CONCATENATE("-s ","lt"," ")</f>
        <v xml:space="preserve">-s lt </v>
      </c>
      <c r="AO186" t="str">
        <f>CONCATENATE("-p ",$AO$1 )</f>
        <v>-p 10000</v>
      </c>
      <c r="AP186" t="str">
        <f>CONCATENATE(" -t dataset_rand ")</f>
        <v xml:space="preserve"> -t dataset_rand </v>
      </c>
      <c r="AQ186" t="str">
        <f>CONCATENATE("-m ",I186," ")</f>
        <v xml:space="preserve">-m bray_curtis </v>
      </c>
      <c r="AR186" t="str">
        <f>CONCATENATE("-z ",H186," ")</f>
        <v xml:space="preserve">-z qiime_pipe </v>
      </c>
      <c r="AS186" t="str">
        <f>CONCATENATE(" -q ",$AS$1," ")</f>
        <v xml:space="preserve"> -q qiime_table </v>
      </c>
      <c r="AT186" s="36"/>
      <c r="AU186" t="str">
        <f>CONCATENATE(" -c ",$AU$1," ")</f>
        <v xml:space="preserve"> -c 10 </v>
      </c>
      <c r="AV186" t="str">
        <f>CONCATENATE("-o ",F186,"w")</f>
        <v>-o Analysis_43w</v>
      </c>
      <c r="AW186" s="23" t="s">
        <v>615</v>
      </c>
      <c r="BC186" s="23" t="s">
        <v>7</v>
      </c>
      <c r="BD186" s="23" t="s">
        <v>1326</v>
      </c>
      <c r="BE186" s="23">
        <v>43</v>
      </c>
      <c r="BF186">
        <v>2</v>
      </c>
      <c r="BG186" t="str">
        <f>CONCATENATE($BG$2,AL186,AM186,AN186,AO186,AP186,AQ186,AR186,AS186,AT186,AU186,AV186,AW186)</f>
        <v>~/EHFI/plot_pco_with_stats_all.3-4-13.pl -f 15.Qiime.100p.included.raw -g EHFI.groups -s lt -p 10000 -t dataset_rand -m bray_curtis -z qiime_pipe  -q qiime_table  -c 10 -o Analysis_43w -cleanup</v>
      </c>
    </row>
    <row r="187" spans="2:59" customFormat="1">
      <c r="AL187" t="str">
        <f>CONCATENATE(" -f ",C186," ")</f>
        <v xml:space="preserve"> -f 15.Qiime.100p.included.raw </v>
      </c>
      <c r="AM187" t="str">
        <f>CONCATENATE(" ","-g ","EHFI.groups ")</f>
        <v xml:space="preserve"> -g EHFI.groups </v>
      </c>
      <c r="AN187" t="str">
        <f>CONCATENATE("-s ","gt"," ")</f>
        <v xml:space="preserve">-s gt </v>
      </c>
      <c r="AO187" t="str">
        <f>CONCATENATE("-p ",$AO$1 )</f>
        <v>-p 10000</v>
      </c>
      <c r="AP187" t="str">
        <f>CONCATENATE(" -t rowwise_rand ")</f>
        <v xml:space="preserve"> -t rowwise_rand </v>
      </c>
      <c r="AQ187" t="str">
        <f>CONCATENATE("-m ",I186," ")</f>
        <v xml:space="preserve">-m bray_curtis </v>
      </c>
      <c r="AR187" t="str">
        <f>CONCATENATE("-z ",H186," ")</f>
        <v xml:space="preserve">-z qiime_pipe </v>
      </c>
      <c r="AS187" t="str">
        <f>CONCATENATE(" -q ",$AS$1," ")</f>
        <v xml:space="preserve"> -q qiime_table </v>
      </c>
      <c r="AT187" s="36"/>
      <c r="AU187" t="str">
        <f>CONCATENATE(" -c ",$AU$1," ")</f>
        <v xml:space="preserve"> -c 10 </v>
      </c>
      <c r="AV187" t="str">
        <f>CONCATENATE("-o ", F186,"b")</f>
        <v>-o Analysis_43b</v>
      </c>
      <c r="AW187" s="23" t="s">
        <v>615</v>
      </c>
      <c r="BB187" s="23"/>
      <c r="BC187" s="23" t="s">
        <v>7</v>
      </c>
      <c r="BD187" s="23" t="s">
        <v>1326</v>
      </c>
      <c r="BE187" s="23">
        <v>43</v>
      </c>
      <c r="BF187">
        <v>3</v>
      </c>
      <c r="BG187" t="str">
        <f>CONCATENATE($BG$2,AL187,AM187,AN187,AO187,AP187,AQ187,AR187,AS187,AT187,AU187,AV187,AW187)</f>
        <v>~/EHFI/plot_pco_with_stats_all.3-4-13.pl -f 15.Qiime.100p.included.raw  -g EHFI.groups -s gt -p 10000 -t rowwise_rand -m bray_curtis -z qiime_pipe  -q qiime_table  -c 10 -o Analysis_43b -cleanup</v>
      </c>
    </row>
    <row r="188" spans="2:59" customFormat="1">
      <c r="BC188" s="23" t="s">
        <v>7</v>
      </c>
      <c r="BD188" s="23" t="s">
        <v>1326</v>
      </c>
      <c r="BE188" s="23">
        <v>43</v>
      </c>
      <c r="BF188">
        <v>4</v>
      </c>
      <c r="BG188" t="str">
        <f>CONCATENATE($BG$3,AY185,AZ185,BA185,BB185)</f>
        <v>~/EHFI/combine_summary_stats.pl -m pattern -w Analysis_43w -b Analysis_43b -o Analysis_43.P_VALUE_SUMMARY</v>
      </c>
    </row>
    <row r="189" spans="2:59" customFormat="1">
      <c r="BC189" s="23" t="s">
        <v>7</v>
      </c>
      <c r="BD189" s="23" t="s">
        <v>1326</v>
      </c>
      <c r="BE189" s="23">
        <v>43</v>
      </c>
      <c r="BF189">
        <v>5</v>
      </c>
    </row>
    <row r="190" spans="2:59" customFormat="1">
      <c r="AL190" t="str">
        <f>CONCATENATE(F191)</f>
        <v>Analysis_44</v>
      </c>
      <c r="AY190" t="str">
        <f>CONCATENATE("-m pattern")</f>
        <v>-m pattern</v>
      </c>
      <c r="AZ190" t="str">
        <f>CONCATENATE(" -w ",F191,"w")</f>
        <v xml:space="preserve"> -w Analysis_44w</v>
      </c>
      <c r="BA190" t="str">
        <f>CONCATENATE(" -b ",F191,"b")</f>
        <v xml:space="preserve"> -b Analysis_44b</v>
      </c>
      <c r="BB190" s="23" t="str">
        <f>CONCATENATE(" -o ",F191,".P_VALUE_SUMMARY")</f>
        <v xml:space="preserve"> -o Analysis_44.P_VALUE_SUMMARY</v>
      </c>
      <c r="BC190" s="23" t="s">
        <v>7</v>
      </c>
      <c r="BD190" s="23" t="s">
        <v>1326</v>
      </c>
      <c r="BE190" s="23">
        <v>44</v>
      </c>
      <c r="BF190">
        <v>1</v>
      </c>
      <c r="BG190" t="str">
        <f>CONCATENATE("# ",AL190)</f>
        <v># Analysis_44</v>
      </c>
    </row>
    <row r="191" spans="2:59" customFormat="1">
      <c r="B191">
        <v>16</v>
      </c>
      <c r="C191" t="str">
        <f>VLOOKUP(D191,'datasets and notes'!$K$3:$L$18,2,FALSE)</f>
        <v>16.Qiime.100p.included.norm</v>
      </c>
      <c r="D191" t="str">
        <f>CONCATENATE(G191,".",L191,".",M191,".",K191)</f>
        <v>Qiime.100p.included.norm</v>
      </c>
      <c r="E191">
        <v>44</v>
      </c>
      <c r="F191" s="20" t="s">
        <v>319</v>
      </c>
      <c r="G191" s="16" t="s">
        <v>8</v>
      </c>
      <c r="H191" s="16" t="s">
        <v>554</v>
      </c>
      <c r="I191" s="16" t="s">
        <v>553</v>
      </c>
      <c r="J191" s="16" t="s">
        <v>61</v>
      </c>
      <c r="K191" s="16" t="s">
        <v>6</v>
      </c>
      <c r="L191" s="16" t="s">
        <v>7</v>
      </c>
      <c r="M191" s="16" t="s">
        <v>49</v>
      </c>
      <c r="N191" s="17">
        <v>0.14000000000000001</v>
      </c>
      <c r="O191" s="17">
        <v>0.18</v>
      </c>
      <c r="P191" s="17">
        <v>0.57999999999999996</v>
      </c>
      <c r="Q191" s="17">
        <v>0.01</v>
      </c>
      <c r="R191" s="17">
        <v>0</v>
      </c>
      <c r="S191" s="17">
        <v>0.45</v>
      </c>
      <c r="T191" s="17">
        <v>0.35</v>
      </c>
      <c r="U191" s="17">
        <v>0.1</v>
      </c>
      <c r="V191" s="17">
        <v>0.57999999999999996</v>
      </c>
      <c r="W191" s="17">
        <v>0.64</v>
      </c>
      <c r="X191" s="17" t="s">
        <v>63</v>
      </c>
      <c r="Y191" s="17" t="s">
        <v>85</v>
      </c>
      <c r="Z191" s="17">
        <v>0.36</v>
      </c>
      <c r="AA191" s="17" t="s">
        <v>320</v>
      </c>
      <c r="AB191" s="17">
        <v>0.45</v>
      </c>
      <c r="AC191" s="17" t="s">
        <v>76</v>
      </c>
      <c r="AD191" s="17" t="s">
        <v>321</v>
      </c>
      <c r="AE191" s="17" t="s">
        <v>322</v>
      </c>
      <c r="AF191" s="17" t="s">
        <v>323</v>
      </c>
      <c r="AG191" s="18" t="s">
        <v>324</v>
      </c>
      <c r="AH191" s="19">
        <v>0.35489999999999999</v>
      </c>
      <c r="AI191" s="19">
        <v>0.45464455752181898</v>
      </c>
      <c r="AJ191" s="18">
        <v>42</v>
      </c>
      <c r="AK191" t="str">
        <f>L191</f>
        <v>100p</v>
      </c>
      <c r="AL191" t="str">
        <f>CONCATENATE(" -f ",C191)</f>
        <v xml:space="preserve"> -f 16.Qiime.100p.included.norm</v>
      </c>
      <c r="AM191" t="str">
        <f>CONCATENATE(" ","-g ","EHFI.groups ")</f>
        <v xml:space="preserve"> -g EHFI.groups </v>
      </c>
      <c r="AN191" t="str">
        <f>CONCATENATE("-s ","lt"," ")</f>
        <v xml:space="preserve">-s lt </v>
      </c>
      <c r="AO191" t="str">
        <f>CONCATENATE("-p ",$AO$1 )</f>
        <v>-p 10000</v>
      </c>
      <c r="AP191" t="str">
        <f>CONCATENATE(" -t dataset_rand ")</f>
        <v xml:space="preserve"> -t dataset_rand </v>
      </c>
      <c r="AQ191" t="str">
        <f>CONCATENATE("-m ",I191," ")</f>
        <v xml:space="preserve">-m bray_curtis </v>
      </c>
      <c r="AR191" t="str">
        <f>CONCATENATE("-z ",H191," ")</f>
        <v xml:space="preserve">-z qiime_pipe </v>
      </c>
      <c r="AS191" t="str">
        <f>CONCATENATE(" -q ",$AS$1," ")</f>
        <v xml:space="preserve"> -q qiime_table </v>
      </c>
      <c r="AT191" s="36"/>
      <c r="AU191" t="str">
        <f>CONCATENATE(" -c ",$AU$1," ")</f>
        <v xml:space="preserve"> -c 10 </v>
      </c>
      <c r="AV191" t="str">
        <f>CONCATENATE("-o ",F191,"w")</f>
        <v>-o Analysis_44w</v>
      </c>
      <c r="AW191" s="23" t="s">
        <v>615</v>
      </c>
      <c r="BC191" s="23" t="s">
        <v>7</v>
      </c>
      <c r="BD191" s="23" t="s">
        <v>1326</v>
      </c>
      <c r="BE191" s="23">
        <v>44</v>
      </c>
      <c r="BF191">
        <v>2</v>
      </c>
      <c r="BG191" t="str">
        <f>CONCATENATE($BG$2,AL191,AM191,AN191,AO191,AP191,AQ191,AR191,AS191,AT191,AU191,AV191,AW191)</f>
        <v>~/EHFI/plot_pco_with_stats_all.3-4-13.pl -f 16.Qiime.100p.included.norm -g EHFI.groups -s lt -p 10000 -t dataset_rand -m bray_curtis -z qiime_pipe  -q qiime_table  -c 10 -o Analysis_44w -cleanup</v>
      </c>
    </row>
    <row r="192" spans="2:59" customFormat="1"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L192" t="str">
        <f>CONCATENATE(" -f ",C191," ")</f>
        <v xml:space="preserve"> -f 16.Qiime.100p.included.norm </v>
      </c>
      <c r="AM192" t="str">
        <f>CONCATENATE(" ","-g ","EHFI.groups ")</f>
        <v xml:space="preserve"> -g EHFI.groups </v>
      </c>
      <c r="AN192" t="str">
        <f>CONCATENATE("-s ","gt"," ")</f>
        <v xml:space="preserve">-s gt </v>
      </c>
      <c r="AO192" t="str">
        <f>CONCATENATE("-p ",$AO$1 )</f>
        <v>-p 10000</v>
      </c>
      <c r="AP192" t="str">
        <f>CONCATENATE(" -t rowwise_rand ")</f>
        <v xml:space="preserve"> -t rowwise_rand </v>
      </c>
      <c r="AQ192" t="str">
        <f>CONCATENATE("-m ",I191," ")</f>
        <v xml:space="preserve">-m bray_curtis </v>
      </c>
      <c r="AR192" t="str">
        <f>CONCATENATE("-z ",H191," ")</f>
        <v xml:space="preserve">-z qiime_pipe </v>
      </c>
      <c r="AS192" t="str">
        <f>CONCATENATE(" -q ",$AS$1," ")</f>
        <v xml:space="preserve"> -q qiime_table </v>
      </c>
      <c r="AT192" s="36"/>
      <c r="AU192" t="str">
        <f>CONCATENATE(" -c ",$AU$1," ")</f>
        <v xml:space="preserve"> -c 10 </v>
      </c>
      <c r="AV192" t="str">
        <f>CONCATENATE("-o ", F191,"b")</f>
        <v>-o Analysis_44b</v>
      </c>
      <c r="AW192" s="23" t="s">
        <v>615</v>
      </c>
      <c r="BB192" s="23"/>
      <c r="BC192" s="23" t="s">
        <v>7</v>
      </c>
      <c r="BD192" s="23" t="s">
        <v>1326</v>
      </c>
      <c r="BE192" s="23">
        <v>44</v>
      </c>
      <c r="BF192">
        <v>3</v>
      </c>
      <c r="BG192" t="str">
        <f>CONCATENATE($BG$2,AL192,AM192,AN192,AO192,AP192,AQ192,AR192,AS192,AT192,AU192,AV192,AW192)</f>
        <v>~/EHFI/plot_pco_with_stats_all.3-4-13.pl -f 16.Qiime.100p.included.norm  -g EHFI.groups -s gt -p 10000 -t rowwise_rand -m bray_curtis -z qiime_pipe  -q qiime_table  -c 10 -o Analysis_44b -cleanup</v>
      </c>
    </row>
    <row r="193" spans="1:59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BC193" s="23" t="s">
        <v>7</v>
      </c>
      <c r="BD193" s="23" t="s">
        <v>1326</v>
      </c>
      <c r="BE193" s="23">
        <v>44</v>
      </c>
      <c r="BF193">
        <v>4</v>
      </c>
      <c r="BG193" t="str">
        <f>CONCATENATE($BG$3,AY190,AZ190,BA190,BB190)</f>
        <v>~/EHFI/combine_summary_stats.pl -m pattern -w Analysis_44w -b Analysis_44b -o Analysis_44.P_VALUE_SUMMARY</v>
      </c>
    </row>
    <row r="194" spans="1:5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BC194" s="23" t="s">
        <v>7</v>
      </c>
      <c r="BD194" s="23" t="s">
        <v>1326</v>
      </c>
      <c r="BE194">
        <v>44</v>
      </c>
      <c r="BF194">
        <v>5</v>
      </c>
    </row>
    <row r="195" spans="1:5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 t="str">
        <f>CONCATENATE(F196)</f>
        <v>Analysis_45</v>
      </c>
      <c r="AY195" t="str">
        <f>CONCATENATE("-m pattern")</f>
        <v>-m pattern</v>
      </c>
      <c r="AZ195" t="str">
        <f>CONCATENATE(" -w ",F196,"w")</f>
        <v xml:space="preserve"> -w Analysis_45w</v>
      </c>
      <c r="BA195" t="str">
        <f>CONCATENATE(" -b ",F196,"b")</f>
        <v xml:space="preserve"> -b Analysis_45b</v>
      </c>
      <c r="BB195" s="23" t="str">
        <f>CONCATENATE(" -o ",F196,".P_VALUE_SUMMARY")</f>
        <v xml:space="preserve"> -o Analysis_45.P_VALUE_SUMMARY</v>
      </c>
      <c r="BC195" s="23" t="s">
        <v>7</v>
      </c>
      <c r="BD195" s="23" t="s">
        <v>1326</v>
      </c>
      <c r="BE195" s="23">
        <v>45</v>
      </c>
      <c r="BF195">
        <v>1</v>
      </c>
      <c r="BG195" t="str">
        <f>CONCATENATE("# ",AL195)</f>
        <v># Analysis_45</v>
      </c>
    </row>
    <row r="196" spans="1:59">
      <c r="A196"/>
      <c r="B196">
        <v>13</v>
      </c>
      <c r="C196" t="str">
        <f>VLOOKUP(D196,'datasets and notes'!$K$3:$L$18,2,FALSE)</f>
        <v>13.Qiime.100p.removed.raw</v>
      </c>
      <c r="D196" t="str">
        <f>CONCATENATE(G196,".",L196,".",M196,".",K196)</f>
        <v>Qiime.100p.removed.raw</v>
      </c>
      <c r="E196">
        <v>45</v>
      </c>
      <c r="F196" s="20" t="s">
        <v>325</v>
      </c>
      <c r="G196" s="16" t="s">
        <v>8</v>
      </c>
      <c r="H196" s="16" t="s">
        <v>554</v>
      </c>
      <c r="I196" s="16" t="s">
        <v>553</v>
      </c>
      <c r="J196" s="16" t="s">
        <v>61</v>
      </c>
      <c r="K196" s="16" t="s">
        <v>5</v>
      </c>
      <c r="L196" s="16" t="s">
        <v>7</v>
      </c>
      <c r="M196" s="16" t="s">
        <v>88</v>
      </c>
      <c r="N196" s="17">
        <v>0.35</v>
      </c>
      <c r="O196" s="17">
        <v>0.31</v>
      </c>
      <c r="P196" s="17">
        <v>0.68</v>
      </c>
      <c r="Q196" s="17">
        <v>0</v>
      </c>
      <c r="R196" s="17">
        <v>0.08</v>
      </c>
      <c r="S196" s="17">
        <v>0.48</v>
      </c>
      <c r="T196" s="17">
        <v>0.35</v>
      </c>
      <c r="U196" s="17">
        <v>0.16</v>
      </c>
      <c r="V196" s="17" t="s">
        <v>326</v>
      </c>
      <c r="W196" s="17">
        <v>0.62</v>
      </c>
      <c r="X196" s="17" t="s">
        <v>73</v>
      </c>
      <c r="Y196" s="17" t="s">
        <v>85</v>
      </c>
      <c r="Z196" s="17">
        <v>0.47</v>
      </c>
      <c r="AA196" s="17" t="s">
        <v>75</v>
      </c>
      <c r="AB196" s="17">
        <v>0.51</v>
      </c>
      <c r="AC196" s="17" t="s">
        <v>73</v>
      </c>
      <c r="AD196" s="17" t="s">
        <v>327</v>
      </c>
      <c r="AE196" s="17" t="s">
        <v>76</v>
      </c>
      <c r="AF196" s="17" t="s">
        <v>328</v>
      </c>
      <c r="AG196" s="18" t="s">
        <v>284</v>
      </c>
      <c r="AH196" s="19">
        <v>0.39069999999999999</v>
      </c>
      <c r="AI196" s="19">
        <v>0.49065960974139589</v>
      </c>
      <c r="AJ196" s="18">
        <v>45</v>
      </c>
      <c r="AK196" t="str">
        <f>L196</f>
        <v>100p</v>
      </c>
      <c r="AL196" t="str">
        <f>CONCATENATE(" -f ",C196)</f>
        <v xml:space="preserve"> -f 13.Qiime.100p.removed.raw</v>
      </c>
      <c r="AM196" t="str">
        <f>CONCATENATE(" ","-g ","EHFI.groups ")</f>
        <v xml:space="preserve"> -g EHFI.groups </v>
      </c>
      <c r="AN196" t="str">
        <f>CONCATENATE("-s ","lt"," ")</f>
        <v xml:space="preserve">-s lt </v>
      </c>
      <c r="AO196" t="str">
        <f>CONCATENATE("-p ",$AO$1 )</f>
        <v>-p 10000</v>
      </c>
      <c r="AP196" t="str">
        <f>CONCATENATE(" -t dataset_rand ")</f>
        <v xml:space="preserve"> -t dataset_rand </v>
      </c>
      <c r="AQ196" t="str">
        <f>CONCATENATE("-m ",I196," ")</f>
        <v xml:space="preserve">-m bray_curtis </v>
      </c>
      <c r="AR196" t="str">
        <f>CONCATENATE("-z ",H196," ")</f>
        <v xml:space="preserve">-z qiime_pipe </v>
      </c>
      <c r="AS196" t="str">
        <f>CONCATENATE(" -q ",$AS$1," ")</f>
        <v xml:space="preserve"> -q qiime_table </v>
      </c>
      <c r="AT196" s="36"/>
      <c r="AU196" t="str">
        <f>CONCATENATE(" -c ",$AU$1," ")</f>
        <v xml:space="preserve"> -c 10 </v>
      </c>
      <c r="AV196" t="str">
        <f>CONCATENATE("-o ",F196,"w")</f>
        <v>-o Analysis_45w</v>
      </c>
      <c r="AW196" s="23" t="s">
        <v>615</v>
      </c>
      <c r="BC196" s="23" t="s">
        <v>7</v>
      </c>
      <c r="BD196" s="23" t="s">
        <v>1326</v>
      </c>
      <c r="BE196" s="23">
        <v>45</v>
      </c>
      <c r="BF196">
        <v>2</v>
      </c>
      <c r="BG196" t="str">
        <f>CONCATENATE($BG$2,AL196,AM196,AN196,AO196,AP196,AQ196,AR196,AS196,AT196,AU196,AV196,AW196)</f>
        <v>~/EHFI/plot_pco_with_stats_all.3-4-13.pl -f 13.Qiime.100p.removed.raw -g EHFI.groups -s lt -p 10000 -t dataset_rand -m bray_curtis -z qiime_pipe  -q qiime_table  -c 10 -o Analysis_45w -cleanup</v>
      </c>
    </row>
    <row r="197" spans="1:5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 t="str">
        <f>CONCATENATE(" -f ",C196," ")</f>
        <v xml:space="preserve"> -f 13.Qiime.100p.removed.raw </v>
      </c>
      <c r="AM197" t="str">
        <f>CONCATENATE(" ","-g ","EHFI.groups ")</f>
        <v xml:space="preserve"> -g EHFI.groups </v>
      </c>
      <c r="AN197" t="str">
        <f>CONCATENATE("-s ","gt"," ")</f>
        <v xml:space="preserve">-s gt </v>
      </c>
      <c r="AO197" t="str">
        <f>CONCATENATE("-p ",$AO$1 )</f>
        <v>-p 10000</v>
      </c>
      <c r="AP197" t="str">
        <f>CONCATENATE(" -t rowwise_rand ")</f>
        <v xml:space="preserve"> -t rowwise_rand </v>
      </c>
      <c r="AQ197" t="str">
        <f>CONCATENATE("-m ",I196," ")</f>
        <v xml:space="preserve">-m bray_curtis </v>
      </c>
      <c r="AR197" t="str">
        <f>CONCATENATE("-z ",H196," ")</f>
        <v xml:space="preserve">-z qiime_pipe </v>
      </c>
      <c r="AS197" t="str">
        <f>CONCATENATE(" -q ",$AS$1," ")</f>
        <v xml:space="preserve"> -q qiime_table </v>
      </c>
      <c r="AT197" s="36"/>
      <c r="AU197" t="str">
        <f>CONCATENATE(" -c ",$AU$1," ")</f>
        <v xml:space="preserve"> -c 10 </v>
      </c>
      <c r="AV197" t="str">
        <f>CONCATENATE("-o ", F196,"b")</f>
        <v>-o Analysis_45b</v>
      </c>
      <c r="AW197" s="23" t="s">
        <v>615</v>
      </c>
      <c r="BB197" s="23"/>
      <c r="BC197" s="23" t="s">
        <v>7</v>
      </c>
      <c r="BD197" s="23" t="s">
        <v>1326</v>
      </c>
      <c r="BE197" s="23">
        <v>45</v>
      </c>
      <c r="BF197">
        <v>3</v>
      </c>
      <c r="BG197" t="str">
        <f>CONCATENATE($BG$2,AL197,AM197,AN197,AO197,AP197,AQ197,AR197,AS197,AT197,AU197,AV197,AW197)</f>
        <v>~/EHFI/plot_pco_with_stats_all.3-4-13.pl -f 13.Qiime.100p.removed.raw  -g EHFI.groups -s gt -p 10000 -t rowwise_rand -m bray_curtis -z qiime_pipe  -q qiime_table  -c 10 -o Analysis_45b -cleanup</v>
      </c>
    </row>
    <row r="198" spans="1:59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/>
      <c r="AL198"/>
      <c r="BC198" s="23" t="s">
        <v>7</v>
      </c>
      <c r="BD198" s="23" t="s">
        <v>1326</v>
      </c>
      <c r="BE198" s="23">
        <v>45</v>
      </c>
      <c r="BF198">
        <v>4</v>
      </c>
      <c r="BG198" t="str">
        <f>CONCATENATE($BG$3,AY195,AZ195,BA195,BB195)</f>
        <v>~/EHFI/combine_summary_stats.pl -m pattern -w Analysis_45w -b Analysis_45b -o Analysis_45.P_VALUE_SUMMARY</v>
      </c>
    </row>
    <row r="199" spans="1:5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BC199" s="23" t="s">
        <v>7</v>
      </c>
      <c r="BD199" s="23" t="s">
        <v>1326</v>
      </c>
      <c r="BE199" s="23">
        <v>45</v>
      </c>
      <c r="BF199">
        <v>5</v>
      </c>
    </row>
    <row r="200" spans="1:59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 t="str">
        <f>CONCATENATE(F201)</f>
        <v>Analysis_46</v>
      </c>
      <c r="AY200" t="str">
        <f>CONCATENATE("-m pattern")</f>
        <v>-m pattern</v>
      </c>
      <c r="AZ200" t="str">
        <f>CONCATENATE(" -w ",F201,"w")</f>
        <v xml:space="preserve"> -w Analysis_46w</v>
      </c>
      <c r="BA200" t="str">
        <f>CONCATENATE(" -b ",F201,"b")</f>
        <v xml:space="preserve"> -b Analysis_46b</v>
      </c>
      <c r="BB200" s="23" t="str">
        <f>CONCATENATE(" -o ",F201,".P_VALUE_SUMMARY")</f>
        <v xml:space="preserve"> -o Analysis_46.P_VALUE_SUMMARY</v>
      </c>
      <c r="BC200" s="23" t="s">
        <v>7</v>
      </c>
      <c r="BD200" s="23" t="s">
        <v>1326</v>
      </c>
      <c r="BE200" s="23">
        <v>46</v>
      </c>
      <c r="BF200">
        <v>1</v>
      </c>
      <c r="BG200" t="str">
        <f>CONCATENATE("# ",AL200)</f>
        <v># Analysis_46</v>
      </c>
    </row>
    <row r="201" spans="1:59">
      <c r="A201"/>
      <c r="B201">
        <v>14</v>
      </c>
      <c r="C201" t="str">
        <f>VLOOKUP(D201,'datasets and notes'!$K$3:$L$18,2,FALSE)</f>
        <v>14.Qiime.100p.removed.norm</v>
      </c>
      <c r="D201" t="str">
        <f>CONCATENATE(G201,".",L201,".",M201,".",K201)</f>
        <v>Qiime.100p.removed.norm</v>
      </c>
      <c r="E201">
        <v>46</v>
      </c>
      <c r="F201" s="20" t="s">
        <v>329</v>
      </c>
      <c r="G201" s="16" t="s">
        <v>8</v>
      </c>
      <c r="H201" s="16" t="s">
        <v>554</v>
      </c>
      <c r="I201" s="16" t="s">
        <v>553</v>
      </c>
      <c r="J201" s="16" t="s">
        <v>61</v>
      </c>
      <c r="K201" s="16" t="s">
        <v>6</v>
      </c>
      <c r="L201" s="16" t="s">
        <v>7</v>
      </c>
      <c r="M201" s="16" t="s">
        <v>88</v>
      </c>
      <c r="N201" s="17">
        <v>0.96</v>
      </c>
      <c r="O201" s="17">
        <v>0.09</v>
      </c>
      <c r="P201" s="17">
        <v>0</v>
      </c>
      <c r="Q201" s="17">
        <v>0.39</v>
      </c>
      <c r="R201" s="17">
        <v>0.14000000000000001</v>
      </c>
      <c r="S201" s="17">
        <v>0.14000000000000001</v>
      </c>
      <c r="T201" s="17">
        <v>0.01</v>
      </c>
      <c r="U201" s="17">
        <v>0.01</v>
      </c>
      <c r="V201" s="17">
        <v>0.19</v>
      </c>
      <c r="W201" s="17">
        <v>0.4</v>
      </c>
      <c r="X201" s="17" t="s">
        <v>274</v>
      </c>
      <c r="Y201" s="17" t="s">
        <v>270</v>
      </c>
      <c r="Z201" s="17">
        <v>0.45</v>
      </c>
      <c r="AA201" s="17" t="s">
        <v>330</v>
      </c>
      <c r="AB201" s="17">
        <v>0.12</v>
      </c>
      <c r="AC201" s="17" t="s">
        <v>148</v>
      </c>
      <c r="AD201" s="17" t="s">
        <v>331</v>
      </c>
      <c r="AE201" s="17" t="s">
        <v>332</v>
      </c>
      <c r="AF201" s="17" t="s">
        <v>333</v>
      </c>
      <c r="AG201" s="18" t="s">
        <v>334</v>
      </c>
      <c r="AH201" s="19">
        <v>0.39319999999999994</v>
      </c>
      <c r="AI201" s="19">
        <v>0.49334237070906667</v>
      </c>
      <c r="AJ201" s="18">
        <v>48</v>
      </c>
      <c r="AK201" t="str">
        <f>L201</f>
        <v>100p</v>
      </c>
      <c r="AL201" t="str">
        <f>CONCATENATE(" -f ",C201)</f>
        <v xml:space="preserve"> -f 14.Qiime.100p.removed.norm</v>
      </c>
      <c r="AM201" t="str">
        <f>CONCATENATE(" ","-g ","EHFI.groups ")</f>
        <v xml:space="preserve"> -g EHFI.groups </v>
      </c>
      <c r="AN201" t="str">
        <f>CONCATENATE("-s ","lt"," ")</f>
        <v xml:space="preserve">-s lt </v>
      </c>
      <c r="AO201" t="str">
        <f>CONCATENATE("-p ",$AO$1 )</f>
        <v>-p 10000</v>
      </c>
      <c r="AP201" t="str">
        <f>CONCATENATE(" -t dataset_rand ")</f>
        <v xml:space="preserve"> -t dataset_rand </v>
      </c>
      <c r="AQ201" t="str">
        <f>CONCATENATE("-m ",I201," ")</f>
        <v xml:space="preserve">-m bray_curtis </v>
      </c>
      <c r="AR201" t="str">
        <f>CONCATENATE("-z ",H201," ")</f>
        <v xml:space="preserve">-z qiime_pipe </v>
      </c>
      <c r="AS201" t="str">
        <f>CONCATENATE(" -q ",$AS$1," ")</f>
        <v xml:space="preserve"> -q qiime_table </v>
      </c>
      <c r="AT201" s="36"/>
      <c r="AU201" t="str">
        <f>CONCATENATE(" -c ",$AU$1," ")</f>
        <v xml:space="preserve"> -c 10 </v>
      </c>
      <c r="AV201" t="str">
        <f>CONCATENATE("-o ",F201,"w")</f>
        <v>-o Analysis_46w</v>
      </c>
      <c r="AW201" s="23" t="s">
        <v>615</v>
      </c>
      <c r="BC201" s="23" t="s">
        <v>7</v>
      </c>
      <c r="BD201" s="23" t="s">
        <v>1326</v>
      </c>
      <c r="BE201" s="23">
        <v>46</v>
      </c>
      <c r="BF201">
        <v>2</v>
      </c>
      <c r="BG201" t="str">
        <f>CONCATENATE($BG$2,AL201,AM201,AN201,AO201,AP201,AQ201,AR201,AS201,AT201,AU201,AV201,AW201)</f>
        <v>~/EHFI/plot_pco_with_stats_all.3-4-13.pl -f 14.Qiime.100p.removed.norm -g EHFI.groups -s lt -p 10000 -t dataset_rand -m bray_curtis -z qiime_pipe  -q qiime_table  -c 10 -o Analysis_46w -cleanup</v>
      </c>
    </row>
    <row r="202" spans="1:59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 t="str">
        <f>CONCATENATE(" -f ",C201," ")</f>
        <v xml:space="preserve"> -f 14.Qiime.100p.removed.norm </v>
      </c>
      <c r="AM202" t="str">
        <f>CONCATENATE(" ","-g ","EHFI.groups ")</f>
        <v xml:space="preserve"> -g EHFI.groups </v>
      </c>
      <c r="AN202" t="str">
        <f>CONCATENATE("-s ","gt"," ")</f>
        <v xml:space="preserve">-s gt </v>
      </c>
      <c r="AO202" t="str">
        <f>CONCATENATE("-p ",$AO$1 )</f>
        <v>-p 10000</v>
      </c>
      <c r="AP202" t="str">
        <f>CONCATENATE(" -t rowwise_rand ")</f>
        <v xml:space="preserve"> -t rowwise_rand </v>
      </c>
      <c r="AQ202" t="str">
        <f>CONCATENATE("-m ",I201," ")</f>
        <v xml:space="preserve">-m bray_curtis </v>
      </c>
      <c r="AR202" t="str">
        <f>CONCATENATE("-z ",H201," ")</f>
        <v xml:space="preserve">-z qiime_pipe </v>
      </c>
      <c r="AS202" t="str">
        <f>CONCATENATE(" -q ",$AS$1," ")</f>
        <v xml:space="preserve"> -q qiime_table </v>
      </c>
      <c r="AT202" s="36"/>
      <c r="AU202" t="str">
        <f>CONCATENATE(" -c ",$AU$1," ")</f>
        <v xml:space="preserve"> -c 10 </v>
      </c>
      <c r="AV202" t="str">
        <f>CONCATENATE("-o ", F201,"b")</f>
        <v>-o Analysis_46b</v>
      </c>
      <c r="AW202" s="23" t="s">
        <v>615</v>
      </c>
      <c r="BB202" s="23"/>
      <c r="BC202" s="23" t="s">
        <v>7</v>
      </c>
      <c r="BD202" s="23" t="s">
        <v>1326</v>
      </c>
      <c r="BE202" s="23">
        <v>46</v>
      </c>
      <c r="BF202">
        <v>3</v>
      </c>
      <c r="BG202" t="str">
        <f>CONCATENATE($BG$2,AL202,AM202,AN202,AO202,AP202,AQ202,AR202,AS202,AT202,AU202,AV202,AW202)</f>
        <v>~/EHFI/plot_pco_with_stats_all.3-4-13.pl -f 14.Qiime.100p.removed.norm  -g EHFI.groups -s gt -p 10000 -t rowwise_rand -m bray_curtis -z qiime_pipe  -q qiime_table  -c 10 -o Analysis_46b -cleanup</v>
      </c>
    </row>
    <row r="203" spans="1:5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T203" s="23"/>
      <c r="BC203" s="23" t="s">
        <v>7</v>
      </c>
      <c r="BD203" s="23" t="s">
        <v>1326</v>
      </c>
      <c r="BE203" s="23">
        <v>46</v>
      </c>
      <c r="BF203">
        <v>4</v>
      </c>
      <c r="BG203" t="str">
        <f>CONCATENATE($BG$3,AY200,AZ200,BA200,BB200)</f>
        <v>~/EHFI/combine_summary_stats.pl -m pattern -w Analysis_46w -b Analysis_46b -o Analysis_46.P_VALUE_SUMMARY</v>
      </c>
    </row>
    <row r="204" spans="1:5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/>
      <c r="AL204"/>
      <c r="BC204" s="23" t="s">
        <v>7</v>
      </c>
      <c r="BD204" s="23" t="s">
        <v>1326</v>
      </c>
      <c r="BE204" s="23">
        <v>46</v>
      </c>
      <c r="BF204">
        <v>5</v>
      </c>
    </row>
    <row r="205" spans="1:59" s="21" customFormat="1">
      <c r="AL205" s="21" t="str">
        <f>CONCATENATE(F206)</f>
        <v>Analysis_5_openOTU</v>
      </c>
      <c r="AY205" s="21" t="str">
        <f>CONCATENATE("-m pattern")</f>
        <v>-m pattern</v>
      </c>
      <c r="AZ205" s="21" t="str">
        <f>CONCATENATE(" -w ",F206,"w")</f>
        <v xml:space="preserve"> -w Analysis_5_openOTUw</v>
      </c>
      <c r="BA205" s="21" t="str">
        <f>CONCATENATE(" -b ",F206,"b")</f>
        <v xml:space="preserve"> -b Analysis_5_openOTUb</v>
      </c>
      <c r="BB205" s="46" t="str">
        <f>CONCATENATE(" -o ",F206,".P_VALUE_SUMMARY")</f>
        <v xml:space="preserve"> -o Analysis_5_openOTU.P_VALUE_SUMMARY</v>
      </c>
      <c r="BC205" s="46" t="s">
        <v>1328</v>
      </c>
      <c r="BD205" s="46" t="s">
        <v>1326</v>
      </c>
      <c r="BE205" s="46">
        <v>5</v>
      </c>
      <c r="BF205" s="21">
        <v>1</v>
      </c>
      <c r="BG205" s="21" t="str">
        <f>CONCATENATE("# ",AL205)</f>
        <v># Analysis_5_openOTU</v>
      </c>
    </row>
    <row r="206" spans="1:59" s="21" customFormat="1">
      <c r="B206" s="21">
        <v>11</v>
      </c>
      <c r="C206" s="21" t="s">
        <v>1332</v>
      </c>
      <c r="E206" s="21">
        <v>5</v>
      </c>
      <c r="F206" s="40" t="s">
        <v>1336</v>
      </c>
      <c r="G206" s="41" t="s">
        <v>8</v>
      </c>
      <c r="H206" s="41" t="s">
        <v>554</v>
      </c>
      <c r="I206" s="41" t="s">
        <v>60</v>
      </c>
      <c r="J206" s="41" t="s">
        <v>61</v>
      </c>
      <c r="K206" s="41" t="s">
        <v>5</v>
      </c>
      <c r="L206" s="41" t="s">
        <v>62</v>
      </c>
      <c r="M206" s="41" t="s">
        <v>49</v>
      </c>
      <c r="N206" s="42">
        <v>0.09</v>
      </c>
      <c r="O206" s="42">
        <v>0.2</v>
      </c>
      <c r="P206" s="42">
        <v>0.04</v>
      </c>
      <c r="Q206" s="42">
        <v>0.23</v>
      </c>
      <c r="R206" s="42">
        <v>0.32</v>
      </c>
      <c r="S206" s="42">
        <v>0.03</v>
      </c>
      <c r="T206" s="42">
        <v>0</v>
      </c>
      <c r="U206" s="42">
        <v>0.28999999999999998</v>
      </c>
      <c r="V206" s="42">
        <v>0.31</v>
      </c>
      <c r="W206" s="42">
        <v>0.59</v>
      </c>
      <c r="X206" s="42" t="s">
        <v>63</v>
      </c>
      <c r="Y206" s="42" t="s">
        <v>64</v>
      </c>
      <c r="Z206" s="42">
        <v>0.42</v>
      </c>
      <c r="AA206" s="42" t="s">
        <v>65</v>
      </c>
      <c r="AB206" s="42">
        <v>0.45</v>
      </c>
      <c r="AC206" s="42" t="s">
        <v>66</v>
      </c>
      <c r="AD206" s="42" t="s">
        <v>67</v>
      </c>
      <c r="AE206" s="42" t="s">
        <v>68</v>
      </c>
      <c r="AF206" s="42">
        <v>0.87</v>
      </c>
      <c r="AG206" s="43">
        <v>0.79</v>
      </c>
      <c r="AH206" s="44">
        <v>0.23295000000000005</v>
      </c>
      <c r="AI206" s="44">
        <v>0.4151098110899788</v>
      </c>
      <c r="AJ206" s="43">
        <v>34</v>
      </c>
      <c r="AK206" s="21" t="str">
        <f>L206</f>
        <v>Qiime_default</v>
      </c>
      <c r="AL206" s="21" t="str">
        <f>CONCATENATE(" -f ",C206)</f>
        <v xml:space="preserve"> -f 3.otu_table_mc2_w_tax.R_table.raw.percent_default.included.txt.qiime_index.Qiime_table</v>
      </c>
      <c r="AM206" s="21" t="str">
        <f>CONCATENATE(" ","-g ","EHFI.groups ")</f>
        <v xml:space="preserve"> -g EHFI.groups </v>
      </c>
      <c r="AN206" s="21" t="str">
        <f>CONCATENATE("-s ","lt"," ")</f>
        <v xml:space="preserve">-s lt </v>
      </c>
      <c r="AO206" s="21" t="str">
        <f>CONCATENATE("-p ",$AO$1 )</f>
        <v>-p 10000</v>
      </c>
      <c r="AP206" s="21" t="str">
        <f>CONCATENATE(" -t dataset_rand ")</f>
        <v xml:space="preserve"> -t dataset_rand </v>
      </c>
      <c r="AQ206" s="21" t="str">
        <f>CONCATENATE("-m ",I206," ")</f>
        <v xml:space="preserve">-m unifrac </v>
      </c>
      <c r="AR206" s="21" t="str">
        <f>CONCATENATE("-z ",H206," ")</f>
        <v xml:space="preserve">-z qiime_pipe </v>
      </c>
      <c r="AS206" s="21" t="str">
        <f>CONCATENATE(" -q ",$AS$1," ")</f>
        <v xml:space="preserve"> -q qiime_table </v>
      </c>
      <c r="AT206" s="46" t="s">
        <v>1334</v>
      </c>
      <c r="AU206" s="21" t="str">
        <f>CONCATENATE(" -c ",$AU$1," ")</f>
        <v xml:space="preserve"> -c 10 </v>
      </c>
      <c r="AV206" s="21" t="str">
        <f>CONCATENATE("-o ",F206,"w")</f>
        <v>-o Analysis_5_openOTUw</v>
      </c>
      <c r="AW206" s="46" t="s">
        <v>615</v>
      </c>
      <c r="BC206" s="46" t="s">
        <v>1328</v>
      </c>
      <c r="BD206" s="46" t="s">
        <v>1326</v>
      </c>
      <c r="BE206" s="46">
        <v>5</v>
      </c>
      <c r="BF206" s="21">
        <v>2</v>
      </c>
      <c r="BG206" s="21" t="str">
        <f>CONCATENATE($BG$2,AL206,AM206,AN206,AO206,AP206,AQ206,AR206,AS206,AT206,AU206,AV206,AW206)</f>
        <v>~/EHFI/plot_pco_with_stats_all.3-4-13.pl -f 3.otu_table_mc2_w_tax.R_table.raw.percent_default.included.txt.qiime_index.Qiime_table -g EHFI.groups -s lt -p 10000 -t dataset_rand -m unifrac -z qiime_pipe  -q qiime_table  -a /mnt/default_EHFI/EHFI.default.rep_set.tre -c 10 -o Analysis_5_openOTUw -cleanup</v>
      </c>
    </row>
    <row r="207" spans="1:59" s="21" customFormat="1">
      <c r="AL207" s="21" t="str">
        <f>CONCATENATE(" -f ",C206," ")</f>
        <v xml:space="preserve"> -f 3.otu_table_mc2_w_tax.R_table.raw.percent_default.included.txt.qiime_index.Qiime_table </v>
      </c>
      <c r="AM207" s="21" t="str">
        <f>CONCATENATE(" ","-g ","EHFI.groups ")</f>
        <v xml:space="preserve"> -g EHFI.groups </v>
      </c>
      <c r="AN207" s="21" t="str">
        <f>CONCATENATE("-s ","gt"," ")</f>
        <v xml:space="preserve">-s gt </v>
      </c>
      <c r="AO207" s="21" t="str">
        <f>CONCATENATE("-p ",$AO$1 )</f>
        <v>-p 10000</v>
      </c>
      <c r="AP207" s="21" t="str">
        <f>CONCATENATE(" -t rowwise_rand ")</f>
        <v xml:space="preserve"> -t rowwise_rand </v>
      </c>
      <c r="AQ207" s="21" t="str">
        <f>CONCATENATE("-m ",I206," ")</f>
        <v xml:space="preserve">-m unifrac </v>
      </c>
      <c r="AR207" s="21" t="str">
        <f>CONCATENATE("-z ",H206," ")</f>
        <v xml:space="preserve">-z qiime_pipe </v>
      </c>
      <c r="AS207" s="21" t="str">
        <f>CONCATENATE(" -q ",$AS$1," ")</f>
        <v xml:space="preserve"> -q qiime_table </v>
      </c>
      <c r="AT207" s="46" t="s">
        <v>1334</v>
      </c>
      <c r="AU207" s="21" t="str">
        <f>CONCATENATE(" -c ",$AU$1," ")</f>
        <v xml:space="preserve"> -c 10 </v>
      </c>
      <c r="AV207" s="21" t="str">
        <f>CONCATENATE("-o ", F206,"b")</f>
        <v>-o Analysis_5_openOTUb</v>
      </c>
      <c r="AW207" s="46" t="s">
        <v>615</v>
      </c>
      <c r="BB207" s="46"/>
      <c r="BC207" s="46" t="s">
        <v>1328</v>
      </c>
      <c r="BD207" s="46" t="s">
        <v>1326</v>
      </c>
      <c r="BE207" s="46">
        <v>5</v>
      </c>
      <c r="BF207" s="21">
        <v>3</v>
      </c>
      <c r="BG207" s="21" t="str">
        <f>CONCATENATE($BG$2,AL207,AM207,AN207,AO207,AP207,AQ207,AR207,AS207,AT207,AU207,AV207,AW207)</f>
        <v>~/EHFI/plot_pco_with_stats_all.3-4-13.pl -f 3.otu_table_mc2_w_tax.R_table.raw.percent_default.included.txt.qiime_index.Qiime_table  -g EHFI.groups -s gt -p 10000 -t rowwise_rand -m unifrac -z qiime_pipe  -q qiime_table  -a /mnt/default_EHFI/EHFI.default.rep_set.tre -c 10 -o Analysis_5_openOTUb -cleanup</v>
      </c>
    </row>
    <row r="208" spans="1:59" s="21" customFormat="1">
      <c r="BC208" s="46" t="s">
        <v>1328</v>
      </c>
      <c r="BD208" s="46" t="s">
        <v>1326</v>
      </c>
      <c r="BE208" s="46">
        <v>5</v>
      </c>
      <c r="BF208" s="21">
        <v>4</v>
      </c>
      <c r="BG208" s="21" t="str">
        <f>CONCATENATE($BG$3,AY205,AZ205,BA205,BB205)</f>
        <v>~/EHFI/combine_summary_stats.pl -m pattern -w Analysis_5_openOTUw -b Analysis_5_openOTUb -o Analysis_5_openOTU.P_VALUE_SUMMARY</v>
      </c>
    </row>
    <row r="209" spans="2:59" s="21" customFormat="1"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BC209" s="46" t="s">
        <v>1328</v>
      </c>
      <c r="BD209" s="46" t="s">
        <v>1326</v>
      </c>
      <c r="BE209" s="46">
        <v>5</v>
      </c>
      <c r="BF209" s="21">
        <v>5</v>
      </c>
    </row>
    <row r="210" spans="2:59" s="21" customFormat="1"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L210" s="21" t="str">
        <f>CONCATENATE(F211)</f>
        <v>Analysis_6_openOTU</v>
      </c>
      <c r="AY210" s="21" t="str">
        <f>CONCATENATE("-m pattern")</f>
        <v>-m pattern</v>
      </c>
      <c r="AZ210" s="21" t="str">
        <f>CONCATENATE(" -w ",F211,"w")</f>
        <v xml:space="preserve"> -w Analysis_6_openOTUw</v>
      </c>
      <c r="BA210" s="21" t="str">
        <f>CONCATENATE(" -b ",F211,"b")</f>
        <v xml:space="preserve"> -b Analysis_6_openOTUb</v>
      </c>
      <c r="BB210" s="46" t="str">
        <f>CONCATENATE(" -o ",F211,".P_VALUE_SUMMARY")</f>
        <v xml:space="preserve"> -o Analysis_6_openOTU.P_VALUE_SUMMARY</v>
      </c>
      <c r="BC210" s="46" t="s">
        <v>1328</v>
      </c>
      <c r="BD210" s="46" t="s">
        <v>1326</v>
      </c>
      <c r="BE210" s="46">
        <v>6</v>
      </c>
      <c r="BF210" s="21">
        <v>1</v>
      </c>
      <c r="BG210" s="21" t="str">
        <f>CONCATENATE("# ",AL210)</f>
        <v># Analysis_6_openOTU</v>
      </c>
    </row>
    <row r="211" spans="2:59" s="21" customFormat="1">
      <c r="B211" s="21">
        <v>12</v>
      </c>
      <c r="C211" s="21" t="s">
        <v>1332</v>
      </c>
      <c r="E211" s="21">
        <v>6</v>
      </c>
      <c r="F211" s="40" t="s">
        <v>1337</v>
      </c>
      <c r="G211" s="41" t="s">
        <v>8</v>
      </c>
      <c r="H211" s="41" t="s">
        <v>554</v>
      </c>
      <c r="I211" s="41" t="s">
        <v>70</v>
      </c>
      <c r="J211" s="41" t="s">
        <v>61</v>
      </c>
      <c r="K211" s="41" t="s">
        <v>6</v>
      </c>
      <c r="L211" s="41" t="s">
        <v>62</v>
      </c>
      <c r="M211" s="41" t="s">
        <v>49</v>
      </c>
      <c r="N211" s="42" t="s">
        <v>71</v>
      </c>
      <c r="O211" s="42">
        <v>0.19</v>
      </c>
      <c r="P211" s="42">
        <v>0.62</v>
      </c>
      <c r="Q211" s="42">
        <v>0.06</v>
      </c>
      <c r="R211" s="42">
        <v>0</v>
      </c>
      <c r="S211" s="42">
        <v>0.55000000000000004</v>
      </c>
      <c r="T211" s="42">
        <v>0.43</v>
      </c>
      <c r="U211" s="42">
        <v>0.21</v>
      </c>
      <c r="V211" s="42">
        <v>0.69</v>
      </c>
      <c r="W211" s="42" t="s">
        <v>72</v>
      </c>
      <c r="X211" s="42" t="s">
        <v>73</v>
      </c>
      <c r="Y211" s="42" t="s">
        <v>74</v>
      </c>
      <c r="Z211" s="42">
        <v>0.38</v>
      </c>
      <c r="AA211" s="42" t="s">
        <v>75</v>
      </c>
      <c r="AB211" s="42">
        <v>0.53</v>
      </c>
      <c r="AC211" s="42" t="s">
        <v>74</v>
      </c>
      <c r="AD211" s="42" t="s">
        <v>76</v>
      </c>
      <c r="AE211" s="42" t="s">
        <v>74</v>
      </c>
      <c r="AF211" s="42" t="s">
        <v>77</v>
      </c>
      <c r="AG211" s="43" t="s">
        <v>78</v>
      </c>
      <c r="AH211" s="44">
        <v>0.35244999999999999</v>
      </c>
      <c r="AI211" s="44">
        <v>0.48609588343734905</v>
      </c>
      <c r="AJ211" s="43">
        <v>40</v>
      </c>
      <c r="AK211" s="21" t="str">
        <f>L211</f>
        <v>Qiime_default</v>
      </c>
      <c r="AL211" s="21" t="str">
        <f>CONCATENATE(" -f ",C211)</f>
        <v xml:space="preserve"> -f 3.otu_table_mc2_w_tax.R_table.raw.percent_default.included.txt.qiime_index.Qiime_table</v>
      </c>
      <c r="AM211" s="21" t="str">
        <f>CONCATENATE(" ","-g ","EHFI.groups ")</f>
        <v xml:space="preserve"> -g EHFI.groups </v>
      </c>
      <c r="AN211" s="21" t="str">
        <f>CONCATENATE("-s ","lt"," ")</f>
        <v xml:space="preserve">-s lt </v>
      </c>
      <c r="AO211" s="21" t="str">
        <f>CONCATENATE("-p ",$AO$1 )</f>
        <v>-p 10000</v>
      </c>
      <c r="AP211" s="21" t="str">
        <f>CONCATENATE(" -t dataset_rand ")</f>
        <v xml:space="preserve"> -t dataset_rand </v>
      </c>
      <c r="AQ211" s="21" t="str">
        <f>CONCATENATE("-m ",I211," ")</f>
        <v xml:space="preserve">-m weighted_unifrac </v>
      </c>
      <c r="AR211" s="21" t="str">
        <f>CONCATENATE("-z ",H211," ")</f>
        <v xml:space="preserve">-z qiime_pipe </v>
      </c>
      <c r="AS211" s="21" t="str">
        <f>CONCATENATE(" -q ",$AS$1," ")</f>
        <v xml:space="preserve"> -q qiime_table </v>
      </c>
      <c r="AT211" s="46" t="s">
        <v>1334</v>
      </c>
      <c r="AU211" s="21" t="str">
        <f>CONCATENATE(" -c ",$AU$1," ")</f>
        <v xml:space="preserve"> -c 10 </v>
      </c>
      <c r="AV211" s="21" t="str">
        <f>CONCATENATE("-o ",F211,"w")</f>
        <v>-o Analysis_6_openOTUw</v>
      </c>
      <c r="AW211" s="46" t="s">
        <v>615</v>
      </c>
      <c r="BC211" s="46" t="s">
        <v>1328</v>
      </c>
      <c r="BD211" s="46" t="s">
        <v>1326</v>
      </c>
      <c r="BE211" s="46">
        <v>6</v>
      </c>
      <c r="BF211" s="21">
        <v>2</v>
      </c>
      <c r="BG211" s="21" t="str">
        <f>CONCATENATE($BG$2,AL211,AM211,AN211,AO211,AP211,AQ211,AR211,AS211,AT211,AU211,AV211,AW211)</f>
        <v>~/EHFI/plot_pco_with_stats_all.3-4-13.pl -f 3.otu_table_mc2_w_tax.R_table.raw.percent_default.included.txt.qiime_index.Qiime_table -g EHFI.groups -s lt -p 10000 -t dataset_rand -m weighted_unifrac -z qiime_pipe  -q qiime_table  -a /mnt/default_EHFI/EHFI.default.rep_set.tre -c 10 -o Analysis_6_openOTUw -cleanup</v>
      </c>
    </row>
    <row r="212" spans="2:59" s="21" customFormat="1">
      <c r="AL212" s="21" t="str">
        <f>CONCATENATE(" -f ",C211," ")</f>
        <v xml:space="preserve"> -f 3.otu_table_mc2_w_tax.R_table.raw.percent_default.included.txt.qiime_index.Qiime_table </v>
      </c>
      <c r="AM212" s="21" t="str">
        <f>CONCATENATE(" ","-g ","EHFI.groups ")</f>
        <v xml:space="preserve"> -g EHFI.groups </v>
      </c>
      <c r="AN212" s="21" t="str">
        <f>CONCATENATE("-s ","gt"," ")</f>
        <v xml:space="preserve">-s gt </v>
      </c>
      <c r="AO212" s="21" t="str">
        <f>CONCATENATE("-p ",$AO$1 )</f>
        <v>-p 10000</v>
      </c>
      <c r="AP212" s="21" t="str">
        <f>CONCATENATE(" -t rowwise_rand ")</f>
        <v xml:space="preserve"> -t rowwise_rand </v>
      </c>
      <c r="AQ212" s="21" t="str">
        <f>CONCATENATE("-m ",I211," ")</f>
        <v xml:space="preserve">-m weighted_unifrac </v>
      </c>
      <c r="AR212" s="21" t="str">
        <f>CONCATENATE("-z ",H211," ")</f>
        <v xml:space="preserve">-z qiime_pipe </v>
      </c>
      <c r="AS212" s="21" t="str">
        <f>CONCATENATE(" -q ",$AS$1," ")</f>
        <v xml:space="preserve"> -q qiime_table </v>
      </c>
      <c r="AT212" s="46" t="s">
        <v>1334</v>
      </c>
      <c r="AU212" s="21" t="str">
        <f>CONCATENATE(" -c ",$AU$1," ")</f>
        <v xml:space="preserve"> -c 10 </v>
      </c>
      <c r="AV212" s="21" t="str">
        <f>CONCATENATE("-o ", F211,"b")</f>
        <v>-o Analysis_6_openOTUb</v>
      </c>
      <c r="AW212" s="46" t="s">
        <v>615</v>
      </c>
      <c r="BB212" s="46"/>
      <c r="BC212" s="46" t="s">
        <v>1328</v>
      </c>
      <c r="BD212" s="46" t="s">
        <v>1326</v>
      </c>
      <c r="BE212" s="46">
        <v>6</v>
      </c>
      <c r="BF212" s="21">
        <v>3</v>
      </c>
      <c r="BG212" s="21" t="str">
        <f>CONCATENATE($BG$2,AL212,AM212,AN212,AO212,AP212,AQ212,AR212,AS212,AT212,AU212,AV212,AW212)</f>
        <v>~/EHFI/plot_pco_with_stats_all.3-4-13.pl -f 3.otu_table_mc2_w_tax.R_table.raw.percent_default.included.txt.qiime_index.Qiime_table  -g EHFI.groups -s gt -p 10000 -t rowwise_rand -m weighted_unifrac -z qiime_pipe  -q qiime_table  -a /mnt/default_EHFI/EHFI.default.rep_set.tre -c 10 -o Analysis_6_openOTUb -cleanup</v>
      </c>
    </row>
    <row r="213" spans="2:59" s="21" customFormat="1">
      <c r="BC213" s="46" t="s">
        <v>1328</v>
      </c>
      <c r="BD213" s="46" t="s">
        <v>1326</v>
      </c>
      <c r="BE213" s="46">
        <v>6</v>
      </c>
      <c r="BF213" s="21">
        <v>4</v>
      </c>
      <c r="BG213" s="21" t="str">
        <f>CONCATENATE($BG$3,AY210,AZ210,BA210,BB210)</f>
        <v>~/EHFI/combine_summary_stats.pl -m pattern -w Analysis_6_openOTUw -b Analysis_6_openOTUb -o Analysis_6_openOTU.P_VALUE_SUMMARY</v>
      </c>
    </row>
    <row r="214" spans="2:59" s="21" customFormat="1">
      <c r="BC214" s="46" t="s">
        <v>1328</v>
      </c>
      <c r="BD214" s="46" t="s">
        <v>1326</v>
      </c>
      <c r="BE214" s="46">
        <v>6</v>
      </c>
      <c r="BF214" s="21">
        <v>5</v>
      </c>
    </row>
    <row r="215" spans="2:59" s="21" customFormat="1">
      <c r="AL215" s="21" t="str">
        <f>CONCATENATE(F216)</f>
        <v>Analysis_7_openOTU</v>
      </c>
      <c r="AY215" s="21" t="str">
        <f>CONCATENATE("-m pattern")</f>
        <v>-m pattern</v>
      </c>
      <c r="AZ215" s="21" t="str">
        <f>CONCATENATE(" -w ",F216,"w")</f>
        <v xml:space="preserve"> -w Analysis_7_openOTUw</v>
      </c>
      <c r="BA215" s="21" t="str">
        <f>CONCATENATE(" -b ",F216,"b")</f>
        <v xml:space="preserve"> -b Analysis_7_openOTUb</v>
      </c>
      <c r="BB215" s="46" t="str">
        <f>CONCATENATE(" -o ",F216,".P_VALUE_SUMMARY")</f>
        <v xml:space="preserve"> -o Analysis_7_openOTU.P_VALUE_SUMMARY</v>
      </c>
      <c r="BC215" s="46" t="s">
        <v>1328</v>
      </c>
      <c r="BD215" s="46" t="s">
        <v>1326</v>
      </c>
      <c r="BE215" s="46">
        <v>7</v>
      </c>
      <c r="BF215" s="21">
        <v>1</v>
      </c>
      <c r="BG215" s="21" t="str">
        <f>CONCATENATE("# ",AL215)</f>
        <v># Analysis_7_openOTU</v>
      </c>
    </row>
    <row r="216" spans="2:59" s="21" customFormat="1">
      <c r="B216" s="21">
        <v>11</v>
      </c>
      <c r="C216" s="21" t="s">
        <v>1332</v>
      </c>
      <c r="E216" s="21">
        <v>7</v>
      </c>
      <c r="F216" s="40" t="s">
        <v>1338</v>
      </c>
      <c r="G216" s="41" t="s">
        <v>8</v>
      </c>
      <c r="H216" s="41" t="s">
        <v>554</v>
      </c>
      <c r="I216" s="41" t="s">
        <v>70</v>
      </c>
      <c r="J216" s="41" t="s">
        <v>61</v>
      </c>
      <c r="K216" s="41" t="s">
        <v>5</v>
      </c>
      <c r="L216" s="41" t="s">
        <v>62</v>
      </c>
      <c r="M216" s="41" t="s">
        <v>49</v>
      </c>
      <c r="N216" s="42">
        <v>0.27</v>
      </c>
      <c r="O216" s="42">
        <v>0.09</v>
      </c>
      <c r="P216" s="42">
        <v>7.0000000000000007E-2</v>
      </c>
      <c r="Q216" s="42">
        <v>0.12</v>
      </c>
      <c r="R216" s="42">
        <v>0.22</v>
      </c>
      <c r="S216" s="42">
        <v>0.06</v>
      </c>
      <c r="T216" s="42">
        <v>0</v>
      </c>
      <c r="U216" s="42">
        <v>0.14000000000000001</v>
      </c>
      <c r="V216" s="42">
        <v>0.25</v>
      </c>
      <c r="W216" s="42" t="s">
        <v>80</v>
      </c>
      <c r="X216" s="42" t="s">
        <v>81</v>
      </c>
      <c r="Y216" s="42" t="s">
        <v>82</v>
      </c>
      <c r="Z216" s="42">
        <v>0.38</v>
      </c>
      <c r="AA216" s="42" t="s">
        <v>83</v>
      </c>
      <c r="AB216" s="42">
        <v>0.26</v>
      </c>
      <c r="AC216" s="42" t="s">
        <v>84</v>
      </c>
      <c r="AD216" s="42" t="s">
        <v>74</v>
      </c>
      <c r="AE216" s="42" t="s">
        <v>85</v>
      </c>
      <c r="AF216" s="42" t="s">
        <v>86</v>
      </c>
      <c r="AG216" s="43">
        <v>0.86</v>
      </c>
      <c r="AH216" s="44">
        <v>0.18770000000000001</v>
      </c>
      <c r="AI216" s="44">
        <v>0.35427332594154509</v>
      </c>
      <c r="AJ216" s="43">
        <v>33</v>
      </c>
      <c r="AK216" s="21" t="str">
        <f>L216</f>
        <v>Qiime_default</v>
      </c>
      <c r="AL216" s="21" t="str">
        <f>CONCATENATE(" -f ",C216)</f>
        <v xml:space="preserve"> -f 3.otu_table_mc2_w_tax.R_table.raw.percent_default.included.txt.qiime_index.Qiime_table</v>
      </c>
      <c r="AM216" s="21" t="str">
        <f>CONCATENATE(" ","-g ","EHFI.groups ")</f>
        <v xml:space="preserve"> -g EHFI.groups </v>
      </c>
      <c r="AN216" s="21" t="str">
        <f>CONCATENATE("-s ","lt"," ")</f>
        <v xml:space="preserve">-s lt </v>
      </c>
      <c r="AO216" s="21" t="str">
        <f>CONCATENATE("-p ",$AO$1 )</f>
        <v>-p 10000</v>
      </c>
      <c r="AP216" s="21" t="str">
        <f>CONCATENATE(" -t dataset_rand ")</f>
        <v xml:space="preserve"> -t dataset_rand </v>
      </c>
      <c r="AQ216" s="21" t="str">
        <f>CONCATENATE("-m ",I216," ")</f>
        <v xml:space="preserve">-m weighted_unifrac </v>
      </c>
      <c r="AR216" s="21" t="str">
        <f>CONCATENATE("-z ",H216," ")</f>
        <v xml:space="preserve">-z qiime_pipe </v>
      </c>
      <c r="AS216" s="21" t="str">
        <f>CONCATENATE(" -q ",$AS$1," ")</f>
        <v xml:space="preserve"> -q qiime_table </v>
      </c>
      <c r="AT216" s="46" t="s">
        <v>1334</v>
      </c>
      <c r="AU216" s="21" t="str">
        <f>CONCATENATE(" -c ",$AU$1," ")</f>
        <v xml:space="preserve"> -c 10 </v>
      </c>
      <c r="AV216" s="21" t="str">
        <f>CONCATENATE("-o ",F216,"w")</f>
        <v>-o Analysis_7_openOTUw</v>
      </c>
      <c r="AW216" s="46" t="s">
        <v>615</v>
      </c>
      <c r="BC216" s="46" t="s">
        <v>1328</v>
      </c>
      <c r="BD216" s="46" t="s">
        <v>1326</v>
      </c>
      <c r="BE216" s="46">
        <v>7</v>
      </c>
      <c r="BF216" s="21">
        <v>2</v>
      </c>
      <c r="BG216" s="21" t="str">
        <f>CONCATENATE($BG$2,AL216,AM216,AN216,AO216,AP216,AQ216,AR216,AS216,AT216,AU216,AV216,AW216)</f>
        <v>~/EHFI/plot_pco_with_stats_all.3-4-13.pl -f 3.otu_table_mc2_w_tax.R_table.raw.percent_default.included.txt.qiime_index.Qiime_table -g EHFI.groups -s lt -p 10000 -t dataset_rand -m weighted_unifrac -z qiime_pipe  -q qiime_table  -a /mnt/default_EHFI/EHFI.default.rep_set.tre -c 10 -o Analysis_7_openOTUw -cleanup</v>
      </c>
    </row>
    <row r="217" spans="2:59" s="21" customFormat="1">
      <c r="AL217" s="21" t="str">
        <f>CONCATENATE(" -f ",C216," ")</f>
        <v xml:space="preserve"> -f 3.otu_table_mc2_w_tax.R_table.raw.percent_default.included.txt.qiime_index.Qiime_table </v>
      </c>
      <c r="AM217" s="21" t="str">
        <f>CONCATENATE(" ","-g ","EHFI.groups ")</f>
        <v xml:space="preserve"> -g EHFI.groups </v>
      </c>
      <c r="AN217" s="21" t="str">
        <f>CONCATENATE("-s ","gt"," ")</f>
        <v xml:space="preserve">-s gt </v>
      </c>
      <c r="AO217" s="21" t="str">
        <f>CONCATENATE("-p ",$AO$1 )</f>
        <v>-p 10000</v>
      </c>
      <c r="AP217" s="21" t="str">
        <f>CONCATENATE(" -t rowwise_rand ")</f>
        <v xml:space="preserve"> -t rowwise_rand </v>
      </c>
      <c r="AQ217" s="21" t="str">
        <f>CONCATENATE("-m ",I216," ")</f>
        <v xml:space="preserve">-m weighted_unifrac </v>
      </c>
      <c r="AR217" s="21" t="str">
        <f>CONCATENATE("-z ",H216," ")</f>
        <v xml:space="preserve">-z qiime_pipe </v>
      </c>
      <c r="AS217" s="21" t="str">
        <f>CONCATENATE(" -q ",$AS$1," ")</f>
        <v xml:space="preserve"> -q qiime_table </v>
      </c>
      <c r="AT217" s="46" t="s">
        <v>1334</v>
      </c>
      <c r="AU217" s="21" t="str">
        <f>CONCATENATE(" -c ",$AU$1," ")</f>
        <v xml:space="preserve"> -c 10 </v>
      </c>
      <c r="AV217" s="21" t="str">
        <f>CONCATENATE("-o ", F216,"b")</f>
        <v>-o Analysis_7_openOTUb</v>
      </c>
      <c r="AW217" s="46" t="s">
        <v>615</v>
      </c>
      <c r="BB217" s="46"/>
      <c r="BC217" s="46" t="s">
        <v>1328</v>
      </c>
      <c r="BD217" s="46" t="s">
        <v>1326</v>
      </c>
      <c r="BE217" s="46">
        <v>7</v>
      </c>
      <c r="BF217" s="21">
        <v>3</v>
      </c>
      <c r="BG217" s="21" t="str">
        <f>CONCATENATE($BG$2,AL217,AM217,AN217,AO217,AP217,AQ217,AR217,AS217,AT217,AU217,AV217,AW217)</f>
        <v>~/EHFI/plot_pco_with_stats_all.3-4-13.pl -f 3.otu_table_mc2_w_tax.R_table.raw.percent_default.included.txt.qiime_index.Qiime_table  -g EHFI.groups -s gt -p 10000 -t rowwise_rand -m weighted_unifrac -z qiime_pipe  -q qiime_table  -a /mnt/default_EHFI/EHFI.default.rep_set.tre -c 10 -o Analysis_7_openOTUb -cleanup</v>
      </c>
    </row>
    <row r="218" spans="2:59" s="21" customFormat="1">
      <c r="BC218" s="46" t="s">
        <v>1328</v>
      </c>
      <c r="BD218" s="46" t="s">
        <v>1326</v>
      </c>
      <c r="BE218" s="46">
        <v>7</v>
      </c>
      <c r="BF218" s="21">
        <v>4</v>
      </c>
      <c r="BG218" s="21" t="str">
        <f>CONCATENATE($BG$3,AY215,AZ215,BA215,BB215)</f>
        <v>~/EHFI/combine_summary_stats.pl -m pattern -w Analysis_7_openOTUw -b Analysis_7_openOTUb -o Analysis_7_openOTU.P_VALUE_SUMMARY</v>
      </c>
    </row>
    <row r="219" spans="2:59" s="21" customFormat="1">
      <c r="BC219" s="46" t="s">
        <v>1328</v>
      </c>
      <c r="BD219" s="46" t="s">
        <v>1326</v>
      </c>
      <c r="BE219" s="46">
        <v>7</v>
      </c>
      <c r="BF219" s="21">
        <v>5</v>
      </c>
    </row>
    <row r="220" spans="2:59" s="21" customFormat="1">
      <c r="AL220" s="21" t="str">
        <f>CONCATENATE(F221)</f>
        <v>Analysis_12_openOTU</v>
      </c>
      <c r="AY220" s="21" t="str">
        <f>CONCATENATE("-m pattern")</f>
        <v>-m pattern</v>
      </c>
      <c r="AZ220" s="21" t="str">
        <f>CONCATENATE(" -w ",F221,"w")</f>
        <v xml:space="preserve"> -w Analysis_12_openOTUw</v>
      </c>
      <c r="BA220" s="21" t="str">
        <f>CONCATENATE(" -b ",F221,"b")</f>
        <v xml:space="preserve"> -b Analysis_12_openOTUb</v>
      </c>
      <c r="BB220" s="46" t="str">
        <f>CONCATENATE(" -o ",F221,".P_VALUE_SUMMARY")</f>
        <v xml:space="preserve"> -o Analysis_12_openOTU.P_VALUE_SUMMARY</v>
      </c>
      <c r="BC220" s="46" t="s">
        <v>1328</v>
      </c>
      <c r="BD220" s="46" t="s">
        <v>1326</v>
      </c>
      <c r="BE220" s="46">
        <v>12</v>
      </c>
      <c r="BF220" s="21">
        <v>1</v>
      </c>
      <c r="BG220" s="47" t="str">
        <f>CONCATENATE("# ",AL220)</f>
        <v># Analysis_12_openOTU</v>
      </c>
    </row>
    <row r="221" spans="2:59" s="21" customFormat="1">
      <c r="B221" s="21">
        <v>9</v>
      </c>
      <c r="C221" s="21" t="s">
        <v>1330</v>
      </c>
      <c r="E221" s="21">
        <v>12</v>
      </c>
      <c r="F221" s="40" t="s">
        <v>1339</v>
      </c>
      <c r="G221" s="41" t="s">
        <v>8</v>
      </c>
      <c r="H221" s="41" t="s">
        <v>554</v>
      </c>
      <c r="I221" s="41" t="s">
        <v>60</v>
      </c>
      <c r="J221" s="41" t="s">
        <v>61</v>
      </c>
      <c r="K221" s="41" t="s">
        <v>5</v>
      </c>
      <c r="L221" s="41" t="s">
        <v>62</v>
      </c>
      <c r="M221" s="41" t="s">
        <v>88</v>
      </c>
      <c r="N221" s="42">
        <v>1</v>
      </c>
      <c r="O221" s="42">
        <v>0.04</v>
      </c>
      <c r="P221" s="42">
        <v>0.43</v>
      </c>
      <c r="Q221" s="42">
        <v>0.19</v>
      </c>
      <c r="R221" s="42">
        <v>0.18</v>
      </c>
      <c r="S221" s="42">
        <v>0.15</v>
      </c>
      <c r="T221" s="42">
        <v>0.12</v>
      </c>
      <c r="U221" s="42">
        <v>0.05</v>
      </c>
      <c r="V221" s="42">
        <v>0</v>
      </c>
      <c r="W221" s="42">
        <v>0.19</v>
      </c>
      <c r="X221" s="42" t="s">
        <v>98</v>
      </c>
      <c r="Y221" s="42" t="s">
        <v>99</v>
      </c>
      <c r="Z221" s="42">
        <v>0.47</v>
      </c>
      <c r="AA221" s="42" t="s">
        <v>100</v>
      </c>
      <c r="AB221" s="42">
        <v>0.05</v>
      </c>
      <c r="AC221" s="42" t="s">
        <v>101</v>
      </c>
      <c r="AD221" s="42" t="s">
        <v>102</v>
      </c>
      <c r="AE221" s="42" t="s">
        <v>103</v>
      </c>
      <c r="AF221" s="42" t="s">
        <v>104</v>
      </c>
      <c r="AG221" s="43" t="s">
        <v>105</v>
      </c>
      <c r="AH221" s="44">
        <v>0.35039999999999993</v>
      </c>
      <c r="AI221" s="44">
        <v>0.46306727941321651</v>
      </c>
      <c r="AJ221" s="43">
        <v>39</v>
      </c>
      <c r="AK221" s="21" t="str">
        <f>L221</f>
        <v>Qiime_default</v>
      </c>
      <c r="AL221" s="21" t="str">
        <f>CONCATENATE(" -f ",C221)</f>
        <v xml:space="preserve"> -f 1.otu_table_mc2_w_tax.R_table.raw.percent_default.removed.txt.qiime_index.Qiime_table</v>
      </c>
      <c r="AM221" s="21" t="str">
        <f>CONCATENATE(" ","-g ","EHFI.groups ")</f>
        <v xml:space="preserve"> -g EHFI.groups </v>
      </c>
      <c r="AN221" s="21" t="str">
        <f>CONCATENATE("-s ","lt"," ")</f>
        <v xml:space="preserve">-s lt </v>
      </c>
      <c r="AO221" s="21" t="str">
        <f>CONCATENATE("-p ",$AO$1 )</f>
        <v>-p 10000</v>
      </c>
      <c r="AP221" s="21" t="str">
        <f>CONCATENATE(" -t dataset_rand ")</f>
        <v xml:space="preserve"> -t dataset_rand </v>
      </c>
      <c r="AQ221" s="21" t="str">
        <f>CONCATENATE("-m ",I221," ")</f>
        <v xml:space="preserve">-m unifrac </v>
      </c>
      <c r="AR221" s="21" t="str">
        <f>CONCATENATE("-z ",H221," ")</f>
        <v xml:space="preserve">-z qiime_pipe </v>
      </c>
      <c r="AS221" s="21" t="str">
        <f>CONCATENATE(" -q ",$AS$1," ")</f>
        <v xml:space="preserve"> -q qiime_table </v>
      </c>
      <c r="AT221" s="46" t="s">
        <v>1334</v>
      </c>
      <c r="AU221" s="21" t="str">
        <f>CONCATENATE(" -c ",$AU$1," ")</f>
        <v xml:space="preserve"> -c 10 </v>
      </c>
      <c r="AV221" s="21" t="str">
        <f>CONCATENATE("-o ",F221,"w")</f>
        <v>-o Analysis_12_openOTUw</v>
      </c>
      <c r="AW221" s="46" t="s">
        <v>615</v>
      </c>
      <c r="BC221" s="46" t="s">
        <v>1328</v>
      </c>
      <c r="BD221" s="46" t="s">
        <v>1326</v>
      </c>
      <c r="BE221" s="46">
        <v>12</v>
      </c>
      <c r="BF221" s="21">
        <v>2</v>
      </c>
      <c r="BG221" s="47" t="str">
        <f>CONCATENATE($BG$2,AL221,AM221,AN221,AO221,AP221,AQ221,AR221,AS221,AT221,AU221,AV221,AW221)</f>
        <v>~/EHFI/plot_pco_with_stats_all.3-4-13.pl -f 1.otu_table_mc2_w_tax.R_table.raw.percent_default.removed.txt.qiime_index.Qiime_table -g EHFI.groups -s lt -p 10000 -t dataset_rand -m unifrac -z qiime_pipe  -q qiime_table  -a /mnt/default_EHFI/EHFI.default.rep_set.tre -c 10 -o Analysis_12_openOTUw -cleanup</v>
      </c>
    </row>
    <row r="222" spans="2:59" s="21" customFormat="1"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L222" s="21" t="str">
        <f>CONCATENATE(" -f ",C221," ")</f>
        <v xml:space="preserve"> -f 1.otu_table_mc2_w_tax.R_table.raw.percent_default.removed.txt.qiime_index.Qiime_table </v>
      </c>
      <c r="AM222" s="21" t="str">
        <f>CONCATENATE(" ","-g ","EHFI.groups ")</f>
        <v xml:space="preserve"> -g EHFI.groups </v>
      </c>
      <c r="AN222" s="21" t="str">
        <f>CONCATENATE("-s ","gt"," ")</f>
        <v xml:space="preserve">-s gt </v>
      </c>
      <c r="AO222" s="21" t="str">
        <f>CONCATENATE("-p ",$AO$1 )</f>
        <v>-p 10000</v>
      </c>
      <c r="AP222" s="21" t="str">
        <f>CONCATENATE(" -t rowwise_rand ")</f>
        <v xml:space="preserve"> -t rowwise_rand </v>
      </c>
      <c r="AQ222" s="21" t="str">
        <f>CONCATENATE("-m ",I221," ")</f>
        <v xml:space="preserve">-m unifrac </v>
      </c>
      <c r="AR222" s="21" t="str">
        <f>CONCATENATE("-z ",H221," ")</f>
        <v xml:space="preserve">-z qiime_pipe </v>
      </c>
      <c r="AS222" s="21" t="str">
        <f>CONCATENATE(" -q ",$AS$1," ")</f>
        <v xml:space="preserve"> -q qiime_table </v>
      </c>
      <c r="AT222" s="46" t="s">
        <v>1334</v>
      </c>
      <c r="AU222" s="21" t="str">
        <f>CONCATENATE(" -c ",$AU$1," ")</f>
        <v xml:space="preserve"> -c 10 </v>
      </c>
      <c r="AV222" s="21" t="str">
        <f>CONCATENATE("-o ", F221,"b")</f>
        <v>-o Analysis_12_openOTUb</v>
      </c>
      <c r="AW222" s="46" t="s">
        <v>615</v>
      </c>
      <c r="BB222" s="46"/>
      <c r="BC222" s="46" t="s">
        <v>1328</v>
      </c>
      <c r="BD222" s="46" t="s">
        <v>1326</v>
      </c>
      <c r="BE222" s="46">
        <v>12</v>
      </c>
      <c r="BF222" s="21">
        <v>3</v>
      </c>
      <c r="BG222" s="47" t="str">
        <f>CONCATENATE($BG$2,AL222,AM222,AN222,AO222,AP222,AQ222,AR222,AS222,AT222,AU222,AV222,AW222)</f>
        <v>~/EHFI/plot_pco_with_stats_all.3-4-13.pl -f 1.otu_table_mc2_w_tax.R_table.raw.percent_default.removed.txt.qiime_index.Qiime_table  -g EHFI.groups -s gt -p 10000 -t rowwise_rand -m unifrac -z qiime_pipe  -q qiime_table  -a /mnt/default_EHFI/EHFI.default.rep_set.tre -c 10 -o Analysis_12_openOTUb -cleanup</v>
      </c>
    </row>
    <row r="223" spans="2:59" s="21" customFormat="1">
      <c r="BC223" s="46" t="s">
        <v>1328</v>
      </c>
      <c r="BD223" s="46" t="s">
        <v>1326</v>
      </c>
      <c r="BE223" s="46">
        <v>12</v>
      </c>
      <c r="BF223" s="21">
        <v>4</v>
      </c>
      <c r="BG223" s="47" t="str">
        <f>CONCATENATE($BG$3,AY220,AZ220,BA220,BB220)</f>
        <v>~/EHFI/combine_summary_stats.pl -m pattern -w Analysis_12_openOTUw -b Analysis_12_openOTUb -o Analysis_12_openOTU.P_VALUE_SUMMARY</v>
      </c>
    </row>
    <row r="224" spans="2:59" s="21" customFormat="1">
      <c r="BC224" s="46" t="s">
        <v>1328</v>
      </c>
      <c r="BD224" s="46" t="s">
        <v>1326</v>
      </c>
      <c r="BE224" s="46">
        <v>12</v>
      </c>
      <c r="BF224" s="21">
        <v>5</v>
      </c>
      <c r="BG224" s="47"/>
    </row>
    <row r="225" spans="2:59" s="21" customFormat="1">
      <c r="AL225" s="21" t="str">
        <f>CONCATENATE(F226)</f>
        <v>Analysis_13_openOTU</v>
      </c>
      <c r="AY225" s="21" t="str">
        <f>CONCATENATE("-m pattern")</f>
        <v>-m pattern</v>
      </c>
      <c r="AZ225" s="21" t="str">
        <f>CONCATENATE(" -w ",F226,"w")</f>
        <v xml:space="preserve"> -w Analysis_13_openOTUw</v>
      </c>
      <c r="BA225" s="21" t="str">
        <f>CONCATENATE(" -b ",F226,"b")</f>
        <v xml:space="preserve"> -b Analysis_13_openOTUb</v>
      </c>
      <c r="BB225" s="46" t="str">
        <f>CONCATENATE(" -o ",F226,".P_VALUE_SUMMARY")</f>
        <v xml:space="preserve"> -o Analysis_13_openOTU.P_VALUE_SUMMARY</v>
      </c>
      <c r="BC225" s="46" t="s">
        <v>1328</v>
      </c>
      <c r="BD225" s="46" t="s">
        <v>1326</v>
      </c>
      <c r="BE225" s="46">
        <v>13</v>
      </c>
      <c r="BF225" s="21">
        <v>1</v>
      </c>
      <c r="BG225" s="47" t="str">
        <f>CONCATENATE("# ",AL225)</f>
        <v># Analysis_13_openOTU</v>
      </c>
    </row>
    <row r="226" spans="2:59" s="21" customFormat="1">
      <c r="B226" s="21">
        <v>10</v>
      </c>
      <c r="C226" s="21" t="s">
        <v>1331</v>
      </c>
      <c r="E226" s="21">
        <v>13</v>
      </c>
      <c r="F226" s="40" t="s">
        <v>1340</v>
      </c>
      <c r="G226" s="41" t="s">
        <v>8</v>
      </c>
      <c r="H226" s="41" t="s">
        <v>554</v>
      </c>
      <c r="I226" s="41" t="s">
        <v>70</v>
      </c>
      <c r="J226" s="41" t="s">
        <v>61</v>
      </c>
      <c r="K226" s="41" t="s">
        <v>6</v>
      </c>
      <c r="L226" s="41" t="s">
        <v>62</v>
      </c>
      <c r="M226" s="41" t="s">
        <v>88</v>
      </c>
      <c r="N226" s="42">
        <v>0.67</v>
      </c>
      <c r="O226" s="42">
        <v>0</v>
      </c>
      <c r="P226" s="42">
        <v>0.24</v>
      </c>
      <c r="Q226" s="42">
        <v>0.11</v>
      </c>
      <c r="R226" s="42">
        <v>0.11</v>
      </c>
      <c r="S226" s="42">
        <v>0.15</v>
      </c>
      <c r="T226" s="42">
        <v>0.13</v>
      </c>
      <c r="U226" s="42">
        <v>0.15</v>
      </c>
      <c r="V226" s="42">
        <v>0.24</v>
      </c>
      <c r="W226" s="42" t="s">
        <v>107</v>
      </c>
      <c r="X226" s="42" t="s">
        <v>108</v>
      </c>
      <c r="Y226" s="42" t="s">
        <v>109</v>
      </c>
      <c r="Z226" s="42">
        <v>0.36</v>
      </c>
      <c r="AA226" s="42" t="s">
        <v>110</v>
      </c>
      <c r="AB226" s="42">
        <v>0.32</v>
      </c>
      <c r="AC226" s="42" t="s">
        <v>111</v>
      </c>
      <c r="AD226" s="42" t="s">
        <v>112</v>
      </c>
      <c r="AE226" s="42" t="s">
        <v>113</v>
      </c>
      <c r="AF226" s="42" t="s">
        <v>114</v>
      </c>
      <c r="AG226" s="43" t="s">
        <v>115</v>
      </c>
      <c r="AH226" s="44">
        <v>0.44815000000000005</v>
      </c>
      <c r="AI226" s="44">
        <v>0.50727313051981016</v>
      </c>
      <c r="AJ226" s="43">
        <v>51</v>
      </c>
      <c r="AK226" s="21" t="str">
        <f>L226</f>
        <v>Qiime_default</v>
      </c>
      <c r="AL226" s="21" t="str">
        <f>CONCATENATE(" -f ",C226)</f>
        <v xml:space="preserve"> -f 2.otu_table_mc2_w_tax.R_table.norm.percent_default.removed.txt.qiime_index.Qiime_table</v>
      </c>
      <c r="AM226" s="21" t="str">
        <f>CONCATENATE(" ","-g ","EHFI.groups ")</f>
        <v xml:space="preserve"> -g EHFI.groups </v>
      </c>
      <c r="AN226" s="21" t="str">
        <f>CONCATENATE("-s ","lt"," ")</f>
        <v xml:space="preserve">-s lt </v>
      </c>
      <c r="AO226" s="21" t="str">
        <f>CONCATENATE("-p ",$AO$1 )</f>
        <v>-p 10000</v>
      </c>
      <c r="AP226" s="21" t="str">
        <f>CONCATENATE(" -t dataset_rand ")</f>
        <v xml:space="preserve"> -t dataset_rand </v>
      </c>
      <c r="AQ226" s="21" t="str">
        <f>CONCATENATE("-m ",I226," ")</f>
        <v xml:space="preserve">-m weighted_unifrac </v>
      </c>
      <c r="AR226" s="21" t="str">
        <f>CONCATENATE("-z ",H226," ")</f>
        <v xml:space="preserve">-z qiime_pipe </v>
      </c>
      <c r="AS226" s="21" t="str">
        <f>CONCATENATE(" -q ",$AS$1," ")</f>
        <v xml:space="preserve"> -q qiime_table </v>
      </c>
      <c r="AT226" s="46" t="s">
        <v>1334</v>
      </c>
      <c r="AU226" s="21" t="str">
        <f>CONCATENATE(" -c ",$AU$1," ")</f>
        <v xml:space="preserve"> -c 10 </v>
      </c>
      <c r="AV226" s="21" t="str">
        <f>CONCATENATE("-o ",F226,"w")</f>
        <v>-o Analysis_13_openOTUw</v>
      </c>
      <c r="AW226" s="46" t="s">
        <v>615</v>
      </c>
      <c r="BC226" s="46" t="s">
        <v>1328</v>
      </c>
      <c r="BD226" s="46" t="s">
        <v>1326</v>
      </c>
      <c r="BE226" s="46">
        <v>13</v>
      </c>
      <c r="BF226" s="21">
        <v>2</v>
      </c>
      <c r="BG226" s="47" t="str">
        <f>CONCATENATE($BG$2,AL226,AM226,AN226,AO226,AP226,AQ226,AR226,AS226,AT226,AU226,AV226,AW226)</f>
        <v>~/EHFI/plot_pco_with_stats_all.3-4-13.pl -f 2.otu_table_mc2_w_tax.R_table.norm.percent_default.removed.txt.qiime_index.Qiime_table -g EHFI.groups -s lt -p 10000 -t dataset_rand -m weighted_unifrac -z qiime_pipe  -q qiime_table  -a /mnt/default_EHFI/EHFI.default.rep_set.tre -c 10 -o Analysis_13_openOTUw -cleanup</v>
      </c>
    </row>
    <row r="227" spans="2:59" s="21" customFormat="1">
      <c r="AL227" s="21" t="str">
        <f>CONCATENATE(" -f ",C226," ")</f>
        <v xml:space="preserve"> -f 2.otu_table_mc2_w_tax.R_table.norm.percent_default.removed.txt.qiime_index.Qiime_table </v>
      </c>
      <c r="AM227" s="21" t="str">
        <f>CONCATENATE(" ","-g ","EHFI.groups ")</f>
        <v xml:space="preserve"> -g EHFI.groups </v>
      </c>
      <c r="AN227" s="21" t="str">
        <f>CONCATENATE("-s ","gt"," ")</f>
        <v xml:space="preserve">-s gt </v>
      </c>
      <c r="AO227" s="21" t="str">
        <f>CONCATENATE("-p ",$AO$1 )</f>
        <v>-p 10000</v>
      </c>
      <c r="AP227" s="21" t="str">
        <f>CONCATENATE(" -t rowwise_rand ")</f>
        <v xml:space="preserve"> -t rowwise_rand </v>
      </c>
      <c r="AQ227" s="21" t="str">
        <f>CONCATENATE("-m ",I226," ")</f>
        <v xml:space="preserve">-m weighted_unifrac </v>
      </c>
      <c r="AR227" s="21" t="str">
        <f>CONCATENATE("-z ",H226," ")</f>
        <v xml:space="preserve">-z qiime_pipe </v>
      </c>
      <c r="AS227" s="21" t="str">
        <f>CONCATENATE(" -q ",$AS$1," ")</f>
        <v xml:space="preserve"> -q qiime_table </v>
      </c>
      <c r="AT227" s="46" t="s">
        <v>1334</v>
      </c>
      <c r="AU227" s="21" t="str">
        <f>CONCATENATE(" -c ",$AU$1," ")</f>
        <v xml:space="preserve"> -c 10 </v>
      </c>
      <c r="AV227" s="21" t="str">
        <f>CONCATENATE("-o ", F226,"b")</f>
        <v>-o Analysis_13_openOTUb</v>
      </c>
      <c r="AW227" s="46" t="s">
        <v>615</v>
      </c>
      <c r="BB227" s="46"/>
      <c r="BC227" s="46" t="s">
        <v>1328</v>
      </c>
      <c r="BD227" s="46" t="s">
        <v>1326</v>
      </c>
      <c r="BE227" s="46">
        <v>13</v>
      </c>
      <c r="BF227" s="21">
        <v>3</v>
      </c>
      <c r="BG227" s="47" t="str">
        <f>CONCATENATE($BG$2,AL227,AM227,AN227,AO227,AP227,AQ227,AR227,AS227,AT227,AU227,AV227,AW227)</f>
        <v>~/EHFI/plot_pco_with_stats_all.3-4-13.pl -f 2.otu_table_mc2_w_tax.R_table.norm.percent_default.removed.txt.qiime_index.Qiime_table  -g EHFI.groups -s gt -p 10000 -t rowwise_rand -m weighted_unifrac -z qiime_pipe  -q qiime_table  -a /mnt/default_EHFI/EHFI.default.rep_set.tre -c 10 -o Analysis_13_openOTUb -cleanup</v>
      </c>
    </row>
    <row r="228" spans="2:59" s="21" customFormat="1"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BC228" s="46" t="s">
        <v>1328</v>
      </c>
      <c r="BD228" s="46" t="s">
        <v>1326</v>
      </c>
      <c r="BE228" s="46">
        <v>13</v>
      </c>
      <c r="BF228" s="21">
        <v>4</v>
      </c>
      <c r="BG228" s="47" t="str">
        <f>CONCATENATE($BG$3,AY225,AZ225,BA225,BB225)</f>
        <v>~/EHFI/combine_summary_stats.pl -m pattern -w Analysis_13_openOTUw -b Analysis_13_openOTUb -o Analysis_13_openOTU.P_VALUE_SUMMARY</v>
      </c>
    </row>
    <row r="229" spans="2:59" s="21" customFormat="1">
      <c r="BC229" s="46" t="s">
        <v>1328</v>
      </c>
      <c r="BD229" s="46" t="s">
        <v>1326</v>
      </c>
      <c r="BE229" s="46">
        <v>13</v>
      </c>
      <c r="BF229" s="21">
        <v>5</v>
      </c>
      <c r="BG229" s="47"/>
    </row>
    <row r="230" spans="2:59" s="21" customFormat="1">
      <c r="AL230" s="21" t="str">
        <f>CONCATENATE(F231)</f>
        <v>Analysis_14_openOTU</v>
      </c>
      <c r="AY230" s="21" t="str">
        <f>CONCATENATE("-m pattern")</f>
        <v>-m pattern</v>
      </c>
      <c r="AZ230" s="21" t="str">
        <f>CONCATENATE(" -w ",F231,"w")</f>
        <v xml:space="preserve"> -w Analysis_14_openOTUw</v>
      </c>
      <c r="BA230" s="21" t="str">
        <f>CONCATENATE(" -b ",F231,"b")</f>
        <v xml:space="preserve"> -b Analysis_14_openOTUb</v>
      </c>
      <c r="BB230" s="46" t="str">
        <f>CONCATENATE(" -o ",F231,".P_VALUE_SUMMARY")</f>
        <v xml:space="preserve"> -o Analysis_14_openOTU.P_VALUE_SUMMARY</v>
      </c>
      <c r="BC230" s="46" t="s">
        <v>1328</v>
      </c>
      <c r="BD230" s="46" t="s">
        <v>1326</v>
      </c>
      <c r="BE230" s="46">
        <v>14</v>
      </c>
      <c r="BF230" s="21">
        <v>1</v>
      </c>
      <c r="BG230" s="47" t="str">
        <f>CONCATENATE("# ",AL230)</f>
        <v># Analysis_14_openOTU</v>
      </c>
    </row>
    <row r="231" spans="2:59" s="21" customFormat="1">
      <c r="B231" s="21">
        <v>9</v>
      </c>
      <c r="C231" s="21" t="s">
        <v>1330</v>
      </c>
      <c r="E231" s="21">
        <v>14</v>
      </c>
      <c r="F231" s="40" t="s">
        <v>1341</v>
      </c>
      <c r="G231" s="41" t="s">
        <v>8</v>
      </c>
      <c r="H231" s="41" t="s">
        <v>554</v>
      </c>
      <c r="I231" s="41" t="s">
        <v>70</v>
      </c>
      <c r="J231" s="41" t="s">
        <v>61</v>
      </c>
      <c r="K231" s="41" t="s">
        <v>5</v>
      </c>
      <c r="L231" s="41" t="s">
        <v>62</v>
      </c>
      <c r="M231" s="41" t="s">
        <v>88</v>
      </c>
      <c r="N231" s="42">
        <v>0.98</v>
      </c>
      <c r="O231" s="42">
        <v>0.96</v>
      </c>
      <c r="P231" s="42">
        <v>0.94</v>
      </c>
      <c r="Q231" s="42">
        <v>0.9</v>
      </c>
      <c r="R231" s="42">
        <v>0.91</v>
      </c>
      <c r="S231" s="42">
        <v>1</v>
      </c>
      <c r="T231" s="42">
        <v>0.97</v>
      </c>
      <c r="U231" s="42">
        <v>0.88</v>
      </c>
      <c r="V231" s="42">
        <v>0.84</v>
      </c>
      <c r="W231" s="42" t="s">
        <v>117</v>
      </c>
      <c r="X231" s="42" t="s">
        <v>118</v>
      </c>
      <c r="Y231" s="42" t="s">
        <v>119</v>
      </c>
      <c r="Z231" s="42">
        <v>0.83</v>
      </c>
      <c r="AA231" s="42" t="s">
        <v>120</v>
      </c>
      <c r="AB231" s="42">
        <v>0.75</v>
      </c>
      <c r="AC231" s="42" t="s">
        <v>121</v>
      </c>
      <c r="AD231" s="42" t="s">
        <v>122</v>
      </c>
      <c r="AE231" s="42" t="s">
        <v>123</v>
      </c>
      <c r="AF231" s="42" t="s">
        <v>124</v>
      </c>
      <c r="AG231" s="43" t="s">
        <v>125</v>
      </c>
      <c r="AH231" s="44">
        <v>0.34524999999999995</v>
      </c>
      <c r="AI231" s="44">
        <v>0.45785459367289139</v>
      </c>
      <c r="AJ231" s="43">
        <v>38</v>
      </c>
      <c r="AK231" s="21" t="str">
        <f>L231</f>
        <v>Qiime_default</v>
      </c>
      <c r="AL231" s="21" t="str">
        <f>CONCATENATE(" -f ",C231)</f>
        <v xml:space="preserve"> -f 1.otu_table_mc2_w_tax.R_table.raw.percent_default.removed.txt.qiime_index.Qiime_table</v>
      </c>
      <c r="AM231" s="21" t="str">
        <f>CONCATENATE(" ","-g ","EHFI.groups ")</f>
        <v xml:space="preserve"> -g EHFI.groups </v>
      </c>
      <c r="AN231" s="21" t="str">
        <f>CONCATENATE("-s ","lt"," ")</f>
        <v xml:space="preserve">-s lt </v>
      </c>
      <c r="AO231" s="21" t="str">
        <f>CONCATENATE("-p ",$AO$1 )</f>
        <v>-p 10000</v>
      </c>
      <c r="AP231" s="21" t="str">
        <f>CONCATENATE(" -t dataset_rand ")</f>
        <v xml:space="preserve"> -t dataset_rand </v>
      </c>
      <c r="AQ231" s="21" t="str">
        <f>CONCATENATE("-m ",I231," ")</f>
        <v xml:space="preserve">-m weighted_unifrac </v>
      </c>
      <c r="AR231" s="21" t="str">
        <f>CONCATENATE("-z ",H231," ")</f>
        <v xml:space="preserve">-z qiime_pipe </v>
      </c>
      <c r="AS231" s="21" t="str">
        <f>CONCATENATE(" -q ",$AS$1," ")</f>
        <v xml:space="preserve"> -q qiime_table </v>
      </c>
      <c r="AT231" s="46" t="s">
        <v>1334</v>
      </c>
      <c r="AU231" s="21" t="str">
        <f>CONCATENATE(" -c ",$AU$1," ")</f>
        <v xml:space="preserve"> -c 10 </v>
      </c>
      <c r="AV231" s="21" t="str">
        <f>CONCATENATE("-o ",F231,"w")</f>
        <v>-o Analysis_14_openOTUw</v>
      </c>
      <c r="AW231" s="46" t="s">
        <v>615</v>
      </c>
      <c r="BC231" s="46" t="s">
        <v>1328</v>
      </c>
      <c r="BD231" s="46" t="s">
        <v>1326</v>
      </c>
      <c r="BE231" s="46">
        <v>14</v>
      </c>
      <c r="BF231" s="21">
        <v>2</v>
      </c>
      <c r="BG231" s="47" t="str">
        <f>CONCATENATE($BG$2,AL231,AM231,AN231,AO231,AP231,AQ231,AR231,AS231,AT231,AU231,AV231,AW231)</f>
        <v>~/EHFI/plot_pco_with_stats_all.3-4-13.pl -f 1.otu_table_mc2_w_tax.R_table.raw.percent_default.removed.txt.qiime_index.Qiime_table -g EHFI.groups -s lt -p 10000 -t dataset_rand -m weighted_unifrac -z qiime_pipe  -q qiime_table  -a /mnt/default_EHFI/EHFI.default.rep_set.tre -c 10 -o Analysis_14_openOTUw -cleanup</v>
      </c>
    </row>
    <row r="232" spans="2:59" s="21" customFormat="1">
      <c r="AL232" s="21" t="str">
        <f>CONCATENATE(" -f ",C231," ")</f>
        <v xml:space="preserve"> -f 1.otu_table_mc2_w_tax.R_table.raw.percent_default.removed.txt.qiime_index.Qiime_table </v>
      </c>
      <c r="AM232" s="21" t="str">
        <f>CONCATENATE(" ","-g ","EHFI.groups ")</f>
        <v xml:space="preserve"> -g EHFI.groups </v>
      </c>
      <c r="AN232" s="21" t="str">
        <f>CONCATENATE("-s ","gt"," ")</f>
        <v xml:space="preserve">-s gt </v>
      </c>
      <c r="AO232" s="21" t="str">
        <f>CONCATENATE("-p ",$AO$1 )</f>
        <v>-p 10000</v>
      </c>
      <c r="AP232" s="21" t="str">
        <f>CONCATENATE(" -t rowwise_rand ")</f>
        <v xml:space="preserve"> -t rowwise_rand </v>
      </c>
      <c r="AQ232" s="21" t="str">
        <f>CONCATENATE("-m ",I231," ")</f>
        <v xml:space="preserve">-m weighted_unifrac </v>
      </c>
      <c r="AR232" s="21" t="str">
        <f>CONCATENATE("-z ",H231," ")</f>
        <v xml:space="preserve">-z qiime_pipe </v>
      </c>
      <c r="AS232" s="21" t="str">
        <f>CONCATENATE(" -q ",$AS$1," ")</f>
        <v xml:space="preserve"> -q qiime_table </v>
      </c>
      <c r="AT232" s="46" t="s">
        <v>1334</v>
      </c>
      <c r="AU232" s="21" t="str">
        <f>CONCATENATE(" -c ",$AU$1," ")</f>
        <v xml:space="preserve"> -c 10 </v>
      </c>
      <c r="AV232" s="21" t="str">
        <f>CONCATENATE("-o ", F231,"b")</f>
        <v>-o Analysis_14_openOTUb</v>
      </c>
      <c r="AW232" s="46" t="s">
        <v>615</v>
      </c>
      <c r="BB232" s="46"/>
      <c r="BC232" s="46" t="s">
        <v>1328</v>
      </c>
      <c r="BD232" s="46" t="s">
        <v>1326</v>
      </c>
      <c r="BE232" s="46">
        <v>14</v>
      </c>
      <c r="BF232" s="21">
        <v>3</v>
      </c>
      <c r="BG232" s="47" t="str">
        <f>CONCATENATE($BG$2,AL232,AM232,AN232,AO232,AP232,AQ232,AR232,AS232,AT232,AU232,AV232,AW232)</f>
        <v>~/EHFI/plot_pco_with_stats_all.3-4-13.pl -f 1.otu_table_mc2_w_tax.R_table.raw.percent_default.removed.txt.qiime_index.Qiime_table  -g EHFI.groups -s gt -p 10000 -t rowwise_rand -m weighted_unifrac -z qiime_pipe  -q qiime_table  -a /mnt/default_EHFI/EHFI.default.rep_set.tre -c 10 -o Analysis_14_openOTUb -cleanup</v>
      </c>
    </row>
    <row r="233" spans="2:59" s="21" customFormat="1">
      <c r="BC233" s="46" t="s">
        <v>1328</v>
      </c>
      <c r="BD233" s="46" t="s">
        <v>1326</v>
      </c>
      <c r="BE233" s="46">
        <v>14</v>
      </c>
      <c r="BF233" s="21">
        <v>4</v>
      </c>
      <c r="BG233" s="47" t="str">
        <f>CONCATENATE($BG$3,AY230,AZ230,BA230,BB230)</f>
        <v>~/EHFI/combine_summary_stats.pl -m pattern -w Analysis_14_openOTUw -b Analysis_14_openOTUb -o Analysis_14_openOTU.P_VALUE_SUMMARY</v>
      </c>
    </row>
    <row r="234" spans="2:59" s="21" customFormat="1"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BC234" s="46" t="s">
        <v>1328</v>
      </c>
      <c r="BD234" s="46" t="s">
        <v>1326</v>
      </c>
      <c r="BE234" s="46">
        <v>14</v>
      </c>
      <c r="BF234" s="21">
        <v>5</v>
      </c>
    </row>
    <row r="235" spans="2:59" s="21" customFormat="1"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L235" s="21" t="str">
        <f>CONCATENATE(F236)</f>
        <v>Analysis_47_openOTU</v>
      </c>
      <c r="AY235" s="21" t="str">
        <f>CONCATENATE("-m pattern")</f>
        <v>-m pattern</v>
      </c>
      <c r="AZ235" s="21" t="str">
        <f>CONCATENATE(" -w ",F236,"w")</f>
        <v xml:space="preserve"> -w Analysis_47_openOTUw</v>
      </c>
      <c r="BA235" s="21" t="str">
        <f>CONCATENATE(" -b ",F236,"b")</f>
        <v xml:space="preserve"> -b Analysis_47_openOTUb</v>
      </c>
      <c r="BB235" s="46" t="str">
        <f>CONCATENATE(" -o ",F236,".P_VALUE_SUMMARY")</f>
        <v xml:space="preserve"> -o Analysis_47_openOTU.P_VALUE_SUMMARY</v>
      </c>
      <c r="BC235" s="46" t="s">
        <v>1328</v>
      </c>
      <c r="BD235" s="46" t="s">
        <v>1326</v>
      </c>
      <c r="BE235" s="46">
        <v>47</v>
      </c>
      <c r="BF235" s="21">
        <v>1</v>
      </c>
      <c r="BG235" s="21" t="str">
        <f>CONCATENATE("# ",AL235)</f>
        <v># Analysis_47_openOTU</v>
      </c>
    </row>
    <row r="236" spans="2:59" s="21" customFormat="1">
      <c r="B236" s="21">
        <v>11</v>
      </c>
      <c r="C236" s="21" t="s">
        <v>1332</v>
      </c>
      <c r="E236" s="21">
        <v>47</v>
      </c>
      <c r="F236" s="40" t="s">
        <v>1342</v>
      </c>
      <c r="G236" s="41" t="s">
        <v>8</v>
      </c>
      <c r="H236" s="41" t="s">
        <v>554</v>
      </c>
      <c r="I236" s="41" t="s">
        <v>553</v>
      </c>
      <c r="J236" s="41" t="s">
        <v>61</v>
      </c>
      <c r="K236" s="41" t="s">
        <v>5</v>
      </c>
      <c r="L236" s="41" t="s">
        <v>62</v>
      </c>
      <c r="M236" s="41" t="s">
        <v>49</v>
      </c>
      <c r="N236" s="42">
        <v>0.61</v>
      </c>
      <c r="O236" s="42">
        <v>0.96</v>
      </c>
      <c r="P236" s="42">
        <v>0.84</v>
      </c>
      <c r="Q236" s="42">
        <v>0.46</v>
      </c>
      <c r="R236" s="42">
        <v>0.33</v>
      </c>
      <c r="S236" s="42">
        <v>0</v>
      </c>
      <c r="T236" s="42">
        <v>0.71</v>
      </c>
      <c r="U236" s="42">
        <v>0.89</v>
      </c>
      <c r="V236" s="42">
        <v>0</v>
      </c>
      <c r="W236" s="42">
        <v>0.39</v>
      </c>
      <c r="X236" s="42" t="s">
        <v>336</v>
      </c>
      <c r="Y236" s="42">
        <v>0.85</v>
      </c>
      <c r="Z236" s="42">
        <v>0.7</v>
      </c>
      <c r="AA236" s="42">
        <v>0.96</v>
      </c>
      <c r="AB236" s="42">
        <v>0.83</v>
      </c>
      <c r="AC236" s="42">
        <v>0.64</v>
      </c>
      <c r="AD236" s="42" t="s">
        <v>337</v>
      </c>
      <c r="AE236" s="42" t="s">
        <v>338</v>
      </c>
      <c r="AF236" s="42">
        <v>0.39</v>
      </c>
      <c r="AG236" s="43">
        <v>0.97</v>
      </c>
      <c r="AH236" s="44">
        <v>5.7149999999999992E-2</v>
      </c>
      <c r="AI236" s="44">
        <v>0.211515900858043</v>
      </c>
      <c r="AJ236" s="43">
        <v>27</v>
      </c>
      <c r="AK236" s="21" t="str">
        <f>L236</f>
        <v>Qiime_default</v>
      </c>
      <c r="AL236" s="21" t="str">
        <f>CONCATENATE(" -f ",C236)</f>
        <v xml:space="preserve"> -f 3.otu_table_mc2_w_tax.R_table.raw.percent_default.included.txt.qiime_index.Qiime_table</v>
      </c>
      <c r="AM236" s="21" t="str">
        <f>CONCATENATE(" ","-g ","EHFI.groups ")</f>
        <v xml:space="preserve"> -g EHFI.groups </v>
      </c>
      <c r="AN236" s="21" t="str">
        <f>CONCATENATE("-s ","lt"," ")</f>
        <v xml:space="preserve">-s lt </v>
      </c>
      <c r="AO236" s="21" t="str">
        <f>CONCATENATE("-p ",$AO$1 )</f>
        <v>-p 10000</v>
      </c>
      <c r="AP236" s="21" t="str">
        <f>CONCATENATE(" -t dataset_rand ")</f>
        <v xml:space="preserve"> -t dataset_rand </v>
      </c>
      <c r="AQ236" s="21" t="str">
        <f>CONCATENATE("-m ",I236," ")</f>
        <v xml:space="preserve">-m bray_curtis </v>
      </c>
      <c r="AR236" s="21" t="str">
        <f>CONCATENATE("-z ",H236," ")</f>
        <v xml:space="preserve">-z qiime_pipe </v>
      </c>
      <c r="AS236" s="21" t="str">
        <f>CONCATENATE(" -q ",$AS$1," ")</f>
        <v xml:space="preserve"> -q qiime_table </v>
      </c>
      <c r="AT236" s="46"/>
      <c r="AU236" s="21" t="str">
        <f>CONCATENATE(" -c ",$AU$1," ")</f>
        <v xml:space="preserve"> -c 10 </v>
      </c>
      <c r="AV236" s="21" t="str">
        <f>CONCATENATE("-o ",F236,"w")</f>
        <v>-o Analysis_47_openOTUw</v>
      </c>
      <c r="AW236" s="46" t="s">
        <v>615</v>
      </c>
      <c r="BC236" s="46" t="s">
        <v>1328</v>
      </c>
      <c r="BD236" s="46" t="s">
        <v>1326</v>
      </c>
      <c r="BE236" s="46">
        <v>47</v>
      </c>
      <c r="BF236" s="21">
        <v>2</v>
      </c>
      <c r="BG236" s="21" t="str">
        <f>CONCATENATE($BG$2,AL236,AM236,AN236,AO236,AP236,AQ236,AR236,AS236,AT236,AU236,AV236,AW236)</f>
        <v>~/EHFI/plot_pco_with_stats_all.3-4-13.pl -f 3.otu_table_mc2_w_tax.R_table.raw.percent_default.included.txt.qiime_index.Qiime_table -g EHFI.groups -s lt -p 10000 -t dataset_rand -m bray_curtis -z qiime_pipe  -q qiime_table  -c 10 -o Analysis_47_openOTUw -cleanup</v>
      </c>
    </row>
    <row r="237" spans="2:59" s="21" customFormat="1">
      <c r="AL237" s="21" t="str">
        <f>CONCATENATE(" -f ",C236," ")</f>
        <v xml:space="preserve"> -f 3.otu_table_mc2_w_tax.R_table.raw.percent_default.included.txt.qiime_index.Qiime_table </v>
      </c>
      <c r="AM237" s="21" t="str">
        <f>CONCATENATE(" ","-g ","EHFI.groups ")</f>
        <v xml:space="preserve"> -g EHFI.groups </v>
      </c>
      <c r="AN237" s="21" t="str">
        <f>CONCATENATE("-s ","gt"," ")</f>
        <v xml:space="preserve">-s gt </v>
      </c>
      <c r="AO237" s="21" t="str">
        <f>CONCATENATE("-p ",$AO$1 )</f>
        <v>-p 10000</v>
      </c>
      <c r="AP237" s="21" t="str">
        <f>CONCATENATE(" -t rowwise_rand ")</f>
        <v xml:space="preserve"> -t rowwise_rand </v>
      </c>
      <c r="AQ237" s="21" t="str">
        <f>CONCATENATE("-m ",I236," ")</f>
        <v xml:space="preserve">-m bray_curtis </v>
      </c>
      <c r="AR237" s="21" t="str">
        <f>CONCATENATE("-z ",H236," ")</f>
        <v xml:space="preserve">-z qiime_pipe </v>
      </c>
      <c r="AS237" s="21" t="str">
        <f>CONCATENATE(" -q ",$AS$1," ")</f>
        <v xml:space="preserve"> -q qiime_table </v>
      </c>
      <c r="AT237" s="46"/>
      <c r="AU237" s="21" t="str">
        <f>CONCATENATE(" -c ",$AU$1," ")</f>
        <v xml:space="preserve"> -c 10 </v>
      </c>
      <c r="AV237" s="21" t="str">
        <f>CONCATENATE("-o ", F236,"b")</f>
        <v>-o Analysis_47_openOTUb</v>
      </c>
      <c r="AW237" s="46" t="s">
        <v>615</v>
      </c>
      <c r="BB237" s="46"/>
      <c r="BC237" s="46" t="s">
        <v>1328</v>
      </c>
      <c r="BD237" s="46" t="s">
        <v>1326</v>
      </c>
      <c r="BE237" s="46">
        <v>47</v>
      </c>
      <c r="BF237" s="21">
        <v>3</v>
      </c>
      <c r="BG237" s="21" t="str">
        <f>CONCATENATE($BG$2,AL237,AM237,AN237,AO237,AP237,AQ237,AR237,AS237,AT237,AU237,AV237,AW237)</f>
        <v>~/EHFI/plot_pco_with_stats_all.3-4-13.pl -f 3.otu_table_mc2_w_tax.R_table.raw.percent_default.included.txt.qiime_index.Qiime_table  -g EHFI.groups -s gt -p 10000 -t rowwise_rand -m bray_curtis -z qiime_pipe  -q qiime_table  -c 10 -o Analysis_47_openOTUb -cleanup</v>
      </c>
    </row>
    <row r="238" spans="2:59" s="21" customFormat="1">
      <c r="BC238" s="46" t="s">
        <v>1328</v>
      </c>
      <c r="BD238" s="46" t="s">
        <v>1326</v>
      </c>
      <c r="BE238" s="46">
        <v>47</v>
      </c>
      <c r="BF238" s="21">
        <v>4</v>
      </c>
      <c r="BG238" s="21" t="str">
        <f>CONCATENATE($BG$3,AY235,AZ235,BA235,BB235)</f>
        <v>~/EHFI/combine_summary_stats.pl -m pattern -w Analysis_47_openOTUw -b Analysis_47_openOTUb -o Analysis_47_openOTU.P_VALUE_SUMMARY</v>
      </c>
    </row>
    <row r="239" spans="2:59" s="21" customFormat="1">
      <c r="BC239" s="46" t="s">
        <v>1328</v>
      </c>
      <c r="BD239" s="46" t="s">
        <v>1326</v>
      </c>
      <c r="BE239" s="46">
        <v>47</v>
      </c>
      <c r="BF239" s="21">
        <v>5</v>
      </c>
    </row>
    <row r="240" spans="2:59" s="21" customFormat="1">
      <c r="AL240" s="21" t="str">
        <f>CONCATENATE(F241)</f>
        <v>Analysis_48_openOTU</v>
      </c>
      <c r="AY240" s="21" t="str">
        <f>CONCATENATE("-m pattern")</f>
        <v>-m pattern</v>
      </c>
      <c r="AZ240" s="21" t="str">
        <f>CONCATENATE(" -w ",F241,"w")</f>
        <v xml:space="preserve"> -w Analysis_48_openOTUw</v>
      </c>
      <c r="BA240" s="21" t="str">
        <f>CONCATENATE(" -b ",F241,"b")</f>
        <v xml:space="preserve"> -b Analysis_48_openOTUb</v>
      </c>
      <c r="BB240" s="46" t="str">
        <f>CONCATENATE(" -o ",F241,".P_VALUE_SUMMARY")</f>
        <v xml:space="preserve"> -o Analysis_48_openOTU.P_VALUE_SUMMARY</v>
      </c>
      <c r="BC240" s="46" t="s">
        <v>1328</v>
      </c>
      <c r="BD240" s="46" t="s">
        <v>1326</v>
      </c>
      <c r="BE240" s="46">
        <v>48</v>
      </c>
      <c r="BF240" s="21">
        <v>1</v>
      </c>
      <c r="BG240" s="21" t="str">
        <f>CONCATENATE("# ",AL240)</f>
        <v># Analysis_48_openOTU</v>
      </c>
    </row>
    <row r="241" spans="2:59" s="21" customFormat="1">
      <c r="B241" s="21">
        <v>11</v>
      </c>
      <c r="C241" s="21" t="s">
        <v>1332</v>
      </c>
      <c r="E241" s="21">
        <v>48</v>
      </c>
      <c r="F241" s="40" t="s">
        <v>1343</v>
      </c>
      <c r="G241" s="41" t="s">
        <v>8</v>
      </c>
      <c r="H241" s="41" t="s">
        <v>554</v>
      </c>
      <c r="I241" s="41" t="s">
        <v>54</v>
      </c>
      <c r="J241" s="41" t="s">
        <v>61</v>
      </c>
      <c r="K241" s="41" t="s">
        <v>5</v>
      </c>
      <c r="L241" s="41" t="s">
        <v>62</v>
      </c>
      <c r="M241" s="41" t="s">
        <v>49</v>
      </c>
      <c r="N241" s="42">
        <v>0.45</v>
      </c>
      <c r="O241" s="42">
        <v>0.67</v>
      </c>
      <c r="P241" s="42">
        <v>0.69</v>
      </c>
      <c r="Q241" s="42">
        <v>0.54</v>
      </c>
      <c r="R241" s="42">
        <v>0.21</v>
      </c>
      <c r="S241" s="42">
        <v>0</v>
      </c>
      <c r="T241" s="42">
        <v>0.66</v>
      </c>
      <c r="U241" s="42">
        <v>0.53</v>
      </c>
      <c r="V241" s="42">
        <v>0</v>
      </c>
      <c r="W241" s="42">
        <v>0.4</v>
      </c>
      <c r="X241" s="42" t="s">
        <v>340</v>
      </c>
      <c r="Y241" s="42" t="s">
        <v>341</v>
      </c>
      <c r="Z241" s="42">
        <v>0.51</v>
      </c>
      <c r="AA241" s="42">
        <v>0.62</v>
      </c>
      <c r="AB241" s="42">
        <v>1</v>
      </c>
      <c r="AC241" s="42" t="s">
        <v>342</v>
      </c>
      <c r="AD241" s="42" t="s">
        <v>343</v>
      </c>
      <c r="AE241" s="42" t="s">
        <v>344</v>
      </c>
      <c r="AF241" s="42">
        <v>0.4</v>
      </c>
      <c r="AG241" s="43">
        <v>0.85</v>
      </c>
      <c r="AH241" s="44">
        <v>5.8849999999999958E-2</v>
      </c>
      <c r="AI241" s="44">
        <v>0.22262034592788821</v>
      </c>
      <c r="AJ241" s="43">
        <v>28</v>
      </c>
      <c r="AK241" s="21" t="str">
        <f>L241</f>
        <v>Qiime_default</v>
      </c>
      <c r="AL241" s="21" t="str">
        <f>CONCATENATE(" -f ",C241)</f>
        <v xml:space="preserve"> -f 3.otu_table_mc2_w_tax.R_table.raw.percent_default.included.txt.qiime_index.Qiime_table</v>
      </c>
      <c r="AM241" s="21" t="str">
        <f>CONCATENATE(" ","-g ","EHFI.groups ")</f>
        <v xml:space="preserve"> -g EHFI.groups </v>
      </c>
      <c r="AN241" s="21" t="str">
        <f>CONCATENATE("-s ","lt"," ")</f>
        <v xml:space="preserve">-s lt </v>
      </c>
      <c r="AO241" s="21" t="str">
        <f>CONCATENATE("-p ",$AO$1 )</f>
        <v>-p 10000</v>
      </c>
      <c r="AP241" s="21" t="str">
        <f>CONCATENATE(" -t dataset_rand ")</f>
        <v xml:space="preserve"> -t dataset_rand </v>
      </c>
      <c r="AQ241" s="21" t="str">
        <f>CONCATENATE("-m ",I241," ")</f>
        <v xml:space="preserve">-m euclidean </v>
      </c>
      <c r="AR241" s="21" t="str">
        <f>CONCATENATE("-z ",H241," ")</f>
        <v xml:space="preserve">-z qiime_pipe </v>
      </c>
      <c r="AS241" s="21" t="str">
        <f>CONCATENATE(" -q ",$AS$1," ")</f>
        <v xml:space="preserve"> -q qiime_table </v>
      </c>
      <c r="AT241" s="46"/>
      <c r="AU241" s="21" t="str">
        <f>CONCATENATE(" -c ",$AU$1," ")</f>
        <v xml:space="preserve"> -c 10 </v>
      </c>
      <c r="AV241" s="21" t="str">
        <f>CONCATENATE("-o ",F241,"w")</f>
        <v>-o Analysis_48_openOTUw</v>
      </c>
      <c r="AW241" s="46" t="s">
        <v>615</v>
      </c>
      <c r="BC241" s="46" t="s">
        <v>1328</v>
      </c>
      <c r="BD241" s="46" t="s">
        <v>1326</v>
      </c>
      <c r="BE241" s="46">
        <v>48</v>
      </c>
      <c r="BF241" s="21">
        <v>2</v>
      </c>
      <c r="BG241" s="21" t="str">
        <f>CONCATENATE($BG$2,AL241,AM241,AN241,AO241,AP241,AQ241,AR241,AS241,AT241,AU241,AV241,AW241)</f>
        <v>~/EHFI/plot_pco_with_stats_all.3-4-13.pl -f 3.otu_table_mc2_w_tax.R_table.raw.percent_default.included.txt.qiime_index.Qiime_table -g EHFI.groups -s lt -p 10000 -t dataset_rand -m euclidean -z qiime_pipe  -q qiime_table  -c 10 -o Analysis_48_openOTUw -cleanup</v>
      </c>
    </row>
    <row r="242" spans="2:59" s="21" customFormat="1">
      <c r="AL242" s="21" t="str">
        <f>CONCATENATE(" -f ",C241," ")</f>
        <v xml:space="preserve"> -f 3.otu_table_mc2_w_tax.R_table.raw.percent_default.included.txt.qiime_index.Qiime_table </v>
      </c>
      <c r="AM242" s="21" t="str">
        <f>CONCATENATE(" ","-g ","EHFI.groups ")</f>
        <v xml:space="preserve"> -g EHFI.groups </v>
      </c>
      <c r="AN242" s="21" t="str">
        <f>CONCATENATE("-s ","gt"," ")</f>
        <v xml:space="preserve">-s gt </v>
      </c>
      <c r="AO242" s="21" t="str">
        <f>CONCATENATE("-p ",$AO$1 )</f>
        <v>-p 10000</v>
      </c>
      <c r="AP242" s="21" t="str">
        <f>CONCATENATE(" -t rowwise_rand ")</f>
        <v xml:space="preserve"> -t rowwise_rand </v>
      </c>
      <c r="AQ242" s="21" t="str">
        <f>CONCATENATE("-m ",I241," ")</f>
        <v xml:space="preserve">-m euclidean </v>
      </c>
      <c r="AR242" s="21" t="str">
        <f>CONCATENATE("-z ",H241," ")</f>
        <v xml:space="preserve">-z qiime_pipe </v>
      </c>
      <c r="AS242" s="21" t="str">
        <f>CONCATENATE(" -q ",$AS$1," ")</f>
        <v xml:space="preserve"> -q qiime_table </v>
      </c>
      <c r="AT242" s="46"/>
      <c r="AU242" s="21" t="str">
        <f>CONCATENATE(" -c ",$AU$1," ")</f>
        <v xml:space="preserve"> -c 10 </v>
      </c>
      <c r="AV242" s="21" t="str">
        <f>CONCATENATE("-o ", F241,"b")</f>
        <v>-o Analysis_48_openOTUb</v>
      </c>
      <c r="AW242" s="46" t="s">
        <v>615</v>
      </c>
      <c r="BB242" s="46"/>
      <c r="BC242" s="46" t="s">
        <v>1328</v>
      </c>
      <c r="BD242" s="46" t="s">
        <v>1326</v>
      </c>
      <c r="BE242" s="46">
        <v>48</v>
      </c>
      <c r="BF242" s="21">
        <v>3</v>
      </c>
      <c r="BG242" s="21" t="str">
        <f>CONCATENATE($BG$2,AL242,AM242,AN242,AO242,AP242,AQ242,AR242,AS242,AT242,AU242,AV242,AW242)</f>
        <v>~/EHFI/plot_pco_with_stats_all.3-4-13.pl -f 3.otu_table_mc2_w_tax.R_table.raw.percent_default.included.txt.qiime_index.Qiime_table  -g EHFI.groups -s gt -p 10000 -t rowwise_rand -m euclidean -z qiime_pipe  -q qiime_table  -c 10 -o Analysis_48_openOTUb -cleanup</v>
      </c>
    </row>
    <row r="243" spans="2:59" s="21" customFormat="1">
      <c r="BC243" s="46" t="s">
        <v>1328</v>
      </c>
      <c r="BD243" s="46" t="s">
        <v>1326</v>
      </c>
      <c r="BE243" s="46">
        <v>48</v>
      </c>
      <c r="BF243" s="21">
        <v>4</v>
      </c>
      <c r="BG243" s="21" t="str">
        <f>CONCATENATE($BG$3,AY240,AZ240,BA240,BB240)</f>
        <v>~/EHFI/combine_summary_stats.pl -m pattern -w Analysis_48_openOTUw -b Analysis_48_openOTUb -o Analysis_48_openOTU.P_VALUE_SUMMARY</v>
      </c>
    </row>
    <row r="244" spans="2:59" s="21" customFormat="1">
      <c r="BC244" s="46" t="s">
        <v>1328</v>
      </c>
      <c r="BD244" s="46" t="s">
        <v>1326</v>
      </c>
      <c r="BE244" s="46">
        <v>48</v>
      </c>
      <c r="BF244" s="21">
        <v>5</v>
      </c>
    </row>
    <row r="245" spans="2:59" s="21" customFormat="1">
      <c r="AL245" s="21" t="str">
        <f>CONCATENATE(F246)</f>
        <v>Analysis_49_openOTU</v>
      </c>
      <c r="AY245" s="21" t="str">
        <f>CONCATENATE("-m pattern")</f>
        <v>-m pattern</v>
      </c>
      <c r="AZ245" s="21" t="str">
        <f>CONCATENATE(" -w ",F246,"w")</f>
        <v xml:space="preserve"> -w Analysis_49_openOTUw</v>
      </c>
      <c r="BA245" s="21" t="str">
        <f>CONCATENATE(" -b ",F246,"b")</f>
        <v xml:space="preserve"> -b Analysis_49_openOTUb</v>
      </c>
      <c r="BB245" s="46" t="str">
        <f>CONCATENATE(" -o ",F246,".P_VALUE_SUMMARY")</f>
        <v xml:space="preserve"> -o Analysis_49_openOTU.P_VALUE_SUMMARY</v>
      </c>
      <c r="BC245" s="46" t="s">
        <v>1328</v>
      </c>
      <c r="BD245" s="46" t="s">
        <v>1326</v>
      </c>
      <c r="BE245" s="46">
        <v>49</v>
      </c>
      <c r="BF245" s="21">
        <v>1</v>
      </c>
      <c r="BG245" s="47" t="str">
        <f>CONCATENATE("# ",AL245)</f>
        <v># Analysis_49_openOTU</v>
      </c>
    </row>
    <row r="246" spans="2:59" s="21" customFormat="1">
      <c r="B246" s="21">
        <v>9</v>
      </c>
      <c r="C246" s="21" t="s">
        <v>1330</v>
      </c>
      <c r="E246" s="21">
        <v>49</v>
      </c>
      <c r="F246" s="40" t="s">
        <v>1344</v>
      </c>
      <c r="G246" s="41" t="s">
        <v>8</v>
      </c>
      <c r="H246" s="41" t="s">
        <v>554</v>
      </c>
      <c r="I246" s="41" t="s">
        <v>553</v>
      </c>
      <c r="J246" s="41" t="s">
        <v>61</v>
      </c>
      <c r="K246" s="41" t="s">
        <v>5</v>
      </c>
      <c r="L246" s="41" t="s">
        <v>62</v>
      </c>
      <c r="M246" s="41" t="s">
        <v>88</v>
      </c>
      <c r="N246" s="42">
        <v>0.25</v>
      </c>
      <c r="O246" s="42">
        <v>0.09</v>
      </c>
      <c r="P246" s="42">
        <v>0</v>
      </c>
      <c r="Q246" s="42">
        <v>0.32</v>
      </c>
      <c r="R246" s="42">
        <v>0.28999999999999998</v>
      </c>
      <c r="S246" s="42">
        <v>0.12</v>
      </c>
      <c r="T246" s="42">
        <v>0.1</v>
      </c>
      <c r="U246" s="42">
        <v>0.47</v>
      </c>
      <c r="V246" s="42">
        <v>0.59</v>
      </c>
      <c r="W246" s="42">
        <v>0.59</v>
      </c>
      <c r="X246" s="42" t="s">
        <v>67</v>
      </c>
      <c r="Y246" s="42" t="s">
        <v>346</v>
      </c>
      <c r="Z246" s="42">
        <v>0.44</v>
      </c>
      <c r="AA246" s="42">
        <v>0.8</v>
      </c>
      <c r="AB246" s="42">
        <v>0.72</v>
      </c>
      <c r="AC246" s="42">
        <v>0.91</v>
      </c>
      <c r="AD246" s="42" t="s">
        <v>85</v>
      </c>
      <c r="AE246" s="42" t="s">
        <v>284</v>
      </c>
      <c r="AF246" s="42">
        <v>0.95</v>
      </c>
      <c r="AG246" s="43">
        <v>0.87</v>
      </c>
      <c r="AH246" s="44">
        <v>0.16569999999999996</v>
      </c>
      <c r="AI246" s="44">
        <v>0.36560621611668193</v>
      </c>
      <c r="AJ246" s="43">
        <v>32</v>
      </c>
      <c r="AK246" s="21" t="str">
        <f>L246</f>
        <v>Qiime_default</v>
      </c>
      <c r="AL246" s="21" t="str">
        <f>CONCATENATE(" -f ",C246)</f>
        <v xml:space="preserve"> -f 1.otu_table_mc2_w_tax.R_table.raw.percent_default.removed.txt.qiime_index.Qiime_table</v>
      </c>
      <c r="AM246" s="21" t="str">
        <f>CONCATENATE(" ","-g ","EHFI.groups ")</f>
        <v xml:space="preserve"> -g EHFI.groups </v>
      </c>
      <c r="AN246" s="21" t="str">
        <f>CONCATENATE("-s ","lt"," ")</f>
        <v xml:space="preserve">-s lt </v>
      </c>
      <c r="AO246" s="21" t="str">
        <f>CONCATENATE("-p ",$AO$1 )</f>
        <v>-p 10000</v>
      </c>
      <c r="AP246" s="21" t="str">
        <f>CONCATENATE(" -t dataset_rand ")</f>
        <v xml:space="preserve"> -t dataset_rand </v>
      </c>
      <c r="AQ246" s="21" t="str">
        <f>CONCATENATE("-m ",I246," ")</f>
        <v xml:space="preserve">-m bray_curtis </v>
      </c>
      <c r="AR246" s="21" t="str">
        <f>CONCATENATE("-z ",H246," ")</f>
        <v xml:space="preserve">-z qiime_pipe </v>
      </c>
      <c r="AS246" s="21" t="str">
        <f>CONCATENATE(" -q ",$AS$1," ")</f>
        <v xml:space="preserve"> -q qiime_table </v>
      </c>
      <c r="AT246" s="46"/>
      <c r="AU246" s="21" t="str">
        <f>CONCATENATE(" -c ",$AU$1," ")</f>
        <v xml:space="preserve"> -c 10 </v>
      </c>
      <c r="AV246" s="21" t="str">
        <f>CONCATENATE("-o ",F246,"w")</f>
        <v>-o Analysis_49_openOTUw</v>
      </c>
      <c r="AW246" s="46" t="s">
        <v>615</v>
      </c>
      <c r="BC246" s="46" t="s">
        <v>1328</v>
      </c>
      <c r="BD246" s="46" t="s">
        <v>1326</v>
      </c>
      <c r="BE246" s="46">
        <v>49</v>
      </c>
      <c r="BF246" s="21">
        <v>2</v>
      </c>
      <c r="BG246" s="47" t="str">
        <f>CONCATENATE($BG$2,AL246,AM246,AN246,AO246,AP246,AQ246,AR246,AS246,AT246,AU246,AV246,AW246)</f>
        <v>~/EHFI/plot_pco_with_stats_all.3-4-13.pl -f 1.otu_table_mc2_w_tax.R_table.raw.percent_default.removed.txt.qiime_index.Qiime_table -g EHFI.groups -s lt -p 10000 -t dataset_rand -m bray_curtis -z qiime_pipe  -q qiime_table  -c 10 -o Analysis_49_openOTUw -cleanup</v>
      </c>
    </row>
    <row r="247" spans="2:59" s="21" customFormat="1"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L247" s="21" t="str">
        <f>CONCATENATE(" -f ",C246," ")</f>
        <v xml:space="preserve"> -f 1.otu_table_mc2_w_tax.R_table.raw.percent_default.removed.txt.qiime_index.Qiime_table </v>
      </c>
      <c r="AM247" s="21" t="str">
        <f>CONCATENATE(" ","-g ","EHFI.groups ")</f>
        <v xml:space="preserve"> -g EHFI.groups </v>
      </c>
      <c r="AN247" s="21" t="str">
        <f>CONCATENATE("-s ","gt"," ")</f>
        <v xml:space="preserve">-s gt </v>
      </c>
      <c r="AO247" s="21" t="str">
        <f>CONCATENATE("-p ",$AO$1 )</f>
        <v>-p 10000</v>
      </c>
      <c r="AP247" s="21" t="str">
        <f>CONCATENATE(" -t rowwise_rand ")</f>
        <v xml:space="preserve"> -t rowwise_rand </v>
      </c>
      <c r="AQ247" s="21" t="str">
        <f>CONCATENATE("-m ",I246," ")</f>
        <v xml:space="preserve">-m bray_curtis </v>
      </c>
      <c r="AR247" s="21" t="str">
        <f>CONCATENATE("-z ",H246," ")</f>
        <v xml:space="preserve">-z qiime_pipe </v>
      </c>
      <c r="AS247" s="21" t="str">
        <f>CONCATENATE(" -q ",$AS$1," ")</f>
        <v xml:space="preserve"> -q qiime_table </v>
      </c>
      <c r="AT247" s="46"/>
      <c r="AU247" s="21" t="str">
        <f>CONCATENATE(" -c ",$AU$1," ")</f>
        <v xml:space="preserve"> -c 10 </v>
      </c>
      <c r="AV247" s="21" t="str">
        <f>CONCATENATE("-o ", F246,"b")</f>
        <v>-o Analysis_49_openOTUb</v>
      </c>
      <c r="AW247" s="46" t="s">
        <v>615</v>
      </c>
      <c r="BB247" s="46"/>
      <c r="BC247" s="46" t="s">
        <v>1328</v>
      </c>
      <c r="BD247" s="46" t="s">
        <v>1326</v>
      </c>
      <c r="BE247" s="46">
        <v>49</v>
      </c>
      <c r="BF247" s="21">
        <v>3</v>
      </c>
      <c r="BG247" s="47" t="str">
        <f>CONCATENATE($BG$2,AL247,AM247,AN247,AO247,AP247,AQ247,AR247,AS247,AT247,AU247,AV247,AW247)</f>
        <v>~/EHFI/plot_pco_with_stats_all.3-4-13.pl -f 1.otu_table_mc2_w_tax.R_table.raw.percent_default.removed.txt.qiime_index.Qiime_table  -g EHFI.groups -s gt -p 10000 -t rowwise_rand -m bray_curtis -z qiime_pipe  -q qiime_table  -c 10 -o Analysis_49_openOTUb -cleanup</v>
      </c>
    </row>
    <row r="248" spans="2:59" s="21" customFormat="1">
      <c r="BC248" s="46" t="s">
        <v>1328</v>
      </c>
      <c r="BD248" s="46" t="s">
        <v>1326</v>
      </c>
      <c r="BE248" s="46">
        <v>49</v>
      </c>
      <c r="BF248" s="21">
        <v>4</v>
      </c>
      <c r="BG248" s="47" t="str">
        <f>CONCATENATE($BG$3,AY245,AZ245,BA245,BB245)</f>
        <v>~/EHFI/combine_summary_stats.pl -m pattern -w Analysis_49_openOTUw -b Analysis_49_openOTUb -o Analysis_49_openOTU.P_VALUE_SUMMARY</v>
      </c>
    </row>
    <row r="249" spans="2:59" s="21" customFormat="1">
      <c r="BC249" s="46" t="s">
        <v>1328</v>
      </c>
      <c r="BD249" s="46" t="s">
        <v>1326</v>
      </c>
      <c r="BE249" s="46">
        <v>49</v>
      </c>
      <c r="BF249" s="21">
        <v>5</v>
      </c>
      <c r="BG249" s="47"/>
    </row>
    <row r="250" spans="2:59" s="21" customFormat="1">
      <c r="AL250" s="21" t="str">
        <f>CONCATENATE(F251)</f>
        <v>Analysis_50_openOTU</v>
      </c>
      <c r="AY250" s="21" t="str">
        <f>CONCATENATE("-m pattern")</f>
        <v>-m pattern</v>
      </c>
      <c r="AZ250" s="21" t="str">
        <f>CONCATENATE(" -w ",F251,"w")</f>
        <v xml:space="preserve"> -w Analysis_50_openOTUw</v>
      </c>
      <c r="BA250" s="21" t="str">
        <f>CONCATENATE(" -b ",F251,"b")</f>
        <v xml:space="preserve"> -b Analysis_50_openOTUb</v>
      </c>
      <c r="BB250" s="46" t="str">
        <f>CONCATENATE(" -o ",F251,".P_VALUE_SUMMARY")</f>
        <v xml:space="preserve"> -o Analysis_50_openOTU.P_VALUE_SUMMARY</v>
      </c>
      <c r="BC250" s="46" t="s">
        <v>1328</v>
      </c>
      <c r="BD250" s="46" t="s">
        <v>1326</v>
      </c>
      <c r="BE250" s="46">
        <v>50</v>
      </c>
      <c r="BF250" s="21">
        <v>1</v>
      </c>
      <c r="BG250" s="47" t="str">
        <f>CONCATENATE("# ",AL250)</f>
        <v># Analysis_50_openOTU</v>
      </c>
    </row>
    <row r="251" spans="2:59" s="21" customFormat="1">
      <c r="B251" s="21">
        <v>9</v>
      </c>
      <c r="C251" s="21" t="s">
        <v>1330</v>
      </c>
      <c r="E251" s="21">
        <v>50</v>
      </c>
      <c r="F251" s="40" t="s">
        <v>1345</v>
      </c>
      <c r="G251" s="41" t="s">
        <v>8</v>
      </c>
      <c r="H251" s="41" t="s">
        <v>554</v>
      </c>
      <c r="I251" s="41" t="s">
        <v>54</v>
      </c>
      <c r="J251" s="41" t="s">
        <v>61</v>
      </c>
      <c r="K251" s="41" t="s">
        <v>5</v>
      </c>
      <c r="L251" s="41" t="s">
        <v>62</v>
      </c>
      <c r="M251" s="41" t="s">
        <v>88</v>
      </c>
      <c r="N251" s="42">
        <v>0.09</v>
      </c>
      <c r="O251" s="42">
        <v>0.09</v>
      </c>
      <c r="P251" s="42">
        <v>0.01</v>
      </c>
      <c r="Q251" s="42">
        <v>0.18</v>
      </c>
      <c r="R251" s="42">
        <v>0.2</v>
      </c>
      <c r="S251" s="42">
        <v>0</v>
      </c>
      <c r="T251" s="42">
        <v>0.05</v>
      </c>
      <c r="U251" s="42">
        <v>0.27</v>
      </c>
      <c r="V251" s="42">
        <v>0.33</v>
      </c>
      <c r="W251" s="42">
        <v>0.61</v>
      </c>
      <c r="X251" s="42" t="s">
        <v>76</v>
      </c>
      <c r="Y251" s="42" t="s">
        <v>348</v>
      </c>
      <c r="Z251" s="42">
        <v>0.38</v>
      </c>
      <c r="AA251" s="42">
        <v>0.81</v>
      </c>
      <c r="AB251" s="42">
        <v>0.5</v>
      </c>
      <c r="AC251" s="42" t="s">
        <v>349</v>
      </c>
      <c r="AD251" s="42" t="s">
        <v>350</v>
      </c>
      <c r="AE251" s="42" t="s">
        <v>351</v>
      </c>
      <c r="AF251" s="42">
        <v>0.87</v>
      </c>
      <c r="AG251" s="43">
        <v>0.8</v>
      </c>
      <c r="AH251" s="44">
        <v>0.12269999999999999</v>
      </c>
      <c r="AI251" s="44">
        <v>0.30415648673183454</v>
      </c>
      <c r="AJ251" s="43">
        <v>30</v>
      </c>
      <c r="AK251" s="21" t="str">
        <f>L251</f>
        <v>Qiime_default</v>
      </c>
      <c r="AL251" s="21" t="str">
        <f>CONCATENATE(" -f ",C251)</f>
        <v xml:space="preserve"> -f 1.otu_table_mc2_w_tax.R_table.raw.percent_default.removed.txt.qiime_index.Qiime_table</v>
      </c>
      <c r="AM251" s="21" t="str">
        <f>CONCATENATE(" ","-g ","EHFI.groups ")</f>
        <v xml:space="preserve"> -g EHFI.groups </v>
      </c>
      <c r="AN251" s="21" t="str">
        <f>CONCATENATE("-s ","lt"," ")</f>
        <v xml:space="preserve">-s lt </v>
      </c>
      <c r="AO251" s="21" t="str">
        <f>CONCATENATE("-p ",$AO$1 )</f>
        <v>-p 10000</v>
      </c>
      <c r="AP251" s="21" t="str">
        <f>CONCATENATE(" -t dataset_rand ")</f>
        <v xml:space="preserve"> -t dataset_rand </v>
      </c>
      <c r="AQ251" s="21" t="str">
        <f>CONCATENATE("-m ",I251," ")</f>
        <v xml:space="preserve">-m euclidean </v>
      </c>
      <c r="AR251" s="21" t="str">
        <f>CONCATENATE("-z ",H251," ")</f>
        <v xml:space="preserve">-z qiime_pipe </v>
      </c>
      <c r="AS251" s="21" t="str">
        <f>CONCATENATE(" -q ",$AS$1," ")</f>
        <v xml:space="preserve"> -q qiime_table </v>
      </c>
      <c r="AT251" s="46"/>
      <c r="AU251" s="21" t="str">
        <f>CONCATENATE(" -c ",$AU$1," ")</f>
        <v xml:space="preserve"> -c 10 </v>
      </c>
      <c r="AV251" s="21" t="str">
        <f>CONCATENATE("-o ",F251,"w")</f>
        <v>-o Analysis_50_openOTUw</v>
      </c>
      <c r="AW251" s="46" t="s">
        <v>615</v>
      </c>
      <c r="BC251" s="46" t="s">
        <v>1328</v>
      </c>
      <c r="BD251" s="46" t="s">
        <v>1326</v>
      </c>
      <c r="BE251" s="46">
        <v>50</v>
      </c>
      <c r="BF251" s="21">
        <v>2</v>
      </c>
      <c r="BG251" s="47" t="str">
        <f>CONCATENATE($BG$2,AL251,AM251,AN251,AO251,AP251,AQ251,AR251,AS251,AT251,AU251,AV251,AW251)</f>
        <v>~/EHFI/plot_pco_with_stats_all.3-4-13.pl -f 1.otu_table_mc2_w_tax.R_table.raw.percent_default.removed.txt.qiime_index.Qiime_table -g EHFI.groups -s lt -p 10000 -t dataset_rand -m euclidean -z qiime_pipe  -q qiime_table  -c 10 -o Analysis_50_openOTUw -cleanup</v>
      </c>
    </row>
    <row r="252" spans="2:59" s="21" customFormat="1">
      <c r="AL252" s="21" t="str">
        <f>CONCATENATE(" -f ",C251," ")</f>
        <v xml:space="preserve"> -f 1.otu_table_mc2_w_tax.R_table.raw.percent_default.removed.txt.qiime_index.Qiime_table </v>
      </c>
      <c r="AM252" s="21" t="str">
        <f>CONCATENATE(" ","-g ","EHFI.groups ")</f>
        <v xml:space="preserve"> -g EHFI.groups </v>
      </c>
      <c r="AN252" s="21" t="str">
        <f>CONCATENATE("-s ","gt"," ")</f>
        <v xml:space="preserve">-s gt </v>
      </c>
      <c r="AO252" s="21" t="str">
        <f>CONCATENATE("-p ",$AO$1 )</f>
        <v>-p 10000</v>
      </c>
      <c r="AP252" s="21" t="str">
        <f>CONCATENATE(" -t rowwise_rand ")</f>
        <v xml:space="preserve"> -t rowwise_rand </v>
      </c>
      <c r="AQ252" s="21" t="str">
        <f>CONCATENATE("-m ",I251," ")</f>
        <v xml:space="preserve">-m euclidean </v>
      </c>
      <c r="AR252" s="21" t="str">
        <f>CONCATENATE("-z ",H251," ")</f>
        <v xml:space="preserve">-z qiime_pipe </v>
      </c>
      <c r="AS252" s="21" t="str">
        <f>CONCATENATE(" -q ",$AS$1," ")</f>
        <v xml:space="preserve"> -q qiime_table </v>
      </c>
      <c r="AT252" s="46"/>
      <c r="AU252" s="21" t="str">
        <f>CONCATENATE(" -c ",$AU$1," ")</f>
        <v xml:space="preserve"> -c 10 </v>
      </c>
      <c r="AV252" s="21" t="str">
        <f>CONCATENATE("-o ", F251,"b")</f>
        <v>-o Analysis_50_openOTUb</v>
      </c>
      <c r="AW252" s="46" t="s">
        <v>615</v>
      </c>
      <c r="BB252" s="46"/>
      <c r="BC252" s="46" t="s">
        <v>1328</v>
      </c>
      <c r="BD252" s="46" t="s">
        <v>1326</v>
      </c>
      <c r="BE252" s="46">
        <v>50</v>
      </c>
      <c r="BF252" s="21">
        <v>3</v>
      </c>
      <c r="BG252" s="47" t="str">
        <f>CONCATENATE($BG$2,AL252,AM252,AN252,AO252,AP252,AQ252,AR252,AS252,AT252,AU252,AV252,AW252)</f>
        <v>~/EHFI/plot_pco_with_stats_all.3-4-13.pl -f 1.otu_table_mc2_w_tax.R_table.raw.percent_default.removed.txt.qiime_index.Qiime_table  -g EHFI.groups -s gt -p 10000 -t rowwise_rand -m euclidean -z qiime_pipe  -q qiime_table  -c 10 -o Analysis_50_openOTUb -cleanup</v>
      </c>
    </row>
    <row r="253" spans="2:59" s="21" customFormat="1"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BC253" s="46" t="s">
        <v>1328</v>
      </c>
      <c r="BD253" s="46" t="s">
        <v>1326</v>
      </c>
      <c r="BE253" s="46">
        <v>50</v>
      </c>
      <c r="BF253" s="21">
        <v>4</v>
      </c>
      <c r="BG253" s="47" t="str">
        <f>CONCATENATE($BG$3,AY250,AZ250,BA250,BB250)</f>
        <v>~/EHFI/combine_summary_stats.pl -m pattern -w Analysis_50_openOTUw -b Analysis_50_openOTUb -o Analysis_50_openOTU.P_VALUE_SUMMARY</v>
      </c>
    </row>
    <row r="254" spans="2:59" s="21" customFormat="1">
      <c r="BC254" s="46" t="s">
        <v>1328</v>
      </c>
      <c r="BD254" s="46" t="s">
        <v>1326</v>
      </c>
      <c r="BE254" s="46">
        <v>50</v>
      </c>
      <c r="BF254" s="21">
        <v>5</v>
      </c>
    </row>
    <row r="255" spans="2:59" s="21" customFormat="1">
      <c r="AL255" s="21" t="str">
        <f>CONCATENATE(F256)</f>
        <v>Analysis_51_openOTU</v>
      </c>
      <c r="AY255" s="21" t="str">
        <f>CONCATENATE("-m pattern")</f>
        <v>-m pattern</v>
      </c>
      <c r="AZ255" s="21" t="str">
        <f>CONCATENATE(" -w ",F256,"w")</f>
        <v xml:space="preserve"> -w Analysis_51_openOTUw</v>
      </c>
      <c r="BA255" s="21" t="str">
        <f>CONCATENATE(" -b ",F256,"b")</f>
        <v xml:space="preserve"> -b Analysis_51_openOTUb</v>
      </c>
      <c r="BB255" s="46" t="str">
        <f>CONCATENATE(" -o ",F256,".P_VALUE_SUMMARY")</f>
        <v xml:space="preserve"> -o Analysis_51_openOTU.P_VALUE_SUMMARY</v>
      </c>
      <c r="BC255" s="46" t="s">
        <v>1328</v>
      </c>
      <c r="BD255" s="46" t="s">
        <v>1326</v>
      </c>
      <c r="BE255" s="46">
        <v>51</v>
      </c>
      <c r="BF255" s="21">
        <v>1</v>
      </c>
      <c r="BG255" s="21" t="str">
        <f>CONCATENATE("# ",AL255)</f>
        <v># Analysis_51_openOTU</v>
      </c>
    </row>
    <row r="256" spans="2:59" s="21" customFormat="1">
      <c r="B256" s="21">
        <v>12</v>
      </c>
      <c r="C256" s="21" t="s">
        <v>1333</v>
      </c>
      <c r="E256" s="21">
        <v>51</v>
      </c>
      <c r="F256" s="40" t="s">
        <v>1346</v>
      </c>
      <c r="G256" s="41" t="s">
        <v>8</v>
      </c>
      <c r="H256" s="41" t="s">
        <v>554</v>
      </c>
      <c r="I256" s="41" t="s">
        <v>553</v>
      </c>
      <c r="J256" s="41" t="s">
        <v>61</v>
      </c>
      <c r="K256" s="41" t="s">
        <v>6</v>
      </c>
      <c r="L256" s="41" t="s">
        <v>62</v>
      </c>
      <c r="M256" s="41" t="s">
        <v>49</v>
      </c>
      <c r="N256" s="42">
        <v>0.27</v>
      </c>
      <c r="O256" s="42">
        <v>0.6</v>
      </c>
      <c r="P256" s="42">
        <v>0.65</v>
      </c>
      <c r="Q256" s="42">
        <v>0.62</v>
      </c>
      <c r="R256" s="42">
        <v>0.22</v>
      </c>
      <c r="S256" s="42">
        <v>0</v>
      </c>
      <c r="T256" s="42">
        <v>0.64</v>
      </c>
      <c r="U256" s="42">
        <v>0.52</v>
      </c>
      <c r="V256" s="42">
        <v>0</v>
      </c>
      <c r="W256" s="42">
        <v>0.4</v>
      </c>
      <c r="X256" s="42" t="s">
        <v>353</v>
      </c>
      <c r="Y256" s="42">
        <v>0.82</v>
      </c>
      <c r="Z256" s="42">
        <v>0.51</v>
      </c>
      <c r="AA256" s="42">
        <v>0.68</v>
      </c>
      <c r="AB256" s="42">
        <v>1</v>
      </c>
      <c r="AC256" s="42">
        <v>0.92</v>
      </c>
      <c r="AD256" s="42">
        <v>0</v>
      </c>
      <c r="AE256" s="42">
        <v>1</v>
      </c>
      <c r="AF256" s="42">
        <v>0.4</v>
      </c>
      <c r="AG256" s="43">
        <v>0.85</v>
      </c>
      <c r="AH256" s="44">
        <v>5.0449999999999953E-2</v>
      </c>
      <c r="AI256" s="44">
        <v>0.22114712297472924</v>
      </c>
      <c r="AJ256" s="43">
        <v>26</v>
      </c>
      <c r="AK256" s="21" t="str">
        <f>L256</f>
        <v>Qiime_default</v>
      </c>
      <c r="AL256" s="21" t="str">
        <f>CONCATENATE(" -f ",C256)</f>
        <v xml:space="preserve"> -f 4.otu_table_mc2_w_tax.R_table.norm.percent_default.included.txt.qiime_index.Qiime_table</v>
      </c>
      <c r="AM256" s="21" t="str">
        <f>CONCATENATE(" ","-g ","EHFI.groups ")</f>
        <v xml:space="preserve"> -g EHFI.groups </v>
      </c>
      <c r="AN256" s="21" t="str">
        <f>CONCATENATE("-s ","lt"," ")</f>
        <v xml:space="preserve">-s lt </v>
      </c>
      <c r="AO256" s="21" t="str">
        <f>CONCATENATE("-p ",$AO$1 )</f>
        <v>-p 10000</v>
      </c>
      <c r="AP256" s="21" t="str">
        <f>CONCATENATE(" -t dataset_rand ")</f>
        <v xml:space="preserve"> -t dataset_rand </v>
      </c>
      <c r="AQ256" s="21" t="str">
        <f>CONCATENATE("-m ",I256," ")</f>
        <v xml:space="preserve">-m bray_curtis </v>
      </c>
      <c r="AR256" s="21" t="str">
        <f>CONCATENATE("-z ",H256," ")</f>
        <v xml:space="preserve">-z qiime_pipe </v>
      </c>
      <c r="AS256" s="21" t="str">
        <f>CONCATENATE(" -q ",$AS$1," ")</f>
        <v xml:space="preserve"> -q qiime_table </v>
      </c>
      <c r="AT256" s="46"/>
      <c r="AU256" s="21" t="str">
        <f>CONCATENATE(" -c ",$AU$1," ")</f>
        <v xml:space="preserve"> -c 10 </v>
      </c>
      <c r="AV256" s="21" t="str">
        <f>CONCATENATE("-o ",F256,"w")</f>
        <v>-o Analysis_51_openOTUw</v>
      </c>
      <c r="AW256" s="46" t="s">
        <v>615</v>
      </c>
      <c r="BC256" s="46" t="s">
        <v>1328</v>
      </c>
      <c r="BD256" s="46" t="s">
        <v>1326</v>
      </c>
      <c r="BE256" s="46">
        <v>51</v>
      </c>
      <c r="BF256" s="21">
        <v>2</v>
      </c>
      <c r="BG256" s="21" t="str">
        <f>CONCATENATE($BG$2,AL256,AM256,AN256,AO256,AP256,AQ256,AR256,AS256,AT256,AU256,AV256,AW256)</f>
        <v>~/EHFI/plot_pco_with_stats_all.3-4-13.pl -f 4.otu_table_mc2_w_tax.R_table.norm.percent_default.included.txt.qiime_index.Qiime_table -g EHFI.groups -s lt -p 10000 -t dataset_rand -m bray_curtis -z qiime_pipe  -q qiime_table  -c 10 -o Analysis_51_openOTUw -cleanup</v>
      </c>
    </row>
    <row r="257" spans="2:59" s="21" customFormat="1">
      <c r="AL257" s="21" t="str">
        <f>CONCATENATE(" -f ",C256," ")</f>
        <v xml:space="preserve"> -f 4.otu_table_mc2_w_tax.R_table.norm.percent_default.included.txt.qiime_index.Qiime_table </v>
      </c>
      <c r="AM257" s="21" t="str">
        <f>CONCATENATE(" ","-g ","EHFI.groups ")</f>
        <v xml:space="preserve"> -g EHFI.groups </v>
      </c>
      <c r="AN257" s="21" t="str">
        <f>CONCATENATE("-s ","gt"," ")</f>
        <v xml:space="preserve">-s gt </v>
      </c>
      <c r="AO257" s="21" t="str">
        <f>CONCATENATE("-p ",$AO$1 )</f>
        <v>-p 10000</v>
      </c>
      <c r="AP257" s="21" t="str">
        <f>CONCATENATE(" -t rowwise_rand ")</f>
        <v xml:space="preserve"> -t rowwise_rand </v>
      </c>
      <c r="AQ257" s="21" t="str">
        <f>CONCATENATE("-m ",I256," ")</f>
        <v xml:space="preserve">-m bray_curtis </v>
      </c>
      <c r="AR257" s="21" t="str">
        <f>CONCATENATE("-z ",H256," ")</f>
        <v xml:space="preserve">-z qiime_pipe </v>
      </c>
      <c r="AS257" s="21" t="str">
        <f>CONCATENATE(" -q ",$AS$1," ")</f>
        <v xml:space="preserve"> -q qiime_table </v>
      </c>
      <c r="AT257" s="46"/>
      <c r="AU257" s="21" t="str">
        <f>CONCATENATE(" -c ",$AU$1," ")</f>
        <v xml:space="preserve"> -c 10 </v>
      </c>
      <c r="AV257" s="21" t="str">
        <f>CONCATENATE("-o ", F256,"b")</f>
        <v>-o Analysis_51_openOTUb</v>
      </c>
      <c r="AW257" s="46" t="s">
        <v>615</v>
      </c>
      <c r="BB257" s="46"/>
      <c r="BC257" s="46" t="s">
        <v>1328</v>
      </c>
      <c r="BD257" s="46" t="s">
        <v>1326</v>
      </c>
      <c r="BE257" s="46">
        <v>51</v>
      </c>
      <c r="BF257" s="21">
        <v>3</v>
      </c>
      <c r="BG257" s="21" t="str">
        <f>CONCATENATE($BG$2,AL257,AM257,AN257,AO257,AP257,AQ257,AR257,AS257,AT257,AU257,AV257,AW257)</f>
        <v>~/EHFI/plot_pco_with_stats_all.3-4-13.pl -f 4.otu_table_mc2_w_tax.R_table.norm.percent_default.included.txt.qiime_index.Qiime_table  -g EHFI.groups -s gt -p 10000 -t rowwise_rand -m bray_curtis -z qiime_pipe  -q qiime_table  -c 10 -o Analysis_51_openOTUb -cleanup</v>
      </c>
    </row>
    <row r="258" spans="2:59" s="21" customFormat="1">
      <c r="BC258" s="46" t="s">
        <v>1328</v>
      </c>
      <c r="BD258" s="46" t="s">
        <v>1326</v>
      </c>
      <c r="BE258" s="46">
        <v>51</v>
      </c>
      <c r="BF258" s="21">
        <v>4</v>
      </c>
      <c r="BG258" s="21" t="str">
        <f>CONCATENATE($BG$3,AY255,AZ255,BA255,BB255)</f>
        <v>~/EHFI/combine_summary_stats.pl -m pattern -w Analysis_51_openOTUw -b Analysis_51_openOTUb -o Analysis_51_openOTU.P_VALUE_SUMMARY</v>
      </c>
    </row>
    <row r="259" spans="2:59" s="21" customFormat="1"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BC259" s="46" t="s">
        <v>1328</v>
      </c>
      <c r="BD259" s="46" t="s">
        <v>1326</v>
      </c>
      <c r="BE259" s="46">
        <v>51</v>
      </c>
      <c r="BF259" s="21">
        <v>5</v>
      </c>
    </row>
    <row r="260" spans="2:59" s="21" customFormat="1"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L260" s="21" t="str">
        <f>CONCATENATE(F261)</f>
        <v>Analysis_52_openOTU</v>
      </c>
      <c r="AY260" s="21" t="str">
        <f>CONCATENATE("-m pattern")</f>
        <v>-m pattern</v>
      </c>
      <c r="AZ260" s="21" t="str">
        <f>CONCATENATE(" -w ",F261,"w")</f>
        <v xml:space="preserve"> -w Analysis_52_openOTUw</v>
      </c>
      <c r="BA260" s="21" t="str">
        <f>CONCATENATE(" -b ",F261,"b")</f>
        <v xml:space="preserve"> -b Analysis_52_openOTUb</v>
      </c>
      <c r="BB260" s="46" t="str">
        <f>CONCATENATE(" -o ",F261,".P_VALUE_SUMMARY")</f>
        <v xml:space="preserve"> -o Analysis_52_openOTU.P_VALUE_SUMMARY</v>
      </c>
      <c r="BC260" s="46" t="s">
        <v>1328</v>
      </c>
      <c r="BD260" s="46" t="s">
        <v>1326</v>
      </c>
      <c r="BE260" s="46">
        <v>52</v>
      </c>
      <c r="BF260" s="21">
        <v>1</v>
      </c>
      <c r="BG260" s="21" t="str">
        <f>CONCATENATE("# ",AL260)</f>
        <v># Analysis_52_openOTU</v>
      </c>
    </row>
    <row r="261" spans="2:59" s="21" customFormat="1">
      <c r="B261" s="21">
        <v>12</v>
      </c>
      <c r="C261" s="21" t="s">
        <v>1333</v>
      </c>
      <c r="E261" s="21">
        <v>52</v>
      </c>
      <c r="F261" s="40" t="s">
        <v>1347</v>
      </c>
      <c r="G261" s="41" t="s">
        <v>8</v>
      </c>
      <c r="H261" s="41" t="s">
        <v>554</v>
      </c>
      <c r="I261" s="41" t="s">
        <v>54</v>
      </c>
      <c r="J261" s="41" t="s">
        <v>61</v>
      </c>
      <c r="K261" s="41" t="s">
        <v>6</v>
      </c>
      <c r="L261" s="41" t="s">
        <v>62</v>
      </c>
      <c r="M261" s="41" t="s">
        <v>49</v>
      </c>
      <c r="N261" s="42">
        <v>0.41</v>
      </c>
      <c r="O261" s="42">
        <v>0.06</v>
      </c>
      <c r="P261" s="42">
        <v>0</v>
      </c>
      <c r="Q261" s="42">
        <v>0.22</v>
      </c>
      <c r="R261" s="42">
        <v>0.05</v>
      </c>
      <c r="S261" s="42">
        <v>0.64</v>
      </c>
      <c r="T261" s="42">
        <v>0.28000000000000003</v>
      </c>
      <c r="U261" s="42">
        <v>0.17</v>
      </c>
      <c r="V261" s="42">
        <v>0.08</v>
      </c>
      <c r="W261" s="42">
        <v>0.84</v>
      </c>
      <c r="X261" s="42" t="s">
        <v>355</v>
      </c>
      <c r="Y261" s="42">
        <v>0.46</v>
      </c>
      <c r="Z261" s="42">
        <v>0.22</v>
      </c>
      <c r="AA261" s="42">
        <v>0.28000000000000003</v>
      </c>
      <c r="AB261" s="42">
        <v>0.13</v>
      </c>
      <c r="AC261" s="42">
        <v>0.25</v>
      </c>
      <c r="AD261" s="42">
        <v>0.86</v>
      </c>
      <c r="AE261" s="42">
        <v>0.88</v>
      </c>
      <c r="AF261" s="42">
        <v>0.39</v>
      </c>
      <c r="AG261" s="43">
        <v>0.42</v>
      </c>
      <c r="AH261" s="44">
        <v>4.4600000000000001E-2</v>
      </c>
      <c r="AI261" s="44">
        <v>0.19498512763798168</v>
      </c>
      <c r="AJ261" s="43">
        <v>25</v>
      </c>
      <c r="AK261" s="21" t="str">
        <f>L261</f>
        <v>Qiime_default</v>
      </c>
      <c r="AL261" s="21" t="str">
        <f>CONCATENATE(" -f ",C261)</f>
        <v xml:space="preserve"> -f 4.otu_table_mc2_w_tax.R_table.norm.percent_default.included.txt.qiime_index.Qiime_table</v>
      </c>
      <c r="AM261" s="21" t="str">
        <f>CONCATENATE(" ","-g ","EHFI.groups ")</f>
        <v xml:space="preserve"> -g EHFI.groups </v>
      </c>
      <c r="AN261" s="21" t="str">
        <f>CONCATENATE("-s ","lt"," ")</f>
        <v xml:space="preserve">-s lt </v>
      </c>
      <c r="AO261" s="21" t="str">
        <f>CONCATENATE("-p ",$AO$1 )</f>
        <v>-p 10000</v>
      </c>
      <c r="AP261" s="21" t="str">
        <f>CONCATENATE(" -t dataset_rand ")</f>
        <v xml:space="preserve"> -t dataset_rand </v>
      </c>
      <c r="AQ261" s="21" t="str">
        <f>CONCATENATE("-m ",I261," ")</f>
        <v xml:space="preserve">-m euclidean </v>
      </c>
      <c r="AR261" s="21" t="str">
        <f>CONCATENATE("-z ",H261," ")</f>
        <v xml:space="preserve">-z qiime_pipe </v>
      </c>
      <c r="AS261" s="21" t="str">
        <f>CONCATENATE(" -q ",$AS$1," ")</f>
        <v xml:space="preserve"> -q qiime_table </v>
      </c>
      <c r="AT261" s="46"/>
      <c r="AU261" s="21" t="str">
        <f>CONCATENATE(" -c ",$AU$1," ")</f>
        <v xml:space="preserve"> -c 10 </v>
      </c>
      <c r="AV261" s="21" t="str">
        <f>CONCATENATE("-o ",F261,"w")</f>
        <v>-o Analysis_52_openOTUw</v>
      </c>
      <c r="AW261" s="46" t="s">
        <v>615</v>
      </c>
      <c r="BC261" s="46" t="s">
        <v>1328</v>
      </c>
      <c r="BD261" s="46" t="s">
        <v>1326</v>
      </c>
      <c r="BE261" s="46">
        <v>52</v>
      </c>
      <c r="BF261" s="21">
        <v>2</v>
      </c>
      <c r="BG261" s="21" t="str">
        <f>CONCATENATE($BG$2,AL261,AM261,AN261,AO261,AP261,AQ261,AR261,AS261,AT261,AU261,AV261,AW261)</f>
        <v>~/EHFI/plot_pco_with_stats_all.3-4-13.pl -f 4.otu_table_mc2_w_tax.R_table.norm.percent_default.included.txt.qiime_index.Qiime_table -g EHFI.groups -s lt -p 10000 -t dataset_rand -m euclidean -z qiime_pipe  -q qiime_table  -c 10 -o Analysis_52_openOTUw -cleanup</v>
      </c>
    </row>
    <row r="262" spans="2:59" s="21" customFormat="1">
      <c r="AL262" s="21" t="str">
        <f>CONCATENATE(" -f ",C261," ")</f>
        <v xml:space="preserve"> -f 4.otu_table_mc2_w_tax.R_table.norm.percent_default.included.txt.qiime_index.Qiime_table </v>
      </c>
      <c r="AM262" s="21" t="str">
        <f>CONCATENATE(" ","-g ","EHFI.groups ")</f>
        <v xml:space="preserve"> -g EHFI.groups </v>
      </c>
      <c r="AN262" s="21" t="str">
        <f>CONCATENATE("-s ","gt"," ")</f>
        <v xml:space="preserve">-s gt </v>
      </c>
      <c r="AO262" s="21" t="str">
        <f>CONCATENATE("-p ",$AO$1 )</f>
        <v>-p 10000</v>
      </c>
      <c r="AP262" s="21" t="str">
        <f>CONCATENATE(" -t rowwise_rand ")</f>
        <v xml:space="preserve"> -t rowwise_rand </v>
      </c>
      <c r="AQ262" s="21" t="str">
        <f>CONCATENATE("-m ",I261," ")</f>
        <v xml:space="preserve">-m euclidean </v>
      </c>
      <c r="AR262" s="21" t="str">
        <f>CONCATENATE("-z ",H261," ")</f>
        <v xml:space="preserve">-z qiime_pipe </v>
      </c>
      <c r="AS262" s="21" t="str">
        <f>CONCATENATE(" -q ",$AS$1," ")</f>
        <v xml:space="preserve"> -q qiime_table </v>
      </c>
      <c r="AT262" s="46"/>
      <c r="AU262" s="21" t="str">
        <f>CONCATENATE(" -c ",$AU$1," ")</f>
        <v xml:space="preserve"> -c 10 </v>
      </c>
      <c r="AV262" s="21" t="str">
        <f>CONCATENATE("-o ", F261,"b")</f>
        <v>-o Analysis_52_openOTUb</v>
      </c>
      <c r="AW262" s="46" t="s">
        <v>615</v>
      </c>
      <c r="BB262" s="46"/>
      <c r="BC262" s="46" t="s">
        <v>1328</v>
      </c>
      <c r="BD262" s="46" t="s">
        <v>1326</v>
      </c>
      <c r="BE262" s="46">
        <v>52</v>
      </c>
      <c r="BF262" s="21">
        <v>3</v>
      </c>
      <c r="BG262" s="21" t="str">
        <f>CONCATENATE($BG$2,AL262,AM262,AN262,AO262,AP262,AQ262,AR262,AS262,AT262,AU262,AV262,AW262)</f>
        <v>~/EHFI/plot_pco_with_stats_all.3-4-13.pl -f 4.otu_table_mc2_w_tax.R_table.norm.percent_default.included.txt.qiime_index.Qiime_table  -g EHFI.groups -s gt -p 10000 -t rowwise_rand -m euclidean -z qiime_pipe  -q qiime_table  -c 10 -o Analysis_52_openOTUb -cleanup</v>
      </c>
    </row>
    <row r="263" spans="2:59" s="21" customFormat="1">
      <c r="BC263" s="46" t="s">
        <v>1328</v>
      </c>
      <c r="BD263" s="46" t="s">
        <v>1326</v>
      </c>
      <c r="BE263" s="46">
        <v>52</v>
      </c>
      <c r="BF263" s="21">
        <v>4</v>
      </c>
      <c r="BG263" s="21" t="str">
        <f>CONCATENATE($BG$3,AY260,AZ260,BA260,BB260)</f>
        <v>~/EHFI/combine_summary_stats.pl -m pattern -w Analysis_52_openOTUw -b Analysis_52_openOTUb -o Analysis_52_openOTU.P_VALUE_SUMMARY</v>
      </c>
    </row>
    <row r="264" spans="2:59" s="21" customFormat="1">
      <c r="BC264" s="46" t="s">
        <v>1328</v>
      </c>
      <c r="BD264" s="46" t="s">
        <v>1326</v>
      </c>
      <c r="BE264" s="46">
        <v>52</v>
      </c>
      <c r="BF264" s="21">
        <v>5</v>
      </c>
    </row>
    <row r="265" spans="2:59" s="21" customFormat="1">
      <c r="AL265" s="21" t="str">
        <f>CONCATENATE(F266)</f>
        <v>Analysis_53_openOTU</v>
      </c>
      <c r="AY265" s="21" t="str">
        <f>CONCATENATE("-m pattern")</f>
        <v>-m pattern</v>
      </c>
      <c r="AZ265" s="21" t="str">
        <f>CONCATENATE(" -w ",F266,"w")</f>
        <v xml:space="preserve"> -w Analysis_53_openOTUw</v>
      </c>
      <c r="BA265" s="21" t="str">
        <f>CONCATENATE(" -b ",F266,"b")</f>
        <v xml:space="preserve"> -b Analysis_53_openOTUb</v>
      </c>
      <c r="BB265" s="46" t="str">
        <f>CONCATENATE(" -o ",F266,".P_VALUE_SUMMARY")</f>
        <v xml:space="preserve"> -o Analysis_53_openOTU.P_VALUE_SUMMARY</v>
      </c>
      <c r="BC265" s="46" t="s">
        <v>1328</v>
      </c>
      <c r="BD265" s="46" t="s">
        <v>1326</v>
      </c>
      <c r="BE265" s="46">
        <v>53</v>
      </c>
      <c r="BF265" s="21">
        <v>1</v>
      </c>
      <c r="BG265" s="47" t="str">
        <f>CONCATENATE("# ",AL265)</f>
        <v># Analysis_53_openOTU</v>
      </c>
    </row>
    <row r="266" spans="2:59" s="21" customFormat="1">
      <c r="B266" s="21">
        <v>10</v>
      </c>
      <c r="C266" s="21" t="s">
        <v>1331</v>
      </c>
      <c r="E266" s="21">
        <v>53</v>
      </c>
      <c r="F266" s="40" t="s">
        <v>1348</v>
      </c>
      <c r="G266" s="41" t="s">
        <v>8</v>
      </c>
      <c r="H266" s="41" t="s">
        <v>554</v>
      </c>
      <c r="I266" s="41" t="s">
        <v>553</v>
      </c>
      <c r="J266" s="41" t="s">
        <v>61</v>
      </c>
      <c r="K266" s="41" t="s">
        <v>6</v>
      </c>
      <c r="L266" s="41" t="s">
        <v>62</v>
      </c>
      <c r="M266" s="41" t="s">
        <v>88</v>
      </c>
      <c r="N266" s="42">
        <v>0.45</v>
      </c>
      <c r="O266" s="42">
        <v>0.21</v>
      </c>
      <c r="P266" s="42">
        <v>0</v>
      </c>
      <c r="Q266" s="42">
        <v>0.35</v>
      </c>
      <c r="R266" s="42">
        <v>0.22</v>
      </c>
      <c r="S266" s="42">
        <v>0.2</v>
      </c>
      <c r="T266" s="42">
        <v>0.12</v>
      </c>
      <c r="U266" s="42">
        <v>0.46</v>
      </c>
      <c r="V266" s="42">
        <v>0.61</v>
      </c>
      <c r="W266" s="42">
        <v>0.69</v>
      </c>
      <c r="X266" s="42" t="s">
        <v>67</v>
      </c>
      <c r="Y266" s="42">
        <v>0.87</v>
      </c>
      <c r="Z266" s="42">
        <v>0.51</v>
      </c>
      <c r="AA266" s="42">
        <v>0.85</v>
      </c>
      <c r="AB266" s="42">
        <v>0.7</v>
      </c>
      <c r="AC266" s="42">
        <v>0.93</v>
      </c>
      <c r="AD266" s="42" t="s">
        <v>74</v>
      </c>
      <c r="AE266" s="42" t="s">
        <v>85</v>
      </c>
      <c r="AF266" s="42">
        <v>0.95</v>
      </c>
      <c r="AG266" s="43">
        <v>0.91</v>
      </c>
      <c r="AH266" s="44">
        <v>0.15084999999999998</v>
      </c>
      <c r="AI266" s="44">
        <v>0.36598120098399067</v>
      </c>
      <c r="AJ266" s="43">
        <v>31</v>
      </c>
      <c r="AK266" s="21" t="str">
        <f>L266</f>
        <v>Qiime_default</v>
      </c>
      <c r="AL266" s="21" t="str">
        <f>CONCATENATE(" -f ",C266)</f>
        <v xml:space="preserve"> -f 2.otu_table_mc2_w_tax.R_table.norm.percent_default.removed.txt.qiime_index.Qiime_table</v>
      </c>
      <c r="AM266" s="21" t="str">
        <f>CONCATENATE(" ","-g ","EHFI.groups ")</f>
        <v xml:space="preserve"> -g EHFI.groups </v>
      </c>
      <c r="AN266" s="21" t="str">
        <f>CONCATENATE("-s ","lt"," ")</f>
        <v xml:space="preserve">-s lt </v>
      </c>
      <c r="AO266" s="21" t="str">
        <f>CONCATENATE("-p ",$AO$1 )</f>
        <v>-p 10000</v>
      </c>
      <c r="AP266" s="21" t="str">
        <f>CONCATENATE(" -t dataset_rand ")</f>
        <v xml:space="preserve"> -t dataset_rand </v>
      </c>
      <c r="AQ266" s="21" t="str">
        <f>CONCATENATE("-m ",I266," ")</f>
        <v xml:space="preserve">-m bray_curtis </v>
      </c>
      <c r="AR266" s="21" t="str">
        <f>CONCATENATE("-z ",H266," ")</f>
        <v xml:space="preserve">-z qiime_pipe </v>
      </c>
      <c r="AS266" s="21" t="str">
        <f>CONCATENATE(" -q ",$AS$1," ")</f>
        <v xml:space="preserve"> -q qiime_table </v>
      </c>
      <c r="AT266" s="46" t="s">
        <v>1334</v>
      </c>
      <c r="AU266" s="21" t="str">
        <f>CONCATENATE(" -c ",$AU$1," ")</f>
        <v xml:space="preserve"> -c 10 </v>
      </c>
      <c r="AV266" s="21" t="str">
        <f>CONCATENATE("-o ",F266,"w")</f>
        <v>-o Analysis_53_openOTUw</v>
      </c>
      <c r="AW266" s="46" t="s">
        <v>615</v>
      </c>
      <c r="BC266" s="46" t="s">
        <v>1328</v>
      </c>
      <c r="BD266" s="46" t="s">
        <v>1326</v>
      </c>
      <c r="BE266" s="46">
        <v>53</v>
      </c>
      <c r="BF266" s="21">
        <v>2</v>
      </c>
      <c r="BG266" s="47" t="str">
        <f>CONCATENATE($BG$2,AL266,AM266,AN266,AO266,AP266,AQ266,AR266,AS266,AT266,AU266,AV266,AW266)</f>
        <v>~/EHFI/plot_pco_with_stats_all.3-4-13.pl -f 2.otu_table_mc2_w_tax.R_table.norm.percent_default.removed.txt.qiime_index.Qiime_table -g EHFI.groups -s lt -p 10000 -t dataset_rand -m bray_curtis -z qiime_pipe  -q qiime_table  -a /mnt/default_EHFI/EHFI.default.rep_set.tre -c 10 -o Analysis_53_openOTUw -cleanup</v>
      </c>
    </row>
    <row r="267" spans="2:59" s="21" customFormat="1">
      <c r="AL267" s="21" t="str">
        <f>CONCATENATE(" -f ",C266," ")</f>
        <v xml:space="preserve"> -f 2.otu_table_mc2_w_tax.R_table.norm.percent_default.removed.txt.qiime_index.Qiime_table </v>
      </c>
      <c r="AM267" s="21" t="str">
        <f>CONCATENATE(" ","-g ","EHFI.groups ")</f>
        <v xml:space="preserve"> -g EHFI.groups </v>
      </c>
      <c r="AN267" s="21" t="str">
        <f>CONCATENATE("-s ","gt"," ")</f>
        <v xml:space="preserve">-s gt </v>
      </c>
      <c r="AO267" s="21" t="str">
        <f>CONCATENATE("-p ",$AO$1 )</f>
        <v>-p 10000</v>
      </c>
      <c r="AP267" s="21" t="str">
        <f>CONCATENATE(" -t rowwise_rand ")</f>
        <v xml:space="preserve"> -t rowwise_rand </v>
      </c>
      <c r="AQ267" s="21" t="str">
        <f>CONCATENATE("-m ",I266," ")</f>
        <v xml:space="preserve">-m bray_curtis </v>
      </c>
      <c r="AR267" s="21" t="str">
        <f>CONCATENATE("-z ",H266," ")</f>
        <v xml:space="preserve">-z qiime_pipe </v>
      </c>
      <c r="AS267" s="21" t="str">
        <f>CONCATENATE(" -q ",$AS$1," ")</f>
        <v xml:space="preserve"> -q qiime_table </v>
      </c>
      <c r="AT267" s="46" t="s">
        <v>1334</v>
      </c>
      <c r="AU267" s="21" t="str">
        <f>CONCATENATE(" -c ",$AU$1," ")</f>
        <v xml:space="preserve"> -c 10 </v>
      </c>
      <c r="AV267" s="21" t="str">
        <f>CONCATENATE("-o ", F266,"b")</f>
        <v>-o Analysis_53_openOTUb</v>
      </c>
      <c r="AW267" s="46" t="s">
        <v>615</v>
      </c>
      <c r="BB267" s="46"/>
      <c r="BC267" s="46" t="s">
        <v>1328</v>
      </c>
      <c r="BD267" s="46" t="s">
        <v>1326</v>
      </c>
      <c r="BE267" s="46">
        <v>53</v>
      </c>
      <c r="BF267" s="21">
        <v>3</v>
      </c>
      <c r="BG267" s="47" t="str">
        <f>CONCATENATE($BG$2,AL267,AM267,AN267,AO267,AP267,AQ267,AR267,AS267,AT267,AU267,AV267,AW267)</f>
        <v>~/EHFI/plot_pco_with_stats_all.3-4-13.pl -f 2.otu_table_mc2_w_tax.R_table.norm.percent_default.removed.txt.qiime_index.Qiime_table  -g EHFI.groups -s gt -p 10000 -t rowwise_rand -m bray_curtis -z qiime_pipe  -q qiime_table  -a /mnt/default_EHFI/EHFI.default.rep_set.tre -c 10 -o Analysis_53_openOTUb -cleanup</v>
      </c>
    </row>
    <row r="268" spans="2:59" s="21" customFormat="1">
      <c r="BC268" s="46" t="s">
        <v>1328</v>
      </c>
      <c r="BD268" s="46" t="s">
        <v>1326</v>
      </c>
      <c r="BE268" s="46">
        <v>53</v>
      </c>
      <c r="BF268" s="21">
        <v>4</v>
      </c>
      <c r="BG268" s="47" t="str">
        <f>CONCATENATE($BG$3,AY265,AZ265,BA265,BB265)</f>
        <v>~/EHFI/combine_summary_stats.pl -m pattern -w Analysis_53_openOTUw -b Analysis_53_openOTUb -o Analysis_53_openOTU.P_VALUE_SUMMARY</v>
      </c>
    </row>
    <row r="269" spans="2:59" s="21" customFormat="1">
      <c r="BC269" s="46" t="s">
        <v>1328</v>
      </c>
      <c r="BD269" s="46" t="s">
        <v>1326</v>
      </c>
      <c r="BE269" s="46">
        <v>53</v>
      </c>
      <c r="BF269" s="21">
        <v>5</v>
      </c>
      <c r="BG269" s="47"/>
    </row>
    <row r="270" spans="2:59" s="21" customFormat="1">
      <c r="AL270" s="21" t="str">
        <f>CONCATENATE(F271)</f>
        <v>Analysis_54_openOTU</v>
      </c>
      <c r="AY270" s="21" t="str">
        <f>CONCATENATE("-m pattern")</f>
        <v>-m pattern</v>
      </c>
      <c r="AZ270" s="21" t="str">
        <f>CONCATENATE(" -w ",F271,"w")</f>
        <v xml:space="preserve"> -w Analysis_54_openOTUw</v>
      </c>
      <c r="BA270" s="21" t="str">
        <f>CONCATENATE(" -b ",F271,"b")</f>
        <v xml:space="preserve"> -b Analysis_54_openOTUb</v>
      </c>
      <c r="BB270" s="46" t="str">
        <f>CONCATENATE(" -o ",F271,".P_VALUE_SUMMARY")</f>
        <v xml:space="preserve"> -o Analysis_54_openOTU.P_VALUE_SUMMARY</v>
      </c>
      <c r="BC270" s="46" t="s">
        <v>1328</v>
      </c>
      <c r="BD270" s="46" t="s">
        <v>1326</v>
      </c>
      <c r="BE270" s="46">
        <v>54</v>
      </c>
      <c r="BF270" s="21">
        <v>1</v>
      </c>
      <c r="BG270" s="47" t="str">
        <f>CONCATENATE("# ",AL270)</f>
        <v># Analysis_54_openOTU</v>
      </c>
    </row>
    <row r="271" spans="2:59" s="21" customFormat="1">
      <c r="B271" s="21">
        <v>10</v>
      </c>
      <c r="C271" s="21" t="s">
        <v>1331</v>
      </c>
      <c r="E271" s="21">
        <v>54</v>
      </c>
      <c r="F271" s="40" t="s">
        <v>1349</v>
      </c>
      <c r="G271" s="41" t="s">
        <v>8</v>
      </c>
      <c r="H271" s="41" t="s">
        <v>554</v>
      </c>
      <c r="I271" s="41" t="s">
        <v>54</v>
      </c>
      <c r="J271" s="41" t="s">
        <v>61</v>
      </c>
      <c r="K271" s="41" t="s">
        <v>6</v>
      </c>
      <c r="L271" s="41" t="s">
        <v>62</v>
      </c>
      <c r="M271" s="41" t="s">
        <v>88</v>
      </c>
      <c r="N271" s="42">
        <v>0.27</v>
      </c>
      <c r="O271" s="42">
        <v>0.1</v>
      </c>
      <c r="P271" s="42">
        <v>0.03</v>
      </c>
      <c r="Q271" s="42">
        <v>0.1</v>
      </c>
      <c r="R271" s="42">
        <v>0.2</v>
      </c>
      <c r="S271" s="42">
        <v>0.08</v>
      </c>
      <c r="T271" s="42">
        <v>0</v>
      </c>
      <c r="U271" s="42">
        <v>0.14000000000000001</v>
      </c>
      <c r="V271" s="42">
        <v>0.25</v>
      </c>
      <c r="W271" s="42">
        <v>0.73</v>
      </c>
      <c r="X271" s="42" t="s">
        <v>284</v>
      </c>
      <c r="Y271" s="42">
        <v>0.86</v>
      </c>
      <c r="Z271" s="42">
        <v>0.4</v>
      </c>
      <c r="AA271" s="42">
        <v>0.87</v>
      </c>
      <c r="AB271" s="42">
        <v>0.28999999999999998</v>
      </c>
      <c r="AC271" s="42">
        <v>0.94</v>
      </c>
      <c r="AD271" s="42" t="s">
        <v>358</v>
      </c>
      <c r="AE271" s="42" t="s">
        <v>359</v>
      </c>
      <c r="AF271" s="42">
        <v>0.9</v>
      </c>
      <c r="AG271" s="43">
        <v>0.85</v>
      </c>
      <c r="AH271" s="44">
        <v>0.11189999999999996</v>
      </c>
      <c r="AI271" s="44">
        <v>0.28893359280746772</v>
      </c>
      <c r="AJ271" s="43">
        <v>29</v>
      </c>
      <c r="AK271" s="21" t="str">
        <f>L271</f>
        <v>Qiime_default</v>
      </c>
      <c r="AL271" s="21" t="str">
        <f>CONCATENATE(" -f ",C271)</f>
        <v xml:space="preserve"> -f 2.otu_table_mc2_w_tax.R_table.norm.percent_default.removed.txt.qiime_index.Qiime_table</v>
      </c>
      <c r="AM271" s="21" t="str">
        <f>CONCATENATE(" ","-g ","EHFI.groups ")</f>
        <v xml:space="preserve"> -g EHFI.groups </v>
      </c>
      <c r="AN271" s="21" t="str">
        <f>CONCATENATE("-s ","lt"," ")</f>
        <v xml:space="preserve">-s lt </v>
      </c>
      <c r="AO271" s="21" t="str">
        <f>CONCATENATE("-p ",$AO$1 )</f>
        <v>-p 10000</v>
      </c>
      <c r="AP271" s="21" t="str">
        <f>CONCATENATE(" -t dataset_rand ")</f>
        <v xml:space="preserve"> -t dataset_rand </v>
      </c>
      <c r="AQ271" s="21" t="str">
        <f>CONCATENATE("-m ",I271," ")</f>
        <v xml:space="preserve">-m euclidean </v>
      </c>
      <c r="AR271" s="21" t="str">
        <f>CONCATENATE("-z ",H271," ")</f>
        <v xml:space="preserve">-z qiime_pipe </v>
      </c>
      <c r="AS271" s="21" t="str">
        <f>CONCATENATE(" -q ",$AS$1," ")</f>
        <v xml:space="preserve"> -q qiime_table </v>
      </c>
      <c r="AT271" s="46" t="s">
        <v>1334</v>
      </c>
      <c r="AU271" s="21" t="str">
        <f>CONCATENATE(" -c ",$AU$1," ")</f>
        <v xml:space="preserve"> -c 10 </v>
      </c>
      <c r="AV271" s="21" t="str">
        <f>CONCATENATE("-o ",F271,"w")</f>
        <v>-o Analysis_54_openOTUw</v>
      </c>
      <c r="AW271" s="46" t="s">
        <v>615</v>
      </c>
      <c r="BC271" s="46" t="s">
        <v>1328</v>
      </c>
      <c r="BD271" s="46" t="s">
        <v>1326</v>
      </c>
      <c r="BE271" s="46">
        <v>54</v>
      </c>
      <c r="BF271" s="21">
        <v>2</v>
      </c>
      <c r="BG271" s="47" t="str">
        <f>CONCATENATE($BG$2,AL271,AM271,AN271,AO271,AP271,AQ271,AR271,AS271,AT271,AU271,AV271,AW271)</f>
        <v>~/EHFI/plot_pco_with_stats_all.3-4-13.pl -f 2.otu_table_mc2_w_tax.R_table.norm.percent_default.removed.txt.qiime_index.Qiime_table -g EHFI.groups -s lt -p 10000 -t dataset_rand -m euclidean -z qiime_pipe  -q qiime_table  -a /mnt/default_EHFI/EHFI.default.rep_set.tre -c 10 -o Analysis_54_openOTUw -cleanup</v>
      </c>
    </row>
    <row r="272" spans="2:59" s="21" customFormat="1"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L272" s="21" t="str">
        <f>CONCATENATE(" -f ",C271," ")</f>
        <v xml:space="preserve"> -f 2.otu_table_mc2_w_tax.R_table.norm.percent_default.removed.txt.qiime_index.Qiime_table </v>
      </c>
      <c r="AM272" s="21" t="str">
        <f>CONCATENATE(" ","-g ","EHFI.groups ")</f>
        <v xml:space="preserve"> -g EHFI.groups </v>
      </c>
      <c r="AN272" s="21" t="str">
        <f>CONCATENATE("-s ","gt"," ")</f>
        <v xml:space="preserve">-s gt </v>
      </c>
      <c r="AO272" s="21" t="str">
        <f>CONCATENATE("-p ",$AO$1 )</f>
        <v>-p 10000</v>
      </c>
      <c r="AP272" s="21" t="str">
        <f>CONCATENATE(" -t rowwise_rand ")</f>
        <v xml:space="preserve"> -t rowwise_rand </v>
      </c>
      <c r="AQ272" s="21" t="str">
        <f>CONCATENATE("-m ",I271," ")</f>
        <v xml:space="preserve">-m euclidean </v>
      </c>
      <c r="AR272" s="21" t="str">
        <f>CONCATENATE("-z ",H271," ")</f>
        <v xml:space="preserve">-z qiime_pipe </v>
      </c>
      <c r="AS272" s="21" t="str">
        <f>CONCATENATE(" -q ",$AS$1," ")</f>
        <v xml:space="preserve"> -q qiime_table </v>
      </c>
      <c r="AT272" s="46" t="s">
        <v>1334</v>
      </c>
      <c r="AU272" s="21" t="str">
        <f>CONCATENATE(" -c ",$AU$1," ")</f>
        <v xml:space="preserve"> -c 10 </v>
      </c>
      <c r="AV272" s="21" t="str">
        <f>CONCATENATE("-o ", F271,"b")</f>
        <v>-o Analysis_54_openOTUb</v>
      </c>
      <c r="AW272" s="46" t="s">
        <v>615</v>
      </c>
      <c r="BB272" s="46"/>
      <c r="BC272" s="46" t="s">
        <v>1328</v>
      </c>
      <c r="BD272" s="46" t="s">
        <v>1326</v>
      </c>
      <c r="BE272" s="46">
        <v>54</v>
      </c>
      <c r="BF272" s="21">
        <v>3</v>
      </c>
      <c r="BG272" s="47" t="str">
        <f>CONCATENATE($BG$2,AL272,AM272,AN272,AO272,AP272,AQ272,AR272,AS272,AT272,AU272,AV272,AW272)</f>
        <v>~/EHFI/plot_pco_with_stats_all.3-4-13.pl -f 2.otu_table_mc2_w_tax.R_table.norm.percent_default.removed.txt.qiime_index.Qiime_table  -g EHFI.groups -s gt -p 10000 -t rowwise_rand -m euclidean -z qiime_pipe  -q qiime_table  -a /mnt/default_EHFI/EHFI.default.rep_set.tre -c 10 -o Analysis_54_openOTUb -cleanup</v>
      </c>
    </row>
    <row r="273" spans="2:59" s="21" customFormat="1">
      <c r="BC273" s="46" t="s">
        <v>1328</v>
      </c>
      <c r="BD273" s="46" t="s">
        <v>1326</v>
      </c>
      <c r="BE273" s="46">
        <v>54</v>
      </c>
      <c r="BF273" s="21">
        <v>4</v>
      </c>
      <c r="BG273" s="47" t="str">
        <f>CONCATENATE($BG$3,AY270,AZ270,BA270,BB270)</f>
        <v>~/EHFI/combine_summary_stats.pl -m pattern -w Analysis_54_openOTUw -b Analysis_54_openOTUb -o Analysis_54_openOTU.P_VALUE_SUMMARY</v>
      </c>
    </row>
    <row r="274" spans="2:59" s="21" customFormat="1">
      <c r="B274" s="21" t="s">
        <v>1329</v>
      </c>
      <c r="BC274" s="46" t="s">
        <v>1328</v>
      </c>
      <c r="BD274" s="46" t="s">
        <v>1326</v>
      </c>
      <c r="BE274" s="46">
        <v>54</v>
      </c>
      <c r="BF274" s="21">
        <v>5</v>
      </c>
    </row>
    <row r="275" spans="2:59">
      <c r="AT275" s="23"/>
    </row>
    <row r="276" spans="2:59">
      <c r="AT276" s="23"/>
      <c r="AW276" s="23"/>
      <c r="BG276" t="s">
        <v>1350</v>
      </c>
    </row>
    <row r="277" spans="2:59">
      <c r="AW277" s="23"/>
    </row>
  </sheetData>
  <sortState ref="B130:BK274">
    <sortCondition ref="BC130:BC274"/>
    <sortCondition ref="BE130:BE274"/>
    <sortCondition ref="BF130:BF274"/>
  </sortState>
  <mergeCells count="8">
    <mergeCell ref="AJ2:AJ4"/>
    <mergeCell ref="N3:R3"/>
    <mergeCell ref="S3:V3"/>
    <mergeCell ref="G2:M2"/>
    <mergeCell ref="N2:V2"/>
    <mergeCell ref="W2:AG2"/>
    <mergeCell ref="AH2:AH4"/>
    <mergeCell ref="AI2:AI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2" sqref="A22"/>
    </sheetView>
  </sheetViews>
  <sheetFormatPr baseColWidth="10" defaultRowHeight="15" x14ac:dyDescent="0"/>
  <sheetData>
    <row r="1" spans="1:1">
      <c r="A1" t="s">
        <v>535</v>
      </c>
    </row>
    <row r="2" spans="1:1">
      <c r="A2" t="s">
        <v>536</v>
      </c>
    </row>
    <row r="3" spans="1:1">
      <c r="A3" t="s">
        <v>537</v>
      </c>
    </row>
    <row r="4" spans="1:1">
      <c r="A4" t="s">
        <v>538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opLeftCell="M1" workbookViewId="0">
      <selection activeCell="Q8" sqref="Q8:Q32"/>
    </sheetView>
  </sheetViews>
  <sheetFormatPr baseColWidth="10" defaultRowHeight="15" x14ac:dyDescent="0"/>
  <cols>
    <col min="1" max="2" width="20.83203125" customWidth="1"/>
    <col min="3" max="5" width="34.1640625" customWidth="1"/>
    <col min="6" max="6" width="32.33203125" customWidth="1"/>
    <col min="9" max="11" width="20.33203125" customWidth="1"/>
    <col min="12" max="12" width="93" customWidth="1"/>
  </cols>
  <sheetData>
    <row r="1" spans="1:17" ht="18" customHeight="1">
      <c r="C1" t="s">
        <v>792</v>
      </c>
      <c r="L1" s="33"/>
    </row>
    <row r="2" spans="1:17" ht="18" customHeight="1">
      <c r="C2" t="s">
        <v>793</v>
      </c>
      <c r="L2" s="33"/>
    </row>
    <row r="3" spans="1:17" ht="18" customHeight="1">
      <c r="C3" t="s">
        <v>794</v>
      </c>
      <c r="L3" s="33"/>
    </row>
    <row r="4" spans="1:17" ht="18" customHeight="1">
      <c r="C4" t="s">
        <v>795</v>
      </c>
      <c r="L4" s="33"/>
    </row>
    <row r="5" spans="1:17" ht="18" customHeight="1"/>
    <row r="6" spans="1:17" ht="18" customHeight="1"/>
    <row r="7" spans="1:17" ht="18" customHeight="1">
      <c r="A7" t="s">
        <v>1182</v>
      </c>
      <c r="B7" t="s">
        <v>1183</v>
      </c>
      <c r="C7" s="35" t="s">
        <v>946</v>
      </c>
      <c r="D7" s="35" t="s">
        <v>947</v>
      </c>
      <c r="E7" s="35" t="s">
        <v>948</v>
      </c>
      <c r="I7" t="s">
        <v>1153</v>
      </c>
      <c r="J7" t="s">
        <v>1184</v>
      </c>
      <c r="K7" t="s">
        <v>1156</v>
      </c>
      <c r="L7" t="s">
        <v>1154</v>
      </c>
      <c r="O7" t="s">
        <v>1157</v>
      </c>
    </row>
    <row r="8" spans="1:17" ht="18" customHeight="1">
      <c r="A8">
        <v>1</v>
      </c>
      <c r="B8">
        <v>1</v>
      </c>
      <c r="C8" s="34">
        <v>40268</v>
      </c>
      <c r="D8" s="34">
        <v>4479669.3</v>
      </c>
      <c r="E8" s="34" t="s">
        <v>937</v>
      </c>
      <c r="F8" s="34" t="s">
        <v>1142</v>
      </c>
      <c r="G8" t="s">
        <v>1143</v>
      </c>
      <c r="H8" t="s">
        <v>1144</v>
      </c>
      <c r="I8" t="str">
        <f t="shared" ref="I8:I13" si="0">CONCATENATE("mgm",D8)</f>
        <v>mgm4479669.3</v>
      </c>
      <c r="J8">
        <v>1</v>
      </c>
      <c r="K8" t="s">
        <v>1142</v>
      </c>
      <c r="L8" t="str">
        <f>CONCATENATE(I8,",",I9,",",I10,",",I11,",",I12,",",I13)</f>
        <v>mgm4479669.3,mgm4479668.3,mgm4479667.3,mgm4479666.3,mgm4479665.3,mgm4479664.3</v>
      </c>
      <c r="O8">
        <v>1</v>
      </c>
      <c r="P8" t="s">
        <v>1142</v>
      </c>
      <c r="Q8" t="s">
        <v>1158</v>
      </c>
    </row>
    <row r="9" spans="1:17" ht="18" customHeight="1">
      <c r="A9">
        <v>1</v>
      </c>
      <c r="B9">
        <v>1</v>
      </c>
      <c r="C9" s="34">
        <v>40267</v>
      </c>
      <c r="D9" s="34">
        <v>4479668.3</v>
      </c>
      <c r="E9" s="34" t="s">
        <v>938</v>
      </c>
      <c r="F9" s="34" t="s">
        <v>1142</v>
      </c>
      <c r="G9" t="s">
        <v>1145</v>
      </c>
      <c r="H9" t="s">
        <v>1144</v>
      </c>
      <c r="I9" t="str">
        <f t="shared" si="0"/>
        <v>mgm4479668.3</v>
      </c>
      <c r="O9">
        <v>2</v>
      </c>
      <c r="P9" t="s">
        <v>1114</v>
      </c>
      <c r="Q9" t="s">
        <v>1162</v>
      </c>
    </row>
    <row r="10" spans="1:17" ht="18" customHeight="1">
      <c r="A10">
        <v>1</v>
      </c>
      <c r="B10">
        <v>1</v>
      </c>
      <c r="C10" s="34">
        <v>40266</v>
      </c>
      <c r="D10" s="34">
        <v>4479667.3</v>
      </c>
      <c r="E10" s="34" t="s">
        <v>939</v>
      </c>
      <c r="F10" s="34" t="s">
        <v>1142</v>
      </c>
      <c r="G10" t="s">
        <v>1146</v>
      </c>
      <c r="H10" t="s">
        <v>1147</v>
      </c>
      <c r="I10" t="str">
        <f t="shared" si="0"/>
        <v>mgm4479667.3</v>
      </c>
      <c r="O10">
        <v>3</v>
      </c>
      <c r="P10" t="s">
        <v>1080</v>
      </c>
      <c r="Q10" t="s">
        <v>1166</v>
      </c>
    </row>
    <row r="11" spans="1:17" ht="18" customHeight="1">
      <c r="A11">
        <v>1</v>
      </c>
      <c r="B11">
        <v>1</v>
      </c>
      <c r="C11" s="34">
        <v>40265</v>
      </c>
      <c r="D11" s="34">
        <v>4479666.3</v>
      </c>
      <c r="E11" s="34" t="s">
        <v>940</v>
      </c>
      <c r="F11" s="34" t="s">
        <v>1142</v>
      </c>
      <c r="G11" t="s">
        <v>1148</v>
      </c>
      <c r="H11" t="s">
        <v>1147</v>
      </c>
      <c r="I11" t="str">
        <f t="shared" si="0"/>
        <v>mgm4479666.3</v>
      </c>
      <c r="O11">
        <v>4</v>
      </c>
      <c r="P11" t="s">
        <v>1049</v>
      </c>
      <c r="Q11" t="s">
        <v>1170</v>
      </c>
    </row>
    <row r="12" spans="1:17" ht="18" customHeight="1">
      <c r="A12">
        <v>1</v>
      </c>
      <c r="B12">
        <v>1</v>
      </c>
      <c r="C12" s="34">
        <v>40264</v>
      </c>
      <c r="D12" s="34">
        <v>4479665.3</v>
      </c>
      <c r="E12" s="34" t="s">
        <v>941</v>
      </c>
      <c r="F12" s="34" t="s">
        <v>1142</v>
      </c>
      <c r="G12" t="s">
        <v>1149</v>
      </c>
      <c r="H12" t="s">
        <v>1150</v>
      </c>
      <c r="I12" t="str">
        <f t="shared" si="0"/>
        <v>mgm4479665.3</v>
      </c>
      <c r="O12">
        <v>5</v>
      </c>
      <c r="P12" t="s">
        <v>1018</v>
      </c>
      <c r="Q12" t="s">
        <v>1174</v>
      </c>
    </row>
    <row r="13" spans="1:17" ht="18" customHeight="1">
      <c r="A13">
        <v>1</v>
      </c>
      <c r="B13">
        <v>1</v>
      </c>
      <c r="C13" s="34">
        <v>40263</v>
      </c>
      <c r="D13" s="34">
        <v>4479664.3</v>
      </c>
      <c r="E13" s="34" t="s">
        <v>942</v>
      </c>
      <c r="F13" s="34" t="s">
        <v>1142</v>
      </c>
      <c r="G13" t="s">
        <v>1151</v>
      </c>
      <c r="H13" t="s">
        <v>1150</v>
      </c>
      <c r="I13" t="str">
        <f t="shared" si="0"/>
        <v>mgm4479664.3</v>
      </c>
      <c r="O13">
        <v>6</v>
      </c>
      <c r="P13" t="s">
        <v>987</v>
      </c>
      <c r="Q13" t="s">
        <v>1177</v>
      </c>
    </row>
    <row r="14" spans="1:17" ht="18" customHeight="1">
      <c r="B14">
        <v>1</v>
      </c>
      <c r="C14" s="34"/>
      <c r="D14" s="34"/>
      <c r="E14" s="34"/>
      <c r="F14" s="34"/>
      <c r="O14">
        <v>7</v>
      </c>
      <c r="P14" t="s">
        <v>1132</v>
      </c>
      <c r="Q14" t="s">
        <v>1159</v>
      </c>
    </row>
    <row r="15" spans="1:17" ht="18" customHeight="1">
      <c r="A15">
        <v>5</v>
      </c>
      <c r="B15">
        <v>2</v>
      </c>
      <c r="C15" s="34">
        <v>40284</v>
      </c>
      <c r="D15" s="34">
        <v>4479685.3</v>
      </c>
      <c r="E15" s="34" t="s">
        <v>921</v>
      </c>
      <c r="F15" s="34" t="s">
        <v>1114</v>
      </c>
      <c r="G15" t="s">
        <v>1115</v>
      </c>
      <c r="H15" t="s">
        <v>1116</v>
      </c>
      <c r="I15" t="str">
        <f>CONCATENATE("mgm",D15)</f>
        <v>mgm4479685.3</v>
      </c>
      <c r="J15">
        <v>2</v>
      </c>
      <c r="K15" t="s">
        <v>1114</v>
      </c>
      <c r="L15" t="str">
        <f>CONCATENATE(I15,",",I16,",",I17,",",I18)</f>
        <v>mgm4479685.3,mgm4479684.3,mgm4479683.3,mgm4479682.3</v>
      </c>
      <c r="O15">
        <v>8</v>
      </c>
      <c r="P15" t="s">
        <v>1110</v>
      </c>
      <c r="Q15" t="s">
        <v>1163</v>
      </c>
    </row>
    <row r="16" spans="1:17" ht="18" customHeight="1">
      <c r="A16">
        <v>5</v>
      </c>
      <c r="B16">
        <v>2</v>
      </c>
      <c r="C16" s="34">
        <v>40283</v>
      </c>
      <c r="D16" s="34">
        <v>4479684.3</v>
      </c>
      <c r="E16" s="34" t="s">
        <v>922</v>
      </c>
      <c r="F16" s="34" t="s">
        <v>1114</v>
      </c>
      <c r="G16" t="s">
        <v>1117</v>
      </c>
      <c r="H16" t="s">
        <v>1116</v>
      </c>
      <c r="I16" t="str">
        <f>CONCATENATE("mgm",D16)</f>
        <v>mgm4479684.3</v>
      </c>
      <c r="O16">
        <v>9</v>
      </c>
      <c r="P16" t="s">
        <v>1070</v>
      </c>
      <c r="Q16" t="s">
        <v>1167</v>
      </c>
    </row>
    <row r="17" spans="1:17" ht="18" customHeight="1">
      <c r="A17">
        <v>5</v>
      </c>
      <c r="B17">
        <v>2</v>
      </c>
      <c r="C17" s="34">
        <v>40282</v>
      </c>
      <c r="D17" s="34">
        <v>4479683.3</v>
      </c>
      <c r="E17" s="34" t="s">
        <v>923</v>
      </c>
      <c r="F17" s="34" t="s">
        <v>1114</v>
      </c>
      <c r="G17" t="s">
        <v>1118</v>
      </c>
      <c r="H17" t="s">
        <v>1119</v>
      </c>
      <c r="I17" t="str">
        <f>CONCATENATE("mgm",D17)</f>
        <v>mgm4479683.3</v>
      </c>
      <c r="O17">
        <v>10</v>
      </c>
      <c r="P17" t="s">
        <v>1042</v>
      </c>
      <c r="Q17" t="s">
        <v>1171</v>
      </c>
    </row>
    <row r="18" spans="1:17" ht="18" customHeight="1">
      <c r="A18">
        <v>5</v>
      </c>
      <c r="B18">
        <v>2</v>
      </c>
      <c r="C18" s="34">
        <v>40281</v>
      </c>
      <c r="D18" s="34">
        <v>4479682.3</v>
      </c>
      <c r="E18" s="34" t="s">
        <v>924</v>
      </c>
      <c r="F18" s="34" t="s">
        <v>1114</v>
      </c>
      <c r="G18" t="s">
        <v>1120</v>
      </c>
      <c r="H18" t="s">
        <v>1119</v>
      </c>
      <c r="I18" t="str">
        <f>CONCATENATE("mgm",D18)</f>
        <v>mgm4479682.3</v>
      </c>
      <c r="O18">
        <v>11</v>
      </c>
      <c r="P18" t="s">
        <v>1008</v>
      </c>
      <c r="Q18" t="s">
        <v>1155</v>
      </c>
    </row>
    <row r="19" spans="1:17" ht="18" customHeight="1">
      <c r="B19">
        <v>2</v>
      </c>
      <c r="C19" s="34"/>
      <c r="D19" s="34"/>
      <c r="E19" s="34"/>
      <c r="F19" s="34"/>
      <c r="O19">
        <v>12</v>
      </c>
      <c r="P19" t="s">
        <v>980</v>
      </c>
      <c r="Q19" t="s">
        <v>1178</v>
      </c>
    </row>
    <row r="20" spans="1:17" ht="18" customHeight="1">
      <c r="A20">
        <v>9</v>
      </c>
      <c r="B20">
        <v>3</v>
      </c>
      <c r="C20" s="34">
        <v>40304</v>
      </c>
      <c r="D20" s="34">
        <v>4479705.3</v>
      </c>
      <c r="E20" s="34" t="s">
        <v>901</v>
      </c>
      <c r="F20" s="34" t="s">
        <v>1080</v>
      </c>
      <c r="G20" t="s">
        <v>1081</v>
      </c>
      <c r="H20" t="s">
        <v>1082</v>
      </c>
      <c r="I20" t="str">
        <f t="shared" ref="I20:I25" si="1">CONCATENATE("mgm",D20)</f>
        <v>mgm4479705.3</v>
      </c>
      <c r="J20">
        <v>3</v>
      </c>
      <c r="K20" t="s">
        <v>1080</v>
      </c>
      <c r="L20" t="str">
        <f>CONCATENATE(I20,",",I21,",",I22,",",I23,",",I24,",",I25)</f>
        <v>mgm4479705.3,mgm4479704.3,mgm4479703.3,mgm4479702.3,mgm4479701.3,mgm4479700.3</v>
      </c>
      <c r="O20">
        <v>13</v>
      </c>
      <c r="P20" t="s">
        <v>1125</v>
      </c>
      <c r="Q20" t="s">
        <v>1160</v>
      </c>
    </row>
    <row r="21" spans="1:17" ht="18" customHeight="1">
      <c r="A21">
        <v>9</v>
      </c>
      <c r="B21">
        <v>3</v>
      </c>
      <c r="C21" s="34">
        <v>40303</v>
      </c>
      <c r="D21" s="34">
        <v>4479704.3</v>
      </c>
      <c r="E21" s="34" t="s">
        <v>902</v>
      </c>
      <c r="F21" s="34" t="s">
        <v>1080</v>
      </c>
      <c r="G21" t="s">
        <v>1083</v>
      </c>
      <c r="H21" t="s">
        <v>1082</v>
      </c>
      <c r="I21" t="str">
        <f t="shared" si="1"/>
        <v>mgm4479704.3</v>
      </c>
      <c r="O21">
        <v>14</v>
      </c>
      <c r="P21" t="s">
        <v>1100</v>
      </c>
      <c r="Q21" t="s">
        <v>1164</v>
      </c>
    </row>
    <row r="22" spans="1:17" ht="18" customHeight="1">
      <c r="A22">
        <v>9</v>
      </c>
      <c r="B22">
        <v>3</v>
      </c>
      <c r="C22" s="34">
        <v>40302</v>
      </c>
      <c r="D22" s="34">
        <v>4479703.3</v>
      </c>
      <c r="E22" s="34" t="s">
        <v>903</v>
      </c>
      <c r="F22" s="34" t="s">
        <v>1080</v>
      </c>
      <c r="G22" t="s">
        <v>1084</v>
      </c>
      <c r="H22" t="s">
        <v>1085</v>
      </c>
      <c r="I22" t="str">
        <f t="shared" si="1"/>
        <v>mgm4479703.3</v>
      </c>
      <c r="O22">
        <v>15</v>
      </c>
      <c r="P22" t="s">
        <v>1063</v>
      </c>
      <c r="Q22" t="s">
        <v>1168</v>
      </c>
    </row>
    <row r="23" spans="1:17" ht="18" customHeight="1">
      <c r="A23">
        <v>9</v>
      </c>
      <c r="B23">
        <v>3</v>
      </c>
      <c r="C23" s="34">
        <v>40301</v>
      </c>
      <c r="D23" s="34">
        <v>4479702.3</v>
      </c>
      <c r="E23" s="34" t="s">
        <v>904</v>
      </c>
      <c r="F23" s="34" t="s">
        <v>1080</v>
      </c>
      <c r="G23" t="s">
        <v>1086</v>
      </c>
      <c r="H23" t="s">
        <v>1085</v>
      </c>
      <c r="I23" t="str">
        <f t="shared" si="1"/>
        <v>mgm4479702.3</v>
      </c>
      <c r="O23">
        <v>16</v>
      </c>
      <c r="P23" t="s">
        <v>1035</v>
      </c>
      <c r="Q23" t="s">
        <v>1172</v>
      </c>
    </row>
    <row r="24" spans="1:17" ht="18" customHeight="1">
      <c r="A24">
        <v>9</v>
      </c>
      <c r="B24">
        <v>3</v>
      </c>
      <c r="C24" s="34">
        <v>40300</v>
      </c>
      <c r="D24" s="34">
        <v>4479701.3</v>
      </c>
      <c r="E24" s="34" t="s">
        <v>905</v>
      </c>
      <c r="F24" s="34" t="s">
        <v>1080</v>
      </c>
      <c r="G24" t="s">
        <v>1087</v>
      </c>
      <c r="H24" t="s">
        <v>1088</v>
      </c>
      <c r="I24" t="str">
        <f t="shared" si="1"/>
        <v>mgm4479701.3</v>
      </c>
      <c r="O24">
        <v>17</v>
      </c>
      <c r="P24" t="s">
        <v>1001</v>
      </c>
      <c r="Q24" t="s">
        <v>1175</v>
      </c>
    </row>
    <row r="25" spans="1:17" ht="18" customHeight="1">
      <c r="A25">
        <v>9</v>
      </c>
      <c r="B25">
        <v>3</v>
      </c>
      <c r="C25" s="34">
        <v>40299</v>
      </c>
      <c r="D25" s="34">
        <v>4479700.3</v>
      </c>
      <c r="E25" s="34" t="s">
        <v>906</v>
      </c>
      <c r="F25" s="34" t="s">
        <v>1080</v>
      </c>
      <c r="G25" t="s">
        <v>1089</v>
      </c>
      <c r="H25" t="s">
        <v>1088</v>
      </c>
      <c r="I25" t="str">
        <f t="shared" si="1"/>
        <v>mgm4479700.3</v>
      </c>
      <c r="O25">
        <v>18</v>
      </c>
      <c r="P25" t="s">
        <v>970</v>
      </c>
      <c r="Q25" t="s">
        <v>1179</v>
      </c>
    </row>
    <row r="26" spans="1:17" ht="18" customHeight="1">
      <c r="B26">
        <v>3</v>
      </c>
      <c r="C26" s="34"/>
      <c r="D26" s="34"/>
      <c r="E26" s="34"/>
      <c r="F26" s="34"/>
      <c r="O26">
        <v>19</v>
      </c>
      <c r="P26" t="s">
        <v>1121</v>
      </c>
      <c r="Q26" t="s">
        <v>1161</v>
      </c>
    </row>
    <row r="27" spans="1:17" ht="18" customHeight="1">
      <c r="A27">
        <v>13</v>
      </c>
      <c r="B27">
        <v>4</v>
      </c>
      <c r="C27" s="34">
        <v>40322</v>
      </c>
      <c r="D27" s="34">
        <v>4479723.3</v>
      </c>
      <c r="E27" s="34" t="s">
        <v>883</v>
      </c>
      <c r="F27" s="34" t="s">
        <v>1049</v>
      </c>
      <c r="G27" t="s">
        <v>1050</v>
      </c>
      <c r="H27" t="s">
        <v>1051</v>
      </c>
      <c r="I27" t="str">
        <f>CONCATENATE("mgm",D27)</f>
        <v>mgm4479723.3</v>
      </c>
      <c r="J27">
        <v>4</v>
      </c>
      <c r="K27" t="s">
        <v>1049</v>
      </c>
      <c r="L27" t="str">
        <f>CONCATENATE(I27,",",I28,",",I29,",",I30)</f>
        <v>mgm4479723.3,mgm4479722.3,mgm4479721.3,mgm4479720.3</v>
      </c>
      <c r="O27">
        <v>20</v>
      </c>
      <c r="P27" t="s">
        <v>1090</v>
      </c>
      <c r="Q27" t="s">
        <v>1165</v>
      </c>
    </row>
    <row r="28" spans="1:17" ht="18" customHeight="1">
      <c r="A28">
        <v>13</v>
      </c>
      <c r="B28">
        <v>4</v>
      </c>
      <c r="C28" s="34">
        <v>40321</v>
      </c>
      <c r="D28" s="34">
        <v>4479722.3</v>
      </c>
      <c r="E28" s="34" t="s">
        <v>884</v>
      </c>
      <c r="F28" s="34" t="s">
        <v>1049</v>
      </c>
      <c r="G28" t="s">
        <v>1052</v>
      </c>
      <c r="H28" t="s">
        <v>1051</v>
      </c>
      <c r="I28" t="str">
        <f>CONCATENATE("mgm",D28)</f>
        <v>mgm4479722.3</v>
      </c>
      <c r="O28">
        <v>21</v>
      </c>
      <c r="P28" t="s">
        <v>1056</v>
      </c>
      <c r="Q28" t="s">
        <v>1169</v>
      </c>
    </row>
    <row r="29" spans="1:17" ht="18" customHeight="1">
      <c r="A29">
        <v>13</v>
      </c>
      <c r="B29">
        <v>4</v>
      </c>
      <c r="C29" s="34">
        <v>40320</v>
      </c>
      <c r="D29" s="34">
        <v>4479721.3</v>
      </c>
      <c r="E29" s="34" t="s">
        <v>885</v>
      </c>
      <c r="F29" s="34" t="s">
        <v>1049</v>
      </c>
      <c r="G29" t="s">
        <v>1053</v>
      </c>
      <c r="H29" t="s">
        <v>1054</v>
      </c>
      <c r="I29" t="str">
        <f>CONCATENATE("mgm",D29)</f>
        <v>mgm4479721.3</v>
      </c>
      <c r="O29">
        <v>22</v>
      </c>
      <c r="P29" t="s">
        <v>1025</v>
      </c>
      <c r="Q29" t="s">
        <v>1173</v>
      </c>
    </row>
    <row r="30" spans="1:17" ht="18" customHeight="1">
      <c r="A30">
        <v>13</v>
      </c>
      <c r="B30">
        <v>4</v>
      </c>
      <c r="C30" s="34">
        <v>40319</v>
      </c>
      <c r="D30" s="34">
        <v>4479720.3</v>
      </c>
      <c r="E30" s="34" t="s">
        <v>886</v>
      </c>
      <c r="F30" s="34" t="s">
        <v>1049</v>
      </c>
      <c r="G30" t="s">
        <v>1055</v>
      </c>
      <c r="H30" t="s">
        <v>1054</v>
      </c>
      <c r="I30" t="str">
        <f>CONCATENATE("mgm",D30)</f>
        <v>mgm4479720.3</v>
      </c>
      <c r="O30">
        <v>23</v>
      </c>
      <c r="P30" t="s">
        <v>994</v>
      </c>
      <c r="Q30" t="s">
        <v>1176</v>
      </c>
    </row>
    <row r="31" spans="1:17" ht="18" customHeight="1">
      <c r="B31">
        <v>4</v>
      </c>
      <c r="C31" s="34"/>
      <c r="D31" s="34"/>
      <c r="E31" s="34"/>
      <c r="F31" s="34"/>
      <c r="O31">
        <v>24</v>
      </c>
      <c r="P31" t="s">
        <v>960</v>
      </c>
      <c r="Q31" t="s">
        <v>1180</v>
      </c>
    </row>
    <row r="32" spans="1:17" ht="18" customHeight="1">
      <c r="A32">
        <v>17</v>
      </c>
      <c r="B32">
        <v>5</v>
      </c>
      <c r="C32" s="34">
        <v>40340</v>
      </c>
      <c r="D32" s="34">
        <v>4479741.3</v>
      </c>
      <c r="E32" s="34" t="s">
        <v>865</v>
      </c>
      <c r="F32" s="34" t="s">
        <v>1018</v>
      </c>
      <c r="G32" t="s">
        <v>1019</v>
      </c>
      <c r="H32" t="s">
        <v>1020</v>
      </c>
      <c r="I32" t="str">
        <f>CONCATENATE("mgm",D32)</f>
        <v>mgm4479741.3</v>
      </c>
      <c r="J32">
        <v>5</v>
      </c>
      <c r="K32" t="s">
        <v>1018</v>
      </c>
      <c r="L32" t="str">
        <f>CONCATENATE(I32,",",I33,",",I34,",",I35)</f>
        <v>mgm4479741.3,mgm4479740.3,mgm4479739.3,mgm4479738.3</v>
      </c>
      <c r="O32">
        <v>25</v>
      </c>
      <c r="P32" t="s">
        <v>944</v>
      </c>
      <c r="Q32" t="s">
        <v>1181</v>
      </c>
    </row>
    <row r="33" spans="1:12" ht="18" customHeight="1">
      <c r="A33">
        <v>17</v>
      </c>
      <c r="B33">
        <v>5</v>
      </c>
      <c r="C33" s="34">
        <v>40339</v>
      </c>
      <c r="D33" s="34">
        <v>4479740.3</v>
      </c>
      <c r="E33" s="34" t="s">
        <v>866</v>
      </c>
      <c r="F33" s="34" t="s">
        <v>1018</v>
      </c>
      <c r="G33" t="s">
        <v>1021</v>
      </c>
      <c r="H33" t="s">
        <v>1020</v>
      </c>
      <c r="I33" t="str">
        <f>CONCATENATE("mgm",D33)</f>
        <v>mgm4479740.3</v>
      </c>
    </row>
    <row r="34" spans="1:12" ht="18" customHeight="1">
      <c r="A34">
        <v>17</v>
      </c>
      <c r="B34">
        <v>5</v>
      </c>
      <c r="C34" s="34">
        <v>40338</v>
      </c>
      <c r="D34" s="34">
        <v>4479739.3</v>
      </c>
      <c r="E34" s="34" t="s">
        <v>867</v>
      </c>
      <c r="F34" s="34" t="s">
        <v>1018</v>
      </c>
      <c r="G34" t="s">
        <v>1022</v>
      </c>
      <c r="H34" t="s">
        <v>1023</v>
      </c>
      <c r="I34" t="str">
        <f>CONCATENATE("mgm",D34)</f>
        <v>mgm4479739.3</v>
      </c>
    </row>
    <row r="35" spans="1:12" ht="18" customHeight="1">
      <c r="A35">
        <v>17</v>
      </c>
      <c r="B35">
        <v>5</v>
      </c>
      <c r="C35" s="34">
        <v>40337</v>
      </c>
      <c r="D35" s="34">
        <v>4479738.3</v>
      </c>
      <c r="E35" s="34" t="s">
        <v>868</v>
      </c>
      <c r="F35" s="34" t="s">
        <v>1018</v>
      </c>
      <c r="G35" t="s">
        <v>1024</v>
      </c>
      <c r="H35" t="s">
        <v>1023</v>
      </c>
      <c r="I35" t="str">
        <f>CONCATENATE("mgm",D35)</f>
        <v>mgm4479738.3</v>
      </c>
    </row>
    <row r="36" spans="1:12" ht="18" customHeight="1">
      <c r="B36">
        <v>5</v>
      </c>
      <c r="C36" s="34"/>
      <c r="D36" s="34"/>
      <c r="E36" s="34"/>
      <c r="F36" s="34"/>
    </row>
    <row r="37" spans="1:12" ht="18" customHeight="1">
      <c r="A37" s="36">
        <v>21</v>
      </c>
      <c r="B37" s="36">
        <v>6</v>
      </c>
      <c r="C37" s="34">
        <v>40358</v>
      </c>
      <c r="D37" s="34">
        <v>4479759.3</v>
      </c>
      <c r="E37" s="34" t="s">
        <v>847</v>
      </c>
      <c r="F37" s="34" t="s">
        <v>987</v>
      </c>
      <c r="G37" t="s">
        <v>988</v>
      </c>
      <c r="H37" t="s">
        <v>989</v>
      </c>
      <c r="I37" t="str">
        <f>CONCATENATE("mgm",D37)</f>
        <v>mgm4479759.3</v>
      </c>
      <c r="J37">
        <v>6</v>
      </c>
      <c r="K37" t="s">
        <v>987</v>
      </c>
      <c r="L37" t="str">
        <f>CONCATENATE(I37,",",I38,",",I39,",",I40)</f>
        <v>mgm4479759.3,mgm4479758.3,mgm4479757.3,mgm4479756.3</v>
      </c>
    </row>
    <row r="38" spans="1:12" ht="18" customHeight="1">
      <c r="A38" s="36">
        <v>21</v>
      </c>
      <c r="B38" s="36">
        <v>6</v>
      </c>
      <c r="C38" s="34">
        <v>40357</v>
      </c>
      <c r="D38" s="34">
        <v>4479758.3</v>
      </c>
      <c r="E38" s="34" t="s">
        <v>848</v>
      </c>
      <c r="F38" s="34" t="s">
        <v>987</v>
      </c>
      <c r="G38" t="s">
        <v>990</v>
      </c>
      <c r="H38" t="s">
        <v>989</v>
      </c>
      <c r="I38" t="str">
        <f>CONCATENATE("mgm",D38)</f>
        <v>mgm4479758.3</v>
      </c>
    </row>
    <row r="39" spans="1:12" ht="18" customHeight="1">
      <c r="A39" s="36">
        <v>21</v>
      </c>
      <c r="B39" s="36">
        <v>6</v>
      </c>
      <c r="C39" s="34">
        <v>40356</v>
      </c>
      <c r="D39" s="34">
        <v>4479757.3</v>
      </c>
      <c r="E39" s="34" t="s">
        <v>849</v>
      </c>
      <c r="F39" s="34" t="s">
        <v>987</v>
      </c>
      <c r="G39" t="s">
        <v>991</v>
      </c>
      <c r="H39" t="s">
        <v>992</v>
      </c>
      <c r="I39" t="str">
        <f>CONCATENATE("mgm",D39)</f>
        <v>mgm4479757.3</v>
      </c>
    </row>
    <row r="40" spans="1:12" ht="18" customHeight="1">
      <c r="A40" s="36">
        <v>21</v>
      </c>
      <c r="B40" s="36">
        <v>6</v>
      </c>
      <c r="C40" s="34">
        <v>40355</v>
      </c>
      <c r="D40" s="34">
        <v>4479756.3</v>
      </c>
      <c r="E40" s="34" t="s">
        <v>850</v>
      </c>
      <c r="F40" s="34" t="s">
        <v>987</v>
      </c>
      <c r="G40" t="s">
        <v>993</v>
      </c>
      <c r="H40" t="s">
        <v>992</v>
      </c>
      <c r="I40" t="str">
        <f>CONCATENATE("mgm",D40)</f>
        <v>mgm4479756.3</v>
      </c>
    </row>
    <row r="41" spans="1:12" ht="18" customHeight="1">
      <c r="B41" s="36">
        <v>6</v>
      </c>
      <c r="C41" s="34"/>
      <c r="D41" s="34"/>
      <c r="E41" s="34"/>
      <c r="F41" s="34"/>
    </row>
    <row r="42" spans="1:12" ht="18" customHeight="1">
      <c r="A42">
        <v>2</v>
      </c>
      <c r="B42">
        <v>7</v>
      </c>
      <c r="C42" s="34">
        <v>40274</v>
      </c>
      <c r="D42" s="34">
        <v>4479675.3</v>
      </c>
      <c r="E42" s="34" t="s">
        <v>931</v>
      </c>
      <c r="F42" s="34" t="s">
        <v>1132</v>
      </c>
      <c r="G42" t="s">
        <v>1133</v>
      </c>
      <c r="H42" t="s">
        <v>1134</v>
      </c>
      <c r="I42" t="str">
        <f t="shared" ref="I42:I47" si="2">CONCATENATE("mgm",D42)</f>
        <v>mgm4479675.3</v>
      </c>
      <c r="J42">
        <v>7</v>
      </c>
      <c r="K42" t="s">
        <v>1132</v>
      </c>
      <c r="L42" t="str">
        <f>CONCATENATE(I42,",",I43,",",I44,",",I45,",",I46,",",I47)</f>
        <v>mgm4479675.3,mgm4479674.3,mgm4479673.3,mgm4479672.3,mgm4479671.3,mgm4479670.3</v>
      </c>
    </row>
    <row r="43" spans="1:12" ht="18" customHeight="1">
      <c r="A43">
        <v>2</v>
      </c>
      <c r="B43">
        <v>7</v>
      </c>
      <c r="C43" s="34">
        <v>40273</v>
      </c>
      <c r="D43" s="34">
        <v>4479674.3</v>
      </c>
      <c r="E43" s="34" t="s">
        <v>932</v>
      </c>
      <c r="F43" s="34" t="s">
        <v>1132</v>
      </c>
      <c r="G43" t="s">
        <v>1135</v>
      </c>
      <c r="H43" t="s">
        <v>1134</v>
      </c>
      <c r="I43" t="str">
        <f t="shared" si="2"/>
        <v>mgm4479674.3</v>
      </c>
    </row>
    <row r="44" spans="1:12" ht="18" customHeight="1">
      <c r="A44">
        <v>2</v>
      </c>
      <c r="B44">
        <v>7</v>
      </c>
      <c r="C44" s="34">
        <v>40272</v>
      </c>
      <c r="D44" s="34">
        <v>4479673.3</v>
      </c>
      <c r="E44" s="34" t="s">
        <v>933</v>
      </c>
      <c r="F44" s="34" t="s">
        <v>1132</v>
      </c>
      <c r="G44" t="s">
        <v>1136</v>
      </c>
      <c r="H44" t="s">
        <v>1137</v>
      </c>
      <c r="I44" t="str">
        <f t="shared" si="2"/>
        <v>mgm4479673.3</v>
      </c>
    </row>
    <row r="45" spans="1:12" ht="18" customHeight="1">
      <c r="A45">
        <v>2</v>
      </c>
      <c r="B45">
        <v>7</v>
      </c>
      <c r="C45" s="34">
        <v>40271</v>
      </c>
      <c r="D45" s="34">
        <v>4479672.3</v>
      </c>
      <c r="E45" s="34" t="s">
        <v>934</v>
      </c>
      <c r="F45" s="34" t="s">
        <v>1132</v>
      </c>
      <c r="G45" t="s">
        <v>1138</v>
      </c>
      <c r="H45" t="s">
        <v>1137</v>
      </c>
      <c r="I45" t="str">
        <f t="shared" si="2"/>
        <v>mgm4479672.3</v>
      </c>
    </row>
    <row r="46" spans="1:12" ht="18" customHeight="1">
      <c r="A46">
        <v>2</v>
      </c>
      <c r="B46">
        <v>7</v>
      </c>
      <c r="C46" s="34">
        <v>40270</v>
      </c>
      <c r="D46" s="34">
        <v>4479671.3</v>
      </c>
      <c r="E46" s="34" t="s">
        <v>935</v>
      </c>
      <c r="F46" s="34" t="s">
        <v>1132</v>
      </c>
      <c r="G46" t="s">
        <v>1139</v>
      </c>
      <c r="H46" t="s">
        <v>1140</v>
      </c>
      <c r="I46" t="str">
        <f t="shared" si="2"/>
        <v>mgm4479671.3</v>
      </c>
    </row>
    <row r="47" spans="1:12" ht="18" customHeight="1">
      <c r="A47">
        <v>2</v>
      </c>
      <c r="B47">
        <v>7</v>
      </c>
      <c r="C47" s="34">
        <v>40269</v>
      </c>
      <c r="D47" s="34">
        <v>4479670.3</v>
      </c>
      <c r="E47" s="34" t="s">
        <v>936</v>
      </c>
      <c r="F47" s="34" t="s">
        <v>1132</v>
      </c>
      <c r="G47" t="s">
        <v>1141</v>
      </c>
      <c r="H47" t="s">
        <v>1140</v>
      </c>
      <c r="I47" t="str">
        <f t="shared" si="2"/>
        <v>mgm4479670.3</v>
      </c>
    </row>
    <row r="48" spans="1:12" ht="18" customHeight="1">
      <c r="B48">
        <v>7</v>
      </c>
      <c r="C48" s="34"/>
      <c r="D48" s="34"/>
      <c r="E48" s="34"/>
      <c r="F48" s="34"/>
    </row>
    <row r="49" spans="1:12" ht="18" customHeight="1">
      <c r="A49">
        <v>6</v>
      </c>
      <c r="B49">
        <v>8</v>
      </c>
      <c r="C49" s="34">
        <v>40286</v>
      </c>
      <c r="D49" s="34">
        <v>4479687.3</v>
      </c>
      <c r="E49" s="34" t="s">
        <v>919</v>
      </c>
      <c r="F49" s="34" t="s">
        <v>1110</v>
      </c>
      <c r="G49" t="s">
        <v>1111</v>
      </c>
      <c r="H49" t="s">
        <v>1112</v>
      </c>
      <c r="I49" t="str">
        <f>CONCATENATE("mgm",D49)</f>
        <v>mgm4479687.3</v>
      </c>
      <c r="J49">
        <v>8</v>
      </c>
      <c r="K49" t="s">
        <v>1110</v>
      </c>
      <c r="L49" t="str">
        <f>CONCATENATE(I49,",",I50)</f>
        <v>mgm4479687.3,mgm4479686.3</v>
      </c>
    </row>
    <row r="50" spans="1:12" ht="18" customHeight="1">
      <c r="A50">
        <v>6</v>
      </c>
      <c r="B50">
        <v>8</v>
      </c>
      <c r="C50" s="34">
        <v>40285</v>
      </c>
      <c r="D50" s="34">
        <v>4479686.3</v>
      </c>
      <c r="E50" s="34" t="s">
        <v>920</v>
      </c>
      <c r="F50" s="34" t="s">
        <v>1110</v>
      </c>
      <c r="G50" t="s">
        <v>1113</v>
      </c>
      <c r="H50" t="s">
        <v>1112</v>
      </c>
      <c r="I50" t="str">
        <f>CONCATENATE("mgm",D50)</f>
        <v>mgm4479686.3</v>
      </c>
    </row>
    <row r="51" spans="1:12" ht="18" customHeight="1">
      <c r="B51">
        <v>8</v>
      </c>
      <c r="C51" s="34"/>
      <c r="D51" s="34"/>
      <c r="E51" s="34"/>
      <c r="F51" s="34"/>
    </row>
    <row r="52" spans="1:12" ht="18" customHeight="1">
      <c r="A52">
        <v>10</v>
      </c>
      <c r="B52">
        <v>9</v>
      </c>
      <c r="C52" s="34">
        <v>40310</v>
      </c>
      <c r="D52" s="34">
        <v>4479711.3</v>
      </c>
      <c r="E52" s="34" t="s">
        <v>895</v>
      </c>
      <c r="F52" s="34" t="s">
        <v>1070</v>
      </c>
      <c r="G52" t="s">
        <v>1071</v>
      </c>
      <c r="H52" t="s">
        <v>1072</v>
      </c>
      <c r="I52" t="str">
        <f t="shared" ref="I52:I57" si="3">CONCATENATE("mgm",D52)</f>
        <v>mgm4479711.3</v>
      </c>
      <c r="J52">
        <v>9</v>
      </c>
      <c r="K52" t="s">
        <v>1070</v>
      </c>
      <c r="L52" t="str">
        <f>CONCATENATE(I52,",",I53,",",I54,",",I55,",",I56,",",I57)</f>
        <v>mgm4479711.3,mgm4479710.3,mgm4479709.3,mgm4479708.3,mgm4479707.3,mgm4479706.3</v>
      </c>
    </row>
    <row r="53" spans="1:12" ht="18" customHeight="1">
      <c r="A53">
        <v>10</v>
      </c>
      <c r="B53">
        <v>9</v>
      </c>
      <c r="C53" s="34">
        <v>40309</v>
      </c>
      <c r="D53" s="34">
        <v>4479710.3</v>
      </c>
      <c r="E53" s="34" t="s">
        <v>896</v>
      </c>
      <c r="F53" s="34" t="s">
        <v>1070</v>
      </c>
      <c r="G53" t="s">
        <v>1073</v>
      </c>
      <c r="H53" t="s">
        <v>1072</v>
      </c>
      <c r="I53" t="str">
        <f t="shared" si="3"/>
        <v>mgm4479710.3</v>
      </c>
    </row>
    <row r="54" spans="1:12" ht="18" customHeight="1">
      <c r="A54">
        <v>10</v>
      </c>
      <c r="B54">
        <v>9</v>
      </c>
      <c r="C54" s="34">
        <v>40308</v>
      </c>
      <c r="D54" s="34">
        <v>4479709.3</v>
      </c>
      <c r="E54" s="34" t="s">
        <v>897</v>
      </c>
      <c r="F54" s="34" t="s">
        <v>1070</v>
      </c>
      <c r="G54" t="s">
        <v>1074</v>
      </c>
      <c r="H54" t="s">
        <v>1075</v>
      </c>
      <c r="I54" t="str">
        <f t="shared" si="3"/>
        <v>mgm4479709.3</v>
      </c>
    </row>
    <row r="55" spans="1:12" ht="18" customHeight="1">
      <c r="A55">
        <v>10</v>
      </c>
      <c r="B55">
        <v>9</v>
      </c>
      <c r="C55" s="34">
        <v>40307</v>
      </c>
      <c r="D55" s="34">
        <v>4479708.3</v>
      </c>
      <c r="E55" s="34" t="s">
        <v>898</v>
      </c>
      <c r="F55" s="34" t="s">
        <v>1070</v>
      </c>
      <c r="G55" t="s">
        <v>1076</v>
      </c>
      <c r="H55" t="s">
        <v>1075</v>
      </c>
      <c r="I55" t="str">
        <f t="shared" si="3"/>
        <v>mgm4479708.3</v>
      </c>
    </row>
    <row r="56" spans="1:12" ht="18" customHeight="1">
      <c r="A56">
        <v>10</v>
      </c>
      <c r="B56">
        <v>9</v>
      </c>
      <c r="C56" s="34">
        <v>40306</v>
      </c>
      <c r="D56" s="34">
        <v>4479707.3</v>
      </c>
      <c r="E56" s="34" t="s">
        <v>899</v>
      </c>
      <c r="F56" s="34" t="s">
        <v>1070</v>
      </c>
      <c r="G56" t="s">
        <v>1077</v>
      </c>
      <c r="H56" t="s">
        <v>1078</v>
      </c>
      <c r="I56" t="str">
        <f t="shared" si="3"/>
        <v>mgm4479707.3</v>
      </c>
    </row>
    <row r="57" spans="1:12" ht="18" customHeight="1">
      <c r="A57">
        <v>10</v>
      </c>
      <c r="B57">
        <v>9</v>
      </c>
      <c r="C57" s="34">
        <v>40305</v>
      </c>
      <c r="D57" s="34">
        <v>4479706.3</v>
      </c>
      <c r="E57" s="34" t="s">
        <v>900</v>
      </c>
      <c r="F57" s="34" t="s">
        <v>1070</v>
      </c>
      <c r="G57" t="s">
        <v>1079</v>
      </c>
      <c r="H57" t="s">
        <v>1078</v>
      </c>
      <c r="I57" t="str">
        <f t="shared" si="3"/>
        <v>mgm4479706.3</v>
      </c>
    </row>
    <row r="58" spans="1:12" ht="18" customHeight="1">
      <c r="B58">
        <v>9</v>
      </c>
      <c r="C58" s="34"/>
      <c r="D58" s="34"/>
      <c r="E58" s="34"/>
      <c r="F58" s="34"/>
    </row>
    <row r="59" spans="1:12" ht="18" customHeight="1">
      <c r="A59">
        <v>14</v>
      </c>
      <c r="B59">
        <v>10</v>
      </c>
      <c r="C59" s="34">
        <v>40326</v>
      </c>
      <c r="D59" s="34">
        <v>4479727.3</v>
      </c>
      <c r="E59" s="34" t="s">
        <v>879</v>
      </c>
      <c r="F59" s="34" t="s">
        <v>1042</v>
      </c>
      <c r="G59" t="s">
        <v>1043</v>
      </c>
      <c r="H59" t="s">
        <v>1044</v>
      </c>
      <c r="I59" t="str">
        <f>CONCATENATE("mgm",D59)</f>
        <v>mgm4479727.3</v>
      </c>
      <c r="J59">
        <v>10</v>
      </c>
      <c r="K59" t="s">
        <v>1042</v>
      </c>
      <c r="L59" t="str">
        <f>CONCATENATE(I59,",",I60,",",I61,",",I62)</f>
        <v>mgm4479727.3,mgm4479726.3,mgm4479725.3,mgm4479724.3</v>
      </c>
    </row>
    <row r="60" spans="1:12" ht="18" customHeight="1">
      <c r="A60">
        <v>14</v>
      </c>
      <c r="B60">
        <v>10</v>
      </c>
      <c r="C60" s="34">
        <v>40325</v>
      </c>
      <c r="D60" s="34">
        <v>4479726.3</v>
      </c>
      <c r="E60" s="34" t="s">
        <v>880</v>
      </c>
      <c r="F60" s="34" t="s">
        <v>1042</v>
      </c>
      <c r="G60" t="s">
        <v>1045</v>
      </c>
      <c r="H60" t="s">
        <v>1044</v>
      </c>
      <c r="I60" t="str">
        <f>CONCATENATE("mgm",D60)</f>
        <v>mgm4479726.3</v>
      </c>
    </row>
    <row r="61" spans="1:12" ht="18" customHeight="1">
      <c r="A61">
        <v>14</v>
      </c>
      <c r="B61">
        <v>10</v>
      </c>
      <c r="C61" s="34">
        <v>40324</v>
      </c>
      <c r="D61" s="34">
        <v>4479725.3</v>
      </c>
      <c r="E61" s="34" t="s">
        <v>881</v>
      </c>
      <c r="F61" s="34" t="s">
        <v>1042</v>
      </c>
      <c r="G61" t="s">
        <v>1046</v>
      </c>
      <c r="H61" t="s">
        <v>1047</v>
      </c>
      <c r="I61" t="str">
        <f>CONCATENATE("mgm",D61)</f>
        <v>mgm4479725.3</v>
      </c>
    </row>
    <row r="62" spans="1:12" ht="18" customHeight="1">
      <c r="A62">
        <v>14</v>
      </c>
      <c r="B62">
        <v>10</v>
      </c>
      <c r="C62" s="34">
        <v>40323</v>
      </c>
      <c r="D62" s="34">
        <v>4479724.3</v>
      </c>
      <c r="E62" s="34" t="s">
        <v>882</v>
      </c>
      <c r="F62" s="34" t="s">
        <v>1042</v>
      </c>
      <c r="G62" t="s">
        <v>1048</v>
      </c>
      <c r="H62" t="s">
        <v>1047</v>
      </c>
      <c r="I62" t="str">
        <f>CONCATENATE("mgm",D62)</f>
        <v>mgm4479724.3</v>
      </c>
    </row>
    <row r="63" spans="1:12" ht="18" customHeight="1">
      <c r="B63">
        <v>10</v>
      </c>
      <c r="C63" s="34"/>
      <c r="D63" s="34"/>
      <c r="E63" s="34"/>
      <c r="F63" s="34"/>
    </row>
    <row r="64" spans="1:12" ht="18" customHeight="1">
      <c r="A64" s="36">
        <v>18</v>
      </c>
      <c r="B64" s="36">
        <v>11</v>
      </c>
      <c r="C64" s="34">
        <v>40346</v>
      </c>
      <c r="D64" s="34">
        <v>4479747.3</v>
      </c>
      <c r="E64" s="34" t="s">
        <v>859</v>
      </c>
      <c r="F64" s="34" t="s">
        <v>1008</v>
      </c>
      <c r="G64" t="s">
        <v>1009</v>
      </c>
      <c r="H64" t="s">
        <v>1010</v>
      </c>
      <c r="I64" t="str">
        <f t="shared" ref="I64:I69" si="4">CONCATENATE("mgm",D64)</f>
        <v>mgm4479747.3</v>
      </c>
      <c r="J64">
        <v>11</v>
      </c>
      <c r="K64" t="s">
        <v>1008</v>
      </c>
      <c r="L64" t="str">
        <f>CONCATENATE(I64,",",I65,",",I66,",",I67,",",I68,",",I69)</f>
        <v>mgm4479747.3,mgm4479746.3,mgm4479745.3,mgm4479744.3,mgm4479743.3,mgm4479742.3</v>
      </c>
    </row>
    <row r="65" spans="1:12" ht="18" customHeight="1">
      <c r="A65" s="36">
        <v>18</v>
      </c>
      <c r="B65" s="36">
        <v>11</v>
      </c>
      <c r="C65" s="34">
        <v>40345</v>
      </c>
      <c r="D65" s="34">
        <v>4479746.3</v>
      </c>
      <c r="E65" s="34" t="s">
        <v>860</v>
      </c>
      <c r="F65" s="34" t="s">
        <v>1008</v>
      </c>
      <c r="G65" t="s">
        <v>1011</v>
      </c>
      <c r="H65" t="s">
        <v>1010</v>
      </c>
      <c r="I65" t="str">
        <f t="shared" si="4"/>
        <v>mgm4479746.3</v>
      </c>
    </row>
    <row r="66" spans="1:12" ht="18" customHeight="1">
      <c r="A66" s="36">
        <v>18</v>
      </c>
      <c r="B66" s="36">
        <v>11</v>
      </c>
      <c r="C66" s="34">
        <v>40344</v>
      </c>
      <c r="D66" s="34">
        <v>4479745.3</v>
      </c>
      <c r="E66" s="34" t="s">
        <v>861</v>
      </c>
      <c r="F66" s="34" t="s">
        <v>1008</v>
      </c>
      <c r="G66" t="s">
        <v>1012</v>
      </c>
      <c r="H66" t="s">
        <v>1013</v>
      </c>
      <c r="I66" t="str">
        <f t="shared" si="4"/>
        <v>mgm4479745.3</v>
      </c>
    </row>
    <row r="67" spans="1:12" ht="18" customHeight="1">
      <c r="A67" s="36">
        <v>18</v>
      </c>
      <c r="B67" s="36">
        <v>11</v>
      </c>
      <c r="C67" s="34">
        <v>40343</v>
      </c>
      <c r="D67" s="34">
        <v>4479744.3</v>
      </c>
      <c r="E67" s="34" t="s">
        <v>862</v>
      </c>
      <c r="F67" s="34" t="s">
        <v>1008</v>
      </c>
      <c r="G67" t="s">
        <v>1014</v>
      </c>
      <c r="H67" t="s">
        <v>1013</v>
      </c>
      <c r="I67" t="str">
        <f t="shared" si="4"/>
        <v>mgm4479744.3</v>
      </c>
    </row>
    <row r="68" spans="1:12" ht="18" customHeight="1">
      <c r="A68" s="36">
        <v>18</v>
      </c>
      <c r="B68" s="36">
        <v>11</v>
      </c>
      <c r="C68" s="34">
        <v>40342</v>
      </c>
      <c r="D68" s="34">
        <v>4479743.3</v>
      </c>
      <c r="E68" s="34" t="s">
        <v>863</v>
      </c>
      <c r="F68" s="34" t="s">
        <v>1008</v>
      </c>
      <c r="G68" t="s">
        <v>1015</v>
      </c>
      <c r="H68" t="s">
        <v>1016</v>
      </c>
      <c r="I68" t="str">
        <f t="shared" si="4"/>
        <v>mgm4479743.3</v>
      </c>
    </row>
    <row r="69" spans="1:12" ht="18" customHeight="1">
      <c r="A69" s="36">
        <v>18</v>
      </c>
      <c r="B69" s="36">
        <v>11</v>
      </c>
      <c r="C69" s="34">
        <v>40341</v>
      </c>
      <c r="D69" s="34">
        <v>4479742.3</v>
      </c>
      <c r="E69" s="34" t="s">
        <v>864</v>
      </c>
      <c r="F69" s="34" t="s">
        <v>1008</v>
      </c>
      <c r="G69" t="s">
        <v>1017</v>
      </c>
      <c r="H69" t="s">
        <v>1016</v>
      </c>
      <c r="I69" t="str">
        <f t="shared" si="4"/>
        <v>mgm4479742.3</v>
      </c>
    </row>
    <row r="70" spans="1:12" ht="18" customHeight="1">
      <c r="B70" s="36">
        <v>11</v>
      </c>
      <c r="C70" s="34"/>
      <c r="D70" s="34"/>
      <c r="E70" s="34"/>
      <c r="F70" s="34"/>
    </row>
    <row r="71" spans="1:12" ht="18" customHeight="1">
      <c r="A71" s="36">
        <v>22</v>
      </c>
      <c r="B71" s="36">
        <v>12</v>
      </c>
      <c r="C71" s="34">
        <v>40362</v>
      </c>
      <c r="D71" s="34">
        <v>4479763.3</v>
      </c>
      <c r="E71" s="34" t="s">
        <v>843</v>
      </c>
      <c r="F71" s="34" t="s">
        <v>980</v>
      </c>
      <c r="G71" t="s">
        <v>981</v>
      </c>
      <c r="H71" t="s">
        <v>982</v>
      </c>
      <c r="I71" t="str">
        <f>CONCATENATE("mgm",D71)</f>
        <v>mgm4479763.3</v>
      </c>
      <c r="J71">
        <v>12</v>
      </c>
      <c r="K71" t="s">
        <v>980</v>
      </c>
      <c r="L71" t="str">
        <f>CONCATENATE(I71,",",I72,",",I73,",",I74)</f>
        <v>mgm4479763.3,mgm4479762.3,mgm4479761.3,mgm4479760.3</v>
      </c>
    </row>
    <row r="72" spans="1:12" ht="18" customHeight="1">
      <c r="A72" s="36">
        <v>22</v>
      </c>
      <c r="B72" s="36">
        <v>12</v>
      </c>
      <c r="C72" s="34">
        <v>40361</v>
      </c>
      <c r="D72" s="34">
        <v>4479762.3</v>
      </c>
      <c r="E72" s="34" t="s">
        <v>844</v>
      </c>
      <c r="F72" s="34" t="s">
        <v>980</v>
      </c>
      <c r="G72" t="s">
        <v>983</v>
      </c>
      <c r="H72" t="s">
        <v>982</v>
      </c>
      <c r="I72" t="str">
        <f>CONCATENATE("mgm",D72)</f>
        <v>mgm4479762.3</v>
      </c>
    </row>
    <row r="73" spans="1:12" ht="18" customHeight="1">
      <c r="A73" s="36">
        <v>22</v>
      </c>
      <c r="B73" s="36">
        <v>12</v>
      </c>
      <c r="C73" s="34">
        <v>40360</v>
      </c>
      <c r="D73" s="34">
        <v>4479761.3</v>
      </c>
      <c r="E73" s="34" t="s">
        <v>845</v>
      </c>
      <c r="F73" s="34" t="s">
        <v>980</v>
      </c>
      <c r="G73" t="s">
        <v>984</v>
      </c>
      <c r="H73" t="s">
        <v>985</v>
      </c>
      <c r="I73" t="str">
        <f>CONCATENATE("mgm",D73)</f>
        <v>mgm4479761.3</v>
      </c>
    </row>
    <row r="74" spans="1:12" ht="18" customHeight="1">
      <c r="A74" s="36">
        <v>22</v>
      </c>
      <c r="B74" s="36">
        <v>12</v>
      </c>
      <c r="C74" s="34">
        <v>40359</v>
      </c>
      <c r="D74" s="34">
        <v>4479760.3</v>
      </c>
      <c r="E74" s="34" t="s">
        <v>846</v>
      </c>
      <c r="F74" s="34" t="s">
        <v>980</v>
      </c>
      <c r="G74" t="s">
        <v>986</v>
      </c>
      <c r="H74" t="s">
        <v>985</v>
      </c>
      <c r="I74" t="str">
        <f>CONCATENATE("mgm",D74)</f>
        <v>mgm4479760.3</v>
      </c>
    </row>
    <row r="75" spans="1:12" ht="18" customHeight="1">
      <c r="B75" s="36">
        <v>12</v>
      </c>
      <c r="C75" s="34"/>
      <c r="D75" s="34"/>
      <c r="E75" s="34"/>
      <c r="F75" s="34"/>
    </row>
    <row r="76" spans="1:12" ht="18" customHeight="1">
      <c r="A76">
        <v>3</v>
      </c>
      <c r="B76">
        <v>13</v>
      </c>
      <c r="C76" s="34">
        <v>40278</v>
      </c>
      <c r="D76" s="34">
        <v>4479679.3</v>
      </c>
      <c r="E76" s="34" t="s">
        <v>927</v>
      </c>
      <c r="F76" s="34" t="s">
        <v>1125</v>
      </c>
      <c r="G76" t="s">
        <v>1126</v>
      </c>
      <c r="H76" t="s">
        <v>1127</v>
      </c>
      <c r="I76" t="str">
        <f>CONCATENATE("mgm",D76)</f>
        <v>mgm4479679.3</v>
      </c>
      <c r="J76">
        <v>13</v>
      </c>
      <c r="K76" t="s">
        <v>1125</v>
      </c>
      <c r="L76" t="str">
        <f>CONCATENATE(I76,",",I77,",",I78,",",I79)</f>
        <v>mgm4479679.3,mgm4479678.3,mgm4479677.3,mgm4479676.3</v>
      </c>
    </row>
    <row r="77" spans="1:12" ht="18" customHeight="1">
      <c r="A77">
        <v>3</v>
      </c>
      <c r="B77">
        <v>13</v>
      </c>
      <c r="C77" s="34">
        <v>40277</v>
      </c>
      <c r="D77" s="34">
        <v>4479678.3</v>
      </c>
      <c r="E77" s="34" t="s">
        <v>928</v>
      </c>
      <c r="F77" s="34" t="s">
        <v>1125</v>
      </c>
      <c r="G77" t="s">
        <v>1128</v>
      </c>
      <c r="H77" t="s">
        <v>1127</v>
      </c>
      <c r="I77" t="str">
        <f>CONCATENATE("mgm",D77)</f>
        <v>mgm4479678.3</v>
      </c>
    </row>
    <row r="78" spans="1:12" ht="18" customHeight="1">
      <c r="A78">
        <v>3</v>
      </c>
      <c r="B78">
        <v>13</v>
      </c>
      <c r="C78" s="34">
        <v>40276</v>
      </c>
      <c r="D78" s="34">
        <v>4479677.3</v>
      </c>
      <c r="E78" s="34" t="s">
        <v>929</v>
      </c>
      <c r="F78" s="34" t="s">
        <v>1125</v>
      </c>
      <c r="G78" t="s">
        <v>1129</v>
      </c>
      <c r="H78" t="s">
        <v>1130</v>
      </c>
      <c r="I78" t="str">
        <f>CONCATENATE("mgm",D78)</f>
        <v>mgm4479677.3</v>
      </c>
    </row>
    <row r="79" spans="1:12" ht="18" customHeight="1">
      <c r="A79">
        <v>3</v>
      </c>
      <c r="B79">
        <v>13</v>
      </c>
      <c r="C79" s="34">
        <v>40275</v>
      </c>
      <c r="D79" s="34">
        <v>4479676.3</v>
      </c>
      <c r="E79" s="34" t="s">
        <v>930</v>
      </c>
      <c r="F79" s="34" t="s">
        <v>1125</v>
      </c>
      <c r="G79" t="s">
        <v>1131</v>
      </c>
      <c r="H79" t="s">
        <v>1130</v>
      </c>
      <c r="I79" t="str">
        <f>CONCATENATE("mgm",D79)</f>
        <v>mgm4479676.3</v>
      </c>
    </row>
    <row r="80" spans="1:12" ht="18" customHeight="1">
      <c r="B80">
        <v>13</v>
      </c>
      <c r="C80" s="34"/>
      <c r="D80" s="34"/>
      <c r="E80" s="34"/>
      <c r="F80" s="34"/>
    </row>
    <row r="81" spans="1:12" ht="18" customHeight="1">
      <c r="A81">
        <v>7</v>
      </c>
      <c r="B81">
        <v>14</v>
      </c>
      <c r="C81" s="34">
        <v>40292</v>
      </c>
      <c r="D81" s="34">
        <v>4479693.3</v>
      </c>
      <c r="E81" s="34" t="s">
        <v>913</v>
      </c>
      <c r="F81" s="34" t="s">
        <v>1100</v>
      </c>
      <c r="G81" t="s">
        <v>1101</v>
      </c>
      <c r="H81" t="s">
        <v>1102</v>
      </c>
      <c r="I81" t="str">
        <f t="shared" ref="I81:I86" si="5">CONCATENATE("mgm",D81)</f>
        <v>mgm4479693.3</v>
      </c>
      <c r="J81">
        <v>14</v>
      </c>
      <c r="K81" t="s">
        <v>1100</v>
      </c>
      <c r="L81" t="str">
        <f>CONCATENATE(I81,",",I82,",",I83,",",I84,",",I85,",",I86)</f>
        <v>mgm4479693.3,mgm4479692.3,mgm4479691.3,mgm4479690.3,mgm4479689.3,mgm4479688.3</v>
      </c>
    </row>
    <row r="82" spans="1:12" ht="18" customHeight="1">
      <c r="A82">
        <v>7</v>
      </c>
      <c r="B82">
        <v>14</v>
      </c>
      <c r="C82" s="34">
        <v>40291</v>
      </c>
      <c r="D82" s="34">
        <v>4479692.3</v>
      </c>
      <c r="E82" s="34" t="s">
        <v>914</v>
      </c>
      <c r="F82" s="34" t="s">
        <v>1100</v>
      </c>
      <c r="G82" t="s">
        <v>1103</v>
      </c>
      <c r="H82" t="s">
        <v>1102</v>
      </c>
      <c r="I82" t="str">
        <f t="shared" si="5"/>
        <v>mgm4479692.3</v>
      </c>
    </row>
    <row r="83" spans="1:12" ht="18" customHeight="1">
      <c r="A83">
        <v>7</v>
      </c>
      <c r="B83">
        <v>14</v>
      </c>
      <c r="C83" s="34">
        <v>40290</v>
      </c>
      <c r="D83" s="34">
        <v>4479691.3</v>
      </c>
      <c r="E83" s="34" t="s">
        <v>915</v>
      </c>
      <c r="F83" s="34" t="s">
        <v>1100</v>
      </c>
      <c r="G83" t="s">
        <v>1104</v>
      </c>
      <c r="H83" t="s">
        <v>1105</v>
      </c>
      <c r="I83" t="str">
        <f t="shared" si="5"/>
        <v>mgm4479691.3</v>
      </c>
    </row>
    <row r="84" spans="1:12" ht="18" customHeight="1">
      <c r="A84">
        <v>7</v>
      </c>
      <c r="B84">
        <v>14</v>
      </c>
      <c r="C84" s="34">
        <v>40289</v>
      </c>
      <c r="D84" s="34">
        <v>4479690.3</v>
      </c>
      <c r="E84" s="34" t="s">
        <v>916</v>
      </c>
      <c r="F84" s="34" t="s">
        <v>1100</v>
      </c>
      <c r="G84" t="s">
        <v>1106</v>
      </c>
      <c r="H84" t="s">
        <v>1105</v>
      </c>
      <c r="I84" t="str">
        <f t="shared" si="5"/>
        <v>mgm4479690.3</v>
      </c>
    </row>
    <row r="85" spans="1:12" ht="18" customHeight="1">
      <c r="A85">
        <v>7</v>
      </c>
      <c r="B85">
        <v>14</v>
      </c>
      <c r="C85" s="34">
        <v>40288</v>
      </c>
      <c r="D85" s="34">
        <v>4479689.3</v>
      </c>
      <c r="E85" s="34" t="s">
        <v>917</v>
      </c>
      <c r="F85" s="34" t="s">
        <v>1100</v>
      </c>
      <c r="G85" t="s">
        <v>1107</v>
      </c>
      <c r="H85" t="s">
        <v>1108</v>
      </c>
      <c r="I85" t="str">
        <f t="shared" si="5"/>
        <v>mgm4479689.3</v>
      </c>
    </row>
    <row r="86" spans="1:12" ht="18" customHeight="1">
      <c r="A86">
        <v>7</v>
      </c>
      <c r="B86">
        <v>14</v>
      </c>
      <c r="C86" s="34">
        <v>40287</v>
      </c>
      <c r="D86" s="34">
        <v>4479688.3</v>
      </c>
      <c r="E86" s="34" t="s">
        <v>918</v>
      </c>
      <c r="F86" s="34" t="s">
        <v>1100</v>
      </c>
      <c r="G86" t="s">
        <v>1109</v>
      </c>
      <c r="H86" t="s">
        <v>1108</v>
      </c>
      <c r="I86" t="str">
        <f t="shared" si="5"/>
        <v>mgm4479688.3</v>
      </c>
    </row>
    <row r="87" spans="1:12" ht="18" customHeight="1">
      <c r="B87">
        <v>14</v>
      </c>
      <c r="C87" s="34"/>
      <c r="D87" s="34"/>
      <c r="E87" s="34"/>
      <c r="F87" s="34"/>
    </row>
    <row r="88" spans="1:12" ht="18" customHeight="1">
      <c r="A88">
        <v>11</v>
      </c>
      <c r="B88">
        <v>15</v>
      </c>
      <c r="C88" s="34">
        <v>40314</v>
      </c>
      <c r="D88" s="34">
        <v>4479715.3</v>
      </c>
      <c r="E88" s="34" t="s">
        <v>891</v>
      </c>
      <c r="F88" s="34" t="s">
        <v>1063</v>
      </c>
      <c r="G88" t="s">
        <v>1064</v>
      </c>
      <c r="H88" t="s">
        <v>1065</v>
      </c>
      <c r="I88" t="str">
        <f>CONCATENATE("mgm",D88)</f>
        <v>mgm4479715.3</v>
      </c>
      <c r="J88">
        <v>15</v>
      </c>
      <c r="K88" t="s">
        <v>1063</v>
      </c>
      <c r="L88" t="str">
        <f>CONCATENATE(I88,",",I89,",",I90,",",I91)</f>
        <v>mgm4479715.3,mgm4479714.3,mgm4479713.3,mgm4479712.3</v>
      </c>
    </row>
    <row r="89" spans="1:12" ht="18" customHeight="1">
      <c r="A89">
        <v>11</v>
      </c>
      <c r="B89">
        <v>15</v>
      </c>
      <c r="C89" s="34">
        <v>40313</v>
      </c>
      <c r="D89" s="34">
        <v>4479714.3</v>
      </c>
      <c r="E89" s="34" t="s">
        <v>892</v>
      </c>
      <c r="F89" s="34" t="s">
        <v>1063</v>
      </c>
      <c r="G89" t="s">
        <v>1066</v>
      </c>
      <c r="H89" t="s">
        <v>1065</v>
      </c>
      <c r="I89" t="str">
        <f>CONCATENATE("mgm",D89)</f>
        <v>mgm4479714.3</v>
      </c>
    </row>
    <row r="90" spans="1:12" ht="18" customHeight="1">
      <c r="A90">
        <v>11</v>
      </c>
      <c r="B90">
        <v>15</v>
      </c>
      <c r="C90" s="34">
        <v>40312</v>
      </c>
      <c r="D90" s="34">
        <v>4479713.3</v>
      </c>
      <c r="E90" s="34" t="s">
        <v>893</v>
      </c>
      <c r="F90" s="34" t="s">
        <v>1063</v>
      </c>
      <c r="G90" t="s">
        <v>1067</v>
      </c>
      <c r="H90" t="s">
        <v>1068</v>
      </c>
      <c r="I90" t="str">
        <f>CONCATENATE("mgm",D90)</f>
        <v>mgm4479713.3</v>
      </c>
    </row>
    <row r="91" spans="1:12" ht="18" customHeight="1">
      <c r="A91">
        <v>11</v>
      </c>
      <c r="B91">
        <v>15</v>
      </c>
      <c r="C91" s="34">
        <v>40311</v>
      </c>
      <c r="D91" s="34">
        <v>4479712.3</v>
      </c>
      <c r="E91" s="34" t="s">
        <v>894</v>
      </c>
      <c r="F91" s="34" t="s">
        <v>1063</v>
      </c>
      <c r="G91" t="s">
        <v>1069</v>
      </c>
      <c r="H91" t="s">
        <v>1068</v>
      </c>
      <c r="I91" t="str">
        <f>CONCATENATE("mgm",D91)</f>
        <v>mgm4479712.3</v>
      </c>
    </row>
    <row r="92" spans="1:12" ht="18" customHeight="1">
      <c r="B92">
        <v>15</v>
      </c>
      <c r="C92" s="34"/>
      <c r="D92" s="34"/>
      <c r="E92" s="34"/>
      <c r="F92" s="34"/>
    </row>
    <row r="93" spans="1:12" ht="18" customHeight="1">
      <c r="A93">
        <v>15</v>
      </c>
      <c r="B93">
        <v>16</v>
      </c>
      <c r="C93" s="34">
        <v>40330</v>
      </c>
      <c r="D93" s="34">
        <v>4479731.3</v>
      </c>
      <c r="E93" s="34" t="s">
        <v>875</v>
      </c>
      <c r="F93" s="34" t="s">
        <v>1035</v>
      </c>
      <c r="G93" t="s">
        <v>1036</v>
      </c>
      <c r="H93" t="s">
        <v>1037</v>
      </c>
      <c r="I93" t="str">
        <f>CONCATENATE("mgm",D93)</f>
        <v>mgm4479731.3</v>
      </c>
      <c r="J93">
        <v>16</v>
      </c>
      <c r="K93" t="s">
        <v>1035</v>
      </c>
      <c r="L93" t="str">
        <f>CONCATENATE(I93,",",I94,",",I95,",",I96)</f>
        <v>mgm4479731.3,mgm4479730.3,mgm4479729.3,mgm4479728.3</v>
      </c>
    </row>
    <row r="94" spans="1:12" ht="18" customHeight="1">
      <c r="A94">
        <v>15</v>
      </c>
      <c r="B94">
        <v>16</v>
      </c>
      <c r="C94" s="34">
        <v>40329</v>
      </c>
      <c r="D94" s="34">
        <v>4479730.3</v>
      </c>
      <c r="E94" s="34" t="s">
        <v>876</v>
      </c>
      <c r="F94" s="34" t="s">
        <v>1035</v>
      </c>
      <c r="G94" t="s">
        <v>1038</v>
      </c>
      <c r="H94" t="s">
        <v>1037</v>
      </c>
      <c r="I94" t="str">
        <f>CONCATENATE("mgm",D94)</f>
        <v>mgm4479730.3</v>
      </c>
    </row>
    <row r="95" spans="1:12" ht="18" customHeight="1">
      <c r="A95">
        <v>15</v>
      </c>
      <c r="B95">
        <v>16</v>
      </c>
      <c r="C95" s="34">
        <v>40328</v>
      </c>
      <c r="D95" s="34">
        <v>4479729.3</v>
      </c>
      <c r="E95" s="34" t="s">
        <v>877</v>
      </c>
      <c r="F95" s="34" t="s">
        <v>1035</v>
      </c>
      <c r="G95" t="s">
        <v>1039</v>
      </c>
      <c r="H95" t="s">
        <v>1040</v>
      </c>
      <c r="I95" t="str">
        <f>CONCATENATE("mgm",D95)</f>
        <v>mgm4479729.3</v>
      </c>
    </row>
    <row r="96" spans="1:12" ht="18" customHeight="1">
      <c r="A96">
        <v>15</v>
      </c>
      <c r="B96">
        <v>16</v>
      </c>
      <c r="C96" s="34">
        <v>40327</v>
      </c>
      <c r="D96" s="34">
        <v>4479728.3</v>
      </c>
      <c r="E96" s="34" t="s">
        <v>878</v>
      </c>
      <c r="F96" s="34" t="s">
        <v>1035</v>
      </c>
      <c r="G96" t="s">
        <v>1041</v>
      </c>
      <c r="H96" t="s">
        <v>1040</v>
      </c>
      <c r="I96" t="str">
        <f>CONCATENATE("mgm",D96)</f>
        <v>mgm4479728.3</v>
      </c>
    </row>
    <row r="97" spans="1:12" ht="18" customHeight="1">
      <c r="B97">
        <v>16</v>
      </c>
      <c r="C97" s="34"/>
      <c r="D97" s="34"/>
      <c r="E97" s="34"/>
      <c r="F97" s="34"/>
    </row>
    <row r="98" spans="1:12" ht="18" customHeight="1">
      <c r="A98" s="36">
        <v>19</v>
      </c>
      <c r="B98" s="36">
        <v>17</v>
      </c>
      <c r="C98" s="34">
        <v>40350</v>
      </c>
      <c r="D98" s="34">
        <v>4479751.3</v>
      </c>
      <c r="E98" s="34" t="s">
        <v>855</v>
      </c>
      <c r="F98" s="34" t="s">
        <v>1001</v>
      </c>
      <c r="G98" t="s">
        <v>1002</v>
      </c>
      <c r="H98" t="s">
        <v>1003</v>
      </c>
      <c r="I98" t="str">
        <f>CONCATENATE("mgm",D98)</f>
        <v>mgm4479751.3</v>
      </c>
      <c r="J98">
        <v>17</v>
      </c>
      <c r="K98" t="s">
        <v>1001</v>
      </c>
      <c r="L98" t="str">
        <f>CONCATENATE(I98,",",I99,",",I100,",",I101)</f>
        <v>mgm4479751.3,mgm4479750.3,mgm4479749.3,mgm4479748.3</v>
      </c>
    </row>
    <row r="99" spans="1:12" ht="18" customHeight="1">
      <c r="A99" s="36">
        <v>19</v>
      </c>
      <c r="B99" s="36">
        <v>17</v>
      </c>
      <c r="C99" s="34">
        <v>40349</v>
      </c>
      <c r="D99" s="34">
        <v>4479750.3</v>
      </c>
      <c r="E99" s="34" t="s">
        <v>856</v>
      </c>
      <c r="F99" s="34" t="s">
        <v>1001</v>
      </c>
      <c r="G99" t="s">
        <v>1004</v>
      </c>
      <c r="H99" t="s">
        <v>1003</v>
      </c>
      <c r="I99" t="str">
        <f>CONCATENATE("mgm",D99)</f>
        <v>mgm4479750.3</v>
      </c>
    </row>
    <row r="100" spans="1:12" ht="18" customHeight="1">
      <c r="A100" s="36">
        <v>19</v>
      </c>
      <c r="B100" s="36">
        <v>17</v>
      </c>
      <c r="C100" s="34">
        <v>40348</v>
      </c>
      <c r="D100" s="34">
        <v>4479749.3</v>
      </c>
      <c r="E100" s="34" t="s">
        <v>857</v>
      </c>
      <c r="F100" s="34" t="s">
        <v>1001</v>
      </c>
      <c r="G100" t="s">
        <v>1005</v>
      </c>
      <c r="H100" t="s">
        <v>1006</v>
      </c>
      <c r="I100" t="str">
        <f>CONCATENATE("mgm",D100)</f>
        <v>mgm4479749.3</v>
      </c>
    </row>
    <row r="101" spans="1:12" ht="18" customHeight="1">
      <c r="A101" s="36">
        <v>19</v>
      </c>
      <c r="B101" s="36">
        <v>17</v>
      </c>
      <c r="C101" s="34">
        <v>40347</v>
      </c>
      <c r="D101" s="34">
        <v>4479748.3</v>
      </c>
      <c r="E101" s="34" t="s">
        <v>858</v>
      </c>
      <c r="F101" s="34" t="s">
        <v>1001</v>
      </c>
      <c r="G101" t="s">
        <v>1007</v>
      </c>
      <c r="H101" t="s">
        <v>1006</v>
      </c>
      <c r="I101" t="str">
        <f>CONCATENATE("mgm",D101)</f>
        <v>mgm4479748.3</v>
      </c>
    </row>
    <row r="102" spans="1:12" ht="18" customHeight="1">
      <c r="B102" s="36">
        <v>17</v>
      </c>
      <c r="C102" s="34"/>
      <c r="D102" s="34"/>
      <c r="E102" s="34"/>
      <c r="F102" s="34"/>
    </row>
    <row r="103" spans="1:12" ht="18" customHeight="1">
      <c r="A103" s="36">
        <v>23</v>
      </c>
      <c r="B103" s="36">
        <v>18</v>
      </c>
      <c r="C103" s="34">
        <v>40368</v>
      </c>
      <c r="D103" s="34">
        <v>4479769.3</v>
      </c>
      <c r="E103" s="34" t="s">
        <v>837</v>
      </c>
      <c r="F103" s="34" t="s">
        <v>970</v>
      </c>
      <c r="G103" t="s">
        <v>971</v>
      </c>
      <c r="H103" t="s">
        <v>972</v>
      </c>
      <c r="I103" t="str">
        <f t="shared" ref="I103:I108" si="6">CONCATENATE("mgm",D103)</f>
        <v>mgm4479769.3</v>
      </c>
      <c r="J103">
        <v>18</v>
      </c>
      <c r="K103" t="s">
        <v>970</v>
      </c>
      <c r="L103" t="str">
        <f>CONCATENATE(I103,",",I104,",",I105,",",I106,",",I107,",",I108)</f>
        <v>mgm4479769.3,mgm4479768.3,mgm4479767.3,mgm4479766.3,mgm4479765.3,mgm4479764.3</v>
      </c>
    </row>
    <row r="104" spans="1:12" ht="18" customHeight="1">
      <c r="A104" s="36">
        <v>23</v>
      </c>
      <c r="B104" s="36">
        <v>18</v>
      </c>
      <c r="C104" s="34">
        <v>40367</v>
      </c>
      <c r="D104" s="34">
        <v>4479768.3</v>
      </c>
      <c r="E104" s="34" t="s">
        <v>838</v>
      </c>
      <c r="F104" s="34" t="s">
        <v>970</v>
      </c>
      <c r="G104" t="s">
        <v>973</v>
      </c>
      <c r="H104" t="s">
        <v>972</v>
      </c>
      <c r="I104" t="str">
        <f t="shared" si="6"/>
        <v>mgm4479768.3</v>
      </c>
    </row>
    <row r="105" spans="1:12" ht="18" customHeight="1">
      <c r="A105" s="36">
        <v>23</v>
      </c>
      <c r="B105" s="36">
        <v>18</v>
      </c>
      <c r="C105" s="34">
        <v>40366</v>
      </c>
      <c r="D105" s="34">
        <v>4479767.3</v>
      </c>
      <c r="E105" s="34" t="s">
        <v>839</v>
      </c>
      <c r="F105" s="34" t="s">
        <v>970</v>
      </c>
      <c r="G105" t="s">
        <v>974</v>
      </c>
      <c r="H105" t="s">
        <v>975</v>
      </c>
      <c r="I105" t="str">
        <f t="shared" si="6"/>
        <v>mgm4479767.3</v>
      </c>
    </row>
    <row r="106" spans="1:12" ht="18" customHeight="1">
      <c r="A106" s="36">
        <v>23</v>
      </c>
      <c r="B106" s="36">
        <v>18</v>
      </c>
      <c r="C106" s="34">
        <v>40365</v>
      </c>
      <c r="D106" s="34">
        <v>4479766.3</v>
      </c>
      <c r="E106" s="34" t="s">
        <v>840</v>
      </c>
      <c r="F106" s="34" t="s">
        <v>970</v>
      </c>
      <c r="G106" t="s">
        <v>976</v>
      </c>
      <c r="H106" t="s">
        <v>975</v>
      </c>
      <c r="I106" t="str">
        <f t="shared" si="6"/>
        <v>mgm4479766.3</v>
      </c>
    </row>
    <row r="107" spans="1:12" ht="18" customHeight="1">
      <c r="A107" s="36">
        <v>23</v>
      </c>
      <c r="B107" s="36">
        <v>18</v>
      </c>
      <c r="C107" s="34">
        <v>40364</v>
      </c>
      <c r="D107" s="34">
        <v>4479765.3</v>
      </c>
      <c r="E107" s="34" t="s">
        <v>841</v>
      </c>
      <c r="F107" s="34" t="s">
        <v>970</v>
      </c>
      <c r="G107" t="s">
        <v>977</v>
      </c>
      <c r="H107" t="s">
        <v>978</v>
      </c>
      <c r="I107" t="str">
        <f t="shared" si="6"/>
        <v>mgm4479765.3</v>
      </c>
    </row>
    <row r="108" spans="1:12" ht="18" customHeight="1">
      <c r="A108" s="36">
        <v>23</v>
      </c>
      <c r="B108" s="36">
        <v>18</v>
      </c>
      <c r="C108" s="34">
        <v>40363</v>
      </c>
      <c r="D108" s="34">
        <v>4479764.3</v>
      </c>
      <c r="E108" s="34" t="s">
        <v>842</v>
      </c>
      <c r="F108" s="34" t="s">
        <v>970</v>
      </c>
      <c r="G108" t="s">
        <v>979</v>
      </c>
      <c r="H108" t="s">
        <v>978</v>
      </c>
      <c r="I108" t="str">
        <f t="shared" si="6"/>
        <v>mgm4479764.3</v>
      </c>
    </row>
    <row r="109" spans="1:12" ht="18" customHeight="1">
      <c r="B109" s="36">
        <v>18</v>
      </c>
      <c r="C109" s="34"/>
      <c r="D109" s="34"/>
      <c r="E109" s="34"/>
      <c r="F109" s="34"/>
    </row>
    <row r="110" spans="1:12" ht="18" customHeight="1">
      <c r="A110">
        <v>4</v>
      </c>
      <c r="B110">
        <v>19</v>
      </c>
      <c r="C110" s="34">
        <v>40280</v>
      </c>
      <c r="D110" s="34">
        <v>4479681.3</v>
      </c>
      <c r="E110" s="34" t="s">
        <v>925</v>
      </c>
      <c r="F110" s="34" t="s">
        <v>1121</v>
      </c>
      <c r="G110" t="s">
        <v>1122</v>
      </c>
      <c r="H110" t="s">
        <v>1123</v>
      </c>
      <c r="I110" t="str">
        <f>CONCATENATE("mgm",D110)</f>
        <v>mgm4479681.3</v>
      </c>
      <c r="J110">
        <v>19</v>
      </c>
      <c r="K110" t="s">
        <v>1121</v>
      </c>
      <c r="L110" t="str">
        <f>CONCATENATE(I110,",",I111)</f>
        <v>mgm4479681.3,mgm4479680.3</v>
      </c>
    </row>
    <row r="111" spans="1:12" ht="18" customHeight="1">
      <c r="A111">
        <v>4</v>
      </c>
      <c r="B111">
        <v>19</v>
      </c>
      <c r="C111" s="34">
        <v>40279</v>
      </c>
      <c r="D111" s="34">
        <v>4479680.3</v>
      </c>
      <c r="E111" s="34" t="s">
        <v>926</v>
      </c>
      <c r="F111" s="34" t="s">
        <v>1121</v>
      </c>
      <c r="G111" t="s">
        <v>1124</v>
      </c>
      <c r="H111" t="s">
        <v>1123</v>
      </c>
      <c r="I111" t="str">
        <f>CONCATENATE("mgm",D111)</f>
        <v>mgm4479680.3</v>
      </c>
    </row>
    <row r="112" spans="1:12" ht="18" customHeight="1">
      <c r="B112">
        <v>19</v>
      </c>
      <c r="C112" s="34"/>
      <c r="D112" s="34"/>
      <c r="E112" s="34"/>
      <c r="F112" s="34"/>
    </row>
    <row r="113" spans="1:12" ht="18" customHeight="1">
      <c r="A113">
        <v>8</v>
      </c>
      <c r="B113">
        <v>20</v>
      </c>
      <c r="C113" s="34">
        <v>40298</v>
      </c>
      <c r="D113" s="34">
        <v>4479699.3</v>
      </c>
      <c r="E113" s="34" t="s">
        <v>907</v>
      </c>
      <c r="F113" s="34" t="s">
        <v>1090</v>
      </c>
      <c r="G113" t="s">
        <v>1091</v>
      </c>
      <c r="H113" t="s">
        <v>1092</v>
      </c>
      <c r="I113" t="str">
        <f t="shared" ref="I113:I118" si="7">CONCATENATE("mgm",D113)</f>
        <v>mgm4479699.3</v>
      </c>
      <c r="J113">
        <v>20</v>
      </c>
      <c r="K113" t="s">
        <v>1090</v>
      </c>
      <c r="L113" t="str">
        <f>CONCATENATE(I113,",",I114,",",I115,",",I116,",",I117,",",I118)</f>
        <v>mgm4479699.3,mgm4479698.3,mgm4479697.3,mgm4479696.3,mgm4479695.3,mgm4479694.3</v>
      </c>
    </row>
    <row r="114" spans="1:12" ht="18" customHeight="1">
      <c r="A114">
        <v>8</v>
      </c>
      <c r="B114">
        <v>20</v>
      </c>
      <c r="C114" s="34">
        <v>40297</v>
      </c>
      <c r="D114" s="34">
        <v>4479698.3</v>
      </c>
      <c r="E114" s="34" t="s">
        <v>908</v>
      </c>
      <c r="F114" s="34" t="s">
        <v>1090</v>
      </c>
      <c r="G114" t="s">
        <v>1093</v>
      </c>
      <c r="H114" t="s">
        <v>1092</v>
      </c>
      <c r="I114" t="str">
        <f t="shared" si="7"/>
        <v>mgm4479698.3</v>
      </c>
    </row>
    <row r="115" spans="1:12" ht="18" customHeight="1">
      <c r="A115">
        <v>8</v>
      </c>
      <c r="B115">
        <v>20</v>
      </c>
      <c r="C115" s="34">
        <v>40296</v>
      </c>
      <c r="D115" s="34">
        <v>4479697.3</v>
      </c>
      <c r="E115" s="34" t="s">
        <v>909</v>
      </c>
      <c r="F115" s="34" t="s">
        <v>1090</v>
      </c>
      <c r="G115" t="s">
        <v>1094</v>
      </c>
      <c r="H115" t="s">
        <v>1095</v>
      </c>
      <c r="I115" t="str">
        <f t="shared" si="7"/>
        <v>mgm4479697.3</v>
      </c>
    </row>
    <row r="116" spans="1:12" ht="18" customHeight="1">
      <c r="A116">
        <v>8</v>
      </c>
      <c r="B116">
        <v>20</v>
      </c>
      <c r="C116" s="34">
        <v>40295</v>
      </c>
      <c r="D116" s="34">
        <v>4479696.3</v>
      </c>
      <c r="E116" s="34" t="s">
        <v>910</v>
      </c>
      <c r="F116" s="34" t="s">
        <v>1090</v>
      </c>
      <c r="G116" t="s">
        <v>1096</v>
      </c>
      <c r="H116" t="s">
        <v>1095</v>
      </c>
      <c r="I116" t="str">
        <f t="shared" si="7"/>
        <v>mgm4479696.3</v>
      </c>
    </row>
    <row r="117" spans="1:12" ht="18" customHeight="1">
      <c r="A117">
        <v>8</v>
      </c>
      <c r="B117">
        <v>20</v>
      </c>
      <c r="C117" s="34">
        <v>40294</v>
      </c>
      <c r="D117" s="34">
        <v>4479695.3</v>
      </c>
      <c r="E117" s="34" t="s">
        <v>911</v>
      </c>
      <c r="F117" s="34" t="s">
        <v>1090</v>
      </c>
      <c r="G117" t="s">
        <v>1097</v>
      </c>
      <c r="H117" t="s">
        <v>1098</v>
      </c>
      <c r="I117" t="str">
        <f t="shared" si="7"/>
        <v>mgm4479695.3</v>
      </c>
    </row>
    <row r="118" spans="1:12" ht="18" customHeight="1">
      <c r="A118">
        <v>8</v>
      </c>
      <c r="B118">
        <v>20</v>
      </c>
      <c r="C118" s="34">
        <v>40293</v>
      </c>
      <c r="D118" s="34">
        <v>4479694.3</v>
      </c>
      <c r="E118" s="34" t="s">
        <v>912</v>
      </c>
      <c r="F118" s="34" t="s">
        <v>1090</v>
      </c>
      <c r="G118" t="s">
        <v>1099</v>
      </c>
      <c r="H118" t="s">
        <v>1098</v>
      </c>
      <c r="I118" t="str">
        <f t="shared" si="7"/>
        <v>mgm4479694.3</v>
      </c>
    </row>
    <row r="119" spans="1:12" ht="18" customHeight="1">
      <c r="B119">
        <v>20</v>
      </c>
      <c r="C119" s="34"/>
      <c r="D119" s="34"/>
      <c r="E119" s="34"/>
      <c r="F119" s="34"/>
    </row>
    <row r="120" spans="1:12" ht="18" customHeight="1">
      <c r="A120">
        <v>12</v>
      </c>
      <c r="B120">
        <v>21</v>
      </c>
      <c r="C120" s="34">
        <v>40318</v>
      </c>
      <c r="D120" s="34">
        <v>4479719.3</v>
      </c>
      <c r="E120" s="34" t="s">
        <v>887</v>
      </c>
      <c r="F120" s="34" t="s">
        <v>1056</v>
      </c>
      <c r="G120" t="s">
        <v>1057</v>
      </c>
      <c r="H120" t="s">
        <v>1058</v>
      </c>
      <c r="I120" t="str">
        <f>CONCATENATE("mgm",D120)</f>
        <v>mgm4479719.3</v>
      </c>
      <c r="J120">
        <v>21</v>
      </c>
      <c r="K120" t="s">
        <v>1056</v>
      </c>
      <c r="L120" t="str">
        <f>CONCATENATE(I120,",",I121,",",I122,",",I123)</f>
        <v>mgm4479719.3,mgm4479718.3,mgm4479717.3,mgm4479716.3</v>
      </c>
    </row>
    <row r="121" spans="1:12" ht="18" customHeight="1">
      <c r="A121">
        <v>12</v>
      </c>
      <c r="B121">
        <v>21</v>
      </c>
      <c r="C121" s="34">
        <v>40317</v>
      </c>
      <c r="D121" s="34">
        <v>4479718.3</v>
      </c>
      <c r="E121" s="34" t="s">
        <v>888</v>
      </c>
      <c r="F121" s="34" t="s">
        <v>1056</v>
      </c>
      <c r="G121" t="s">
        <v>1059</v>
      </c>
      <c r="H121" t="s">
        <v>1058</v>
      </c>
      <c r="I121" t="str">
        <f>CONCATENATE("mgm",D121)</f>
        <v>mgm4479718.3</v>
      </c>
    </row>
    <row r="122" spans="1:12" ht="18" customHeight="1">
      <c r="A122">
        <v>12</v>
      </c>
      <c r="B122">
        <v>21</v>
      </c>
      <c r="C122" s="34">
        <v>40316</v>
      </c>
      <c r="D122" s="34">
        <v>4479717.3</v>
      </c>
      <c r="E122" s="34" t="s">
        <v>889</v>
      </c>
      <c r="F122" s="34" t="s">
        <v>1056</v>
      </c>
      <c r="G122" t="s">
        <v>1060</v>
      </c>
      <c r="H122" t="s">
        <v>1061</v>
      </c>
      <c r="I122" t="str">
        <f>CONCATENATE("mgm",D122)</f>
        <v>mgm4479717.3</v>
      </c>
    </row>
    <row r="123" spans="1:12" ht="18" customHeight="1">
      <c r="A123">
        <v>12</v>
      </c>
      <c r="B123">
        <v>21</v>
      </c>
      <c r="C123" s="34">
        <v>40315</v>
      </c>
      <c r="D123" s="34">
        <v>4479716.3</v>
      </c>
      <c r="E123" s="34" t="s">
        <v>890</v>
      </c>
      <c r="F123" s="34" t="s">
        <v>1056</v>
      </c>
      <c r="G123" t="s">
        <v>1062</v>
      </c>
      <c r="H123" t="s">
        <v>1061</v>
      </c>
      <c r="I123" t="str">
        <f>CONCATENATE("mgm",D123)</f>
        <v>mgm4479716.3</v>
      </c>
    </row>
    <row r="124" spans="1:12" ht="18" customHeight="1">
      <c r="B124">
        <v>21</v>
      </c>
      <c r="C124" s="34"/>
      <c r="D124" s="34"/>
      <c r="E124" s="34"/>
      <c r="F124" s="34"/>
    </row>
    <row r="125" spans="1:12" ht="18" customHeight="1">
      <c r="A125">
        <v>16</v>
      </c>
      <c r="B125">
        <v>22</v>
      </c>
      <c r="C125" s="34">
        <v>40336</v>
      </c>
      <c r="D125" s="34">
        <v>4479737.3</v>
      </c>
      <c r="E125" s="34" t="s">
        <v>869</v>
      </c>
      <c r="F125" s="34" t="s">
        <v>1025</v>
      </c>
      <c r="G125" t="s">
        <v>1026</v>
      </c>
      <c r="H125" t="s">
        <v>1027</v>
      </c>
      <c r="I125" t="str">
        <f t="shared" ref="I125:I130" si="8">CONCATENATE("mgm",D125)</f>
        <v>mgm4479737.3</v>
      </c>
      <c r="J125">
        <v>22</v>
      </c>
      <c r="K125" t="s">
        <v>1025</v>
      </c>
      <c r="L125" t="str">
        <f>CONCATENATE(I125,",",I126,",",I127,",",I128,",",I129,",",I130)</f>
        <v>mgm4479737.3,mgm4479736.3,mgm4479735.3,mgm4479734.3,mgm4479733.3,mgm4479732.3</v>
      </c>
    </row>
    <row r="126" spans="1:12" ht="18" customHeight="1">
      <c r="A126">
        <v>16</v>
      </c>
      <c r="B126">
        <v>22</v>
      </c>
      <c r="C126" s="34">
        <v>40335</v>
      </c>
      <c r="D126" s="34">
        <v>4479736.3</v>
      </c>
      <c r="E126" s="34" t="s">
        <v>870</v>
      </c>
      <c r="F126" s="34" t="s">
        <v>1025</v>
      </c>
      <c r="G126" t="s">
        <v>1028</v>
      </c>
      <c r="H126" t="s">
        <v>1027</v>
      </c>
      <c r="I126" t="str">
        <f t="shared" si="8"/>
        <v>mgm4479736.3</v>
      </c>
    </row>
    <row r="127" spans="1:12" ht="18" customHeight="1">
      <c r="A127">
        <v>16</v>
      </c>
      <c r="B127">
        <v>22</v>
      </c>
      <c r="C127" s="34">
        <v>40334</v>
      </c>
      <c r="D127" s="34">
        <v>4479735.3</v>
      </c>
      <c r="E127" s="34" t="s">
        <v>871</v>
      </c>
      <c r="F127" s="34" t="s">
        <v>1025</v>
      </c>
      <c r="G127" t="s">
        <v>1029</v>
      </c>
      <c r="H127" t="s">
        <v>1030</v>
      </c>
      <c r="I127" t="str">
        <f t="shared" si="8"/>
        <v>mgm4479735.3</v>
      </c>
    </row>
    <row r="128" spans="1:12" ht="18" customHeight="1">
      <c r="A128">
        <v>16</v>
      </c>
      <c r="B128">
        <v>22</v>
      </c>
      <c r="C128" s="34">
        <v>40333</v>
      </c>
      <c r="D128" s="34">
        <v>4479734.3</v>
      </c>
      <c r="E128" s="34" t="s">
        <v>872</v>
      </c>
      <c r="F128" s="34" t="s">
        <v>1025</v>
      </c>
      <c r="G128" t="s">
        <v>1031</v>
      </c>
      <c r="H128" t="s">
        <v>1030</v>
      </c>
      <c r="I128" t="str">
        <f t="shared" si="8"/>
        <v>mgm4479734.3</v>
      </c>
    </row>
    <row r="129" spans="1:12" ht="18" customHeight="1">
      <c r="A129">
        <v>16</v>
      </c>
      <c r="B129">
        <v>22</v>
      </c>
      <c r="C129" s="34">
        <v>40332</v>
      </c>
      <c r="D129" s="34">
        <v>4479733.3</v>
      </c>
      <c r="E129" s="34" t="s">
        <v>873</v>
      </c>
      <c r="F129" s="34" t="s">
        <v>1025</v>
      </c>
      <c r="G129" t="s">
        <v>1032</v>
      </c>
      <c r="H129" t="s">
        <v>1033</v>
      </c>
      <c r="I129" t="str">
        <f t="shared" si="8"/>
        <v>mgm4479733.3</v>
      </c>
    </row>
    <row r="130" spans="1:12" ht="18" customHeight="1">
      <c r="A130">
        <v>16</v>
      </c>
      <c r="B130">
        <v>22</v>
      </c>
      <c r="C130" s="34">
        <v>40331</v>
      </c>
      <c r="D130" s="34">
        <v>4479732.3</v>
      </c>
      <c r="E130" s="34" t="s">
        <v>874</v>
      </c>
      <c r="F130" s="34" t="s">
        <v>1025</v>
      </c>
      <c r="G130" t="s">
        <v>1034</v>
      </c>
      <c r="H130" t="s">
        <v>1033</v>
      </c>
      <c r="I130" t="str">
        <f t="shared" si="8"/>
        <v>mgm4479732.3</v>
      </c>
    </row>
    <row r="131" spans="1:12" ht="18" customHeight="1">
      <c r="B131">
        <v>22</v>
      </c>
      <c r="C131" s="34"/>
      <c r="D131" s="34"/>
      <c r="E131" s="34"/>
      <c r="F131" s="34"/>
    </row>
    <row r="132" spans="1:12" ht="18" customHeight="1">
      <c r="A132" s="36">
        <v>20</v>
      </c>
      <c r="B132" s="36">
        <v>23</v>
      </c>
      <c r="C132" s="34">
        <v>40354</v>
      </c>
      <c r="D132" s="34">
        <v>4479755.3</v>
      </c>
      <c r="E132" s="34" t="s">
        <v>851</v>
      </c>
      <c r="F132" s="34" t="s">
        <v>994</v>
      </c>
      <c r="G132" t="s">
        <v>995</v>
      </c>
      <c r="H132" t="s">
        <v>996</v>
      </c>
      <c r="I132" t="str">
        <f>CONCATENATE("mgm",D132)</f>
        <v>mgm4479755.3</v>
      </c>
      <c r="J132">
        <v>23</v>
      </c>
      <c r="K132" t="s">
        <v>994</v>
      </c>
      <c r="L132" t="str">
        <f>CONCATENATE(I132,",",I133,",",I134,",",I135)</f>
        <v>mgm4479755.3,mgm4479754.3,mgm4479753.3,mgm4479752.3</v>
      </c>
    </row>
    <row r="133" spans="1:12" ht="18" customHeight="1">
      <c r="A133" s="36">
        <v>20</v>
      </c>
      <c r="B133" s="36">
        <v>23</v>
      </c>
      <c r="C133" s="34">
        <v>40353</v>
      </c>
      <c r="D133" s="34">
        <v>4479754.3</v>
      </c>
      <c r="E133" s="34" t="s">
        <v>852</v>
      </c>
      <c r="F133" s="34" t="s">
        <v>994</v>
      </c>
      <c r="G133" t="s">
        <v>997</v>
      </c>
      <c r="H133" t="s">
        <v>996</v>
      </c>
      <c r="I133" t="str">
        <f>CONCATENATE("mgm",D133)</f>
        <v>mgm4479754.3</v>
      </c>
    </row>
    <row r="134" spans="1:12" ht="18" customHeight="1">
      <c r="A134" s="36">
        <v>20</v>
      </c>
      <c r="B134" s="36">
        <v>23</v>
      </c>
      <c r="C134" s="34">
        <v>40352</v>
      </c>
      <c r="D134" s="34">
        <v>4479753.3</v>
      </c>
      <c r="E134" s="34" t="s">
        <v>853</v>
      </c>
      <c r="F134" s="34" t="s">
        <v>994</v>
      </c>
      <c r="G134" t="s">
        <v>998</v>
      </c>
      <c r="H134" t="s">
        <v>999</v>
      </c>
      <c r="I134" t="str">
        <f>CONCATENATE("mgm",D134)</f>
        <v>mgm4479753.3</v>
      </c>
    </row>
    <row r="135" spans="1:12" ht="18" customHeight="1">
      <c r="A135" s="36">
        <v>20</v>
      </c>
      <c r="B135" s="36">
        <v>23</v>
      </c>
      <c r="C135" s="34">
        <v>40351</v>
      </c>
      <c r="D135" s="34">
        <v>4479752.3</v>
      </c>
      <c r="E135" s="34" t="s">
        <v>854</v>
      </c>
      <c r="F135" s="34" t="s">
        <v>994</v>
      </c>
      <c r="G135" t="s">
        <v>1000</v>
      </c>
      <c r="H135" t="s">
        <v>999</v>
      </c>
      <c r="I135" t="str">
        <f>CONCATENATE("mgm",D135)</f>
        <v>mgm4479752.3</v>
      </c>
    </row>
    <row r="136" spans="1:12" ht="18" customHeight="1">
      <c r="B136" s="36">
        <v>23</v>
      </c>
      <c r="C136" s="34"/>
      <c r="D136" s="34"/>
      <c r="E136" s="34"/>
      <c r="F136" s="34"/>
    </row>
    <row r="137" spans="1:12" ht="18" customHeight="1">
      <c r="A137" s="36">
        <v>24</v>
      </c>
      <c r="B137" s="36">
        <v>24</v>
      </c>
      <c r="C137" s="34">
        <v>40374</v>
      </c>
      <c r="D137" s="34">
        <v>4479775.3</v>
      </c>
      <c r="E137" s="34" t="s">
        <v>831</v>
      </c>
      <c r="F137" s="34" t="s">
        <v>960</v>
      </c>
      <c r="G137" t="s">
        <v>961</v>
      </c>
      <c r="H137" t="s">
        <v>962</v>
      </c>
      <c r="I137" t="str">
        <f t="shared" ref="I137:I142" si="9">CONCATENATE("mgm",D137)</f>
        <v>mgm4479775.3</v>
      </c>
      <c r="J137">
        <v>24</v>
      </c>
      <c r="K137" t="s">
        <v>960</v>
      </c>
      <c r="L137" t="str">
        <f>CONCATENATE(I137,",",I138,",",I139,",",I140,",",I141,",",I142)</f>
        <v>mgm4479775.3,mgm4479774.3,mgm4479773.3,mgm4479772.3,mgm4479771.3,mgm4479770.3</v>
      </c>
    </row>
    <row r="138" spans="1:12" ht="18" customHeight="1">
      <c r="A138" s="36">
        <v>24</v>
      </c>
      <c r="B138" s="36">
        <v>24</v>
      </c>
      <c r="C138" s="34">
        <v>40373</v>
      </c>
      <c r="D138" s="34">
        <v>4479774.3</v>
      </c>
      <c r="E138" s="34" t="s">
        <v>832</v>
      </c>
      <c r="F138" s="34" t="s">
        <v>960</v>
      </c>
      <c r="G138" t="s">
        <v>963</v>
      </c>
      <c r="H138" t="s">
        <v>962</v>
      </c>
      <c r="I138" t="str">
        <f t="shared" si="9"/>
        <v>mgm4479774.3</v>
      </c>
    </row>
    <row r="139" spans="1:12" ht="18" customHeight="1">
      <c r="A139" s="36">
        <v>24</v>
      </c>
      <c r="B139" s="36">
        <v>24</v>
      </c>
      <c r="C139" s="34">
        <v>40372</v>
      </c>
      <c r="D139" s="34">
        <v>4479773.3</v>
      </c>
      <c r="E139" s="34" t="s">
        <v>833</v>
      </c>
      <c r="F139" s="34" t="s">
        <v>960</v>
      </c>
      <c r="G139" t="s">
        <v>964</v>
      </c>
      <c r="H139" t="s">
        <v>965</v>
      </c>
      <c r="I139" t="str">
        <f t="shared" si="9"/>
        <v>mgm4479773.3</v>
      </c>
    </row>
    <row r="140" spans="1:12" ht="18" customHeight="1">
      <c r="A140" s="36">
        <v>24</v>
      </c>
      <c r="B140" s="36">
        <v>24</v>
      </c>
      <c r="C140" s="34">
        <v>40371</v>
      </c>
      <c r="D140" s="34">
        <v>4479772.3</v>
      </c>
      <c r="E140" s="34" t="s">
        <v>834</v>
      </c>
      <c r="F140" s="34" t="s">
        <v>960</v>
      </c>
      <c r="G140" t="s">
        <v>966</v>
      </c>
      <c r="H140" t="s">
        <v>965</v>
      </c>
      <c r="I140" t="str">
        <f t="shared" si="9"/>
        <v>mgm4479772.3</v>
      </c>
    </row>
    <row r="141" spans="1:12" ht="18" customHeight="1">
      <c r="A141" s="36">
        <v>24</v>
      </c>
      <c r="B141" s="36">
        <v>24</v>
      </c>
      <c r="C141" s="34">
        <v>40370</v>
      </c>
      <c r="D141" s="34">
        <v>4479771.3</v>
      </c>
      <c r="E141" s="34" t="s">
        <v>835</v>
      </c>
      <c r="F141" s="34" t="s">
        <v>960</v>
      </c>
      <c r="G141" t="s">
        <v>967</v>
      </c>
      <c r="H141" t="s">
        <v>968</v>
      </c>
      <c r="I141" t="str">
        <f t="shared" si="9"/>
        <v>mgm4479771.3</v>
      </c>
    </row>
    <row r="142" spans="1:12" ht="18" customHeight="1">
      <c r="A142" s="36">
        <v>24</v>
      </c>
      <c r="B142" s="36">
        <v>24</v>
      </c>
      <c r="C142" s="34">
        <v>40369</v>
      </c>
      <c r="D142" s="34">
        <v>4479770.3</v>
      </c>
      <c r="E142" s="34" t="s">
        <v>836</v>
      </c>
      <c r="F142" s="34" t="s">
        <v>960</v>
      </c>
      <c r="G142" t="s">
        <v>969</v>
      </c>
      <c r="H142" t="s">
        <v>968</v>
      </c>
      <c r="I142" t="str">
        <f t="shared" si="9"/>
        <v>mgm4479770.3</v>
      </c>
    </row>
    <row r="143" spans="1:12" ht="18" customHeight="1">
      <c r="B143" s="36">
        <v>24</v>
      </c>
      <c r="C143" s="34"/>
      <c r="D143" s="34"/>
      <c r="E143" s="34"/>
      <c r="F143" s="34"/>
    </row>
    <row r="144" spans="1:12" ht="18" customHeight="1">
      <c r="A144" s="36">
        <v>25</v>
      </c>
      <c r="B144" s="36">
        <v>25</v>
      </c>
      <c r="C144" s="34">
        <v>40382</v>
      </c>
      <c r="D144" s="34">
        <v>4479783.3</v>
      </c>
      <c r="E144" s="34" t="s">
        <v>824</v>
      </c>
      <c r="F144" s="34" t="s">
        <v>944</v>
      </c>
      <c r="G144" t="s">
        <v>949</v>
      </c>
      <c r="H144" t="s">
        <v>950</v>
      </c>
      <c r="I144" t="str">
        <f t="shared" ref="I144:I150" si="10">CONCATENATE("mgm",D144)</f>
        <v>mgm4479783.3</v>
      </c>
      <c r="J144">
        <v>25</v>
      </c>
      <c r="K144" t="s">
        <v>944</v>
      </c>
      <c r="L144" t="str">
        <f>CONCATENATE(I144,",",I145,",",I146,",",I147,",",I148,",",I149,",",I150)</f>
        <v>mgm4479783.3,mgm4479782.3,mgm4479780.3,mgm4479779.3,mgm4479778.3,mgm4479777.3,mgm4479776.3</v>
      </c>
    </row>
    <row r="145" spans="1:9" ht="18" customHeight="1">
      <c r="A145" s="36">
        <v>25</v>
      </c>
      <c r="B145" s="36">
        <v>25</v>
      </c>
      <c r="C145" s="34">
        <v>40381</v>
      </c>
      <c r="D145" s="34">
        <v>4479782.3</v>
      </c>
      <c r="E145" s="34" t="s">
        <v>825</v>
      </c>
      <c r="F145" s="34" t="s">
        <v>944</v>
      </c>
      <c r="G145" t="s">
        <v>951</v>
      </c>
      <c r="H145" t="s">
        <v>950</v>
      </c>
      <c r="I145" t="str">
        <f t="shared" si="10"/>
        <v>mgm4479782.3</v>
      </c>
    </row>
    <row r="146" spans="1:9" ht="18" customHeight="1">
      <c r="A146" s="36">
        <v>25</v>
      </c>
      <c r="B146" s="36">
        <v>25</v>
      </c>
      <c r="C146" s="34">
        <v>40379</v>
      </c>
      <c r="D146" s="34">
        <v>4479780.3</v>
      </c>
      <c r="E146" s="34" t="s">
        <v>826</v>
      </c>
      <c r="F146" s="34" t="s">
        <v>944</v>
      </c>
      <c r="G146" t="s">
        <v>952</v>
      </c>
      <c r="H146" t="s">
        <v>953</v>
      </c>
      <c r="I146" t="str">
        <f t="shared" si="10"/>
        <v>mgm4479780.3</v>
      </c>
    </row>
    <row r="147" spans="1:9" ht="18" customHeight="1">
      <c r="A147" s="36">
        <v>25</v>
      </c>
      <c r="B147" s="36">
        <v>25</v>
      </c>
      <c r="C147" s="34">
        <v>40378</v>
      </c>
      <c r="D147" s="34">
        <v>4479779.3</v>
      </c>
      <c r="E147" s="34" t="s">
        <v>827</v>
      </c>
      <c r="F147" s="34" t="s">
        <v>944</v>
      </c>
      <c r="G147" t="s">
        <v>954</v>
      </c>
      <c r="H147" t="s">
        <v>955</v>
      </c>
      <c r="I147" t="str">
        <f t="shared" si="10"/>
        <v>mgm4479779.3</v>
      </c>
    </row>
    <row r="148" spans="1:9" ht="18" customHeight="1">
      <c r="A148" s="36">
        <v>25</v>
      </c>
      <c r="B148" s="36">
        <v>25</v>
      </c>
      <c r="C148" s="34">
        <v>40377</v>
      </c>
      <c r="D148" s="34">
        <v>4479778.3</v>
      </c>
      <c r="E148" s="34" t="s">
        <v>828</v>
      </c>
      <c r="F148" s="34" t="s">
        <v>944</v>
      </c>
      <c r="G148" t="s">
        <v>956</v>
      </c>
      <c r="H148" t="s">
        <v>955</v>
      </c>
      <c r="I148" t="str">
        <f t="shared" si="10"/>
        <v>mgm4479778.3</v>
      </c>
    </row>
    <row r="149" spans="1:9" ht="18" customHeight="1">
      <c r="A149" s="36">
        <v>25</v>
      </c>
      <c r="B149" s="36">
        <v>25</v>
      </c>
      <c r="C149" s="34">
        <v>40376</v>
      </c>
      <c r="D149" s="34">
        <v>4479777.3</v>
      </c>
      <c r="E149" s="34" t="s">
        <v>829</v>
      </c>
      <c r="F149" s="34" t="s">
        <v>944</v>
      </c>
      <c r="G149" t="s">
        <v>957</v>
      </c>
      <c r="H149" t="s">
        <v>958</v>
      </c>
      <c r="I149" t="str">
        <f t="shared" si="10"/>
        <v>mgm4479777.3</v>
      </c>
    </row>
    <row r="150" spans="1:9" ht="18" customHeight="1">
      <c r="A150" s="36">
        <v>25</v>
      </c>
      <c r="B150" s="36">
        <v>25</v>
      </c>
      <c r="C150" s="34">
        <v>40375</v>
      </c>
      <c r="D150" s="34">
        <v>4479776.3</v>
      </c>
      <c r="E150" s="34" t="s">
        <v>830</v>
      </c>
      <c r="F150" s="34" t="s">
        <v>944</v>
      </c>
      <c r="G150" t="s">
        <v>959</v>
      </c>
      <c r="H150" t="s">
        <v>958</v>
      </c>
      <c r="I150" t="str">
        <f t="shared" si="10"/>
        <v>mgm4479776.3</v>
      </c>
    </row>
    <row r="151" spans="1:9" ht="18" customHeight="1">
      <c r="C151" s="22" t="s">
        <v>943</v>
      </c>
      <c r="D151" s="22"/>
      <c r="E151" s="22" t="s">
        <v>944</v>
      </c>
      <c r="F151" s="22" t="s">
        <v>944</v>
      </c>
    </row>
    <row r="152" spans="1:9" ht="18" customHeight="1">
      <c r="C152" s="22" t="s">
        <v>943</v>
      </c>
      <c r="D152" s="22"/>
      <c r="E152" s="22" t="s">
        <v>945</v>
      </c>
      <c r="F152" s="22" t="s">
        <v>944</v>
      </c>
      <c r="G152" t="s">
        <v>1152</v>
      </c>
      <c r="H152" t="s">
        <v>953</v>
      </c>
    </row>
  </sheetData>
  <sortState ref="O8:Q144">
    <sortCondition ref="O8:O1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4"/>
  <sheetViews>
    <sheetView topLeftCell="AR1" workbookViewId="0">
      <selection activeCell="D2" sqref="D2:L2"/>
    </sheetView>
  </sheetViews>
  <sheetFormatPr baseColWidth="10" defaultRowHeight="15" x14ac:dyDescent="0"/>
  <cols>
    <col min="2" max="2" width="43" customWidth="1"/>
    <col min="3" max="3" width="49.83203125" customWidth="1"/>
    <col min="5" max="5" width="18.33203125" customWidth="1"/>
    <col min="9" max="9" width="18.6640625" customWidth="1"/>
    <col min="11" max="11" width="21" customWidth="1"/>
    <col min="17" max="17" width="17.6640625" customWidth="1"/>
    <col min="18" max="18" width="16" customWidth="1"/>
    <col min="20" max="20" width="21.1640625" customWidth="1"/>
    <col min="52" max="52" width="168.6640625" customWidth="1"/>
  </cols>
  <sheetData>
    <row r="1" spans="1:55">
      <c r="A1" t="s">
        <v>791</v>
      </c>
      <c r="D1" t="s">
        <v>790</v>
      </c>
      <c r="N1" t="s">
        <v>789</v>
      </c>
      <c r="W1" t="s">
        <v>362</v>
      </c>
      <c r="AG1" t="s">
        <v>526</v>
      </c>
      <c r="AJ1">
        <v>1000</v>
      </c>
      <c r="AN1" t="s">
        <v>532</v>
      </c>
      <c r="AP1">
        <v>10</v>
      </c>
      <c r="AT1" t="s">
        <v>527</v>
      </c>
      <c r="AZ1" t="s">
        <v>556</v>
      </c>
    </row>
    <row r="2" spans="1:55" ht="18">
      <c r="A2" s="27">
        <v>1</v>
      </c>
      <c r="B2" s="27" t="str">
        <f>VLOOKUP(C2,'datasets and notes'!$K$3:$L$18,2,FALSE)</f>
        <v>1.MG-RAST.MG-RAST_default.removed.raw</v>
      </c>
      <c r="C2" s="27" t="str">
        <f t="shared" ref="C2:C33" si="0">CONCATENATE(F2,".",K2,".",L2,".",J2)</f>
        <v>MG-RAST.MG-RAST_default.removed.raw</v>
      </c>
      <c r="D2" s="27">
        <v>9</v>
      </c>
      <c r="E2" s="32" t="s">
        <v>89</v>
      </c>
      <c r="F2" s="32" t="s">
        <v>4</v>
      </c>
      <c r="G2" s="32" t="s">
        <v>551</v>
      </c>
      <c r="H2" s="32" t="s">
        <v>46</v>
      </c>
      <c r="I2" s="32" t="s">
        <v>47</v>
      </c>
      <c r="J2" s="32" t="s">
        <v>5</v>
      </c>
      <c r="K2" s="32" t="s">
        <v>48</v>
      </c>
      <c r="L2" s="32" t="s">
        <v>88</v>
      </c>
      <c r="W2" s="1"/>
      <c r="X2" s="29" t="s">
        <v>9</v>
      </c>
      <c r="Y2" s="29"/>
      <c r="Z2" s="29"/>
      <c r="AA2" s="29"/>
      <c r="AB2" s="29"/>
      <c r="AC2" s="29"/>
      <c r="AD2" s="30"/>
      <c r="AG2" t="s">
        <v>518</v>
      </c>
      <c r="AH2" t="s">
        <v>517</v>
      </c>
      <c r="AI2" t="s">
        <v>679</v>
      </c>
      <c r="AJ2" t="s">
        <v>524</v>
      </c>
      <c r="AK2" t="s">
        <v>525</v>
      </c>
      <c r="AL2" t="s">
        <v>519</v>
      </c>
      <c r="AM2" t="s">
        <v>523</v>
      </c>
      <c r="AN2" t="s">
        <v>521</v>
      </c>
      <c r="AO2" t="s">
        <v>520</v>
      </c>
      <c r="AP2" t="s">
        <v>522</v>
      </c>
      <c r="AQ2" t="s">
        <v>533</v>
      </c>
      <c r="AT2" t="s">
        <v>529</v>
      </c>
      <c r="AU2" t="s">
        <v>530</v>
      </c>
      <c r="AV2" t="s">
        <v>531</v>
      </c>
      <c r="AW2" t="s">
        <v>528</v>
      </c>
      <c r="AZ2" t="s">
        <v>558</v>
      </c>
    </row>
    <row r="3" spans="1:55" ht="23">
      <c r="A3" s="27">
        <v>1</v>
      </c>
      <c r="B3" s="27" t="str">
        <f>VLOOKUP(C3,'datasets and notes'!$K$3:$L$18,2,FALSE)</f>
        <v>1.MG-RAST.MG-RAST_default.removed.raw</v>
      </c>
      <c r="C3" s="27" t="str">
        <f t="shared" si="0"/>
        <v>MG-RAST.MG-RAST_default.removed.raw</v>
      </c>
      <c r="D3" s="27">
        <v>11</v>
      </c>
      <c r="E3" s="32" t="s">
        <v>93</v>
      </c>
      <c r="F3" s="32" t="s">
        <v>4</v>
      </c>
      <c r="G3" s="32" t="s">
        <v>551</v>
      </c>
      <c r="H3" s="32" t="s">
        <v>54</v>
      </c>
      <c r="I3" s="32" t="s">
        <v>47</v>
      </c>
      <c r="J3" s="32" t="s">
        <v>5</v>
      </c>
      <c r="K3" s="32" t="s">
        <v>48</v>
      </c>
      <c r="L3" s="32" t="s">
        <v>88</v>
      </c>
      <c r="W3" s="28" t="s">
        <v>15</v>
      </c>
      <c r="X3" s="28" t="s">
        <v>15</v>
      </c>
      <c r="Y3" s="28"/>
      <c r="Z3" s="3"/>
      <c r="AA3" s="3"/>
      <c r="AB3" s="3"/>
      <c r="AC3" s="3"/>
      <c r="AD3" s="4"/>
      <c r="AG3" s="23" t="s">
        <v>539</v>
      </c>
      <c r="AH3" s="23" t="s">
        <v>540</v>
      </c>
      <c r="AI3" s="23" t="s">
        <v>680</v>
      </c>
      <c r="AJ3" s="23" t="s">
        <v>541</v>
      </c>
      <c r="AK3" s="23" t="s">
        <v>542</v>
      </c>
      <c r="AL3" s="23" t="s">
        <v>543</v>
      </c>
      <c r="AM3" s="23" t="s">
        <v>544</v>
      </c>
      <c r="AN3" s="23" t="s">
        <v>545</v>
      </c>
      <c r="AO3" s="23" t="s">
        <v>546</v>
      </c>
      <c r="AP3" s="23" t="s">
        <v>547</v>
      </c>
      <c r="AQ3" s="23" t="s">
        <v>550</v>
      </c>
      <c r="AR3" s="23"/>
      <c r="AT3" s="23" t="s">
        <v>543</v>
      </c>
      <c r="AU3" s="23" t="s">
        <v>548</v>
      </c>
      <c r="AV3" s="23" t="s">
        <v>549</v>
      </c>
      <c r="AW3" s="23" t="s">
        <v>550</v>
      </c>
      <c r="AX3" s="23"/>
      <c r="AZ3" s="23" t="s">
        <v>557</v>
      </c>
    </row>
    <row r="4" spans="1:55" ht="16" thickBot="1">
      <c r="A4" s="27">
        <v>2</v>
      </c>
      <c r="B4" s="27" t="str">
        <f>VLOOKUP(C4,'datasets and notes'!$K$3:$L$18,2,FALSE)</f>
        <v>2.MG-RAST.MG-RAST_default.removed.norm</v>
      </c>
      <c r="C4" s="27" t="str">
        <f t="shared" si="0"/>
        <v>MG-RAST.MG-RAST_default.removed.norm</v>
      </c>
      <c r="D4" s="27">
        <v>8</v>
      </c>
      <c r="E4" s="32" t="s">
        <v>87</v>
      </c>
      <c r="F4" s="32" t="s">
        <v>4</v>
      </c>
      <c r="G4" s="32" t="s">
        <v>551</v>
      </c>
      <c r="H4" s="32" t="s">
        <v>46</v>
      </c>
      <c r="I4" s="32" t="s">
        <v>47</v>
      </c>
      <c r="J4" s="32" t="s">
        <v>6</v>
      </c>
      <c r="K4" s="32" t="s">
        <v>48</v>
      </c>
      <c r="L4" s="32" t="s">
        <v>88</v>
      </c>
      <c r="V4" t="s">
        <v>378</v>
      </c>
      <c r="W4" s="9" t="s">
        <v>18</v>
      </c>
      <c r="X4" s="10" t="s">
        <v>19</v>
      </c>
      <c r="Y4" s="10" t="s">
        <v>0</v>
      </c>
      <c r="Z4" s="10" t="s">
        <v>20</v>
      </c>
      <c r="AA4" s="10" t="s">
        <v>21</v>
      </c>
      <c r="AB4" s="10" t="s">
        <v>22</v>
      </c>
      <c r="AC4" s="10" t="s">
        <v>23</v>
      </c>
      <c r="AD4" s="11" t="s">
        <v>24</v>
      </c>
      <c r="AX4" t="s">
        <v>670</v>
      </c>
      <c r="AY4" t="s">
        <v>671</v>
      </c>
      <c r="AZ4" s="21" t="s">
        <v>614</v>
      </c>
      <c r="BB4" s="21" t="s">
        <v>613</v>
      </c>
      <c r="BC4" s="21"/>
    </row>
    <row r="5" spans="1:55" ht="16" thickTop="1">
      <c r="A5" s="27">
        <v>2</v>
      </c>
      <c r="B5" s="27" t="str">
        <f>VLOOKUP(C5,'datasets and notes'!$K$3:$L$18,2,FALSE)</f>
        <v>2.MG-RAST.MG-RAST_default.removed.norm</v>
      </c>
      <c r="C5" s="27" t="str">
        <f t="shared" si="0"/>
        <v>MG-RAST.MG-RAST_default.removed.norm</v>
      </c>
      <c r="D5" s="27">
        <v>10</v>
      </c>
      <c r="E5" s="32" t="s">
        <v>92</v>
      </c>
      <c r="F5" s="32" t="s">
        <v>4</v>
      </c>
      <c r="G5" s="32" t="s">
        <v>551</v>
      </c>
      <c r="H5" s="32" t="s">
        <v>54</v>
      </c>
      <c r="I5" s="32" t="s">
        <v>47</v>
      </c>
      <c r="J5" s="32" t="s">
        <v>6</v>
      </c>
      <c r="K5" s="32" t="s">
        <v>48</v>
      </c>
      <c r="L5" s="32" t="s">
        <v>88</v>
      </c>
      <c r="AG5" t="str">
        <f>CONCATENATE(V6)</f>
        <v>1</v>
      </c>
      <c r="AT5" t="str">
        <f>CONCATENATE("-m pattern")</f>
        <v>-m pattern</v>
      </c>
      <c r="AU5" t="str">
        <f>CONCATENATE(" -w ",R6,"w")</f>
        <v xml:space="preserve"> -w Zhou.analysis_1w</v>
      </c>
      <c r="AV5" t="str">
        <f>CONCATENATE(" -b ",R6,"b")</f>
        <v xml:space="preserve"> -b Zhou.analysis_1b</v>
      </c>
      <c r="AW5" s="23" t="str">
        <f>CONCATENATE(" -o ",R6,".P_VALUE_SUMMARY")</f>
        <v xml:space="preserve"> -o Zhou.analysis_1.P_VALUE_SUMMARY</v>
      </c>
      <c r="AX5" s="23">
        <f>V6</f>
        <v>1</v>
      </c>
      <c r="AY5">
        <v>1</v>
      </c>
      <c r="AZ5" t="str">
        <f>CONCATENATE("# ",R6)</f>
        <v># Zhou.analysis_1</v>
      </c>
      <c r="BB5" t="s">
        <v>796</v>
      </c>
    </row>
    <row r="6" spans="1:55">
      <c r="A6" s="27">
        <v>3</v>
      </c>
      <c r="B6" s="27" t="str">
        <f>VLOOKUP(C6,'datasets and notes'!$K$3:$L$18,2,FALSE)</f>
        <v>3.MG-RAST.MG-RAST_default.included.raw</v>
      </c>
      <c r="C6" s="27" t="str">
        <f t="shared" si="0"/>
        <v>MG-RAST.MG-RAST_default.included.raw</v>
      </c>
      <c r="D6" s="27">
        <v>2</v>
      </c>
      <c r="E6" s="32" t="s">
        <v>50</v>
      </c>
      <c r="F6" s="32" t="s">
        <v>4</v>
      </c>
      <c r="G6" s="32" t="s">
        <v>551</v>
      </c>
      <c r="H6" s="32" t="s">
        <v>46</v>
      </c>
      <c r="I6" s="32" t="s">
        <v>47</v>
      </c>
      <c r="J6" s="32" t="s">
        <v>5</v>
      </c>
      <c r="K6" s="32" t="s">
        <v>48</v>
      </c>
      <c r="L6" s="32" t="s">
        <v>49</v>
      </c>
      <c r="R6" t="str">
        <f>CONCATENATE("Zhou.analysis_",V6)</f>
        <v>Zhou.analysis_1</v>
      </c>
      <c r="S6" s="27">
        <v>4</v>
      </c>
      <c r="T6" t="s">
        <v>792</v>
      </c>
      <c r="U6" s="27" t="str">
        <f>CONCATENATE(X6,".",AC6,".",AD6,".",AB6)</f>
        <v>MG-RAST.MG-RAST_default.included.norm</v>
      </c>
      <c r="V6" s="27">
        <v>1</v>
      </c>
      <c r="W6" s="32" t="s">
        <v>45</v>
      </c>
      <c r="X6" s="32" t="s">
        <v>4</v>
      </c>
      <c r="Y6" s="32" t="s">
        <v>551</v>
      </c>
      <c r="Z6" s="32" t="s">
        <v>46</v>
      </c>
      <c r="AA6" s="32" t="s">
        <v>47</v>
      </c>
      <c r="AB6" s="32" t="s">
        <v>6</v>
      </c>
      <c r="AC6" s="32" t="s">
        <v>48</v>
      </c>
      <c r="AD6" s="32" t="s">
        <v>49</v>
      </c>
      <c r="AG6" t="str">
        <f>CONCATENATE(" -f ",T6)</f>
        <v xml:space="preserve"> -f 4.Zhou.genus_abundance.normed</v>
      </c>
      <c r="AH6" t="str">
        <f>CONCATENATE(" ","-g ","Zhou.groups ")</f>
        <v xml:space="preserve"> -g Zhou.groups </v>
      </c>
      <c r="AI6" t="str">
        <f>CONCATENATE("-s ","lt"," ")</f>
        <v xml:space="preserve">-s lt </v>
      </c>
      <c r="AJ6" t="str">
        <f>CONCATENATE("-p ",$AJ$1 )</f>
        <v>-p 1000</v>
      </c>
      <c r="AK6" t="str">
        <f>CONCATENATE(" -t dataset_rand ")</f>
        <v xml:space="preserve"> -t dataset_rand </v>
      </c>
      <c r="AL6" t="str">
        <f>CONCATENATE("-m ",Z6," ")</f>
        <v xml:space="preserve">-m bray-curtis </v>
      </c>
      <c r="AM6" t="str">
        <f>CONCATENATE("-z ",Y6," ")</f>
        <v xml:space="preserve">-z MG-RAST_pipe </v>
      </c>
      <c r="AP6" t="str">
        <f>CONCATENATE("-c ",$AP$1," ")</f>
        <v xml:space="preserve">-c 10 </v>
      </c>
      <c r="AQ6" t="str">
        <f>CONCATENATE("-o ",R6,"w")</f>
        <v>-o Zhou.analysis_1w</v>
      </c>
      <c r="AR6" s="23" t="s">
        <v>615</v>
      </c>
      <c r="AX6" s="23">
        <f>V6</f>
        <v>1</v>
      </c>
      <c r="AY6">
        <v>2</v>
      </c>
      <c r="AZ6" t="str">
        <f>CONCATENATE($AZ$2,AG6,AH6,AI6,AJ6,AK6,AL6,AM6,AN6,AO6,AP6,AQ6,AR6)</f>
        <v>~/EHFI/plot_pco_with_stats_all.3-4-13.pl -f 4.Zhou.genus_abundance.normed -g Zhou.groups -s lt -p 1000 -t dataset_rand -m bray-curtis -z MG-RAST_pipe -c 10 -o Zhou.analysis_1w -cleanup</v>
      </c>
      <c r="BB6" t="s">
        <v>1185</v>
      </c>
    </row>
    <row r="7" spans="1:55">
      <c r="A7" s="27">
        <v>3</v>
      </c>
      <c r="B7" s="27" t="str">
        <f>VLOOKUP(C7,'datasets and notes'!$K$3:$L$18,2,FALSE)</f>
        <v>3.MG-RAST.MG-RAST_default.included.raw</v>
      </c>
      <c r="C7" s="27" t="str">
        <f t="shared" si="0"/>
        <v>MG-RAST.MG-RAST_default.included.raw</v>
      </c>
      <c r="D7" s="27">
        <v>4</v>
      </c>
      <c r="E7" s="32" t="s">
        <v>55</v>
      </c>
      <c r="F7" s="32" t="s">
        <v>4</v>
      </c>
      <c r="G7" s="32" t="s">
        <v>551</v>
      </c>
      <c r="H7" s="32" t="s">
        <v>54</v>
      </c>
      <c r="I7" s="32" t="s">
        <v>47</v>
      </c>
      <c r="J7" s="32" t="s">
        <v>5</v>
      </c>
      <c r="K7" s="32" t="s">
        <v>48</v>
      </c>
      <c r="L7" s="32" t="s">
        <v>49</v>
      </c>
      <c r="O7" t="s">
        <v>792</v>
      </c>
      <c r="AG7" t="str">
        <f>CONCATENATE(" -f ",T6)</f>
        <v xml:space="preserve"> -f 4.Zhou.genus_abundance.normed</v>
      </c>
      <c r="AH7" t="str">
        <f>CONCATENATE(" ","-g ","Zhou.groups ")</f>
        <v xml:space="preserve"> -g Zhou.groups </v>
      </c>
      <c r="AI7" t="str">
        <f>CONCATENATE("-s ","gt"," ")</f>
        <v xml:space="preserve">-s gt </v>
      </c>
      <c r="AJ7" t="str">
        <f>CONCATENATE("-p ",$AJ$1 )</f>
        <v>-p 1000</v>
      </c>
      <c r="AK7" t="str">
        <f>CONCATENATE(" -t rowwise_rand ")</f>
        <v xml:space="preserve"> -t rowwise_rand </v>
      </c>
      <c r="AL7" t="str">
        <f>CONCATENATE("-m ",Z6," ")</f>
        <v xml:space="preserve">-m bray-curtis </v>
      </c>
      <c r="AM7" t="str">
        <f>CONCATENATE("-z ",Y6," ")</f>
        <v xml:space="preserve">-z MG-RAST_pipe </v>
      </c>
      <c r="AP7" t="str">
        <f>CONCATENATE("-c ",$AP$1," ")</f>
        <v xml:space="preserve">-c 10 </v>
      </c>
      <c r="AQ7" t="str">
        <f>CONCATENATE("-o ", R6,"b")</f>
        <v>-o Zhou.analysis_1b</v>
      </c>
      <c r="AR7" s="23" t="s">
        <v>615</v>
      </c>
      <c r="AW7" s="23"/>
      <c r="AX7" s="23">
        <f>V6</f>
        <v>1</v>
      </c>
      <c r="AY7">
        <v>3</v>
      </c>
      <c r="AZ7" t="str">
        <f>CONCATENATE($AZ$2,AG7,AH7,AI7,AJ7,AK7,AL7,AM7,AN7,AO7,AP7,AQ7,AR7)</f>
        <v>~/EHFI/plot_pco_with_stats_all.3-4-13.pl -f 4.Zhou.genus_abundance.normed -g Zhou.groups -s gt -p 1000 -t rowwise_rand -m bray-curtis -z MG-RAST_pipe -c 10 -o Zhou.analysis_1b -cleanup</v>
      </c>
      <c r="BB7" t="s">
        <v>1186</v>
      </c>
    </row>
    <row r="8" spans="1:55">
      <c r="A8" s="27">
        <v>3</v>
      </c>
      <c r="B8" s="27" t="str">
        <f>VLOOKUP(C8,'datasets and notes'!$K$3:$L$18,2,FALSE)</f>
        <v>3.MG-RAST.MG-RAST_default.included.raw</v>
      </c>
      <c r="C8" s="27" t="str">
        <f t="shared" si="0"/>
        <v>MG-RAST.MG-RAST_default.included.raw</v>
      </c>
      <c r="D8" s="27">
        <v>29</v>
      </c>
      <c r="E8" s="32" t="s">
        <v>243</v>
      </c>
      <c r="F8" s="32" t="s">
        <v>4</v>
      </c>
      <c r="G8" s="32" t="s">
        <v>551</v>
      </c>
      <c r="H8" s="32" t="s">
        <v>54</v>
      </c>
      <c r="I8" s="32" t="s">
        <v>244</v>
      </c>
      <c r="J8" s="32" t="s">
        <v>5</v>
      </c>
      <c r="K8" s="32" t="s">
        <v>48</v>
      </c>
      <c r="L8" s="32" t="s">
        <v>49</v>
      </c>
      <c r="O8" t="s">
        <v>793</v>
      </c>
      <c r="AX8" s="23">
        <f>V6</f>
        <v>1</v>
      </c>
      <c r="AY8">
        <v>4</v>
      </c>
      <c r="AZ8" t="str">
        <f>CONCATENATE($AZ$3,AT5,AU5,AV5,AW5)</f>
        <v>~/EHFI/combine_summary_stats.pl -m pattern -w Zhou.analysis_1w -b Zhou.analysis_1b -o Zhou.analysis_1.P_VALUE_SUMMARY</v>
      </c>
      <c r="BB8" t="s">
        <v>810</v>
      </c>
    </row>
    <row r="9" spans="1:55">
      <c r="A9" s="27">
        <v>3</v>
      </c>
      <c r="B9" s="27" t="str">
        <f>VLOOKUP(C9,'datasets and notes'!$K$3:$L$18,2,FALSE)</f>
        <v>3.MG-RAST.MG-RAST_default.included.raw</v>
      </c>
      <c r="C9" s="27" t="str">
        <f t="shared" si="0"/>
        <v>MG-RAST.MG-RAST_default.included.raw</v>
      </c>
      <c r="D9" s="27">
        <v>33</v>
      </c>
      <c r="E9" s="32" t="s">
        <v>252</v>
      </c>
      <c r="F9" s="32" t="s">
        <v>4</v>
      </c>
      <c r="G9" s="32" t="s">
        <v>551</v>
      </c>
      <c r="H9" s="32" t="s">
        <v>54</v>
      </c>
      <c r="I9" s="32" t="s">
        <v>61</v>
      </c>
      <c r="J9" s="32" t="s">
        <v>5</v>
      </c>
      <c r="K9" s="32" t="s">
        <v>48</v>
      </c>
      <c r="L9" s="32" t="s">
        <v>49</v>
      </c>
      <c r="O9" t="s">
        <v>794</v>
      </c>
      <c r="AX9">
        <f>V6</f>
        <v>1</v>
      </c>
    </row>
    <row r="10" spans="1:55">
      <c r="A10" s="27">
        <v>3</v>
      </c>
      <c r="B10" s="27" t="str">
        <f>VLOOKUP(C10,'datasets and notes'!$K$3:$L$18,2,FALSE)</f>
        <v>3.MG-RAST.MG-RAST_default.included.raw</v>
      </c>
      <c r="C10" s="27" t="str">
        <f t="shared" si="0"/>
        <v>MG-RAST.MG-RAST_default.included.raw</v>
      </c>
      <c r="D10" s="27">
        <v>37</v>
      </c>
      <c r="E10" s="32" t="s">
        <v>262</v>
      </c>
      <c r="F10" s="32" t="s">
        <v>4</v>
      </c>
      <c r="G10" s="32" t="s">
        <v>552</v>
      </c>
      <c r="H10" s="32" t="s">
        <v>263</v>
      </c>
      <c r="I10" s="32" t="s">
        <v>47</v>
      </c>
      <c r="J10" s="32" t="s">
        <v>5</v>
      </c>
      <c r="K10" s="32" t="s">
        <v>48</v>
      </c>
      <c r="L10" s="32" t="s">
        <v>49</v>
      </c>
      <c r="O10" t="s">
        <v>795</v>
      </c>
      <c r="AG10" t="str">
        <f>CONCATENATE(V11)</f>
        <v>2</v>
      </c>
      <c r="AT10" t="str">
        <f>CONCATENATE("-m pattern")</f>
        <v>-m pattern</v>
      </c>
      <c r="AU10" t="str">
        <f>CONCATENATE(" -w ",R11,"w")</f>
        <v xml:space="preserve"> -w Zhou.analysis_2w</v>
      </c>
      <c r="AV10" t="str">
        <f>CONCATENATE(" -b ",R11,"b")</f>
        <v xml:space="preserve"> -b Zhou.analysis_2b</v>
      </c>
      <c r="AW10" s="23" t="str">
        <f>CONCATENATE(" -o ",R11,".P_VALUE_SUMMARY")</f>
        <v xml:space="preserve"> -o Zhou.analysis_2.P_VALUE_SUMMARY</v>
      </c>
      <c r="AX10" s="23">
        <f>V11</f>
        <v>2</v>
      </c>
      <c r="AY10">
        <v>1</v>
      </c>
      <c r="AZ10" t="str">
        <f>CONCATENATE("# ",R11)</f>
        <v># Zhou.analysis_2</v>
      </c>
      <c r="BB10" t="s">
        <v>797</v>
      </c>
    </row>
    <row r="11" spans="1:55">
      <c r="A11" s="27">
        <v>3</v>
      </c>
      <c r="B11" s="27" t="str">
        <f>VLOOKUP(C11,'datasets and notes'!$K$3:$L$18,2,FALSE)</f>
        <v>3.MG-RAST.MG-RAST_default.included.raw</v>
      </c>
      <c r="C11" s="27" t="str">
        <f t="shared" si="0"/>
        <v>MG-RAST.MG-RAST_default.included.raw</v>
      </c>
      <c r="D11" s="27">
        <v>38</v>
      </c>
      <c r="E11" s="32" t="s">
        <v>276</v>
      </c>
      <c r="F11" s="32" t="s">
        <v>4</v>
      </c>
      <c r="G11" s="32" t="s">
        <v>552</v>
      </c>
      <c r="H11" s="32" t="s">
        <v>277</v>
      </c>
      <c r="I11" s="32" t="s">
        <v>47</v>
      </c>
      <c r="J11" s="32" t="s">
        <v>5</v>
      </c>
      <c r="K11" s="32" t="s">
        <v>48</v>
      </c>
      <c r="L11" s="32" t="s">
        <v>49</v>
      </c>
      <c r="R11" t="str">
        <f>CONCATENATE("Zhou.analysis_",V11)</f>
        <v>Zhou.analysis_2</v>
      </c>
      <c r="S11" s="27">
        <v>3</v>
      </c>
      <c r="T11" t="s">
        <v>793</v>
      </c>
      <c r="U11" s="27" t="str">
        <f>CONCATENATE(X11,".",AC11,".",AD11,".",AB11)</f>
        <v>MG-RAST.MG-RAST_default.included.raw</v>
      </c>
      <c r="V11" s="27">
        <v>2</v>
      </c>
      <c r="W11" s="32" t="s">
        <v>50</v>
      </c>
      <c r="X11" s="32" t="s">
        <v>4</v>
      </c>
      <c r="Y11" s="32" t="s">
        <v>551</v>
      </c>
      <c r="Z11" s="32" t="s">
        <v>46</v>
      </c>
      <c r="AA11" s="32" t="s">
        <v>47</v>
      </c>
      <c r="AB11" s="32" t="s">
        <v>5</v>
      </c>
      <c r="AC11" s="32" t="s">
        <v>48</v>
      </c>
      <c r="AD11" s="32" t="s">
        <v>49</v>
      </c>
      <c r="AG11" t="str">
        <f>CONCATENATE(" -f ",T11)</f>
        <v xml:space="preserve"> -f 3.Zhou.genus_abundance.sg_included.raw</v>
      </c>
      <c r="AH11" t="str">
        <f>CONCATENATE(" ","-g ","Zhou.groups ")</f>
        <v xml:space="preserve"> -g Zhou.groups </v>
      </c>
      <c r="AI11" t="str">
        <f>CONCATENATE("-s ","lt"," ")</f>
        <v xml:space="preserve">-s lt </v>
      </c>
      <c r="AJ11" t="str">
        <f>CONCATENATE("-p ",$AJ$1 )</f>
        <v>-p 1000</v>
      </c>
      <c r="AK11" t="str">
        <f>CONCATENATE(" -t dataset_rand ")</f>
        <v xml:space="preserve"> -t dataset_rand </v>
      </c>
      <c r="AL11" t="str">
        <f>CONCATENATE("-m ",Z11," ")</f>
        <v xml:space="preserve">-m bray-curtis </v>
      </c>
      <c r="AM11" t="str">
        <f>CONCATENATE("-z ",Y11," ")</f>
        <v xml:space="preserve">-z MG-RAST_pipe </v>
      </c>
      <c r="AP11" t="str">
        <f>CONCATENATE("-c ",$AP$1," ")</f>
        <v xml:space="preserve">-c 10 </v>
      </c>
      <c r="AQ11" t="str">
        <f>CONCATENATE("-o ",R11,"w")</f>
        <v>-o Zhou.analysis_2w</v>
      </c>
      <c r="AR11" s="23" t="s">
        <v>615</v>
      </c>
      <c r="AX11" s="23">
        <f>V11</f>
        <v>2</v>
      </c>
      <c r="AY11">
        <v>2</v>
      </c>
      <c r="AZ11" t="str">
        <f>CONCATENATE($AZ$2,AG11,AH11,AI11,AJ11,AK11,AL11,AM11,AN11,AO11,AP11,AQ11,AR11)</f>
        <v>~/EHFI/plot_pco_with_stats_all.3-4-13.pl -f 3.Zhou.genus_abundance.sg_included.raw -g Zhou.groups -s lt -p 1000 -t dataset_rand -m bray-curtis -z MG-RAST_pipe -c 10 -o Zhou.analysis_2w -cleanup</v>
      </c>
      <c r="BB11" t="s">
        <v>1187</v>
      </c>
    </row>
    <row r="12" spans="1:55">
      <c r="A12" s="27">
        <v>4</v>
      </c>
      <c r="B12" s="27" t="str">
        <f>VLOOKUP(C12,'datasets and notes'!$K$3:$L$18,2,FALSE)</f>
        <v>4.MG-RAST.MG-RAST_default.included.norm</v>
      </c>
      <c r="C12" s="27" t="str">
        <f t="shared" si="0"/>
        <v>MG-RAST.MG-RAST_default.included.norm</v>
      </c>
      <c r="D12" s="27">
        <v>1</v>
      </c>
      <c r="E12" s="32" t="s">
        <v>45</v>
      </c>
      <c r="F12" s="32" t="s">
        <v>4</v>
      </c>
      <c r="G12" s="32" t="s">
        <v>551</v>
      </c>
      <c r="H12" s="32" t="s">
        <v>46</v>
      </c>
      <c r="I12" s="32" t="s">
        <v>47</v>
      </c>
      <c r="J12" s="32" t="s">
        <v>6</v>
      </c>
      <c r="K12" s="32" t="s">
        <v>48</v>
      </c>
      <c r="L12" s="32" t="s">
        <v>49</v>
      </c>
      <c r="AG12" t="str">
        <f>CONCATENATE(" -f ",T11)</f>
        <v xml:space="preserve"> -f 3.Zhou.genus_abundance.sg_included.raw</v>
      </c>
      <c r="AH12" t="str">
        <f>CONCATENATE(" ","-g ","Zhou.groups ")</f>
        <v xml:space="preserve"> -g Zhou.groups </v>
      </c>
      <c r="AI12" t="str">
        <f>CONCATENATE("-s ","gt"," ")</f>
        <v xml:space="preserve">-s gt </v>
      </c>
      <c r="AJ12" t="str">
        <f>CONCATENATE("-p ",$AJ$1 )</f>
        <v>-p 1000</v>
      </c>
      <c r="AK12" t="str">
        <f>CONCATENATE(" -t rowwise_rand ")</f>
        <v xml:space="preserve"> -t rowwise_rand </v>
      </c>
      <c r="AL12" t="str">
        <f>CONCATENATE("-m ",Z11," ")</f>
        <v xml:space="preserve">-m bray-curtis </v>
      </c>
      <c r="AM12" t="str">
        <f>CONCATENATE("-z ",Y11," ")</f>
        <v xml:space="preserve">-z MG-RAST_pipe </v>
      </c>
      <c r="AP12" t="str">
        <f>CONCATENATE("-c ",$AP$1," ")</f>
        <v xml:space="preserve">-c 10 </v>
      </c>
      <c r="AQ12" t="str">
        <f>CONCATENATE("-o ", R11,"b")</f>
        <v>-o Zhou.analysis_2b</v>
      </c>
      <c r="AR12" s="23" t="s">
        <v>615</v>
      </c>
      <c r="AW12" s="23"/>
      <c r="AX12" s="23">
        <f>V11</f>
        <v>2</v>
      </c>
      <c r="AY12">
        <v>3</v>
      </c>
      <c r="AZ12" t="str">
        <f>CONCATENATE($AZ$2,AG12,AH12,AI12,AJ12,AK12,AL12,AM12,AN12,AO12,AP12,AQ12,AR12)</f>
        <v>~/EHFI/plot_pco_with_stats_all.3-4-13.pl -f 3.Zhou.genus_abundance.sg_included.raw -g Zhou.groups -s gt -p 1000 -t rowwise_rand -m bray-curtis -z MG-RAST_pipe -c 10 -o Zhou.analysis_2b -cleanup</v>
      </c>
      <c r="BB12" t="s">
        <v>1188</v>
      </c>
    </row>
    <row r="13" spans="1:55">
      <c r="A13" s="27">
        <v>4</v>
      </c>
      <c r="B13" s="27" t="str">
        <f>VLOOKUP(C13,'datasets and notes'!$K$3:$L$18,2,FALSE)</f>
        <v>4.MG-RAST.MG-RAST_default.included.norm</v>
      </c>
      <c r="C13" s="27" t="str">
        <f t="shared" si="0"/>
        <v>MG-RAST.MG-RAST_default.included.norm</v>
      </c>
      <c r="D13" s="27">
        <v>3</v>
      </c>
      <c r="E13" s="32" t="s">
        <v>53</v>
      </c>
      <c r="F13" s="32" t="s">
        <v>4</v>
      </c>
      <c r="G13" s="32" t="s">
        <v>551</v>
      </c>
      <c r="H13" s="32" t="s">
        <v>54</v>
      </c>
      <c r="I13" s="32" t="s">
        <v>47</v>
      </c>
      <c r="J13" s="32" t="s">
        <v>6</v>
      </c>
      <c r="K13" s="32" t="s">
        <v>48</v>
      </c>
      <c r="L13" s="32" t="s">
        <v>49</v>
      </c>
      <c r="AX13" s="23">
        <f>V11</f>
        <v>2</v>
      </c>
      <c r="AY13">
        <v>4</v>
      </c>
      <c r="AZ13" t="str">
        <f>CONCATENATE($AZ$3,AT10,AU10,AV10,AW10)</f>
        <v>~/EHFI/combine_summary_stats.pl -m pattern -w Zhou.analysis_2w -b Zhou.analysis_2b -o Zhou.analysis_2.P_VALUE_SUMMARY</v>
      </c>
      <c r="BB13" t="s">
        <v>811</v>
      </c>
    </row>
    <row r="14" spans="1:55">
      <c r="A14" s="27">
        <v>4</v>
      </c>
      <c r="B14" s="27" t="str">
        <f>VLOOKUP(C14,'datasets and notes'!$K$3:$L$18,2,FALSE)</f>
        <v>4.MG-RAST.MG-RAST_default.included.norm</v>
      </c>
      <c r="C14" s="27" t="str">
        <f t="shared" si="0"/>
        <v>MG-RAST.MG-RAST_default.included.norm</v>
      </c>
      <c r="D14" s="27">
        <v>30</v>
      </c>
      <c r="E14" s="32" t="s">
        <v>247</v>
      </c>
      <c r="F14" s="32" t="s">
        <v>4</v>
      </c>
      <c r="G14" s="32" t="s">
        <v>551</v>
      </c>
      <c r="H14" s="32" t="s">
        <v>54</v>
      </c>
      <c r="I14" s="32" t="s">
        <v>244</v>
      </c>
      <c r="J14" s="32" t="s">
        <v>6</v>
      </c>
      <c r="K14" s="32" t="s">
        <v>48</v>
      </c>
      <c r="L14" s="32" t="s">
        <v>49</v>
      </c>
      <c r="AX14">
        <f>V11</f>
        <v>2</v>
      </c>
    </row>
    <row r="15" spans="1:55">
      <c r="A15" s="27">
        <v>4</v>
      </c>
      <c r="B15" s="27" t="str">
        <f>VLOOKUP(C15,'datasets and notes'!$K$3:$L$18,2,FALSE)</f>
        <v>4.MG-RAST.MG-RAST_default.included.norm</v>
      </c>
      <c r="C15" s="27" t="str">
        <f t="shared" si="0"/>
        <v>MG-RAST.MG-RAST_default.included.norm</v>
      </c>
      <c r="D15" s="27">
        <v>34</v>
      </c>
      <c r="E15" s="32" t="s">
        <v>256</v>
      </c>
      <c r="F15" s="32" t="s">
        <v>4</v>
      </c>
      <c r="G15" s="32" t="s">
        <v>551</v>
      </c>
      <c r="H15" s="32" t="s">
        <v>54</v>
      </c>
      <c r="I15" s="32" t="s">
        <v>61</v>
      </c>
      <c r="J15" s="32" t="s">
        <v>6</v>
      </c>
      <c r="K15" s="32" t="s">
        <v>48</v>
      </c>
      <c r="L15" s="32" t="s">
        <v>49</v>
      </c>
      <c r="AG15" t="str">
        <f>CONCATENATE(V16)</f>
        <v>3</v>
      </c>
      <c r="AT15" t="str">
        <f>CONCATENATE("-m pattern")</f>
        <v>-m pattern</v>
      </c>
      <c r="AU15" t="str">
        <f>CONCATENATE(" -w ",R16,"w")</f>
        <v xml:space="preserve"> -w Zhou.analysis_3w</v>
      </c>
      <c r="AV15" t="str">
        <f>CONCATENATE(" -b ",R16,"b")</f>
        <v xml:space="preserve"> -b Zhou.analysis_3b</v>
      </c>
      <c r="AW15" s="23" t="str">
        <f>CONCATENATE(" -o ",R16,".P_VALUE_SUMMARY")</f>
        <v xml:space="preserve"> -o Zhou.analysis_3.P_VALUE_SUMMARY</v>
      </c>
      <c r="AX15" s="23">
        <f>V16</f>
        <v>3</v>
      </c>
      <c r="AY15">
        <v>1</v>
      </c>
      <c r="AZ15" t="str">
        <f>CONCATENATE("# ",R16)</f>
        <v># Zhou.analysis_3</v>
      </c>
      <c r="BB15" t="s">
        <v>798</v>
      </c>
    </row>
    <row r="16" spans="1:55">
      <c r="A16" s="26">
        <v>5</v>
      </c>
      <c r="B16" s="26" t="str">
        <f>VLOOKUP(C16,'datasets and notes'!$K$3:$L$18,2,FALSE)</f>
        <v>5.MG-RAST.100p.removed.raw</v>
      </c>
      <c r="C16" s="26" t="str">
        <f t="shared" si="0"/>
        <v>MG-RAST.100p.removed.raw</v>
      </c>
      <c r="D16" s="26">
        <v>23</v>
      </c>
      <c r="E16" s="31" t="s">
        <v>193</v>
      </c>
      <c r="F16" s="31" t="s">
        <v>4</v>
      </c>
      <c r="G16" s="31" t="s">
        <v>551</v>
      </c>
      <c r="H16" s="31" t="s">
        <v>46</v>
      </c>
      <c r="I16" s="31" t="s">
        <v>47</v>
      </c>
      <c r="J16" s="31" t="s">
        <v>5</v>
      </c>
      <c r="K16" s="31" t="s">
        <v>7</v>
      </c>
      <c r="L16" s="31" t="s">
        <v>88</v>
      </c>
      <c r="R16" t="str">
        <f>CONCATENATE("Zhou.analysis_",V16)</f>
        <v>Zhou.analysis_3</v>
      </c>
      <c r="S16" s="27">
        <v>4</v>
      </c>
      <c r="T16" t="s">
        <v>792</v>
      </c>
      <c r="U16" s="27" t="str">
        <f>CONCATENATE(X16,".",AC16,".",AD16,".",AB16)</f>
        <v>MG-RAST.MG-RAST_default.included.norm</v>
      </c>
      <c r="V16" s="27">
        <v>3</v>
      </c>
      <c r="W16" s="32" t="s">
        <v>53</v>
      </c>
      <c r="X16" s="32" t="s">
        <v>4</v>
      </c>
      <c r="Y16" s="32" t="s">
        <v>551</v>
      </c>
      <c r="Z16" s="32" t="s">
        <v>54</v>
      </c>
      <c r="AA16" s="32" t="s">
        <v>47</v>
      </c>
      <c r="AB16" s="32" t="s">
        <v>6</v>
      </c>
      <c r="AC16" s="32" t="s">
        <v>48</v>
      </c>
      <c r="AD16" s="32" t="s">
        <v>49</v>
      </c>
      <c r="AG16" t="str">
        <f>CONCATENATE(" -f ",T16)</f>
        <v xml:space="preserve"> -f 4.Zhou.genus_abundance.normed</v>
      </c>
      <c r="AH16" t="str">
        <f>CONCATENATE(" ","-g ","Zhou.groups ")</f>
        <v xml:space="preserve"> -g Zhou.groups </v>
      </c>
      <c r="AI16" t="str">
        <f>CONCATENATE("-s ","lt"," ")</f>
        <v xml:space="preserve">-s lt </v>
      </c>
      <c r="AJ16" t="str">
        <f>CONCATENATE("-p ",$AJ$1 )</f>
        <v>-p 1000</v>
      </c>
      <c r="AK16" t="str">
        <f>CONCATENATE(" -t dataset_rand ")</f>
        <v xml:space="preserve"> -t dataset_rand </v>
      </c>
      <c r="AL16" t="str">
        <f>CONCATENATE("-m ",Z16," ")</f>
        <v xml:space="preserve">-m euclidean </v>
      </c>
      <c r="AM16" t="str">
        <f>CONCATENATE("-z ",Y16," ")</f>
        <v xml:space="preserve">-z MG-RAST_pipe </v>
      </c>
      <c r="AP16" t="str">
        <f>CONCATENATE("-c ",$AP$1," ")</f>
        <v xml:space="preserve">-c 10 </v>
      </c>
      <c r="AQ16" t="str">
        <f>CONCATENATE("-o ",R16,"w")</f>
        <v>-o Zhou.analysis_3w</v>
      </c>
      <c r="AR16" s="23" t="s">
        <v>615</v>
      </c>
      <c r="AX16" s="23">
        <f>V16</f>
        <v>3</v>
      </c>
      <c r="AY16">
        <v>2</v>
      </c>
      <c r="AZ16" t="str">
        <f>CONCATENATE($AZ$2,AG16,AH16,AI16,AJ16,AK16,AL16,AM16,AN16,AO16,AP16,AQ16,AR16)</f>
        <v>~/EHFI/plot_pco_with_stats_all.3-4-13.pl -f 4.Zhou.genus_abundance.normed -g Zhou.groups -s lt -p 1000 -t dataset_rand -m euclidean -z MG-RAST_pipe -c 10 -o Zhou.analysis_3w -cleanup</v>
      </c>
      <c r="BB16" t="s">
        <v>1189</v>
      </c>
    </row>
    <row r="17" spans="1:54">
      <c r="A17" s="26">
        <v>5</v>
      </c>
      <c r="B17" s="26" t="str">
        <f>VLOOKUP(C17,'datasets and notes'!$K$3:$L$18,2,FALSE)</f>
        <v>5.MG-RAST.100p.removed.raw</v>
      </c>
      <c r="C17" s="26" t="str">
        <f t="shared" si="0"/>
        <v>MG-RAST.100p.removed.raw</v>
      </c>
      <c r="D17" s="26">
        <v>25</v>
      </c>
      <c r="E17" s="31" t="s">
        <v>198</v>
      </c>
      <c r="F17" s="31" t="s">
        <v>4</v>
      </c>
      <c r="G17" s="31" t="s">
        <v>551</v>
      </c>
      <c r="H17" s="31" t="s">
        <v>54</v>
      </c>
      <c r="I17" s="31" t="s">
        <v>47</v>
      </c>
      <c r="J17" s="31" t="s">
        <v>5</v>
      </c>
      <c r="K17" s="31" t="s">
        <v>7</v>
      </c>
      <c r="L17" s="31" t="s">
        <v>88</v>
      </c>
      <c r="AG17" t="str">
        <f>CONCATENATE(" -f ",T16)</f>
        <v xml:space="preserve"> -f 4.Zhou.genus_abundance.normed</v>
      </c>
      <c r="AH17" t="str">
        <f>CONCATENATE(" ","-g ","Zhou.groups ")</f>
        <v xml:space="preserve"> -g Zhou.groups </v>
      </c>
      <c r="AI17" t="str">
        <f>CONCATENATE("-s ","gt"," ")</f>
        <v xml:space="preserve">-s gt </v>
      </c>
      <c r="AJ17" t="str">
        <f>CONCATENATE("-p ",$AJ$1 )</f>
        <v>-p 1000</v>
      </c>
      <c r="AK17" t="str">
        <f>CONCATENATE(" -t rowwise_rand ")</f>
        <v xml:space="preserve"> -t rowwise_rand </v>
      </c>
      <c r="AL17" t="str">
        <f>CONCATENATE("-m ",Z16," ")</f>
        <v xml:space="preserve">-m euclidean </v>
      </c>
      <c r="AM17" t="str">
        <f>CONCATENATE("-z ",Y16," ")</f>
        <v xml:space="preserve">-z MG-RAST_pipe </v>
      </c>
      <c r="AP17" t="str">
        <f>CONCATENATE("-c ",$AP$1," ")</f>
        <v xml:space="preserve">-c 10 </v>
      </c>
      <c r="AQ17" t="str">
        <f>CONCATENATE("-o ", R16,"b")</f>
        <v>-o Zhou.analysis_3b</v>
      </c>
      <c r="AR17" s="23" t="s">
        <v>615</v>
      </c>
      <c r="AW17" s="23"/>
      <c r="AX17" s="23">
        <f>V16</f>
        <v>3</v>
      </c>
      <c r="AY17">
        <v>3</v>
      </c>
      <c r="AZ17" t="str">
        <f>CONCATENATE($AZ$2,AG17,AH17,AI17,AJ17,AK17,AL17,AM17,AN17,AO17,AP17,AQ17,AR17)</f>
        <v>~/EHFI/plot_pco_with_stats_all.3-4-13.pl -f 4.Zhou.genus_abundance.normed -g Zhou.groups -s gt -p 1000 -t rowwise_rand -m euclidean -z MG-RAST_pipe -c 10 -o Zhou.analysis_3b -cleanup</v>
      </c>
      <c r="BB17" t="s">
        <v>1190</v>
      </c>
    </row>
    <row r="18" spans="1:54">
      <c r="A18" s="26">
        <v>6</v>
      </c>
      <c r="B18" s="26" t="str">
        <f>VLOOKUP(C18,'datasets and notes'!$K$3:$L$18,2,FALSE)</f>
        <v>6.MG-RAST.100p.removed.norm</v>
      </c>
      <c r="C18" s="26" t="str">
        <f t="shared" si="0"/>
        <v>MG-RAST.100p.removed.norm</v>
      </c>
      <c r="D18" s="26">
        <v>22</v>
      </c>
      <c r="E18" s="31" t="s">
        <v>192</v>
      </c>
      <c r="F18" s="31" t="s">
        <v>4</v>
      </c>
      <c r="G18" s="31" t="s">
        <v>551</v>
      </c>
      <c r="H18" s="31" t="s">
        <v>46</v>
      </c>
      <c r="I18" s="31" t="s">
        <v>47</v>
      </c>
      <c r="J18" s="31" t="s">
        <v>6</v>
      </c>
      <c r="K18" s="31" t="s">
        <v>7</v>
      </c>
      <c r="L18" s="31" t="s">
        <v>88</v>
      </c>
      <c r="AX18" s="23">
        <f>V16</f>
        <v>3</v>
      </c>
      <c r="AY18">
        <v>4</v>
      </c>
      <c r="AZ18" t="str">
        <f>CONCATENATE($AZ$3,AT15,AU15,AV15,AW15)</f>
        <v>~/EHFI/combine_summary_stats.pl -m pattern -w Zhou.analysis_3w -b Zhou.analysis_3b -o Zhou.analysis_3.P_VALUE_SUMMARY</v>
      </c>
      <c r="BB18" t="s">
        <v>812</v>
      </c>
    </row>
    <row r="19" spans="1:54">
      <c r="A19" s="26">
        <v>6</v>
      </c>
      <c r="B19" s="26" t="str">
        <f>VLOOKUP(C19,'datasets and notes'!$K$3:$L$18,2,FALSE)</f>
        <v>6.MG-RAST.100p.removed.norm</v>
      </c>
      <c r="C19" s="26" t="str">
        <f t="shared" si="0"/>
        <v>MG-RAST.100p.removed.norm</v>
      </c>
      <c r="D19" s="26">
        <v>24</v>
      </c>
      <c r="E19" s="31" t="s">
        <v>197</v>
      </c>
      <c r="F19" s="31" t="s">
        <v>4</v>
      </c>
      <c r="G19" s="31" t="s">
        <v>551</v>
      </c>
      <c r="H19" s="31" t="s">
        <v>54</v>
      </c>
      <c r="I19" s="31" t="s">
        <v>47</v>
      </c>
      <c r="J19" s="31" t="s">
        <v>6</v>
      </c>
      <c r="K19" s="31" t="s">
        <v>7</v>
      </c>
      <c r="L19" s="31" t="s">
        <v>88</v>
      </c>
      <c r="AX19">
        <f>V16</f>
        <v>3</v>
      </c>
    </row>
    <row r="20" spans="1:54">
      <c r="A20" s="26">
        <v>7</v>
      </c>
      <c r="B20" s="26" t="str">
        <f>VLOOKUP(C20,'datasets and notes'!$K$3:$L$18,2,FALSE)</f>
        <v>7.MG-RAST.100p.included.raw</v>
      </c>
      <c r="C20" s="26" t="str">
        <f t="shared" si="0"/>
        <v>MG-RAST.100p.included.raw</v>
      </c>
      <c r="D20" s="26">
        <v>16</v>
      </c>
      <c r="E20" s="31" t="s">
        <v>127</v>
      </c>
      <c r="F20" s="31" t="s">
        <v>4</v>
      </c>
      <c r="G20" s="31" t="s">
        <v>551</v>
      </c>
      <c r="H20" s="31" t="s">
        <v>46</v>
      </c>
      <c r="I20" s="31" t="s">
        <v>47</v>
      </c>
      <c r="J20" s="31" t="s">
        <v>5</v>
      </c>
      <c r="K20" s="31" t="s">
        <v>7</v>
      </c>
      <c r="L20" s="31" t="s">
        <v>49</v>
      </c>
      <c r="AG20" t="str">
        <f>CONCATENATE(V21)</f>
        <v>4</v>
      </c>
      <c r="AT20" t="str">
        <f>CONCATENATE("-m pattern")</f>
        <v>-m pattern</v>
      </c>
      <c r="AU20" t="str">
        <f>CONCATENATE(" -w ",R21,"w")</f>
        <v xml:space="preserve"> -w Zhou.analysis_4w</v>
      </c>
      <c r="AV20" t="str">
        <f>CONCATENATE(" -b ",R21,"b")</f>
        <v xml:space="preserve"> -b Zhou.analysis_4b</v>
      </c>
      <c r="AW20" s="23" t="str">
        <f>CONCATENATE(" -o ",R21,".P_VALUE_SUMMARY")</f>
        <v xml:space="preserve"> -o Zhou.analysis_4.P_VALUE_SUMMARY</v>
      </c>
      <c r="AX20" s="23">
        <f>V21</f>
        <v>4</v>
      </c>
      <c r="AY20">
        <v>1</v>
      </c>
      <c r="AZ20" t="str">
        <f>CONCATENATE("# ",R21)</f>
        <v># Zhou.analysis_4</v>
      </c>
      <c r="BB20" t="s">
        <v>799</v>
      </c>
    </row>
    <row r="21" spans="1:54">
      <c r="A21" s="26">
        <v>7</v>
      </c>
      <c r="B21" s="26" t="str">
        <f>VLOOKUP(C21,'datasets and notes'!$K$3:$L$18,2,FALSE)</f>
        <v>7.MG-RAST.100p.included.raw</v>
      </c>
      <c r="C21" s="26" t="str">
        <f t="shared" si="0"/>
        <v>MG-RAST.100p.included.raw</v>
      </c>
      <c r="D21" s="26">
        <v>18</v>
      </c>
      <c r="E21" s="31" t="s">
        <v>130</v>
      </c>
      <c r="F21" s="31" t="s">
        <v>4</v>
      </c>
      <c r="G21" s="31" t="s">
        <v>551</v>
      </c>
      <c r="H21" s="31" t="s">
        <v>54</v>
      </c>
      <c r="I21" s="31" t="s">
        <v>47</v>
      </c>
      <c r="J21" s="31" t="s">
        <v>5</v>
      </c>
      <c r="K21" s="31" t="s">
        <v>7</v>
      </c>
      <c r="L21" s="31" t="s">
        <v>49</v>
      </c>
      <c r="R21" t="str">
        <f>CONCATENATE("Zhou.analysis_",V21)</f>
        <v>Zhou.analysis_4</v>
      </c>
      <c r="S21" s="27">
        <v>3</v>
      </c>
      <c r="T21" t="s">
        <v>793</v>
      </c>
      <c r="U21" s="27" t="str">
        <f>CONCATENATE(X21,".",AC21,".",AD21,".",AB21)</f>
        <v>MG-RAST.MG-RAST_default.included.raw</v>
      </c>
      <c r="V21" s="27">
        <v>4</v>
      </c>
      <c r="W21" s="32" t="s">
        <v>55</v>
      </c>
      <c r="X21" s="32" t="s">
        <v>4</v>
      </c>
      <c r="Y21" s="32" t="s">
        <v>551</v>
      </c>
      <c r="Z21" s="32" t="s">
        <v>54</v>
      </c>
      <c r="AA21" s="32" t="s">
        <v>47</v>
      </c>
      <c r="AB21" s="32" t="s">
        <v>5</v>
      </c>
      <c r="AC21" s="32" t="s">
        <v>48</v>
      </c>
      <c r="AD21" s="32" t="s">
        <v>49</v>
      </c>
      <c r="AG21" t="str">
        <f>CONCATENATE(" -f ",T21)</f>
        <v xml:space="preserve"> -f 3.Zhou.genus_abundance.sg_included.raw</v>
      </c>
      <c r="AH21" t="str">
        <f>CONCATENATE(" ","-g ","Zhou.groups ")</f>
        <v xml:space="preserve"> -g Zhou.groups </v>
      </c>
      <c r="AI21" t="str">
        <f>CONCATENATE("-s ","lt"," ")</f>
        <v xml:space="preserve">-s lt </v>
      </c>
      <c r="AJ21" t="str">
        <f>CONCATENATE("-p ",$AJ$1 )</f>
        <v>-p 1000</v>
      </c>
      <c r="AK21" t="str">
        <f>CONCATENATE(" -t dataset_rand ")</f>
        <v xml:space="preserve"> -t dataset_rand </v>
      </c>
      <c r="AL21" t="str">
        <f>CONCATENATE("-m ",Z21," ")</f>
        <v xml:space="preserve">-m euclidean </v>
      </c>
      <c r="AM21" t="str">
        <f>CONCATENATE("-z ",Y21," ")</f>
        <v xml:space="preserve">-z MG-RAST_pipe </v>
      </c>
      <c r="AP21" t="str">
        <f>CONCATENATE("-c ",$AP$1," ")</f>
        <v xml:space="preserve">-c 10 </v>
      </c>
      <c r="AQ21" t="str">
        <f>CONCATENATE("-o ",R21,"w")</f>
        <v>-o Zhou.analysis_4w</v>
      </c>
      <c r="AR21" s="23" t="s">
        <v>615</v>
      </c>
      <c r="AX21" s="23">
        <f>V21</f>
        <v>4</v>
      </c>
      <c r="AY21">
        <v>2</v>
      </c>
      <c r="AZ21" t="str">
        <f>CONCATENATE($AZ$2,AG21,AH21,AI21,AJ21,AK21,AL21,AM21,AN21,AO21,AP21,AQ21,AR21)</f>
        <v>~/EHFI/plot_pco_with_stats_all.3-4-13.pl -f 3.Zhou.genus_abundance.sg_included.raw -g Zhou.groups -s lt -p 1000 -t dataset_rand -m euclidean -z MG-RAST_pipe -c 10 -o Zhou.analysis_4w -cleanup</v>
      </c>
      <c r="BB21" t="s">
        <v>1191</v>
      </c>
    </row>
    <row r="22" spans="1:54">
      <c r="A22" s="26">
        <v>7</v>
      </c>
      <c r="B22" s="26" t="str">
        <f>VLOOKUP(C22,'datasets and notes'!$K$3:$L$18,2,FALSE)</f>
        <v>7.MG-RAST.100p.included.raw</v>
      </c>
      <c r="C22" s="26" t="str">
        <f t="shared" si="0"/>
        <v>MG-RAST.100p.included.raw</v>
      </c>
      <c r="D22" s="26">
        <v>31</v>
      </c>
      <c r="E22" s="31" t="s">
        <v>248</v>
      </c>
      <c r="F22" s="31" t="s">
        <v>4</v>
      </c>
      <c r="G22" s="31" t="s">
        <v>551</v>
      </c>
      <c r="H22" s="31" t="s">
        <v>54</v>
      </c>
      <c r="I22" s="31" t="s">
        <v>244</v>
      </c>
      <c r="J22" s="31" t="s">
        <v>5</v>
      </c>
      <c r="K22" s="31" t="s">
        <v>7</v>
      </c>
      <c r="L22" s="31" t="s">
        <v>49</v>
      </c>
      <c r="AG22" t="str">
        <f>CONCATENATE(" -f ",T21)</f>
        <v xml:space="preserve"> -f 3.Zhou.genus_abundance.sg_included.raw</v>
      </c>
      <c r="AH22" t="str">
        <f>CONCATENATE(" ","-g ","Zhou.groups ")</f>
        <v xml:space="preserve"> -g Zhou.groups </v>
      </c>
      <c r="AI22" t="str">
        <f>CONCATENATE("-s ","gt"," ")</f>
        <v xml:space="preserve">-s gt </v>
      </c>
      <c r="AJ22" t="str">
        <f>CONCATENATE("-p ",$AJ$1 )</f>
        <v>-p 1000</v>
      </c>
      <c r="AK22" t="str">
        <f>CONCATENATE(" -t rowwise_rand ")</f>
        <v xml:space="preserve"> -t rowwise_rand </v>
      </c>
      <c r="AL22" t="str">
        <f>CONCATENATE("-m ",Z21," ")</f>
        <v xml:space="preserve">-m euclidean </v>
      </c>
      <c r="AM22" t="str">
        <f>CONCATENATE("-z ",Y21," ")</f>
        <v xml:space="preserve">-z MG-RAST_pipe </v>
      </c>
      <c r="AP22" t="str">
        <f>CONCATENATE("-c ",$AP$1," ")</f>
        <v xml:space="preserve">-c 10 </v>
      </c>
      <c r="AQ22" t="str">
        <f>CONCATENATE("-o ", R21,"b")</f>
        <v>-o Zhou.analysis_4b</v>
      </c>
      <c r="AR22" s="23" t="s">
        <v>615</v>
      </c>
      <c r="AW22" s="23"/>
      <c r="AX22" s="23">
        <f>V21</f>
        <v>4</v>
      </c>
      <c r="AY22">
        <v>3</v>
      </c>
      <c r="AZ22" t="str">
        <f>CONCATENATE($AZ$2,AG22,AH22,AI22,AJ22,AK22,AL22,AM22,AN22,AO22,AP22,AQ22,AR22)</f>
        <v>~/EHFI/plot_pco_with_stats_all.3-4-13.pl -f 3.Zhou.genus_abundance.sg_included.raw -g Zhou.groups -s gt -p 1000 -t rowwise_rand -m euclidean -z MG-RAST_pipe -c 10 -o Zhou.analysis_4b -cleanup</v>
      </c>
      <c r="BB22" t="s">
        <v>1192</v>
      </c>
    </row>
    <row r="23" spans="1:54">
      <c r="A23" s="26">
        <v>7</v>
      </c>
      <c r="B23" s="26" t="str">
        <f>VLOOKUP(C23,'datasets and notes'!$K$3:$L$18,2,FALSE)</f>
        <v>7.MG-RAST.100p.included.raw</v>
      </c>
      <c r="C23" s="26" t="str">
        <f t="shared" si="0"/>
        <v>MG-RAST.100p.included.raw</v>
      </c>
      <c r="D23" s="26">
        <v>35</v>
      </c>
      <c r="E23" s="31" t="s">
        <v>257</v>
      </c>
      <c r="F23" s="31" t="s">
        <v>4</v>
      </c>
      <c r="G23" s="31" t="s">
        <v>551</v>
      </c>
      <c r="H23" s="31" t="s">
        <v>54</v>
      </c>
      <c r="I23" s="31" t="s">
        <v>61</v>
      </c>
      <c r="J23" s="31" t="s">
        <v>5</v>
      </c>
      <c r="K23" s="31" t="s">
        <v>7</v>
      </c>
      <c r="L23" s="31" t="s">
        <v>49</v>
      </c>
      <c r="AX23" s="23">
        <f>V21</f>
        <v>4</v>
      </c>
      <c r="AY23">
        <v>4</v>
      </c>
      <c r="AZ23" t="str">
        <f>CONCATENATE($AZ$3,AT20,AU20,AV20,AW20)</f>
        <v>~/EHFI/combine_summary_stats.pl -m pattern -w Zhou.analysis_4w -b Zhou.analysis_4b -o Zhou.analysis_4.P_VALUE_SUMMARY</v>
      </c>
      <c r="BB23" t="s">
        <v>813</v>
      </c>
    </row>
    <row r="24" spans="1:54">
      <c r="A24" s="26">
        <v>8</v>
      </c>
      <c r="B24" s="26" t="str">
        <f>VLOOKUP(C24,'datasets and notes'!$K$3:$L$18,2,FALSE)</f>
        <v>8.MG-RAST.100p.included.norm</v>
      </c>
      <c r="C24" s="26" t="str">
        <f t="shared" si="0"/>
        <v>MG-RAST.100p.included.norm</v>
      </c>
      <c r="D24" s="26">
        <v>15</v>
      </c>
      <c r="E24" s="31" t="s">
        <v>126</v>
      </c>
      <c r="F24" s="31" t="s">
        <v>4</v>
      </c>
      <c r="G24" s="31" t="s">
        <v>551</v>
      </c>
      <c r="H24" s="31" t="s">
        <v>46</v>
      </c>
      <c r="I24" s="31" t="s">
        <v>47</v>
      </c>
      <c r="J24" s="31" t="s">
        <v>6</v>
      </c>
      <c r="K24" s="31" t="s">
        <v>7</v>
      </c>
      <c r="L24" s="31" t="s">
        <v>49</v>
      </c>
      <c r="AX24">
        <f>V21</f>
        <v>4</v>
      </c>
    </row>
    <row r="25" spans="1:54">
      <c r="A25" s="26">
        <v>8</v>
      </c>
      <c r="B25" s="26" t="str">
        <f>VLOOKUP(C25,'datasets and notes'!$K$3:$L$18,2,FALSE)</f>
        <v>8.MG-RAST.100p.included.norm</v>
      </c>
      <c r="C25" s="26" t="str">
        <f t="shared" si="0"/>
        <v>MG-RAST.100p.included.norm</v>
      </c>
      <c r="D25" s="26">
        <v>17</v>
      </c>
      <c r="E25" s="31" t="s">
        <v>129</v>
      </c>
      <c r="F25" s="31" t="s">
        <v>4</v>
      </c>
      <c r="G25" s="31" t="s">
        <v>551</v>
      </c>
      <c r="H25" s="31" t="s">
        <v>54</v>
      </c>
      <c r="I25" s="31" t="s">
        <v>47</v>
      </c>
      <c r="J25" s="31" t="s">
        <v>6</v>
      </c>
      <c r="K25" s="31" t="s">
        <v>7</v>
      </c>
      <c r="L25" s="31" t="s">
        <v>49</v>
      </c>
      <c r="AG25" t="str">
        <f>CONCATENATE(V26)</f>
        <v>8</v>
      </c>
      <c r="AT25" t="str">
        <f>CONCATENATE("-m pattern")</f>
        <v>-m pattern</v>
      </c>
      <c r="AU25" t="str">
        <f>CONCATENATE(" -w ",R26,"w")</f>
        <v xml:space="preserve"> -w Zhou.analysis_8w</v>
      </c>
      <c r="AV25" t="str">
        <f>CONCATENATE(" -b ",R26,"b")</f>
        <v xml:space="preserve"> -b Zhou.analysis_8b</v>
      </c>
      <c r="AW25" s="23" t="str">
        <f>CONCATENATE(" -o ",R26,".P_VALUE_SUMMARY")</f>
        <v xml:space="preserve"> -o Zhou.analysis_8.P_VALUE_SUMMARY</v>
      </c>
      <c r="AX25" s="23">
        <f>V26</f>
        <v>8</v>
      </c>
      <c r="AY25">
        <v>1</v>
      </c>
      <c r="AZ25" t="str">
        <f>CONCATENATE("# ",R26)</f>
        <v># Zhou.analysis_8</v>
      </c>
      <c r="BB25" t="s">
        <v>800</v>
      </c>
    </row>
    <row r="26" spans="1:54">
      <c r="A26" s="26">
        <v>8</v>
      </c>
      <c r="B26" s="26" t="str">
        <f>VLOOKUP(C26,'datasets and notes'!$K$3:$L$18,2,FALSE)</f>
        <v>8.MG-RAST.100p.included.norm</v>
      </c>
      <c r="C26" s="26" t="str">
        <f t="shared" si="0"/>
        <v>MG-RAST.100p.included.norm</v>
      </c>
      <c r="D26" s="26">
        <v>32</v>
      </c>
      <c r="E26" s="31" t="s">
        <v>251</v>
      </c>
      <c r="F26" s="31" t="s">
        <v>4</v>
      </c>
      <c r="G26" s="31" t="s">
        <v>551</v>
      </c>
      <c r="H26" s="31" t="s">
        <v>54</v>
      </c>
      <c r="I26" s="31" t="s">
        <v>244</v>
      </c>
      <c r="J26" s="31" t="s">
        <v>6</v>
      </c>
      <c r="K26" s="31" t="s">
        <v>7</v>
      </c>
      <c r="L26" s="31" t="s">
        <v>49</v>
      </c>
      <c r="R26" t="str">
        <f>CONCATENATE("Zhou.analysis_",V26)</f>
        <v>Zhou.analysis_8</v>
      </c>
      <c r="S26" s="27">
        <v>2</v>
      </c>
      <c r="T26" t="s">
        <v>794</v>
      </c>
      <c r="U26" s="27" t="str">
        <f>CONCATENATE(X26,".",AC26,".",AD26,".",AB26)</f>
        <v>MG-RAST.MG-RAST_default.removed.norm</v>
      </c>
      <c r="V26" s="27">
        <v>8</v>
      </c>
      <c r="W26" s="32" t="s">
        <v>87</v>
      </c>
      <c r="X26" s="32" t="s">
        <v>4</v>
      </c>
      <c r="Y26" s="32" t="s">
        <v>551</v>
      </c>
      <c r="Z26" s="32" t="s">
        <v>46</v>
      </c>
      <c r="AA26" s="32" t="s">
        <v>47</v>
      </c>
      <c r="AB26" s="32" t="s">
        <v>6</v>
      </c>
      <c r="AC26" s="32" t="s">
        <v>48</v>
      </c>
      <c r="AD26" s="32" t="s">
        <v>88</v>
      </c>
      <c r="AG26" t="str">
        <f>CONCATENATE(" -f ",T26)</f>
        <v xml:space="preserve"> -f 2.Zhou.genus_abundance.sg_removed.normed</v>
      </c>
      <c r="AH26" t="str">
        <f>CONCATENATE(" ","-g ","Zhou.groups ")</f>
        <v xml:space="preserve"> -g Zhou.groups </v>
      </c>
      <c r="AI26" t="str">
        <f>CONCATENATE("-s ","lt"," ")</f>
        <v xml:space="preserve">-s lt </v>
      </c>
      <c r="AJ26" t="str">
        <f>CONCATENATE("-p ",$AJ$1 )</f>
        <v>-p 1000</v>
      </c>
      <c r="AK26" t="str">
        <f>CONCATENATE(" -t dataset_rand ")</f>
        <v xml:space="preserve"> -t dataset_rand </v>
      </c>
      <c r="AL26" t="str">
        <f>CONCATENATE("-m ",Z26," ")</f>
        <v xml:space="preserve">-m bray-curtis </v>
      </c>
      <c r="AM26" t="str">
        <f>CONCATENATE("-z ",Y26," ")</f>
        <v xml:space="preserve">-z MG-RAST_pipe </v>
      </c>
      <c r="AP26" t="str">
        <f>CONCATENATE("-c ",$AP$1," ")</f>
        <v xml:space="preserve">-c 10 </v>
      </c>
      <c r="AQ26" t="str">
        <f>CONCATENATE("-o ",R26,"w")</f>
        <v>-o Zhou.analysis_8w</v>
      </c>
      <c r="AR26" s="23" t="s">
        <v>615</v>
      </c>
      <c r="AX26" s="23">
        <f>V26</f>
        <v>8</v>
      </c>
      <c r="AY26">
        <v>2</v>
      </c>
      <c r="AZ26" t="str">
        <f>CONCATENATE($AZ$2,AG26,AH26,AI26,AJ26,AK26,AL26,AM26,AN26,AO26,AP26,AQ26,AR26)</f>
        <v>~/EHFI/plot_pco_with_stats_all.3-4-13.pl -f 2.Zhou.genus_abundance.sg_removed.normed -g Zhou.groups -s lt -p 1000 -t dataset_rand -m bray-curtis -z MG-RAST_pipe -c 10 -o Zhou.analysis_8w -cleanup</v>
      </c>
      <c r="BB26" t="s">
        <v>1193</v>
      </c>
    </row>
    <row r="27" spans="1:54">
      <c r="A27" s="26">
        <v>8</v>
      </c>
      <c r="B27" s="26" t="str">
        <f>VLOOKUP(C27,'datasets and notes'!$K$3:$L$18,2,FALSE)</f>
        <v>8.MG-RAST.100p.included.norm</v>
      </c>
      <c r="C27" s="26" t="str">
        <f t="shared" si="0"/>
        <v>MG-RAST.100p.included.norm</v>
      </c>
      <c r="D27" s="26">
        <v>36</v>
      </c>
      <c r="E27" s="31" t="s">
        <v>261</v>
      </c>
      <c r="F27" s="31" t="s">
        <v>4</v>
      </c>
      <c r="G27" s="31" t="s">
        <v>551</v>
      </c>
      <c r="H27" s="31" t="s">
        <v>54</v>
      </c>
      <c r="I27" s="31" t="s">
        <v>61</v>
      </c>
      <c r="J27" s="31" t="s">
        <v>6</v>
      </c>
      <c r="K27" s="31" t="s">
        <v>7</v>
      </c>
      <c r="L27" s="31" t="s">
        <v>49</v>
      </c>
      <c r="AG27" t="str">
        <f>CONCATENATE(" -f ",T26)</f>
        <v xml:space="preserve"> -f 2.Zhou.genus_abundance.sg_removed.normed</v>
      </c>
      <c r="AH27" t="str">
        <f>CONCATENATE(" ","-g ","Zhou.groups ")</f>
        <v xml:space="preserve"> -g Zhou.groups </v>
      </c>
      <c r="AI27" t="str">
        <f>CONCATENATE("-s ","gt"," ")</f>
        <v xml:space="preserve">-s gt </v>
      </c>
      <c r="AJ27" t="str">
        <f>CONCATENATE("-p ",$AJ$1 )</f>
        <v>-p 1000</v>
      </c>
      <c r="AK27" t="str">
        <f>CONCATENATE(" -t rowwise_rand ")</f>
        <v xml:space="preserve"> -t rowwise_rand </v>
      </c>
      <c r="AL27" t="str">
        <f>CONCATENATE("-m ",Z26," ")</f>
        <v xml:space="preserve">-m bray-curtis </v>
      </c>
      <c r="AM27" t="str">
        <f>CONCATENATE("-z ",Y26," ")</f>
        <v xml:space="preserve">-z MG-RAST_pipe </v>
      </c>
      <c r="AP27" t="str">
        <f>CONCATENATE("-c ",$AP$1," ")</f>
        <v xml:space="preserve">-c 10 </v>
      </c>
      <c r="AQ27" t="str">
        <f>CONCATENATE("-o ", R26,"b")</f>
        <v>-o Zhou.analysis_8b</v>
      </c>
      <c r="AR27" s="23" t="s">
        <v>615</v>
      </c>
      <c r="AW27" s="23"/>
      <c r="AX27" s="23">
        <f>V26</f>
        <v>8</v>
      </c>
      <c r="AY27">
        <v>3</v>
      </c>
      <c r="AZ27" t="str">
        <f>CONCATENATE($AZ$2,AG27,AH27,AI27,AJ27,AK27,AL27,AM27,AN27,AO27,AP27,AQ27,AR27)</f>
        <v>~/EHFI/plot_pco_with_stats_all.3-4-13.pl -f 2.Zhou.genus_abundance.sg_removed.normed -g Zhou.groups -s gt -p 1000 -t rowwise_rand -m bray-curtis -z MG-RAST_pipe -c 10 -o Zhou.analysis_8b -cleanup</v>
      </c>
      <c r="BB27" t="s">
        <v>1194</v>
      </c>
    </row>
    <row r="28" spans="1:54">
      <c r="A28" s="26">
        <v>11</v>
      </c>
      <c r="B28" s="26" t="str">
        <f>VLOOKUP(C28,'datasets and notes'!$K$3:$L$18,2,FALSE)</f>
        <v>11.Qiime.Qiime_default.included.raw</v>
      </c>
      <c r="C28" s="26" t="str">
        <f t="shared" si="0"/>
        <v>Qiime.Qiime_default.included.raw</v>
      </c>
      <c r="D28" s="26">
        <v>5</v>
      </c>
      <c r="E28" s="31" t="s">
        <v>59</v>
      </c>
      <c r="F28" s="31" t="s">
        <v>8</v>
      </c>
      <c r="G28" s="31" t="s">
        <v>554</v>
      </c>
      <c r="H28" s="31" t="s">
        <v>60</v>
      </c>
      <c r="I28" s="31" t="s">
        <v>61</v>
      </c>
      <c r="J28" s="31" t="s">
        <v>5</v>
      </c>
      <c r="K28" s="31" t="s">
        <v>62</v>
      </c>
      <c r="L28" s="31" t="s">
        <v>49</v>
      </c>
      <c r="AX28" s="23">
        <f>V26</f>
        <v>8</v>
      </c>
      <c r="AY28">
        <v>4</v>
      </c>
      <c r="AZ28" t="str">
        <f>CONCATENATE($AZ$3,AT25,AU25,AV25,AW25)</f>
        <v>~/EHFI/combine_summary_stats.pl -m pattern -w Zhou.analysis_8w -b Zhou.analysis_8b -o Zhou.analysis_8.P_VALUE_SUMMARY</v>
      </c>
      <c r="BB28" t="s">
        <v>814</v>
      </c>
    </row>
    <row r="29" spans="1:54">
      <c r="A29" s="26">
        <v>12</v>
      </c>
      <c r="B29" s="26" t="str">
        <f>VLOOKUP(C29,'datasets and notes'!$K$3:$L$18,2,FALSE)</f>
        <v>12.Qiime.Qiime_default.included.norm</v>
      </c>
      <c r="C29" s="26" t="str">
        <f t="shared" si="0"/>
        <v>Qiime.Qiime_default.included.norm</v>
      </c>
      <c r="D29" s="26">
        <v>6</v>
      </c>
      <c r="E29" s="31" t="s">
        <v>69</v>
      </c>
      <c r="F29" s="31" t="s">
        <v>8</v>
      </c>
      <c r="G29" s="31" t="s">
        <v>554</v>
      </c>
      <c r="H29" s="31" t="s">
        <v>70</v>
      </c>
      <c r="I29" s="31" t="s">
        <v>61</v>
      </c>
      <c r="J29" s="31" t="s">
        <v>6</v>
      </c>
      <c r="K29" s="31" t="s">
        <v>62</v>
      </c>
      <c r="L29" s="31" t="s">
        <v>49</v>
      </c>
      <c r="AX29">
        <f>V26</f>
        <v>8</v>
      </c>
    </row>
    <row r="30" spans="1:54">
      <c r="A30" s="26">
        <v>11</v>
      </c>
      <c r="B30" s="26" t="str">
        <f>VLOOKUP(C30,'datasets and notes'!$K$3:$L$18,2,FALSE)</f>
        <v>11.Qiime.Qiime_default.included.raw</v>
      </c>
      <c r="C30" s="26" t="str">
        <f t="shared" si="0"/>
        <v>Qiime.Qiime_default.included.raw</v>
      </c>
      <c r="D30" s="26">
        <v>7</v>
      </c>
      <c r="E30" s="31" t="s">
        <v>79</v>
      </c>
      <c r="F30" s="31" t="s">
        <v>8</v>
      </c>
      <c r="G30" s="31" t="s">
        <v>554</v>
      </c>
      <c r="H30" s="31" t="s">
        <v>70</v>
      </c>
      <c r="I30" s="31" t="s">
        <v>61</v>
      </c>
      <c r="J30" s="31" t="s">
        <v>5</v>
      </c>
      <c r="K30" s="31" t="s">
        <v>62</v>
      </c>
      <c r="L30" s="31" t="s">
        <v>49</v>
      </c>
      <c r="AG30" t="str">
        <f>CONCATENATE(V31)</f>
        <v>9</v>
      </c>
      <c r="AT30" t="str">
        <f>CONCATENATE("-m pattern")</f>
        <v>-m pattern</v>
      </c>
      <c r="AU30" t="str">
        <f>CONCATENATE(" -w ",R31,"w")</f>
        <v xml:space="preserve"> -w Zhou.analysis_9w</v>
      </c>
      <c r="AV30" t="str">
        <f>CONCATENATE(" -b ",R31,"b")</f>
        <v xml:space="preserve"> -b Zhou.analysis_9b</v>
      </c>
      <c r="AW30" s="23" t="str">
        <f>CONCATENATE(" -o ",R31,".P_VALUE_SUMMARY")</f>
        <v xml:space="preserve"> -o Zhou.analysis_9.P_VALUE_SUMMARY</v>
      </c>
      <c r="AX30" s="23">
        <f>V31</f>
        <v>9</v>
      </c>
      <c r="AY30">
        <v>1</v>
      </c>
      <c r="AZ30" t="str">
        <f>CONCATENATE("# ",R31)</f>
        <v># Zhou.analysis_9</v>
      </c>
      <c r="BB30" t="s">
        <v>801</v>
      </c>
    </row>
    <row r="31" spans="1:54">
      <c r="A31" s="26">
        <v>9</v>
      </c>
      <c r="B31" s="26" t="str">
        <f>VLOOKUP(C31,'datasets and notes'!$K$3:$L$18,2,FALSE)</f>
        <v>9.Qiime.Qiime_default.removed.raw</v>
      </c>
      <c r="C31" s="26" t="str">
        <f t="shared" si="0"/>
        <v>Qiime.Qiime_default.removed.raw</v>
      </c>
      <c r="D31" s="26">
        <v>12</v>
      </c>
      <c r="E31" s="31" t="s">
        <v>97</v>
      </c>
      <c r="F31" s="31" t="s">
        <v>8</v>
      </c>
      <c r="G31" s="31" t="s">
        <v>554</v>
      </c>
      <c r="H31" s="31" t="s">
        <v>60</v>
      </c>
      <c r="I31" s="31" t="s">
        <v>61</v>
      </c>
      <c r="J31" s="31" t="s">
        <v>5</v>
      </c>
      <c r="K31" s="31" t="s">
        <v>62</v>
      </c>
      <c r="L31" s="31" t="s">
        <v>88</v>
      </c>
      <c r="R31" t="str">
        <f>CONCATENATE("Zhou.analysis_",V31)</f>
        <v>Zhou.analysis_9</v>
      </c>
      <c r="S31" s="27">
        <v>1</v>
      </c>
      <c r="T31" t="s">
        <v>795</v>
      </c>
      <c r="U31" s="27" t="str">
        <f>CONCATENATE(X31,".",AC31,".",AD31,".",AB31)</f>
        <v>MG-RAST.MG-RAST_default.removed.raw</v>
      </c>
      <c r="V31" s="27">
        <v>9</v>
      </c>
      <c r="W31" s="32" t="s">
        <v>89</v>
      </c>
      <c r="X31" s="32" t="s">
        <v>4</v>
      </c>
      <c r="Y31" s="32" t="s">
        <v>551</v>
      </c>
      <c r="Z31" s="32" t="s">
        <v>46</v>
      </c>
      <c r="AA31" s="32" t="s">
        <v>47</v>
      </c>
      <c r="AB31" s="32" t="s">
        <v>5</v>
      </c>
      <c r="AC31" s="32" t="s">
        <v>48</v>
      </c>
      <c r="AD31" s="32" t="s">
        <v>88</v>
      </c>
      <c r="AG31" t="str">
        <f>CONCATENATE(" -f ",T31)</f>
        <v xml:space="preserve"> -f 1.Zhou.genus_abundance.sg_removed.raw</v>
      </c>
      <c r="AH31" t="str">
        <f>CONCATENATE(" ","-g ","Zhou.groups ")</f>
        <v xml:space="preserve"> -g Zhou.groups </v>
      </c>
      <c r="AI31" t="str">
        <f>CONCATENATE("-s ","lt"," ")</f>
        <v xml:space="preserve">-s lt </v>
      </c>
      <c r="AJ31" t="str">
        <f>CONCATENATE("-p ",$AJ$1 )</f>
        <v>-p 1000</v>
      </c>
      <c r="AK31" t="str">
        <f>CONCATENATE(" -t dataset_rand ")</f>
        <v xml:space="preserve"> -t dataset_rand </v>
      </c>
      <c r="AL31" t="str">
        <f>CONCATENATE("-m ",Z31," ")</f>
        <v xml:space="preserve">-m bray-curtis </v>
      </c>
      <c r="AM31" t="str">
        <f>CONCATENATE("-z ",Y31," ")</f>
        <v xml:space="preserve">-z MG-RAST_pipe </v>
      </c>
      <c r="AP31" t="str">
        <f>CONCATENATE("-c ",$AP$1," ")</f>
        <v xml:space="preserve">-c 10 </v>
      </c>
      <c r="AQ31" t="str">
        <f>CONCATENATE("-o ",R31,"w")</f>
        <v>-o Zhou.analysis_9w</v>
      </c>
      <c r="AR31" s="23" t="s">
        <v>615</v>
      </c>
      <c r="AX31" s="23">
        <f>V31</f>
        <v>9</v>
      </c>
      <c r="AY31">
        <v>2</v>
      </c>
      <c r="AZ31" t="str">
        <f>CONCATENATE($AZ$2,AG31,AH31,AI31,AJ31,AK31,AL31,AM31,AN31,AO31,AP31,AQ31,AR31)</f>
        <v>~/EHFI/plot_pco_with_stats_all.3-4-13.pl -f 1.Zhou.genus_abundance.sg_removed.raw -g Zhou.groups -s lt -p 1000 -t dataset_rand -m bray-curtis -z MG-RAST_pipe -c 10 -o Zhou.analysis_9w -cleanup</v>
      </c>
      <c r="BB31" t="s">
        <v>1195</v>
      </c>
    </row>
    <row r="32" spans="1:54">
      <c r="A32" s="26">
        <v>10</v>
      </c>
      <c r="B32" s="26" t="str">
        <f>VLOOKUP(C32,'datasets and notes'!$K$3:$L$18,2,FALSE)</f>
        <v>10.Qiime.Qiime_default.removed.norm</v>
      </c>
      <c r="C32" s="26" t="str">
        <f t="shared" si="0"/>
        <v>Qiime.Qiime_default.removed.norm</v>
      </c>
      <c r="D32" s="26">
        <v>13</v>
      </c>
      <c r="E32" s="31" t="s">
        <v>106</v>
      </c>
      <c r="F32" s="31" t="s">
        <v>8</v>
      </c>
      <c r="G32" s="31" t="s">
        <v>554</v>
      </c>
      <c r="H32" s="31" t="s">
        <v>70</v>
      </c>
      <c r="I32" s="31" t="s">
        <v>61</v>
      </c>
      <c r="J32" s="31" t="s">
        <v>6</v>
      </c>
      <c r="K32" s="31" t="s">
        <v>62</v>
      </c>
      <c r="L32" s="31" t="s">
        <v>88</v>
      </c>
      <c r="AG32" t="str">
        <f>CONCATENATE(" -f ",T31)</f>
        <v xml:space="preserve"> -f 1.Zhou.genus_abundance.sg_removed.raw</v>
      </c>
      <c r="AH32" t="str">
        <f>CONCATENATE(" ","-g ","Zhou.groups ")</f>
        <v xml:space="preserve"> -g Zhou.groups </v>
      </c>
      <c r="AI32" t="str">
        <f>CONCATENATE("-s ","gt"," ")</f>
        <v xml:space="preserve">-s gt </v>
      </c>
      <c r="AJ32" t="str">
        <f>CONCATENATE("-p ",$AJ$1 )</f>
        <v>-p 1000</v>
      </c>
      <c r="AK32" t="str">
        <f>CONCATENATE(" -t rowwise_rand ")</f>
        <v xml:space="preserve"> -t rowwise_rand </v>
      </c>
      <c r="AL32" t="str">
        <f>CONCATENATE("-m ",Z31," ")</f>
        <v xml:space="preserve">-m bray-curtis </v>
      </c>
      <c r="AM32" t="str">
        <f>CONCATENATE("-z ",Y31," ")</f>
        <v xml:space="preserve">-z MG-RAST_pipe </v>
      </c>
      <c r="AP32" t="str">
        <f>CONCATENATE("-c ",$AP$1," ")</f>
        <v xml:space="preserve">-c 10 </v>
      </c>
      <c r="AQ32" t="str">
        <f>CONCATENATE("-o ", R31,"b")</f>
        <v>-o Zhou.analysis_9b</v>
      </c>
      <c r="AR32" s="23" t="s">
        <v>615</v>
      </c>
      <c r="AW32" s="23"/>
      <c r="AX32" s="23">
        <f>V31</f>
        <v>9</v>
      </c>
      <c r="AY32">
        <v>3</v>
      </c>
      <c r="AZ32" t="str">
        <f>CONCATENATE($AZ$2,AG32,AH32,AI32,AJ32,AK32,AL32,AM32,AN32,AO32,AP32,AQ32,AR32)</f>
        <v>~/EHFI/plot_pco_with_stats_all.3-4-13.pl -f 1.Zhou.genus_abundance.sg_removed.raw -g Zhou.groups -s gt -p 1000 -t rowwise_rand -m bray-curtis -z MG-RAST_pipe -c 10 -o Zhou.analysis_9b -cleanup</v>
      </c>
      <c r="BB32" t="s">
        <v>1196</v>
      </c>
    </row>
    <row r="33" spans="1:54">
      <c r="A33" s="26">
        <v>9</v>
      </c>
      <c r="B33" s="26" t="str">
        <f>VLOOKUP(C33,'datasets and notes'!$K$3:$L$18,2,FALSE)</f>
        <v>9.Qiime.Qiime_default.removed.raw</v>
      </c>
      <c r="C33" s="26" t="str">
        <f t="shared" si="0"/>
        <v>Qiime.Qiime_default.removed.raw</v>
      </c>
      <c r="D33" s="26">
        <v>14</v>
      </c>
      <c r="E33" s="31" t="s">
        <v>116</v>
      </c>
      <c r="F33" s="31" t="s">
        <v>8</v>
      </c>
      <c r="G33" s="31" t="s">
        <v>554</v>
      </c>
      <c r="H33" s="31" t="s">
        <v>70</v>
      </c>
      <c r="I33" s="31" t="s">
        <v>61</v>
      </c>
      <c r="J33" s="31" t="s">
        <v>5</v>
      </c>
      <c r="K33" s="31" t="s">
        <v>62</v>
      </c>
      <c r="L33" s="31" t="s">
        <v>88</v>
      </c>
      <c r="AX33" s="23">
        <f>V31</f>
        <v>9</v>
      </c>
      <c r="AY33">
        <v>4</v>
      </c>
      <c r="AZ33" t="str">
        <f>CONCATENATE($AZ$3,AT30,AU30,AV30,AW30)</f>
        <v>~/EHFI/combine_summary_stats.pl -m pattern -w Zhou.analysis_9w -b Zhou.analysis_9b -o Zhou.analysis_9.P_VALUE_SUMMARY</v>
      </c>
      <c r="BB33" t="s">
        <v>815</v>
      </c>
    </row>
    <row r="34" spans="1:54">
      <c r="A34" s="26">
        <v>15</v>
      </c>
      <c r="B34" s="26" t="str">
        <f>VLOOKUP(C34,'datasets and notes'!$K$3:$L$18,2,FALSE)</f>
        <v>15.Qiime.100p.included.raw</v>
      </c>
      <c r="C34" s="26" t="str">
        <f t="shared" ref="C34:C55" si="1">CONCATENATE(F34,".",K34,".",L34,".",J34)</f>
        <v>Qiime.100p.included.raw</v>
      </c>
      <c r="D34" s="26">
        <v>19</v>
      </c>
      <c r="E34" s="31" t="s">
        <v>135</v>
      </c>
      <c r="F34" s="31" t="s">
        <v>8</v>
      </c>
      <c r="G34" s="31" t="s">
        <v>554</v>
      </c>
      <c r="H34" s="31" t="s">
        <v>60</v>
      </c>
      <c r="I34" s="31" t="s">
        <v>61</v>
      </c>
      <c r="J34" s="31" t="s">
        <v>5</v>
      </c>
      <c r="K34" s="31" t="s">
        <v>7</v>
      </c>
      <c r="L34" s="31" t="s">
        <v>49</v>
      </c>
      <c r="AX34">
        <f>V31</f>
        <v>9</v>
      </c>
    </row>
    <row r="35" spans="1:54">
      <c r="A35" s="26">
        <v>16</v>
      </c>
      <c r="B35" s="26" t="str">
        <f>VLOOKUP(C35,'datasets and notes'!$K$3:$L$18,2,FALSE)</f>
        <v>16.Qiime.100p.included.norm</v>
      </c>
      <c r="C35" s="26" t="str">
        <f t="shared" si="1"/>
        <v>Qiime.100p.included.norm</v>
      </c>
      <c r="D35" s="26">
        <v>20</v>
      </c>
      <c r="E35" s="31" t="s">
        <v>153</v>
      </c>
      <c r="F35" s="31" t="s">
        <v>8</v>
      </c>
      <c r="G35" s="31" t="s">
        <v>554</v>
      </c>
      <c r="H35" s="31" t="s">
        <v>70</v>
      </c>
      <c r="I35" s="31" t="s">
        <v>61</v>
      </c>
      <c r="J35" s="31" t="s">
        <v>6</v>
      </c>
      <c r="K35" s="31" t="s">
        <v>7</v>
      </c>
      <c r="L35" s="31" t="s">
        <v>49</v>
      </c>
      <c r="AG35" t="str">
        <f>CONCATENATE(V36)</f>
        <v>10</v>
      </c>
      <c r="AT35" t="str">
        <f>CONCATENATE("-m pattern")</f>
        <v>-m pattern</v>
      </c>
      <c r="AU35" t="str">
        <f>CONCATENATE(" -w ",R36,"w")</f>
        <v xml:space="preserve"> -w Zhou.analysis_10w</v>
      </c>
      <c r="AV35" t="str">
        <f>CONCATENATE(" -b ",R36,"b")</f>
        <v xml:space="preserve"> -b Zhou.analysis_10b</v>
      </c>
      <c r="AW35" s="23" t="str">
        <f>CONCATENATE(" -o ",R36,".P_VALUE_SUMMARY")</f>
        <v xml:space="preserve"> -o Zhou.analysis_10.P_VALUE_SUMMARY</v>
      </c>
      <c r="AX35" s="23">
        <f>V36</f>
        <v>10</v>
      </c>
      <c r="AY35">
        <v>1</v>
      </c>
      <c r="AZ35" t="str">
        <f>CONCATENATE("# ",R36)</f>
        <v># Zhou.analysis_10</v>
      </c>
      <c r="BB35" t="s">
        <v>802</v>
      </c>
    </row>
    <row r="36" spans="1:54">
      <c r="A36" s="26">
        <v>15</v>
      </c>
      <c r="B36" s="26" t="str">
        <f>VLOOKUP(C36,'datasets and notes'!$K$3:$L$18,2,FALSE)</f>
        <v>15.Qiime.100p.included.raw</v>
      </c>
      <c r="C36" s="26" t="str">
        <f t="shared" si="1"/>
        <v>Qiime.100p.included.raw</v>
      </c>
      <c r="D36" s="26">
        <v>21</v>
      </c>
      <c r="E36" s="31" t="s">
        <v>173</v>
      </c>
      <c r="F36" s="31" t="s">
        <v>8</v>
      </c>
      <c r="G36" s="31" t="s">
        <v>554</v>
      </c>
      <c r="H36" s="31" t="s">
        <v>70</v>
      </c>
      <c r="I36" s="31" t="s">
        <v>61</v>
      </c>
      <c r="J36" s="31" t="s">
        <v>5</v>
      </c>
      <c r="K36" s="31" t="s">
        <v>7</v>
      </c>
      <c r="L36" s="31" t="s">
        <v>49</v>
      </c>
      <c r="R36" t="str">
        <f>CONCATENATE("Zhou.analysis_",V36)</f>
        <v>Zhou.analysis_10</v>
      </c>
      <c r="S36" s="27">
        <v>2</v>
      </c>
      <c r="T36" t="s">
        <v>794</v>
      </c>
      <c r="U36" s="27" t="str">
        <f>CONCATENATE(X36,".",AC36,".",AD36,".",AB36)</f>
        <v>MG-RAST.MG-RAST_default.removed.norm</v>
      </c>
      <c r="V36" s="27">
        <v>10</v>
      </c>
      <c r="W36" s="32" t="s">
        <v>92</v>
      </c>
      <c r="X36" s="32" t="s">
        <v>4</v>
      </c>
      <c r="Y36" s="32" t="s">
        <v>551</v>
      </c>
      <c r="Z36" s="32" t="s">
        <v>54</v>
      </c>
      <c r="AA36" s="32" t="s">
        <v>47</v>
      </c>
      <c r="AB36" s="32" t="s">
        <v>6</v>
      </c>
      <c r="AC36" s="32" t="s">
        <v>48</v>
      </c>
      <c r="AD36" s="32" t="s">
        <v>88</v>
      </c>
      <c r="AG36" t="str">
        <f>CONCATENATE(" -f ",T36)</f>
        <v xml:space="preserve"> -f 2.Zhou.genus_abundance.sg_removed.normed</v>
      </c>
      <c r="AH36" t="str">
        <f>CONCATENATE(" ","-g ","Zhou.groups ")</f>
        <v xml:space="preserve"> -g Zhou.groups </v>
      </c>
      <c r="AI36" t="str">
        <f>CONCATENATE("-s ","lt"," ")</f>
        <v xml:space="preserve">-s lt </v>
      </c>
      <c r="AJ36" t="str">
        <f>CONCATENATE("-p ",$AJ$1 )</f>
        <v>-p 1000</v>
      </c>
      <c r="AK36" t="str">
        <f>CONCATENATE(" -t dataset_rand ")</f>
        <v xml:space="preserve"> -t dataset_rand </v>
      </c>
      <c r="AL36" t="str">
        <f>CONCATENATE("-m ",Z36," ")</f>
        <v xml:space="preserve">-m euclidean </v>
      </c>
      <c r="AM36" t="str">
        <f>CONCATENATE("-z ",Y36," ")</f>
        <v xml:space="preserve">-z MG-RAST_pipe </v>
      </c>
      <c r="AP36" t="str">
        <f>CONCATENATE("-c ",$AP$1," ")</f>
        <v xml:space="preserve">-c 10 </v>
      </c>
      <c r="AQ36" t="str">
        <f>CONCATENATE("-o ",R36,"w")</f>
        <v>-o Zhou.analysis_10w</v>
      </c>
      <c r="AR36" s="23" t="s">
        <v>615</v>
      </c>
      <c r="AX36" s="23">
        <f>V36</f>
        <v>10</v>
      </c>
      <c r="AY36">
        <v>2</v>
      </c>
      <c r="AZ36" t="str">
        <f>CONCATENATE($AZ$2,AG36,AH36,AI36,AJ36,AK36,AL36,AM36,AN36,AO36,AP36,AQ36,AR36)</f>
        <v>~/EHFI/plot_pco_with_stats_all.3-4-13.pl -f 2.Zhou.genus_abundance.sg_removed.normed -g Zhou.groups -s lt -p 1000 -t dataset_rand -m euclidean -z MG-RAST_pipe -c 10 -o Zhou.analysis_10w -cleanup</v>
      </c>
      <c r="BB36" t="s">
        <v>1197</v>
      </c>
    </row>
    <row r="37" spans="1:54">
      <c r="A37" s="26">
        <v>13</v>
      </c>
      <c r="B37" s="26" t="str">
        <f>VLOOKUP(C37,'datasets and notes'!$K$3:$L$18,2,FALSE)</f>
        <v>13.Qiime.100p.removed.raw</v>
      </c>
      <c r="C37" s="26" t="str">
        <f t="shared" si="1"/>
        <v>Qiime.100p.removed.raw</v>
      </c>
      <c r="D37" s="26">
        <v>26</v>
      </c>
      <c r="E37" s="31" t="s">
        <v>205</v>
      </c>
      <c r="F37" s="31" t="s">
        <v>8</v>
      </c>
      <c r="G37" s="31" t="s">
        <v>554</v>
      </c>
      <c r="H37" s="31" t="s">
        <v>60</v>
      </c>
      <c r="I37" s="31" t="s">
        <v>61</v>
      </c>
      <c r="J37" s="31" t="s">
        <v>5</v>
      </c>
      <c r="K37" s="31" t="s">
        <v>7</v>
      </c>
      <c r="L37" s="31" t="s">
        <v>88</v>
      </c>
      <c r="AG37" t="str">
        <f>CONCATENATE(" -f ",T36)</f>
        <v xml:space="preserve"> -f 2.Zhou.genus_abundance.sg_removed.normed</v>
      </c>
      <c r="AH37" t="str">
        <f>CONCATENATE(" ","-g ","Zhou.groups ")</f>
        <v xml:space="preserve"> -g Zhou.groups </v>
      </c>
      <c r="AI37" t="str">
        <f>CONCATENATE("-s ","gt"," ")</f>
        <v xml:space="preserve">-s gt </v>
      </c>
      <c r="AJ37" t="str">
        <f>CONCATENATE("-p ",$AJ$1 )</f>
        <v>-p 1000</v>
      </c>
      <c r="AK37" t="str">
        <f>CONCATENATE(" -t rowwise_rand ")</f>
        <v xml:space="preserve"> -t rowwise_rand </v>
      </c>
      <c r="AL37" t="str">
        <f>CONCATENATE("-m ",Z36," ")</f>
        <v xml:space="preserve">-m euclidean </v>
      </c>
      <c r="AM37" t="str">
        <f>CONCATENATE("-z ",Y36," ")</f>
        <v xml:space="preserve">-z MG-RAST_pipe </v>
      </c>
      <c r="AP37" t="str">
        <f>CONCATENATE("-c ",$AP$1," ")</f>
        <v xml:space="preserve">-c 10 </v>
      </c>
      <c r="AQ37" t="str">
        <f>CONCATENATE("-o ", R36,"b")</f>
        <v>-o Zhou.analysis_10b</v>
      </c>
      <c r="AR37" s="23" t="s">
        <v>615</v>
      </c>
      <c r="AW37" s="23"/>
      <c r="AX37" s="23">
        <f>V36</f>
        <v>10</v>
      </c>
      <c r="AY37">
        <v>3</v>
      </c>
      <c r="AZ37" t="str">
        <f>CONCATENATE($AZ$2,AG37,AH37,AI37,AJ37,AK37,AL37,AM37,AN37,AO37,AP37,AQ37,AR37)</f>
        <v>~/EHFI/plot_pco_with_stats_all.3-4-13.pl -f 2.Zhou.genus_abundance.sg_removed.normed -g Zhou.groups -s gt -p 1000 -t rowwise_rand -m euclidean -z MG-RAST_pipe -c 10 -o Zhou.analysis_10b -cleanup</v>
      </c>
      <c r="BB37" t="s">
        <v>1198</v>
      </c>
    </row>
    <row r="38" spans="1:54">
      <c r="A38" s="26">
        <v>14</v>
      </c>
      <c r="B38" s="26" t="str">
        <f>VLOOKUP(C38,'datasets and notes'!$K$3:$L$18,2,FALSE)</f>
        <v>14.Qiime.100p.removed.norm</v>
      </c>
      <c r="C38" s="26" t="str">
        <f t="shared" si="1"/>
        <v>Qiime.100p.removed.norm</v>
      </c>
      <c r="D38" s="26">
        <v>27</v>
      </c>
      <c r="E38" s="31" t="s">
        <v>215</v>
      </c>
      <c r="F38" s="31" t="s">
        <v>8</v>
      </c>
      <c r="G38" s="31" t="s">
        <v>554</v>
      </c>
      <c r="H38" s="31" t="s">
        <v>70</v>
      </c>
      <c r="I38" s="31" t="s">
        <v>61</v>
      </c>
      <c r="J38" s="31" t="s">
        <v>6</v>
      </c>
      <c r="K38" s="31" t="s">
        <v>7</v>
      </c>
      <c r="L38" s="31" t="s">
        <v>88</v>
      </c>
      <c r="AX38" s="23">
        <f>V36</f>
        <v>10</v>
      </c>
      <c r="AY38">
        <v>4</v>
      </c>
      <c r="AZ38" t="str">
        <f>CONCATENATE($AZ$3,AT35,AU35,AV35,AW35)</f>
        <v>~/EHFI/combine_summary_stats.pl -m pattern -w Zhou.analysis_10w -b Zhou.analysis_10b -o Zhou.analysis_10.P_VALUE_SUMMARY</v>
      </c>
      <c r="BB38" t="s">
        <v>816</v>
      </c>
    </row>
    <row r="39" spans="1:54">
      <c r="A39" s="26">
        <v>13</v>
      </c>
      <c r="B39" s="26" t="str">
        <f>VLOOKUP(C39,'datasets and notes'!$K$3:$L$18,2,FALSE)</f>
        <v>13.Qiime.100p.removed.raw</v>
      </c>
      <c r="C39" s="26" t="str">
        <f t="shared" si="1"/>
        <v>Qiime.100p.removed.raw</v>
      </c>
      <c r="D39" s="26">
        <v>28</v>
      </c>
      <c r="E39" s="31" t="s">
        <v>231</v>
      </c>
      <c r="F39" s="31" t="s">
        <v>8</v>
      </c>
      <c r="G39" s="31" t="s">
        <v>554</v>
      </c>
      <c r="H39" s="31" t="s">
        <v>70</v>
      </c>
      <c r="I39" s="31" t="s">
        <v>61</v>
      </c>
      <c r="J39" s="31" t="s">
        <v>5</v>
      </c>
      <c r="K39" s="31" t="s">
        <v>7</v>
      </c>
      <c r="L39" s="31" t="s">
        <v>88</v>
      </c>
      <c r="AX39">
        <f>V36</f>
        <v>10</v>
      </c>
    </row>
    <row r="40" spans="1:54">
      <c r="A40" s="26">
        <v>15</v>
      </c>
      <c r="B40" s="26" t="str">
        <f>VLOOKUP(C40,'datasets and notes'!$K$3:$L$18,2,FALSE)</f>
        <v>15.Qiime.100p.included.raw</v>
      </c>
      <c r="C40" s="26" t="str">
        <f t="shared" si="1"/>
        <v>Qiime.100p.included.raw</v>
      </c>
      <c r="D40" s="26">
        <v>39</v>
      </c>
      <c r="E40" s="31" t="s">
        <v>286</v>
      </c>
      <c r="F40" s="31" t="s">
        <v>8</v>
      </c>
      <c r="G40" s="31" t="s">
        <v>554</v>
      </c>
      <c r="H40" s="31" t="s">
        <v>54</v>
      </c>
      <c r="I40" s="31" t="s">
        <v>61</v>
      </c>
      <c r="J40" s="31" t="s">
        <v>5</v>
      </c>
      <c r="K40" s="31" t="s">
        <v>7</v>
      </c>
      <c r="L40" s="31" t="s">
        <v>49</v>
      </c>
      <c r="AG40" t="str">
        <f>CONCATENATE(V41)</f>
        <v>11</v>
      </c>
      <c r="AT40" t="str">
        <f>CONCATENATE("-m pattern")</f>
        <v>-m pattern</v>
      </c>
      <c r="AU40" t="str">
        <f>CONCATENATE(" -w ",R41,"w")</f>
        <v xml:space="preserve"> -w Zhou.analysis_11w</v>
      </c>
      <c r="AV40" t="str">
        <f>CONCATENATE(" -b ",R41,"b")</f>
        <v xml:space="preserve"> -b Zhou.analysis_11b</v>
      </c>
      <c r="AW40" s="23" t="str">
        <f>CONCATENATE(" -o ",R41,".P_VALUE_SUMMARY")</f>
        <v xml:space="preserve"> -o Zhou.analysis_11.P_VALUE_SUMMARY</v>
      </c>
      <c r="AX40" s="23">
        <f>V41</f>
        <v>11</v>
      </c>
      <c r="AY40">
        <v>1</v>
      </c>
      <c r="AZ40" t="str">
        <f>CONCATENATE("# ",R41)</f>
        <v># Zhou.analysis_11</v>
      </c>
      <c r="BB40" t="s">
        <v>803</v>
      </c>
    </row>
    <row r="41" spans="1:54">
      <c r="A41" s="26">
        <v>16</v>
      </c>
      <c r="B41" s="26" t="str">
        <f>VLOOKUP(C41,'datasets and notes'!$K$3:$L$18,2,FALSE)</f>
        <v>16.Qiime.100p.included.norm</v>
      </c>
      <c r="C41" s="26" t="str">
        <f t="shared" si="1"/>
        <v>Qiime.100p.included.norm</v>
      </c>
      <c r="D41" s="26">
        <v>40</v>
      </c>
      <c r="E41" s="31" t="s">
        <v>294</v>
      </c>
      <c r="F41" s="31" t="s">
        <v>8</v>
      </c>
      <c r="G41" s="31" t="s">
        <v>554</v>
      </c>
      <c r="H41" s="31" t="s">
        <v>54</v>
      </c>
      <c r="I41" s="31" t="s">
        <v>61</v>
      </c>
      <c r="J41" s="31" t="s">
        <v>6</v>
      </c>
      <c r="K41" s="31" t="s">
        <v>7</v>
      </c>
      <c r="L41" s="31" t="s">
        <v>49</v>
      </c>
      <c r="R41" t="str">
        <f>CONCATENATE("Zhou.analysis_",V41)</f>
        <v>Zhou.analysis_11</v>
      </c>
      <c r="S41" s="27">
        <v>1</v>
      </c>
      <c r="T41" t="s">
        <v>795</v>
      </c>
      <c r="U41" s="27" t="str">
        <f>CONCATENATE(X41,".",AC41,".",AD41,".",AB41)</f>
        <v>MG-RAST.MG-RAST_default.removed.raw</v>
      </c>
      <c r="V41" s="27">
        <v>11</v>
      </c>
      <c r="W41" s="32" t="s">
        <v>93</v>
      </c>
      <c r="X41" s="32" t="s">
        <v>4</v>
      </c>
      <c r="Y41" s="32" t="s">
        <v>551</v>
      </c>
      <c r="Z41" s="32" t="s">
        <v>54</v>
      </c>
      <c r="AA41" s="32" t="s">
        <v>47</v>
      </c>
      <c r="AB41" s="32" t="s">
        <v>5</v>
      </c>
      <c r="AC41" s="32" t="s">
        <v>48</v>
      </c>
      <c r="AD41" s="32" t="s">
        <v>88</v>
      </c>
      <c r="AG41" t="str">
        <f>CONCATENATE(" -f ",T41)</f>
        <v xml:space="preserve"> -f 1.Zhou.genus_abundance.sg_removed.raw</v>
      </c>
      <c r="AH41" t="str">
        <f>CONCATENATE(" ","-g ","Zhou.groups ")</f>
        <v xml:space="preserve"> -g Zhou.groups </v>
      </c>
      <c r="AI41" t="str">
        <f>CONCATENATE("-s ","lt"," ")</f>
        <v xml:space="preserve">-s lt </v>
      </c>
      <c r="AJ41" t="str">
        <f>CONCATENATE("-p ",$AJ$1 )</f>
        <v>-p 1000</v>
      </c>
      <c r="AK41" t="str">
        <f>CONCATENATE(" -t dataset_rand ")</f>
        <v xml:space="preserve"> -t dataset_rand </v>
      </c>
      <c r="AL41" t="str">
        <f>CONCATENATE("-m ",Z41," ")</f>
        <v xml:space="preserve">-m euclidean </v>
      </c>
      <c r="AM41" t="str">
        <f>CONCATENATE("-z ",Y41," ")</f>
        <v xml:space="preserve">-z MG-RAST_pipe </v>
      </c>
      <c r="AP41" t="str">
        <f>CONCATENATE("-c ",$AP$1," ")</f>
        <v xml:space="preserve">-c 10 </v>
      </c>
      <c r="AQ41" t="str">
        <f>CONCATENATE("-o ",R41,"w")</f>
        <v>-o Zhou.analysis_11w</v>
      </c>
      <c r="AR41" s="23" t="s">
        <v>615</v>
      </c>
      <c r="AX41" s="23">
        <f>V41</f>
        <v>11</v>
      </c>
      <c r="AY41">
        <v>2</v>
      </c>
      <c r="AZ41" t="str">
        <f>CONCATENATE($AZ$2,AG41,AH41,AI41,AJ41,AK41,AL41,AM41,AN41,AO41,AP41,AQ41,AR41)</f>
        <v>~/EHFI/plot_pco_with_stats_all.3-4-13.pl -f 1.Zhou.genus_abundance.sg_removed.raw -g Zhou.groups -s lt -p 1000 -t dataset_rand -m euclidean -z MG-RAST_pipe -c 10 -o Zhou.analysis_11w -cleanup</v>
      </c>
      <c r="BB41" t="s">
        <v>1199</v>
      </c>
    </row>
    <row r="42" spans="1:54">
      <c r="A42" s="26">
        <v>13</v>
      </c>
      <c r="B42" s="26" t="str">
        <f>VLOOKUP(C42,'datasets and notes'!$K$3:$L$18,2,FALSE)</f>
        <v>13.Qiime.100p.removed.raw</v>
      </c>
      <c r="C42" s="26" t="str">
        <f t="shared" si="1"/>
        <v>Qiime.100p.removed.raw</v>
      </c>
      <c r="D42" s="26">
        <v>41</v>
      </c>
      <c r="E42" s="31" t="s">
        <v>301</v>
      </c>
      <c r="F42" s="31" t="s">
        <v>8</v>
      </c>
      <c r="G42" s="31" t="s">
        <v>554</v>
      </c>
      <c r="H42" s="31" t="s">
        <v>54</v>
      </c>
      <c r="I42" s="31" t="s">
        <v>61</v>
      </c>
      <c r="J42" s="31" t="s">
        <v>5</v>
      </c>
      <c r="K42" s="31" t="s">
        <v>7</v>
      </c>
      <c r="L42" s="31" t="s">
        <v>88</v>
      </c>
      <c r="AG42" t="str">
        <f>CONCATENATE(" -f ",T41)</f>
        <v xml:space="preserve"> -f 1.Zhou.genus_abundance.sg_removed.raw</v>
      </c>
      <c r="AH42" t="str">
        <f>CONCATENATE(" ","-g ","Zhou.groups ")</f>
        <v xml:space="preserve"> -g Zhou.groups </v>
      </c>
      <c r="AI42" t="str">
        <f>CONCATENATE("-s ","gt"," ")</f>
        <v xml:space="preserve">-s gt </v>
      </c>
      <c r="AJ42" t="str">
        <f>CONCATENATE("-p ",$AJ$1 )</f>
        <v>-p 1000</v>
      </c>
      <c r="AK42" t="str">
        <f>CONCATENATE(" -t rowwise_rand ")</f>
        <v xml:space="preserve"> -t rowwise_rand </v>
      </c>
      <c r="AL42" t="str">
        <f>CONCATENATE("-m ",Z41," ")</f>
        <v xml:space="preserve">-m euclidean </v>
      </c>
      <c r="AM42" t="str">
        <f>CONCATENATE("-z ",Y41," ")</f>
        <v xml:space="preserve">-z MG-RAST_pipe </v>
      </c>
      <c r="AP42" t="str">
        <f>CONCATENATE("-c ",$AP$1," ")</f>
        <v xml:space="preserve">-c 10 </v>
      </c>
      <c r="AQ42" t="str">
        <f>CONCATENATE("-o ", R41,"b")</f>
        <v>-o Zhou.analysis_11b</v>
      </c>
      <c r="AR42" s="23" t="s">
        <v>615</v>
      </c>
      <c r="AW42" s="23"/>
      <c r="AX42" s="23">
        <f>V41</f>
        <v>11</v>
      </c>
      <c r="AY42">
        <v>3</v>
      </c>
      <c r="AZ42" t="str">
        <f>CONCATENATE($AZ$2,AG42,AH42,AI42,AJ42,AK42,AL42,AM42,AN42,AO42,AP42,AQ42,AR42)</f>
        <v>~/EHFI/plot_pco_with_stats_all.3-4-13.pl -f 1.Zhou.genus_abundance.sg_removed.raw -g Zhou.groups -s gt -p 1000 -t rowwise_rand -m euclidean -z MG-RAST_pipe -c 10 -o Zhou.analysis_11b -cleanup</v>
      </c>
      <c r="BB42" t="s">
        <v>1200</v>
      </c>
    </row>
    <row r="43" spans="1:54">
      <c r="A43" s="26">
        <v>14</v>
      </c>
      <c r="B43" s="26" t="str">
        <f>VLOOKUP(C43,'datasets and notes'!$K$3:$L$18,2,FALSE)</f>
        <v>14.Qiime.100p.removed.norm</v>
      </c>
      <c r="C43" s="26" t="str">
        <f t="shared" si="1"/>
        <v>Qiime.100p.removed.norm</v>
      </c>
      <c r="D43" s="26">
        <v>42</v>
      </c>
      <c r="E43" s="31" t="s">
        <v>306</v>
      </c>
      <c r="F43" s="31" t="s">
        <v>8</v>
      </c>
      <c r="G43" s="31" t="s">
        <v>554</v>
      </c>
      <c r="H43" s="31" t="s">
        <v>54</v>
      </c>
      <c r="I43" s="31" t="s">
        <v>61</v>
      </c>
      <c r="J43" s="31" t="s">
        <v>6</v>
      </c>
      <c r="K43" s="31" t="s">
        <v>7</v>
      </c>
      <c r="L43" s="31" t="s">
        <v>88</v>
      </c>
      <c r="AX43" s="23">
        <f>V41</f>
        <v>11</v>
      </c>
      <c r="AY43">
        <v>4</v>
      </c>
      <c r="AZ43" t="str">
        <f>CONCATENATE($AZ$3,AT40,AU40,AV40,AW40)</f>
        <v>~/EHFI/combine_summary_stats.pl -m pattern -w Zhou.analysis_11w -b Zhou.analysis_11b -o Zhou.analysis_11.P_VALUE_SUMMARY</v>
      </c>
      <c r="BB43" t="s">
        <v>817</v>
      </c>
    </row>
    <row r="44" spans="1:54">
      <c r="A44" s="26">
        <v>15</v>
      </c>
      <c r="B44" s="26" t="str">
        <f>VLOOKUP(C44,'datasets and notes'!$K$3:$L$18,2,FALSE)</f>
        <v>15.Qiime.100p.included.raw</v>
      </c>
      <c r="C44" s="26" t="str">
        <f t="shared" si="1"/>
        <v>Qiime.100p.included.raw</v>
      </c>
      <c r="D44" s="26">
        <v>43</v>
      </c>
      <c r="E44" s="31" t="s">
        <v>312</v>
      </c>
      <c r="F44" s="31" t="s">
        <v>8</v>
      </c>
      <c r="G44" s="31" t="s">
        <v>554</v>
      </c>
      <c r="H44" s="31" t="s">
        <v>553</v>
      </c>
      <c r="I44" s="31" t="s">
        <v>61</v>
      </c>
      <c r="J44" s="31" t="s">
        <v>5</v>
      </c>
      <c r="K44" s="31" t="s">
        <v>7</v>
      </c>
      <c r="L44" s="31" t="s">
        <v>49</v>
      </c>
      <c r="AX44">
        <f>V41</f>
        <v>11</v>
      </c>
    </row>
    <row r="45" spans="1:54">
      <c r="A45" s="26">
        <v>16</v>
      </c>
      <c r="B45" s="26" t="str">
        <f>VLOOKUP(C45,'datasets and notes'!$K$3:$L$18,2,FALSE)</f>
        <v>16.Qiime.100p.included.norm</v>
      </c>
      <c r="C45" s="26" t="str">
        <f t="shared" si="1"/>
        <v>Qiime.100p.included.norm</v>
      </c>
      <c r="D45" s="26">
        <v>44</v>
      </c>
      <c r="E45" s="31" t="s">
        <v>319</v>
      </c>
      <c r="F45" s="31" t="s">
        <v>8</v>
      </c>
      <c r="G45" s="31" t="s">
        <v>554</v>
      </c>
      <c r="H45" s="31" t="s">
        <v>553</v>
      </c>
      <c r="I45" s="31" t="s">
        <v>61</v>
      </c>
      <c r="J45" s="31" t="s">
        <v>6</v>
      </c>
      <c r="K45" s="31" t="s">
        <v>7</v>
      </c>
      <c r="L45" s="31" t="s">
        <v>49</v>
      </c>
      <c r="AG45" t="str">
        <f>CONCATENATE(V46)</f>
        <v>29</v>
      </c>
      <c r="AT45" t="str">
        <f>CONCATENATE("-m pattern")</f>
        <v>-m pattern</v>
      </c>
      <c r="AU45" t="str">
        <f>CONCATENATE(" -w ",R46,"w")</f>
        <v xml:space="preserve"> -w Zhou.analysis_29w</v>
      </c>
      <c r="AV45" t="str">
        <f>CONCATENATE(" -b ",R46,"b")</f>
        <v xml:space="preserve"> -b Zhou.analysis_29b</v>
      </c>
      <c r="AW45" s="23" t="str">
        <f>CONCATENATE(" -o ",R46,".P_VALUE_SUMMARY")</f>
        <v xml:space="preserve"> -o Zhou.analysis_29.P_VALUE_SUMMARY</v>
      </c>
      <c r="AX45" s="23">
        <f>V46</f>
        <v>29</v>
      </c>
      <c r="AY45">
        <v>1</v>
      </c>
      <c r="AZ45" t="str">
        <f>CONCATENATE("# ",R46)</f>
        <v># Zhou.analysis_29</v>
      </c>
      <c r="BB45" t="s">
        <v>804</v>
      </c>
    </row>
    <row r="46" spans="1:54">
      <c r="A46" s="26">
        <v>13</v>
      </c>
      <c r="B46" s="26" t="str">
        <f>VLOOKUP(C46,'datasets and notes'!$K$3:$L$18,2,FALSE)</f>
        <v>13.Qiime.100p.removed.raw</v>
      </c>
      <c r="C46" s="26" t="str">
        <f t="shared" si="1"/>
        <v>Qiime.100p.removed.raw</v>
      </c>
      <c r="D46" s="26">
        <v>45</v>
      </c>
      <c r="E46" s="31" t="s">
        <v>325</v>
      </c>
      <c r="F46" s="31" t="s">
        <v>8</v>
      </c>
      <c r="G46" s="31" t="s">
        <v>554</v>
      </c>
      <c r="H46" s="31" t="s">
        <v>553</v>
      </c>
      <c r="I46" s="31" t="s">
        <v>61</v>
      </c>
      <c r="J46" s="31" t="s">
        <v>5</v>
      </c>
      <c r="K46" s="31" t="s">
        <v>7</v>
      </c>
      <c r="L46" s="31" t="s">
        <v>88</v>
      </c>
      <c r="R46" t="str">
        <f>CONCATENATE("Zhou.analysis_",V46)</f>
        <v>Zhou.analysis_29</v>
      </c>
      <c r="S46" s="27">
        <v>3</v>
      </c>
      <c r="T46" t="s">
        <v>793</v>
      </c>
      <c r="U46" s="27" t="str">
        <f>CONCATENATE(X46,".",AC46,".",AD46,".",AB46)</f>
        <v>MG-RAST.MG-RAST_default.included.raw</v>
      </c>
      <c r="V46" s="27">
        <v>29</v>
      </c>
      <c r="W46" s="32" t="s">
        <v>243</v>
      </c>
      <c r="X46" s="32" t="s">
        <v>4</v>
      </c>
      <c r="Y46" s="32" t="s">
        <v>551</v>
      </c>
      <c r="Z46" s="32" t="s">
        <v>54</v>
      </c>
      <c r="AA46" s="32" t="s">
        <v>47</v>
      </c>
      <c r="AB46" s="32" t="s">
        <v>5</v>
      </c>
      <c r="AC46" s="32" t="s">
        <v>48</v>
      </c>
      <c r="AD46" s="32" t="s">
        <v>49</v>
      </c>
      <c r="AG46" t="str">
        <f>CONCATENATE(" -f ",T46)</f>
        <v xml:space="preserve"> -f 3.Zhou.genus_abundance.sg_included.raw</v>
      </c>
      <c r="AH46" t="str">
        <f>CONCATENATE(" ","-g ","Zhou.groups ")</f>
        <v xml:space="preserve"> -g Zhou.groups </v>
      </c>
      <c r="AI46" t="str">
        <f>CONCATENATE("-s ","lt"," ")</f>
        <v xml:space="preserve">-s lt </v>
      </c>
      <c r="AJ46" t="str">
        <f>CONCATENATE("-p ",$AJ$1 )</f>
        <v>-p 1000</v>
      </c>
      <c r="AK46" t="str">
        <f>CONCATENATE(" -t dataset_rand ")</f>
        <v xml:space="preserve"> -t dataset_rand </v>
      </c>
      <c r="AL46" t="str">
        <f>CONCATENATE("-m ",Z46," ")</f>
        <v xml:space="preserve">-m euclidean </v>
      </c>
      <c r="AM46" t="str">
        <f>CONCATENATE("-z ",Y46," ")</f>
        <v xml:space="preserve">-z MG-RAST_pipe </v>
      </c>
      <c r="AP46" t="str">
        <f>CONCATENATE("-c ",$AP$1," ")</f>
        <v xml:space="preserve">-c 10 </v>
      </c>
      <c r="AQ46" t="str">
        <f>CONCATENATE("-o ",R46,"w")</f>
        <v>-o Zhou.analysis_29w</v>
      </c>
      <c r="AR46" s="23" t="s">
        <v>615</v>
      </c>
      <c r="AX46" s="23">
        <f>V46</f>
        <v>29</v>
      </c>
      <c r="AY46">
        <v>2</v>
      </c>
      <c r="AZ46" t="str">
        <f>CONCATENATE($AZ$2,AG46,AH46,AI46,AJ46,AK46,AL46,AM46,AN46,AO46,AP46,AQ46,AR46)</f>
        <v>~/EHFI/plot_pco_with_stats_all.3-4-13.pl -f 3.Zhou.genus_abundance.sg_included.raw -g Zhou.groups -s lt -p 1000 -t dataset_rand -m euclidean -z MG-RAST_pipe -c 10 -o Zhou.analysis_29w -cleanup</v>
      </c>
      <c r="BB46" t="s">
        <v>1201</v>
      </c>
    </row>
    <row r="47" spans="1:54">
      <c r="A47" s="26">
        <v>14</v>
      </c>
      <c r="B47" s="26" t="str">
        <f>VLOOKUP(C47,'datasets and notes'!$K$3:$L$18,2,FALSE)</f>
        <v>14.Qiime.100p.removed.norm</v>
      </c>
      <c r="C47" s="26" t="str">
        <f t="shared" si="1"/>
        <v>Qiime.100p.removed.norm</v>
      </c>
      <c r="D47" s="26">
        <v>46</v>
      </c>
      <c r="E47" s="31" t="s">
        <v>329</v>
      </c>
      <c r="F47" s="31" t="s">
        <v>8</v>
      </c>
      <c r="G47" s="31" t="s">
        <v>554</v>
      </c>
      <c r="H47" s="31" t="s">
        <v>553</v>
      </c>
      <c r="I47" s="31" t="s">
        <v>61</v>
      </c>
      <c r="J47" s="31" t="s">
        <v>6</v>
      </c>
      <c r="K47" s="31" t="s">
        <v>7</v>
      </c>
      <c r="L47" s="31" t="s">
        <v>88</v>
      </c>
      <c r="AG47" t="str">
        <f>CONCATENATE(" -f ",T46)</f>
        <v xml:space="preserve"> -f 3.Zhou.genus_abundance.sg_included.raw</v>
      </c>
      <c r="AH47" t="str">
        <f>CONCATENATE(" ","-g ","Zhou.groups ")</f>
        <v xml:space="preserve"> -g Zhou.groups </v>
      </c>
      <c r="AI47" t="str">
        <f>CONCATENATE("-s ","gt"," ")</f>
        <v xml:space="preserve">-s gt </v>
      </c>
      <c r="AJ47" t="str">
        <f>CONCATENATE("-p ",$AJ$1 )</f>
        <v>-p 1000</v>
      </c>
      <c r="AK47" t="str">
        <f>CONCATENATE(" -t rowwise_rand ")</f>
        <v xml:space="preserve"> -t rowwise_rand </v>
      </c>
      <c r="AL47" t="str">
        <f>CONCATENATE("-m ",Z46," ")</f>
        <v xml:space="preserve">-m euclidean </v>
      </c>
      <c r="AM47" t="str">
        <f>CONCATENATE("-z ",Y46," ")</f>
        <v xml:space="preserve">-z MG-RAST_pipe </v>
      </c>
      <c r="AP47" t="str">
        <f>CONCATENATE("-c ",$AP$1," ")</f>
        <v xml:space="preserve">-c 10 </v>
      </c>
      <c r="AQ47" t="str">
        <f>CONCATENATE("-o ", R46,"b")</f>
        <v>-o Zhou.analysis_29b</v>
      </c>
      <c r="AR47" s="23" t="s">
        <v>615</v>
      </c>
      <c r="AW47" s="23"/>
      <c r="AX47" s="23">
        <f>V46</f>
        <v>29</v>
      </c>
      <c r="AY47">
        <v>3</v>
      </c>
      <c r="AZ47" t="str">
        <f>CONCATENATE($AZ$2,AG47,AH47,AI47,AJ47,AK47,AL47,AM47,AN47,AO47,AP47,AQ47,AR47)</f>
        <v>~/EHFI/plot_pco_with_stats_all.3-4-13.pl -f 3.Zhou.genus_abundance.sg_included.raw -g Zhou.groups -s gt -p 1000 -t rowwise_rand -m euclidean -z MG-RAST_pipe -c 10 -o Zhou.analysis_29b -cleanup</v>
      </c>
      <c r="BB47" t="s">
        <v>1202</v>
      </c>
    </row>
    <row r="48" spans="1:54">
      <c r="A48" s="26">
        <v>11</v>
      </c>
      <c r="B48" s="26" t="str">
        <f>VLOOKUP(C48,'datasets and notes'!$K$3:$L$18,2,FALSE)</f>
        <v>11.Qiime.Qiime_default.included.raw</v>
      </c>
      <c r="C48" s="26" t="str">
        <f t="shared" si="1"/>
        <v>Qiime.Qiime_default.included.raw</v>
      </c>
      <c r="D48" s="26">
        <v>47</v>
      </c>
      <c r="E48" s="31" t="s">
        <v>335</v>
      </c>
      <c r="F48" s="31" t="s">
        <v>8</v>
      </c>
      <c r="G48" s="31" t="s">
        <v>554</v>
      </c>
      <c r="H48" s="31" t="s">
        <v>553</v>
      </c>
      <c r="I48" s="31" t="s">
        <v>61</v>
      </c>
      <c r="J48" s="31" t="s">
        <v>5</v>
      </c>
      <c r="K48" s="31" t="s">
        <v>62</v>
      </c>
      <c r="L48" s="31" t="s">
        <v>49</v>
      </c>
      <c r="AX48" s="23">
        <f>V46</f>
        <v>29</v>
      </c>
      <c r="AY48">
        <v>4</v>
      </c>
      <c r="AZ48" t="str">
        <f>CONCATENATE($AZ$3,AT45,AU45,AV45,AW45)</f>
        <v>~/EHFI/combine_summary_stats.pl -m pattern -w Zhou.analysis_29w -b Zhou.analysis_29b -o Zhou.analysis_29.P_VALUE_SUMMARY</v>
      </c>
      <c r="BB48" t="s">
        <v>818</v>
      </c>
    </row>
    <row r="49" spans="1:54">
      <c r="A49" s="26">
        <v>11</v>
      </c>
      <c r="B49" s="26" t="str">
        <f>VLOOKUP(C49,'datasets and notes'!$K$3:$L$18,2,FALSE)</f>
        <v>11.Qiime.Qiime_default.included.raw</v>
      </c>
      <c r="C49" s="26" t="str">
        <f t="shared" si="1"/>
        <v>Qiime.Qiime_default.included.raw</v>
      </c>
      <c r="D49" s="26">
        <v>48</v>
      </c>
      <c r="E49" s="31" t="s">
        <v>339</v>
      </c>
      <c r="F49" s="31" t="s">
        <v>8</v>
      </c>
      <c r="G49" s="31" t="s">
        <v>554</v>
      </c>
      <c r="H49" s="31" t="s">
        <v>54</v>
      </c>
      <c r="I49" s="31" t="s">
        <v>61</v>
      </c>
      <c r="J49" s="31" t="s">
        <v>5</v>
      </c>
      <c r="K49" s="31" t="s">
        <v>62</v>
      </c>
      <c r="L49" s="31" t="s">
        <v>49</v>
      </c>
      <c r="AX49">
        <f>V46</f>
        <v>29</v>
      </c>
    </row>
    <row r="50" spans="1:54">
      <c r="A50" s="26">
        <v>9</v>
      </c>
      <c r="B50" s="26" t="str">
        <f>VLOOKUP(C50,'datasets and notes'!$K$3:$L$18,2,FALSE)</f>
        <v>9.Qiime.Qiime_default.removed.raw</v>
      </c>
      <c r="C50" s="26" t="str">
        <f t="shared" si="1"/>
        <v>Qiime.Qiime_default.removed.raw</v>
      </c>
      <c r="D50" s="26">
        <v>49</v>
      </c>
      <c r="E50" s="31" t="s">
        <v>345</v>
      </c>
      <c r="F50" s="31" t="s">
        <v>8</v>
      </c>
      <c r="G50" s="31" t="s">
        <v>554</v>
      </c>
      <c r="H50" s="31" t="s">
        <v>553</v>
      </c>
      <c r="I50" s="31" t="s">
        <v>61</v>
      </c>
      <c r="J50" s="31" t="s">
        <v>5</v>
      </c>
      <c r="K50" s="31" t="s">
        <v>62</v>
      </c>
      <c r="L50" s="31" t="s">
        <v>88</v>
      </c>
      <c r="AG50" t="str">
        <f>CONCATENATE(V51)</f>
        <v>30</v>
      </c>
      <c r="AT50" t="str">
        <f>CONCATENATE("-m pattern")</f>
        <v>-m pattern</v>
      </c>
      <c r="AU50" t="str">
        <f>CONCATENATE(" -w ",R51,"w")</f>
        <v xml:space="preserve"> -w Zhou.analysis_30w</v>
      </c>
      <c r="AV50" t="str">
        <f>CONCATENATE(" -b ",R51,"b")</f>
        <v xml:space="preserve"> -b Zhou.analysis_30b</v>
      </c>
      <c r="AW50" s="23" t="str">
        <f>CONCATENATE(" -o ",R51,".P_VALUE_SUMMARY")</f>
        <v xml:space="preserve"> -o Zhou.analysis_30.P_VALUE_SUMMARY</v>
      </c>
      <c r="AX50" s="23">
        <f>V51</f>
        <v>30</v>
      </c>
      <c r="AY50">
        <v>1</v>
      </c>
      <c r="AZ50" t="str">
        <f>CONCATENATE("# ",R51)</f>
        <v># Zhou.analysis_30</v>
      </c>
      <c r="BB50" t="s">
        <v>805</v>
      </c>
    </row>
    <row r="51" spans="1:54">
      <c r="A51" s="26">
        <v>9</v>
      </c>
      <c r="B51" s="26" t="str">
        <f>VLOOKUP(C51,'datasets and notes'!$K$3:$L$18,2,FALSE)</f>
        <v>9.Qiime.Qiime_default.removed.raw</v>
      </c>
      <c r="C51" s="26" t="str">
        <f t="shared" si="1"/>
        <v>Qiime.Qiime_default.removed.raw</v>
      </c>
      <c r="D51" s="26">
        <v>50</v>
      </c>
      <c r="E51" s="31" t="s">
        <v>347</v>
      </c>
      <c r="F51" s="31" t="s">
        <v>8</v>
      </c>
      <c r="G51" s="31" t="s">
        <v>554</v>
      </c>
      <c r="H51" s="31" t="s">
        <v>54</v>
      </c>
      <c r="I51" s="31" t="s">
        <v>61</v>
      </c>
      <c r="J51" s="31" t="s">
        <v>5</v>
      </c>
      <c r="K51" s="31" t="s">
        <v>62</v>
      </c>
      <c r="L51" s="31" t="s">
        <v>88</v>
      </c>
      <c r="R51" t="str">
        <f>CONCATENATE("Zhou.analysis_",V51)</f>
        <v>Zhou.analysis_30</v>
      </c>
      <c r="S51" s="27">
        <v>4</v>
      </c>
      <c r="T51" t="s">
        <v>792</v>
      </c>
      <c r="U51" s="27" t="str">
        <f>CONCATENATE(X51,".",AC51,".",AD51,".",AB51)</f>
        <v>MG-RAST.MG-RAST_default.included.norm</v>
      </c>
      <c r="V51" s="27">
        <v>30</v>
      </c>
      <c r="W51" s="32" t="s">
        <v>247</v>
      </c>
      <c r="X51" s="32" t="s">
        <v>4</v>
      </c>
      <c r="Y51" s="32" t="s">
        <v>551</v>
      </c>
      <c r="Z51" s="32" t="s">
        <v>54</v>
      </c>
      <c r="AA51" s="32" t="s">
        <v>47</v>
      </c>
      <c r="AB51" s="32" t="s">
        <v>6</v>
      </c>
      <c r="AC51" s="32" t="s">
        <v>48</v>
      </c>
      <c r="AD51" s="32" t="s">
        <v>49</v>
      </c>
      <c r="AG51" t="str">
        <f>CONCATENATE(" -f ",T51)</f>
        <v xml:space="preserve"> -f 4.Zhou.genus_abundance.normed</v>
      </c>
      <c r="AH51" t="str">
        <f>CONCATENATE(" ","-g ","Zhou.groups ")</f>
        <v xml:space="preserve"> -g Zhou.groups </v>
      </c>
      <c r="AI51" t="str">
        <f>CONCATENATE("-s ","lt"," ")</f>
        <v xml:space="preserve">-s lt </v>
      </c>
      <c r="AJ51" t="str">
        <f>CONCATENATE("-p ",$AJ$1 )</f>
        <v>-p 1000</v>
      </c>
      <c r="AK51" t="str">
        <f>CONCATENATE(" -t dataset_rand ")</f>
        <v xml:space="preserve"> -t dataset_rand </v>
      </c>
      <c r="AL51" t="str">
        <f>CONCATENATE("-m ",Z51," ")</f>
        <v xml:space="preserve">-m euclidean </v>
      </c>
      <c r="AM51" t="str">
        <f>CONCATENATE("-z ",Y51," ")</f>
        <v xml:space="preserve">-z MG-RAST_pipe </v>
      </c>
      <c r="AP51" t="str">
        <f>CONCATENATE("-c ",$AP$1," ")</f>
        <v xml:space="preserve">-c 10 </v>
      </c>
      <c r="AQ51" t="str">
        <f>CONCATENATE("-o ",R51,"w")</f>
        <v>-o Zhou.analysis_30w</v>
      </c>
      <c r="AR51" s="23" t="s">
        <v>615</v>
      </c>
      <c r="AX51" s="23">
        <f>V51</f>
        <v>30</v>
      </c>
      <c r="AY51">
        <v>2</v>
      </c>
      <c r="AZ51" t="str">
        <f>CONCATENATE($AZ$2,AG51,AH51,AI51,AJ51,AK51,AL51,AM51,AN51,AO51,AP51,AQ51,AR51)</f>
        <v>~/EHFI/plot_pco_with_stats_all.3-4-13.pl -f 4.Zhou.genus_abundance.normed -g Zhou.groups -s lt -p 1000 -t dataset_rand -m euclidean -z MG-RAST_pipe -c 10 -o Zhou.analysis_30w -cleanup</v>
      </c>
      <c r="BB51" t="s">
        <v>1203</v>
      </c>
    </row>
    <row r="52" spans="1:54">
      <c r="A52" s="26">
        <v>12</v>
      </c>
      <c r="B52" s="26" t="str">
        <f>VLOOKUP(C52,'datasets and notes'!$K$3:$L$18,2,FALSE)</f>
        <v>12.Qiime.Qiime_default.included.norm</v>
      </c>
      <c r="C52" s="26" t="str">
        <f t="shared" si="1"/>
        <v>Qiime.Qiime_default.included.norm</v>
      </c>
      <c r="D52" s="26">
        <v>51</v>
      </c>
      <c r="E52" s="31" t="s">
        <v>352</v>
      </c>
      <c r="F52" s="31" t="s">
        <v>8</v>
      </c>
      <c r="G52" s="31" t="s">
        <v>554</v>
      </c>
      <c r="H52" s="31" t="s">
        <v>553</v>
      </c>
      <c r="I52" s="31" t="s">
        <v>61</v>
      </c>
      <c r="J52" s="31" t="s">
        <v>6</v>
      </c>
      <c r="K52" s="31" t="s">
        <v>62</v>
      </c>
      <c r="L52" s="31" t="s">
        <v>49</v>
      </c>
      <c r="AG52" t="str">
        <f>CONCATENATE(" -f ",T51)</f>
        <v xml:space="preserve"> -f 4.Zhou.genus_abundance.normed</v>
      </c>
      <c r="AH52" t="str">
        <f>CONCATENATE(" ","-g ","Zhou.groups ")</f>
        <v xml:space="preserve"> -g Zhou.groups </v>
      </c>
      <c r="AI52" t="str">
        <f>CONCATENATE("-s ","gt"," ")</f>
        <v xml:space="preserve">-s gt </v>
      </c>
      <c r="AJ52" t="str">
        <f>CONCATENATE("-p ",$AJ$1 )</f>
        <v>-p 1000</v>
      </c>
      <c r="AK52" t="str">
        <f>CONCATENATE(" -t rowwise_rand ")</f>
        <v xml:space="preserve"> -t rowwise_rand </v>
      </c>
      <c r="AL52" t="str">
        <f>CONCATENATE("-m ",Z51," ")</f>
        <v xml:space="preserve">-m euclidean </v>
      </c>
      <c r="AM52" t="str">
        <f>CONCATENATE("-z ",Y51," ")</f>
        <v xml:space="preserve">-z MG-RAST_pipe </v>
      </c>
      <c r="AP52" t="str">
        <f>CONCATENATE("-c ",$AP$1," ")</f>
        <v xml:space="preserve">-c 10 </v>
      </c>
      <c r="AQ52" t="str">
        <f>CONCATENATE("-o ", R51,"b")</f>
        <v>-o Zhou.analysis_30b</v>
      </c>
      <c r="AR52" s="23" t="s">
        <v>615</v>
      </c>
      <c r="AW52" s="23"/>
      <c r="AX52" s="23">
        <f>V51</f>
        <v>30</v>
      </c>
      <c r="AY52">
        <v>3</v>
      </c>
      <c r="AZ52" t="str">
        <f>CONCATENATE($AZ$2,AG52,AH52,AI52,AJ52,AK52,AL52,AM52,AN52,AO52,AP52,AQ52,AR52)</f>
        <v>~/EHFI/plot_pco_with_stats_all.3-4-13.pl -f 4.Zhou.genus_abundance.normed -g Zhou.groups -s gt -p 1000 -t rowwise_rand -m euclidean -z MG-RAST_pipe -c 10 -o Zhou.analysis_30b -cleanup</v>
      </c>
      <c r="BB52" t="s">
        <v>1204</v>
      </c>
    </row>
    <row r="53" spans="1:54">
      <c r="A53" s="26">
        <v>12</v>
      </c>
      <c r="B53" s="26" t="str">
        <f>VLOOKUP(C53,'datasets and notes'!$K$3:$L$18,2,FALSE)</f>
        <v>12.Qiime.Qiime_default.included.norm</v>
      </c>
      <c r="C53" s="26" t="str">
        <f t="shared" si="1"/>
        <v>Qiime.Qiime_default.included.norm</v>
      </c>
      <c r="D53" s="26">
        <v>52</v>
      </c>
      <c r="E53" s="31" t="s">
        <v>354</v>
      </c>
      <c r="F53" s="31" t="s">
        <v>8</v>
      </c>
      <c r="G53" s="31" t="s">
        <v>554</v>
      </c>
      <c r="H53" s="31" t="s">
        <v>54</v>
      </c>
      <c r="I53" s="31" t="s">
        <v>61</v>
      </c>
      <c r="J53" s="31" t="s">
        <v>6</v>
      </c>
      <c r="K53" s="31" t="s">
        <v>62</v>
      </c>
      <c r="L53" s="31" t="s">
        <v>49</v>
      </c>
      <c r="AX53" s="23">
        <f>V51</f>
        <v>30</v>
      </c>
      <c r="AY53">
        <v>4</v>
      </c>
      <c r="AZ53" t="str">
        <f>CONCATENATE($AZ$3,AT50,AU50,AV50,AW50)</f>
        <v>~/EHFI/combine_summary_stats.pl -m pattern -w Zhou.analysis_30w -b Zhou.analysis_30b -o Zhou.analysis_30.P_VALUE_SUMMARY</v>
      </c>
      <c r="BB53" t="s">
        <v>819</v>
      </c>
    </row>
    <row r="54" spans="1:54">
      <c r="A54" s="26">
        <v>10</v>
      </c>
      <c r="B54" s="26" t="str">
        <f>VLOOKUP(C54,'datasets and notes'!$K$3:$L$18,2,FALSE)</f>
        <v>10.Qiime.Qiime_default.removed.norm</v>
      </c>
      <c r="C54" s="26" t="str">
        <f t="shared" si="1"/>
        <v>Qiime.Qiime_default.removed.norm</v>
      </c>
      <c r="D54" s="26">
        <v>53</v>
      </c>
      <c r="E54" s="31" t="s">
        <v>356</v>
      </c>
      <c r="F54" s="31" t="s">
        <v>8</v>
      </c>
      <c r="G54" s="31" t="s">
        <v>554</v>
      </c>
      <c r="H54" s="31" t="s">
        <v>553</v>
      </c>
      <c r="I54" s="31" t="s">
        <v>61</v>
      </c>
      <c r="J54" s="31" t="s">
        <v>6</v>
      </c>
      <c r="K54" s="31" t="s">
        <v>62</v>
      </c>
      <c r="L54" s="31" t="s">
        <v>88</v>
      </c>
      <c r="AX54">
        <f>V51</f>
        <v>30</v>
      </c>
    </row>
    <row r="55" spans="1:54">
      <c r="A55" s="26">
        <v>10</v>
      </c>
      <c r="B55" s="26" t="str">
        <f>VLOOKUP(C55,'datasets and notes'!$K$3:$L$18,2,FALSE)</f>
        <v>10.Qiime.Qiime_default.removed.norm</v>
      </c>
      <c r="C55" s="26" t="str">
        <f t="shared" si="1"/>
        <v>Qiime.Qiime_default.removed.norm</v>
      </c>
      <c r="D55" s="26">
        <v>54</v>
      </c>
      <c r="E55" s="31" t="s">
        <v>357</v>
      </c>
      <c r="F55" s="31" t="s">
        <v>8</v>
      </c>
      <c r="G55" s="31" t="s">
        <v>554</v>
      </c>
      <c r="H55" s="31" t="s">
        <v>54</v>
      </c>
      <c r="I55" s="31" t="s">
        <v>61</v>
      </c>
      <c r="J55" s="31" t="s">
        <v>6</v>
      </c>
      <c r="K55" s="31" t="s">
        <v>62</v>
      </c>
      <c r="L55" s="31" t="s">
        <v>88</v>
      </c>
      <c r="AG55" t="str">
        <f>CONCATENATE(V56)</f>
        <v>33</v>
      </c>
      <c r="AT55" t="str">
        <f>CONCATENATE("-m pattern")</f>
        <v>-m pattern</v>
      </c>
      <c r="AU55" t="str">
        <f>CONCATENATE(" -w ",R56,"w")</f>
        <v xml:space="preserve"> -w Zhou.analysis_33w</v>
      </c>
      <c r="AV55" t="str">
        <f>CONCATENATE(" -b ",R56,"b")</f>
        <v xml:space="preserve"> -b Zhou.analysis_33b</v>
      </c>
      <c r="AW55" s="23" t="str">
        <f>CONCATENATE(" -o ",R56,".P_VALUE_SUMMARY")</f>
        <v xml:space="preserve"> -o Zhou.analysis_33.P_VALUE_SUMMARY</v>
      </c>
      <c r="AX55" s="23">
        <f>V56</f>
        <v>33</v>
      </c>
      <c r="AY55">
        <v>1</v>
      </c>
      <c r="AZ55" t="str">
        <f>CONCATENATE("# ",R56)</f>
        <v># Zhou.analysis_33</v>
      </c>
      <c r="BB55" t="s">
        <v>806</v>
      </c>
    </row>
    <row r="56" spans="1:54">
      <c r="R56" t="str">
        <f>CONCATENATE("Zhou.analysis_",V56)</f>
        <v>Zhou.analysis_33</v>
      </c>
      <c r="S56" s="27">
        <v>3</v>
      </c>
      <c r="T56" t="s">
        <v>793</v>
      </c>
      <c r="U56" s="27" t="str">
        <f>CONCATENATE(X56,".",AC56,".",AD56,".",AB56)</f>
        <v>MG-RAST.MG-RAST_default.included.raw</v>
      </c>
      <c r="V56" s="27">
        <v>33</v>
      </c>
      <c r="W56" s="32" t="s">
        <v>252</v>
      </c>
      <c r="X56" s="32" t="s">
        <v>4</v>
      </c>
      <c r="Y56" s="32" t="s">
        <v>551</v>
      </c>
      <c r="Z56" s="32" t="s">
        <v>54</v>
      </c>
      <c r="AA56" s="32" t="s">
        <v>47</v>
      </c>
      <c r="AB56" s="32" t="s">
        <v>5</v>
      </c>
      <c r="AC56" s="32" t="s">
        <v>48</v>
      </c>
      <c r="AD56" s="32" t="s">
        <v>49</v>
      </c>
      <c r="AG56" t="str">
        <f>CONCATENATE(" -f ",T56)</f>
        <v xml:space="preserve"> -f 3.Zhou.genus_abundance.sg_included.raw</v>
      </c>
      <c r="AH56" t="str">
        <f>CONCATENATE(" ","-g ","Zhou.groups ")</f>
        <v xml:space="preserve"> -g Zhou.groups </v>
      </c>
      <c r="AI56" t="str">
        <f>CONCATENATE("-s ","lt"," ")</f>
        <v xml:space="preserve">-s lt </v>
      </c>
      <c r="AJ56" t="str">
        <f>CONCATENATE("-p ",$AJ$1 )</f>
        <v>-p 1000</v>
      </c>
      <c r="AK56" t="str">
        <f>CONCATENATE(" -t dataset_rand ")</f>
        <v xml:space="preserve"> -t dataset_rand </v>
      </c>
      <c r="AL56" t="str">
        <f>CONCATENATE("-m ",Z56," ")</f>
        <v xml:space="preserve">-m euclidean </v>
      </c>
      <c r="AM56" t="str">
        <f>CONCATENATE("-z ",Y56," ")</f>
        <v xml:space="preserve">-z MG-RAST_pipe </v>
      </c>
      <c r="AP56" t="str">
        <f>CONCATENATE("-c ",$AP$1," ")</f>
        <v xml:space="preserve">-c 10 </v>
      </c>
      <c r="AQ56" t="str">
        <f>CONCATENATE("-o ",R56,"w")</f>
        <v>-o Zhou.analysis_33w</v>
      </c>
      <c r="AR56" s="23" t="s">
        <v>615</v>
      </c>
      <c r="AX56" s="23">
        <f>V56</f>
        <v>33</v>
      </c>
      <c r="AY56">
        <v>2</v>
      </c>
      <c r="AZ56" t="str">
        <f>CONCATENATE($AZ$2,AG56,AH56,AI56,AJ56,AK56,AL56,AM56,AN56,AO56,AP56,AQ56,AR56)</f>
        <v>~/EHFI/plot_pco_with_stats_all.3-4-13.pl -f 3.Zhou.genus_abundance.sg_included.raw -g Zhou.groups -s lt -p 1000 -t dataset_rand -m euclidean -z MG-RAST_pipe -c 10 -o Zhou.analysis_33w -cleanup</v>
      </c>
      <c r="BB56" t="s">
        <v>1205</v>
      </c>
    </row>
    <row r="57" spans="1:54">
      <c r="AG57" t="str">
        <f>CONCATENATE(" -f ",T56)</f>
        <v xml:space="preserve"> -f 3.Zhou.genus_abundance.sg_included.raw</v>
      </c>
      <c r="AH57" t="str">
        <f>CONCATENATE(" ","-g ","Zhou.groups ")</f>
        <v xml:space="preserve"> -g Zhou.groups </v>
      </c>
      <c r="AI57" t="str">
        <f>CONCATENATE("-s ","gt"," ")</f>
        <v xml:space="preserve">-s gt </v>
      </c>
      <c r="AJ57" t="str">
        <f>CONCATENATE("-p ",$AJ$1 )</f>
        <v>-p 1000</v>
      </c>
      <c r="AK57" t="str">
        <f>CONCATENATE(" -t rowwise_rand ")</f>
        <v xml:space="preserve"> -t rowwise_rand </v>
      </c>
      <c r="AL57" t="str">
        <f>CONCATENATE("-m ",Z56," ")</f>
        <v xml:space="preserve">-m euclidean </v>
      </c>
      <c r="AM57" t="str">
        <f>CONCATENATE("-z ",Y56," ")</f>
        <v xml:space="preserve">-z MG-RAST_pipe </v>
      </c>
      <c r="AP57" t="str">
        <f>CONCATENATE("-c ",$AP$1," ")</f>
        <v xml:space="preserve">-c 10 </v>
      </c>
      <c r="AQ57" t="str">
        <f>CONCATENATE("-o ", R56,"b")</f>
        <v>-o Zhou.analysis_33b</v>
      </c>
      <c r="AR57" s="23" t="s">
        <v>615</v>
      </c>
      <c r="AW57" s="23"/>
      <c r="AX57" s="23">
        <f>V56</f>
        <v>33</v>
      </c>
      <c r="AY57">
        <v>3</v>
      </c>
      <c r="AZ57" t="str">
        <f>CONCATENATE($AZ$2,AG57,AH57,AI57,AJ57,AK57,AL57,AM57,AN57,AO57,AP57,AQ57,AR57)</f>
        <v>~/EHFI/plot_pco_with_stats_all.3-4-13.pl -f 3.Zhou.genus_abundance.sg_included.raw -g Zhou.groups -s gt -p 1000 -t rowwise_rand -m euclidean -z MG-RAST_pipe -c 10 -o Zhou.analysis_33b -cleanup</v>
      </c>
      <c r="BB57" t="s">
        <v>1206</v>
      </c>
    </row>
    <row r="58" spans="1:54">
      <c r="AX58" s="23">
        <f>V56</f>
        <v>33</v>
      </c>
      <c r="AY58">
        <v>4</v>
      </c>
      <c r="AZ58" t="str">
        <f>CONCATENATE($AZ$3,AT55,AU55,AV55,AW55)</f>
        <v>~/EHFI/combine_summary_stats.pl -m pattern -w Zhou.analysis_33w -b Zhou.analysis_33b -o Zhou.analysis_33.P_VALUE_SUMMARY</v>
      </c>
      <c r="BB58" t="s">
        <v>820</v>
      </c>
    </row>
    <row r="59" spans="1:54">
      <c r="AX59">
        <f>V56</f>
        <v>33</v>
      </c>
    </row>
    <row r="60" spans="1:54">
      <c r="AG60" t="str">
        <f>CONCATENATE(V61)</f>
        <v>34</v>
      </c>
      <c r="AT60" t="str">
        <f>CONCATENATE("-m pattern")</f>
        <v>-m pattern</v>
      </c>
      <c r="AU60" t="str">
        <f>CONCATENATE(" -w ",R61,"w")</f>
        <v xml:space="preserve"> -w Zhou.analysis_34w</v>
      </c>
      <c r="AV60" t="str">
        <f>CONCATENATE(" -b ",R61,"b")</f>
        <v xml:space="preserve"> -b Zhou.analysis_34b</v>
      </c>
      <c r="AW60" s="23" t="str">
        <f>CONCATENATE(" -o ",R61,".P_VALUE_SUMMARY")</f>
        <v xml:space="preserve"> -o Zhou.analysis_34.P_VALUE_SUMMARY</v>
      </c>
      <c r="AX60" s="23">
        <f>V61</f>
        <v>34</v>
      </c>
      <c r="AY60">
        <v>1</v>
      </c>
      <c r="AZ60" t="str">
        <f>CONCATENATE("# ",R61)</f>
        <v># Zhou.analysis_34</v>
      </c>
      <c r="BB60" t="s">
        <v>807</v>
      </c>
    </row>
    <row r="61" spans="1:54">
      <c r="R61" t="str">
        <f>CONCATENATE("Zhou.analysis_",V61)</f>
        <v>Zhou.analysis_34</v>
      </c>
      <c r="S61" s="27">
        <v>4</v>
      </c>
      <c r="T61" t="s">
        <v>792</v>
      </c>
      <c r="U61" s="27" t="str">
        <f>CONCATENATE(X61,".",AC61,".",AD61,".",AB61)</f>
        <v>MG-RAST.MG-RAST_default.included.norm</v>
      </c>
      <c r="V61" s="27">
        <v>34</v>
      </c>
      <c r="W61" s="32" t="s">
        <v>256</v>
      </c>
      <c r="X61" s="32" t="s">
        <v>4</v>
      </c>
      <c r="Y61" s="32" t="s">
        <v>551</v>
      </c>
      <c r="Z61" s="32" t="s">
        <v>54</v>
      </c>
      <c r="AA61" s="32" t="s">
        <v>47</v>
      </c>
      <c r="AB61" s="32" t="s">
        <v>6</v>
      </c>
      <c r="AC61" s="32" t="s">
        <v>48</v>
      </c>
      <c r="AD61" s="32" t="s">
        <v>49</v>
      </c>
      <c r="AG61" t="str">
        <f>CONCATENATE(" -f ",T61)</f>
        <v xml:space="preserve"> -f 4.Zhou.genus_abundance.normed</v>
      </c>
      <c r="AH61" t="str">
        <f>CONCATENATE(" ","-g ","Zhou.groups ")</f>
        <v xml:space="preserve"> -g Zhou.groups </v>
      </c>
      <c r="AI61" t="str">
        <f>CONCATENATE("-s ","lt"," ")</f>
        <v xml:space="preserve">-s lt </v>
      </c>
      <c r="AJ61" t="str">
        <f>CONCATENATE("-p ",$AJ$1 )</f>
        <v>-p 1000</v>
      </c>
      <c r="AK61" t="str">
        <f>CONCATENATE(" -t dataset_rand ")</f>
        <v xml:space="preserve"> -t dataset_rand </v>
      </c>
      <c r="AL61" t="str">
        <f>CONCATENATE("-m ",Z61," ")</f>
        <v xml:space="preserve">-m euclidean </v>
      </c>
      <c r="AM61" t="str">
        <f>CONCATENATE("-z ",Y61," ")</f>
        <v xml:space="preserve">-z MG-RAST_pipe </v>
      </c>
      <c r="AP61" t="str">
        <f>CONCATENATE("-c ",$AP$1," ")</f>
        <v xml:space="preserve">-c 10 </v>
      </c>
      <c r="AQ61" t="str">
        <f>CONCATENATE("-o ",R61,"w")</f>
        <v>-o Zhou.analysis_34w</v>
      </c>
      <c r="AR61" s="23" t="s">
        <v>615</v>
      </c>
      <c r="AX61" s="23">
        <f>V61</f>
        <v>34</v>
      </c>
      <c r="AY61">
        <v>2</v>
      </c>
      <c r="AZ61" t="str">
        <f>CONCATENATE($AZ$2,AG61,AH61,AI61,AJ61,AK61,AL61,AM61,AN61,AO61,AP61,AQ61,AR61)</f>
        <v>~/EHFI/plot_pco_with_stats_all.3-4-13.pl -f 4.Zhou.genus_abundance.normed -g Zhou.groups -s lt -p 1000 -t dataset_rand -m euclidean -z MG-RAST_pipe -c 10 -o Zhou.analysis_34w -cleanup</v>
      </c>
      <c r="BB61" t="s">
        <v>1207</v>
      </c>
    </row>
    <row r="62" spans="1:54">
      <c r="AG62" t="str">
        <f>CONCATENATE(" -f ",T61)</f>
        <v xml:space="preserve"> -f 4.Zhou.genus_abundance.normed</v>
      </c>
      <c r="AH62" t="str">
        <f>CONCATENATE(" ","-g ","Zhou.groups ")</f>
        <v xml:space="preserve"> -g Zhou.groups </v>
      </c>
      <c r="AI62" t="str">
        <f>CONCATENATE("-s ","gt"," ")</f>
        <v xml:space="preserve">-s gt </v>
      </c>
      <c r="AJ62" t="str">
        <f>CONCATENATE("-p ",$AJ$1 )</f>
        <v>-p 1000</v>
      </c>
      <c r="AK62" t="str">
        <f>CONCATENATE(" -t rowwise_rand ")</f>
        <v xml:space="preserve"> -t rowwise_rand </v>
      </c>
      <c r="AL62" t="str">
        <f>CONCATENATE("-m ",Z61," ")</f>
        <v xml:space="preserve">-m euclidean </v>
      </c>
      <c r="AM62" t="str">
        <f>CONCATENATE("-z ",Y61," ")</f>
        <v xml:space="preserve">-z MG-RAST_pipe </v>
      </c>
      <c r="AP62" t="str">
        <f>CONCATENATE("-c ",$AP$1," ")</f>
        <v xml:space="preserve">-c 10 </v>
      </c>
      <c r="AQ62" t="str">
        <f>CONCATENATE("-o ", R61,"b")</f>
        <v>-o Zhou.analysis_34b</v>
      </c>
      <c r="AR62" s="23" t="s">
        <v>615</v>
      </c>
      <c r="AW62" s="23"/>
      <c r="AX62" s="23">
        <f>V61</f>
        <v>34</v>
      </c>
      <c r="AY62">
        <v>3</v>
      </c>
      <c r="AZ62" t="str">
        <f>CONCATENATE($AZ$2,AG62,AH62,AI62,AJ62,AK62,AL62,AM62,AN62,AO62,AP62,AQ62,AR62)</f>
        <v>~/EHFI/plot_pco_with_stats_all.3-4-13.pl -f 4.Zhou.genus_abundance.normed -g Zhou.groups -s gt -p 1000 -t rowwise_rand -m euclidean -z MG-RAST_pipe -c 10 -o Zhou.analysis_34b -cleanup</v>
      </c>
      <c r="BB62" t="s">
        <v>1208</v>
      </c>
    </row>
    <row r="63" spans="1:54">
      <c r="AX63" s="23">
        <f>V61</f>
        <v>34</v>
      </c>
      <c r="AY63">
        <v>4</v>
      </c>
      <c r="AZ63" t="str">
        <f>CONCATENATE($AZ$3,AT60,AU60,AV60,AW60)</f>
        <v>~/EHFI/combine_summary_stats.pl -m pattern -w Zhou.analysis_34w -b Zhou.analysis_34b -o Zhou.analysis_34.P_VALUE_SUMMARY</v>
      </c>
      <c r="BB63" t="s">
        <v>821</v>
      </c>
    </row>
    <row r="64" spans="1:54">
      <c r="AX64">
        <f>V61</f>
        <v>34</v>
      </c>
    </row>
    <row r="65" spans="18:54">
      <c r="AG65" t="str">
        <f>CONCATENATE(V66)</f>
        <v>37</v>
      </c>
      <c r="AT65" t="str">
        <f>CONCATENATE("-m pattern")</f>
        <v>-m pattern</v>
      </c>
      <c r="AU65" t="str">
        <f>CONCATENATE(" -w ",R66,"w")</f>
        <v xml:space="preserve"> -w Zhou.analysis_37w</v>
      </c>
      <c r="AV65" t="str">
        <f>CONCATENATE(" -b ",R66,"b")</f>
        <v xml:space="preserve"> -b Zhou.analysis_37b</v>
      </c>
      <c r="AW65" s="23" t="str">
        <f>CONCATENATE(" -o ",R66,".P_VALUE_SUMMARY")</f>
        <v xml:space="preserve"> -o Zhou.analysis_37.P_VALUE_SUMMARY</v>
      </c>
      <c r="AX65" s="23">
        <f>V66</f>
        <v>37</v>
      </c>
      <c r="AY65">
        <v>1</v>
      </c>
      <c r="AZ65" t="str">
        <f>CONCATENATE("# ",R66)</f>
        <v># Zhou.analysis_37</v>
      </c>
      <c r="BB65" t="s">
        <v>808</v>
      </c>
    </row>
    <row r="66" spans="18:54">
      <c r="R66" t="str">
        <f>CONCATENATE("Zhou.analysis_",V66)</f>
        <v>Zhou.analysis_37</v>
      </c>
      <c r="S66" s="27">
        <v>3</v>
      </c>
      <c r="T66" t="s">
        <v>793</v>
      </c>
      <c r="U66" s="27" t="str">
        <f>CONCATENATE(X66,".",AC66,".",AD66,".",AB66)</f>
        <v>MG-RAST.MG-RAST_default.included.raw</v>
      </c>
      <c r="V66" s="27">
        <v>37</v>
      </c>
      <c r="W66" s="32" t="s">
        <v>262</v>
      </c>
      <c r="X66" s="32" t="s">
        <v>4</v>
      </c>
      <c r="Y66" s="32" t="s">
        <v>552</v>
      </c>
      <c r="Z66" s="32" t="s">
        <v>263</v>
      </c>
      <c r="AA66" s="32" t="s">
        <v>47</v>
      </c>
      <c r="AB66" s="32" t="s">
        <v>5</v>
      </c>
      <c r="AC66" s="32" t="s">
        <v>48</v>
      </c>
      <c r="AD66" s="32" t="s">
        <v>49</v>
      </c>
      <c r="AG66" t="str">
        <f>CONCATENATE(" -f ",T66)</f>
        <v xml:space="preserve"> -f 3.Zhou.genus_abundance.sg_included.raw</v>
      </c>
      <c r="AH66" t="str">
        <f>CONCATENATE(" ","-g ","Zhou.groups ")</f>
        <v xml:space="preserve"> -g Zhou.groups </v>
      </c>
      <c r="AI66" t="str">
        <f>CONCATENATE("-s ","lt"," ")</f>
        <v xml:space="preserve">-s lt </v>
      </c>
      <c r="AJ66" t="str">
        <f>CONCATENATE("-p ",$AJ$1 )</f>
        <v>-p 1000</v>
      </c>
      <c r="AK66" t="str">
        <f>CONCATENATE(" -t dataset_rand ")</f>
        <v xml:space="preserve"> -t dataset_rand </v>
      </c>
      <c r="AL66" t="str">
        <f>CONCATENATE("-m ",Z66," ")</f>
        <v xml:space="preserve">-m OTU </v>
      </c>
      <c r="AM66" t="str">
        <f>CONCATENATE("-z ",Y66," ")</f>
        <v xml:space="preserve">-z OTU_pipe </v>
      </c>
      <c r="AP66" t="str">
        <f>CONCATENATE("-c ",$AP$1," ")</f>
        <v xml:space="preserve">-c 10 </v>
      </c>
      <c r="AQ66" t="str">
        <f>CONCATENATE("-o ",R66,"w")</f>
        <v>-o Zhou.analysis_37w</v>
      </c>
      <c r="AR66" s="23" t="s">
        <v>615</v>
      </c>
      <c r="AX66" s="23">
        <f>V66</f>
        <v>37</v>
      </c>
      <c r="AY66">
        <v>2</v>
      </c>
      <c r="AZ66" t="str">
        <f>CONCATENATE($AZ$2,AG66,AH66,AI66,AJ66,AK66,AL66,AM66,AN66,AO66,AP66,AQ66,AR66)</f>
        <v>~/EHFI/plot_pco_with_stats_all.3-4-13.pl -f 3.Zhou.genus_abundance.sg_included.raw -g Zhou.groups -s lt -p 1000 -t dataset_rand -m OTU -z OTU_pipe -c 10 -o Zhou.analysis_37w -cleanup</v>
      </c>
      <c r="BB66" t="s">
        <v>1209</v>
      </c>
    </row>
    <row r="67" spans="18:54">
      <c r="AG67" t="str">
        <f>CONCATENATE(" -f ",T66)</f>
        <v xml:space="preserve"> -f 3.Zhou.genus_abundance.sg_included.raw</v>
      </c>
      <c r="AH67" t="str">
        <f>CONCATENATE(" ","-g ","Zhou.groups ")</f>
        <v xml:space="preserve"> -g Zhou.groups </v>
      </c>
      <c r="AI67" t="str">
        <f>CONCATENATE("-s ","gt"," ")</f>
        <v xml:space="preserve">-s gt </v>
      </c>
      <c r="AJ67" t="str">
        <f>CONCATENATE("-p ",$AJ$1 )</f>
        <v>-p 1000</v>
      </c>
      <c r="AK67" t="str">
        <f>CONCATENATE(" -t rowwise_rand ")</f>
        <v xml:space="preserve"> -t rowwise_rand </v>
      </c>
      <c r="AL67" t="str">
        <f>CONCATENATE("-m ",Z66," ")</f>
        <v xml:space="preserve">-m OTU </v>
      </c>
      <c r="AM67" t="str">
        <f>CONCATENATE("-z ",Y66," ")</f>
        <v xml:space="preserve">-z OTU_pipe </v>
      </c>
      <c r="AP67" t="str">
        <f>CONCATENATE("-c ",$AP$1," ")</f>
        <v xml:space="preserve">-c 10 </v>
      </c>
      <c r="AQ67" t="str">
        <f>CONCATENATE("-o ", R66,"b")</f>
        <v>-o Zhou.analysis_37b</v>
      </c>
      <c r="AR67" s="23" t="s">
        <v>615</v>
      </c>
      <c r="AW67" s="23"/>
      <c r="AX67" s="23">
        <f>V66</f>
        <v>37</v>
      </c>
      <c r="AY67">
        <v>3</v>
      </c>
      <c r="AZ67" t="str">
        <f>CONCATENATE($AZ$2,AG67,AH67,AI67,AJ67,AK67,AL67,AM67,AN67,AO67,AP67,AQ67,AR67)</f>
        <v>~/EHFI/plot_pco_with_stats_all.3-4-13.pl -f 3.Zhou.genus_abundance.sg_included.raw -g Zhou.groups -s gt -p 1000 -t rowwise_rand -m OTU -z OTU_pipe -c 10 -o Zhou.analysis_37b -cleanup</v>
      </c>
      <c r="BB67" t="s">
        <v>1210</v>
      </c>
    </row>
    <row r="68" spans="18:54">
      <c r="AX68" s="23">
        <f>V66</f>
        <v>37</v>
      </c>
      <c r="AY68">
        <v>4</v>
      </c>
      <c r="AZ68" t="str">
        <f>CONCATENATE($AZ$3,AT65,AU65,AV65,AW65)</f>
        <v>~/EHFI/combine_summary_stats.pl -m pattern -w Zhou.analysis_37w -b Zhou.analysis_37b -o Zhou.analysis_37.P_VALUE_SUMMARY</v>
      </c>
      <c r="BB68" t="s">
        <v>822</v>
      </c>
    </row>
    <row r="69" spans="18:54">
      <c r="AX69">
        <f>V66</f>
        <v>37</v>
      </c>
    </row>
    <row r="70" spans="18:54">
      <c r="AG70" t="str">
        <f>CONCATENATE(V71)</f>
        <v>38</v>
      </c>
      <c r="AT70" t="str">
        <f>CONCATENATE("-m pattern")</f>
        <v>-m pattern</v>
      </c>
      <c r="AU70" t="str">
        <f>CONCATENATE(" -w ",R71,"w")</f>
        <v xml:space="preserve"> -w Zhou.analysis_38w</v>
      </c>
      <c r="AV70" t="str">
        <f>CONCATENATE(" -b ",R71,"b")</f>
        <v xml:space="preserve"> -b Zhou.analysis_38b</v>
      </c>
      <c r="AW70" s="23" t="str">
        <f>CONCATENATE(" -o ",R71,".P_VALUE_SUMMARY")</f>
        <v xml:space="preserve"> -o Zhou.analysis_38.P_VALUE_SUMMARY</v>
      </c>
      <c r="AX70" s="23">
        <f>V71</f>
        <v>38</v>
      </c>
      <c r="AY70">
        <v>1</v>
      </c>
      <c r="AZ70" t="str">
        <f>CONCATENATE("# ",R71)</f>
        <v># Zhou.analysis_38</v>
      </c>
      <c r="BB70" t="s">
        <v>809</v>
      </c>
    </row>
    <row r="71" spans="18:54">
      <c r="R71" t="str">
        <f>CONCATENATE("Zhou.analysis_",V71)</f>
        <v>Zhou.analysis_38</v>
      </c>
      <c r="S71" s="27">
        <v>3</v>
      </c>
      <c r="T71" t="s">
        <v>793</v>
      </c>
      <c r="U71" s="27" t="str">
        <f>CONCATENATE(X71,".",AC71,".",AD71,".",AB71)</f>
        <v>MG-RAST.MG-RAST_default.included.raw</v>
      </c>
      <c r="V71" s="27">
        <v>38</v>
      </c>
      <c r="W71" s="32" t="s">
        <v>276</v>
      </c>
      <c r="X71" s="32" t="s">
        <v>4</v>
      </c>
      <c r="Y71" s="32" t="s">
        <v>552</v>
      </c>
      <c r="Z71" s="32" t="s">
        <v>277</v>
      </c>
      <c r="AA71" s="32" t="s">
        <v>47</v>
      </c>
      <c r="AB71" s="32" t="s">
        <v>5</v>
      </c>
      <c r="AC71" s="32" t="s">
        <v>48</v>
      </c>
      <c r="AD71" s="32" t="s">
        <v>49</v>
      </c>
      <c r="AG71" t="str">
        <f>CONCATENATE(" -f ",T71)</f>
        <v xml:space="preserve"> -f 3.Zhou.genus_abundance.sg_included.raw</v>
      </c>
      <c r="AH71" t="str">
        <f>CONCATENATE(" ","-g ","Zhou.groups ")</f>
        <v xml:space="preserve"> -g Zhou.groups </v>
      </c>
      <c r="AI71" t="str">
        <f>CONCATENATE("-s ","lt"," ")</f>
        <v xml:space="preserve">-s lt </v>
      </c>
      <c r="AJ71" t="str">
        <f>CONCATENATE("-p ",$AJ$1 )</f>
        <v>-p 1000</v>
      </c>
      <c r="AK71" t="str">
        <f>CONCATENATE(" -t dataset_rand ")</f>
        <v xml:space="preserve"> -t dataset_rand </v>
      </c>
      <c r="AL71" t="str">
        <f>CONCATENATE("-m ",Z71," ")</f>
        <v xml:space="preserve">-m w_OTU </v>
      </c>
      <c r="AM71" t="str">
        <f>CONCATENATE("-z ",Y71," ")</f>
        <v xml:space="preserve">-z OTU_pipe </v>
      </c>
      <c r="AP71" t="str">
        <f>CONCATENATE("-c ",$AP$1," ")</f>
        <v xml:space="preserve">-c 10 </v>
      </c>
      <c r="AQ71" t="str">
        <f>CONCATENATE("-o ",R71,"w")</f>
        <v>-o Zhou.analysis_38w</v>
      </c>
      <c r="AR71" s="23" t="s">
        <v>615</v>
      </c>
      <c r="AX71" s="23">
        <f>V71</f>
        <v>38</v>
      </c>
      <c r="AY71">
        <v>2</v>
      </c>
      <c r="AZ71" t="str">
        <f>CONCATENATE($AZ$2,AG71,AH71,AI71,AJ71,AK71,AL71,AM71,AN71,AO71,AP71,AQ71,AR71)</f>
        <v>~/EHFI/plot_pco_with_stats_all.3-4-13.pl -f 3.Zhou.genus_abundance.sg_included.raw -g Zhou.groups -s lt -p 1000 -t dataset_rand -m w_OTU -z OTU_pipe -c 10 -o Zhou.analysis_38w -cleanup</v>
      </c>
      <c r="BB71" t="s">
        <v>1211</v>
      </c>
    </row>
    <row r="72" spans="18:54">
      <c r="AG72" t="str">
        <f>CONCATENATE(" -f ",T71)</f>
        <v xml:space="preserve"> -f 3.Zhou.genus_abundance.sg_included.raw</v>
      </c>
      <c r="AH72" t="str">
        <f>CONCATENATE(" ","-g ","Zhou.groups ")</f>
        <v xml:space="preserve"> -g Zhou.groups </v>
      </c>
      <c r="AI72" t="str">
        <f>CONCATENATE("-s ","gt"," ")</f>
        <v xml:space="preserve">-s gt </v>
      </c>
      <c r="AJ72" t="str">
        <f>CONCATENATE("-p ",$AJ$1 )</f>
        <v>-p 1000</v>
      </c>
      <c r="AK72" t="str">
        <f>CONCATENATE(" -t rowwise_rand ")</f>
        <v xml:space="preserve"> -t rowwise_rand </v>
      </c>
      <c r="AL72" t="str">
        <f>CONCATENATE("-m ",Z71," ")</f>
        <v xml:space="preserve">-m w_OTU </v>
      </c>
      <c r="AM72" t="str">
        <f>CONCATENATE("-z ",Y71," ")</f>
        <v xml:space="preserve">-z OTU_pipe </v>
      </c>
      <c r="AP72" t="str">
        <f>CONCATENATE("-c ",$AP$1," ")</f>
        <v xml:space="preserve">-c 10 </v>
      </c>
      <c r="AQ72" t="str">
        <f>CONCATENATE("-o ", R71,"b")</f>
        <v>-o Zhou.analysis_38b</v>
      </c>
      <c r="AR72" s="23" t="s">
        <v>615</v>
      </c>
      <c r="AW72" s="23"/>
      <c r="AX72" s="23">
        <f>V71</f>
        <v>38</v>
      </c>
      <c r="AY72">
        <v>3</v>
      </c>
      <c r="AZ72" t="str">
        <f>CONCATENATE($AZ$2,AG72,AH72,AI72,AJ72,AK72,AL72,AM72,AN72,AO72,AP72,AQ72,AR72)</f>
        <v>~/EHFI/plot_pco_with_stats_all.3-4-13.pl -f 3.Zhou.genus_abundance.sg_included.raw -g Zhou.groups -s gt -p 1000 -t rowwise_rand -m w_OTU -z OTU_pipe -c 10 -o Zhou.analysis_38b -cleanup</v>
      </c>
      <c r="BB72" t="s">
        <v>1212</v>
      </c>
    </row>
    <row r="73" spans="18:54">
      <c r="AX73" s="23">
        <f>V71</f>
        <v>38</v>
      </c>
      <c r="AY73">
        <v>4</v>
      </c>
      <c r="AZ73" t="str">
        <f>CONCATENATE($AZ$3,AT70,AU70,AV70,AW70)</f>
        <v>~/EHFI/combine_summary_stats.pl -m pattern -w Zhou.analysis_38w -b Zhou.analysis_38b -o Zhou.analysis_38.P_VALUE_SUMMARY</v>
      </c>
      <c r="BB73" t="s">
        <v>823</v>
      </c>
    </row>
    <row r="74" spans="18:54">
      <c r="AX74">
        <f>V71</f>
        <v>38</v>
      </c>
    </row>
  </sheetData>
  <sortState ref="R5:AZ74">
    <sortCondition ref="AX5:AX74"/>
    <sortCondition ref="AY5:AY7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287"/>
  <sheetViews>
    <sheetView topLeftCell="AG1" workbookViewId="0">
      <selection activeCell="AV12" sqref="AV12"/>
    </sheetView>
  </sheetViews>
  <sheetFormatPr baseColWidth="10" defaultRowHeight="15" x14ac:dyDescent="0"/>
  <cols>
    <col min="2" max="2" width="13.5" customWidth="1"/>
    <col min="3" max="3" width="52.5" customWidth="1"/>
    <col min="4" max="4" width="61" customWidth="1"/>
    <col min="5" max="5" width="14.1640625" customWidth="1"/>
    <col min="7" max="7" width="11" customWidth="1"/>
    <col min="8" max="8" width="18.1640625" customWidth="1"/>
    <col min="9" max="9" width="16" customWidth="1"/>
    <col min="10" max="11" width="12.83203125" customWidth="1"/>
    <col min="12" max="12" width="16.5" customWidth="1"/>
    <col min="13" max="13" width="12.83203125" customWidth="1"/>
    <col min="14" max="33" width="13.33203125" customWidth="1"/>
    <col min="38" max="38" width="39.5" customWidth="1"/>
    <col min="39" max="40" width="16.6640625" customWidth="1"/>
    <col min="42" max="42" width="17.5" customWidth="1"/>
    <col min="43" max="43" width="21.33203125" customWidth="1"/>
    <col min="44" max="44" width="18" customWidth="1"/>
    <col min="45" max="45" width="21" customWidth="1"/>
    <col min="46" max="46" width="60.83203125" customWidth="1"/>
    <col min="47" max="47" width="13.6640625" customWidth="1"/>
    <col min="48" max="49" width="12.83203125" customWidth="1"/>
    <col min="52" max="53" width="16.1640625" customWidth="1"/>
    <col min="54" max="55" width="29" customWidth="1"/>
    <col min="59" max="59" width="187.1640625" customWidth="1"/>
    <col min="60" max="60" width="211" style="27" customWidth="1"/>
    <col min="65" max="65" width="74" customWidth="1"/>
  </cols>
  <sheetData>
    <row r="1" spans="2:70">
      <c r="F1" t="s">
        <v>362</v>
      </c>
      <c r="AL1" t="s">
        <v>526</v>
      </c>
      <c r="AO1">
        <v>10000</v>
      </c>
      <c r="AS1" t="s">
        <v>532</v>
      </c>
      <c r="AU1">
        <v>10</v>
      </c>
      <c r="AY1" t="s">
        <v>527</v>
      </c>
      <c r="BE1" t="s">
        <v>556</v>
      </c>
    </row>
    <row r="2" spans="2:70" ht="18">
      <c r="F2" s="1"/>
      <c r="G2" s="55" t="s">
        <v>9</v>
      </c>
      <c r="H2" s="55"/>
      <c r="I2" s="55"/>
      <c r="J2" s="55"/>
      <c r="K2" s="55"/>
      <c r="L2" s="55"/>
      <c r="M2" s="56"/>
      <c r="N2" s="57" t="s">
        <v>10</v>
      </c>
      <c r="O2" s="55"/>
      <c r="P2" s="55"/>
      <c r="Q2" s="55"/>
      <c r="R2" s="55"/>
      <c r="S2" s="55"/>
      <c r="T2" s="55"/>
      <c r="U2" s="55"/>
      <c r="V2" s="58"/>
      <c r="W2" s="59" t="s">
        <v>11</v>
      </c>
      <c r="X2" s="60"/>
      <c r="Y2" s="60"/>
      <c r="Z2" s="60"/>
      <c r="AA2" s="60"/>
      <c r="AB2" s="60"/>
      <c r="AC2" s="60"/>
      <c r="AD2" s="60"/>
      <c r="AE2" s="60"/>
      <c r="AF2" s="60"/>
      <c r="AG2" s="61"/>
      <c r="AH2" s="62" t="s">
        <v>12</v>
      </c>
      <c r="AI2" s="64" t="s">
        <v>13</v>
      </c>
      <c r="AJ2" s="48" t="s">
        <v>14</v>
      </c>
      <c r="AL2" t="s">
        <v>518</v>
      </c>
      <c r="AM2" t="s">
        <v>517</v>
      </c>
      <c r="AN2" t="s">
        <v>679</v>
      </c>
      <c r="AO2" t="s">
        <v>524</v>
      </c>
      <c r="AP2" t="s">
        <v>525</v>
      </c>
      <c r="AQ2" t="s">
        <v>519</v>
      </c>
      <c r="AR2" t="s">
        <v>523</v>
      </c>
      <c r="AS2" t="s">
        <v>521</v>
      </c>
      <c r="AT2" t="s">
        <v>520</v>
      </c>
      <c r="AU2" t="s">
        <v>522</v>
      </c>
      <c r="AV2" t="s">
        <v>533</v>
      </c>
      <c r="AY2" t="s">
        <v>529</v>
      </c>
      <c r="AZ2" t="s">
        <v>530</v>
      </c>
      <c r="BA2" t="s">
        <v>531</v>
      </c>
      <c r="BB2" t="s">
        <v>528</v>
      </c>
      <c r="BE2" t="s">
        <v>558</v>
      </c>
      <c r="BR2" t="s">
        <v>459</v>
      </c>
    </row>
    <row r="3" spans="2:70" ht="23">
      <c r="F3" s="38" t="s">
        <v>15</v>
      </c>
      <c r="G3" s="38" t="s">
        <v>15</v>
      </c>
      <c r="H3" s="38"/>
      <c r="I3" s="3"/>
      <c r="J3" s="3"/>
      <c r="K3" s="3"/>
      <c r="L3" s="3"/>
      <c r="M3" s="4"/>
      <c r="N3" s="50" t="s">
        <v>16</v>
      </c>
      <c r="O3" s="51"/>
      <c r="P3" s="51"/>
      <c r="Q3" s="51"/>
      <c r="R3" s="52"/>
      <c r="S3" s="53" t="s">
        <v>17</v>
      </c>
      <c r="T3" s="51"/>
      <c r="U3" s="51"/>
      <c r="V3" s="54"/>
      <c r="W3" s="5"/>
      <c r="X3" s="6"/>
      <c r="Y3" s="6"/>
      <c r="Z3" s="6"/>
      <c r="AA3" s="6"/>
      <c r="AB3" s="6"/>
      <c r="AC3" s="6"/>
      <c r="AD3" s="7"/>
      <c r="AE3" s="7"/>
      <c r="AF3" s="7"/>
      <c r="AG3" s="8"/>
      <c r="AH3" s="62"/>
      <c r="AI3" s="64"/>
      <c r="AJ3" s="48"/>
      <c r="AL3" s="23" t="s">
        <v>539</v>
      </c>
      <c r="AM3" s="23" t="s">
        <v>540</v>
      </c>
      <c r="AN3" s="23" t="s">
        <v>680</v>
      </c>
      <c r="AO3" s="23" t="s">
        <v>541</v>
      </c>
      <c r="AP3" s="23" t="s">
        <v>542</v>
      </c>
      <c r="AQ3" s="23" t="s">
        <v>543</v>
      </c>
      <c r="AR3" s="23" t="s">
        <v>544</v>
      </c>
      <c r="AS3" s="23" t="s">
        <v>545</v>
      </c>
      <c r="AT3" s="23" t="s">
        <v>546</v>
      </c>
      <c r="AU3" s="23" t="s">
        <v>547</v>
      </c>
      <c r="AV3" s="23" t="s">
        <v>550</v>
      </c>
      <c r="AW3" s="23"/>
      <c r="AY3" s="23" t="s">
        <v>543</v>
      </c>
      <c r="AZ3" s="23" t="s">
        <v>548</v>
      </c>
      <c r="BA3" s="23" t="s">
        <v>549</v>
      </c>
      <c r="BB3" s="23" t="s">
        <v>550</v>
      </c>
      <c r="BC3" s="23"/>
      <c r="BE3" s="23" t="s">
        <v>557</v>
      </c>
      <c r="BR3" t="s">
        <v>460</v>
      </c>
    </row>
    <row r="4" spans="2:70" ht="16" thickBot="1">
      <c r="B4" t="s">
        <v>379</v>
      </c>
      <c r="C4" t="s">
        <v>361</v>
      </c>
      <c r="D4" t="s">
        <v>380</v>
      </c>
      <c r="E4" t="s">
        <v>378</v>
      </c>
      <c r="F4" s="9" t="s">
        <v>18</v>
      </c>
      <c r="G4" s="10" t="s">
        <v>19</v>
      </c>
      <c r="H4" s="10" t="s">
        <v>0</v>
      </c>
      <c r="I4" s="10" t="s">
        <v>20</v>
      </c>
      <c r="J4" s="10" t="s">
        <v>21</v>
      </c>
      <c r="K4" s="10" t="s">
        <v>22</v>
      </c>
      <c r="L4" s="10" t="s">
        <v>23</v>
      </c>
      <c r="M4" s="11" t="s">
        <v>24</v>
      </c>
      <c r="N4" s="9" t="s">
        <v>25</v>
      </c>
      <c r="O4" s="9" t="s">
        <v>26</v>
      </c>
      <c r="P4" s="9" t="s">
        <v>27</v>
      </c>
      <c r="Q4" s="9" t="s">
        <v>28</v>
      </c>
      <c r="R4" s="12" t="s">
        <v>29</v>
      </c>
      <c r="S4" s="9" t="s">
        <v>30</v>
      </c>
      <c r="T4" s="9" t="s">
        <v>31</v>
      </c>
      <c r="U4" s="9" t="s">
        <v>32</v>
      </c>
      <c r="V4" s="9" t="s">
        <v>33</v>
      </c>
      <c r="W4" s="13" t="s">
        <v>34</v>
      </c>
      <c r="X4" s="14" t="s">
        <v>35</v>
      </c>
      <c r="Y4" s="14" t="s">
        <v>36</v>
      </c>
      <c r="Z4" s="14" t="s">
        <v>37</v>
      </c>
      <c r="AA4" s="14" t="s">
        <v>38</v>
      </c>
      <c r="AB4" s="14" t="s">
        <v>39</v>
      </c>
      <c r="AC4" s="14" t="s">
        <v>40</v>
      </c>
      <c r="AD4" s="14" t="s">
        <v>41</v>
      </c>
      <c r="AE4" s="14" t="s">
        <v>42</v>
      </c>
      <c r="AF4" s="14" t="s">
        <v>43</v>
      </c>
      <c r="AG4" s="15" t="s">
        <v>44</v>
      </c>
      <c r="AH4" s="63"/>
      <c r="AI4" s="65"/>
      <c r="AJ4" s="49"/>
      <c r="BC4" t="s">
        <v>670</v>
      </c>
      <c r="BD4" t="s">
        <v>671</v>
      </c>
      <c r="BE4" s="21" t="s">
        <v>614</v>
      </c>
      <c r="BH4" s="37" t="s">
        <v>1213</v>
      </c>
      <c r="BI4" s="21" t="s">
        <v>1214</v>
      </c>
      <c r="BR4" t="s">
        <v>461</v>
      </c>
    </row>
    <row r="5" spans="2:70" ht="16" thickTop="1">
      <c r="AL5" t="str">
        <f>CONCATENATE(F6)</f>
        <v>Analysis_1</v>
      </c>
      <c r="AY5" t="str">
        <f>CONCATENATE("-m pattern")</f>
        <v>-m pattern</v>
      </c>
      <c r="AZ5" t="str">
        <f>CONCATENATE(" -w ",F6,"w")</f>
        <v xml:space="preserve"> -w Analysis_1w</v>
      </c>
      <c r="BA5" t="str">
        <f>CONCATENATE(" -b ",F6,"b")</f>
        <v xml:space="preserve"> -b Analysis_1b</v>
      </c>
      <c r="BB5" s="23" t="str">
        <f>CONCATENATE(" -o ",F6,".P_VALUE_SUMMARY")</f>
        <v xml:space="preserve"> -o Analysis_1.P_VALUE_SUMMARY</v>
      </c>
      <c r="BC5" s="23">
        <v>1</v>
      </c>
      <c r="BD5">
        <v>1</v>
      </c>
      <c r="BE5" t="str">
        <f>CONCATENATE("# ",AL5)</f>
        <v># Analysis_1</v>
      </c>
      <c r="BH5" s="27" t="s">
        <v>569</v>
      </c>
      <c r="BI5" t="s">
        <v>569</v>
      </c>
      <c r="BR5" t="s">
        <v>462</v>
      </c>
    </row>
    <row r="6" spans="2:70">
      <c r="B6">
        <v>4</v>
      </c>
      <c r="C6" t="str">
        <f>VLOOKUP(D6,'datasets and notes'!$K$3:$L$18,2,FALSE)</f>
        <v>4.MG-RAST.MG-RAST_default.included.norm</v>
      </c>
      <c r="D6" t="str">
        <f>CONCATENATE(G6,".",L6,".",M6,".",K6)</f>
        <v>MG-RAST.MG-RAST_default.included.norm</v>
      </c>
      <c r="E6">
        <v>1</v>
      </c>
      <c r="F6" s="16" t="s">
        <v>45</v>
      </c>
      <c r="G6" s="16" t="s">
        <v>4</v>
      </c>
      <c r="H6" s="16" t="s">
        <v>551</v>
      </c>
      <c r="I6" s="16" t="s">
        <v>46</v>
      </c>
      <c r="J6" s="16" t="s">
        <v>47</v>
      </c>
      <c r="K6" s="16" t="s">
        <v>6</v>
      </c>
      <c r="L6" s="16" t="s">
        <v>48</v>
      </c>
      <c r="M6" s="16" t="s">
        <v>49</v>
      </c>
      <c r="N6" s="17">
        <v>0.76</v>
      </c>
      <c r="O6" s="17">
        <v>0.27</v>
      </c>
      <c r="P6" s="17">
        <v>0.4</v>
      </c>
      <c r="Q6" s="17">
        <v>0.41</v>
      </c>
      <c r="R6" s="17">
        <v>0.13</v>
      </c>
      <c r="S6" s="17">
        <v>0</v>
      </c>
      <c r="T6" s="17">
        <v>0.1</v>
      </c>
      <c r="U6" s="17">
        <v>0.3</v>
      </c>
      <c r="V6" s="17">
        <v>0.36</v>
      </c>
      <c r="W6" s="17">
        <v>0.4</v>
      </c>
      <c r="X6" s="17">
        <v>0.9</v>
      </c>
      <c r="Y6" s="17">
        <v>0.82</v>
      </c>
      <c r="Z6" s="17">
        <v>0.52</v>
      </c>
      <c r="AA6" s="17">
        <v>0.77</v>
      </c>
      <c r="AB6" s="17">
        <v>0.51</v>
      </c>
      <c r="AC6" s="17">
        <v>0.83</v>
      </c>
      <c r="AD6" s="17">
        <v>0.88</v>
      </c>
      <c r="AE6" s="17">
        <v>0.86</v>
      </c>
      <c r="AF6" s="17">
        <v>0.75</v>
      </c>
      <c r="AG6" s="18">
        <v>0.66</v>
      </c>
      <c r="AH6" s="19">
        <v>1.0000000000000005E-3</v>
      </c>
      <c r="AI6" s="19">
        <v>4.4494718330152868E-19</v>
      </c>
      <c r="AJ6" s="18">
        <v>5</v>
      </c>
      <c r="AL6" t="str">
        <f>CONCATENATE(" -f ",C6)</f>
        <v xml:space="preserve"> -f 4.MG-RAST.MG-RAST_default.included.norm</v>
      </c>
      <c r="AM6" t="str">
        <f>CONCATENATE(" ","-g ","EHFI.groups ")</f>
        <v xml:space="preserve"> -g EHFI.groups </v>
      </c>
      <c r="AN6" t="str">
        <f>CONCATENATE("-s ","lt"," ")</f>
        <v xml:space="preserve">-s lt </v>
      </c>
      <c r="AO6" t="str">
        <f>CONCATENATE("-p ",$AO$1 )</f>
        <v>-p 10000</v>
      </c>
      <c r="AP6" t="str">
        <f>CONCATENATE(" -t dataset_rand ")</f>
        <v xml:space="preserve"> -t dataset_rand </v>
      </c>
      <c r="AQ6" t="str">
        <f>CONCATENATE("-m ",I6," ")</f>
        <v xml:space="preserve">-m bray-curtis </v>
      </c>
      <c r="AR6" t="str">
        <f>CONCATENATE("-z ",H6," ")</f>
        <v xml:space="preserve">-z MG-RAST_pipe </v>
      </c>
      <c r="AU6" t="str">
        <f>CONCATENATE("-c ",$AU$1," ")</f>
        <v xml:space="preserve">-c 10 </v>
      </c>
      <c r="AV6" t="str">
        <f>CONCATENATE("-o ",F6,"w")</f>
        <v>-o Analysis_1w</v>
      </c>
      <c r="AW6" s="23" t="s">
        <v>615</v>
      </c>
      <c r="BC6" s="23">
        <v>1</v>
      </c>
      <c r="BD6">
        <v>2</v>
      </c>
      <c r="BE6" t="str">
        <f>CONCATENATE($BE$2,AL6,AM6,AN6,AO6,AP6,AQ6,AR6,AS6,AT6,AU6,AV6,AW6)</f>
        <v>~/EHFI/plot_pco_with_stats_all.3-4-13.pl -f 4.MG-RAST.MG-RAST_default.included.norm -g EHFI.groups -s lt -p 10000 -t dataset_rand -m bray-curtis -z MG-RAST_pipe -c 10 -o Analysis_1w -cleanup</v>
      </c>
      <c r="BH6" s="27" t="s">
        <v>681</v>
      </c>
      <c r="BI6" t="s">
        <v>1215</v>
      </c>
      <c r="BR6" t="s">
        <v>464</v>
      </c>
    </row>
    <row r="7" spans="2:70">
      <c r="AL7" t="str">
        <f>CONCATENATE(" -f ",C6)</f>
        <v xml:space="preserve"> -f 4.MG-RAST.MG-RAST_default.included.norm</v>
      </c>
      <c r="AM7" t="str">
        <f>CONCATENATE(" ","-g ","EHFI.groups ")</f>
        <v xml:space="preserve"> -g EHFI.groups </v>
      </c>
      <c r="AN7" t="str">
        <f>CONCATENATE("-s ","gt"," ")</f>
        <v xml:space="preserve">-s gt </v>
      </c>
      <c r="AO7" t="str">
        <f>CONCATENATE("-p ",$AO$1 )</f>
        <v>-p 10000</v>
      </c>
      <c r="AP7" t="str">
        <f>CONCATENATE(" -t rowwise_rand ")</f>
        <v xml:space="preserve"> -t rowwise_rand </v>
      </c>
      <c r="AQ7" t="str">
        <f>CONCATENATE("-m ",I6," ")</f>
        <v xml:space="preserve">-m bray-curtis </v>
      </c>
      <c r="AR7" t="str">
        <f>CONCATENATE("-z ",H6," ")</f>
        <v xml:space="preserve">-z MG-RAST_pipe </v>
      </c>
      <c r="AU7" t="str">
        <f>CONCATENATE("-c ",$AU$1," ")</f>
        <v xml:space="preserve">-c 10 </v>
      </c>
      <c r="AV7" t="str">
        <f>CONCATENATE("-o ", F6,"b")</f>
        <v>-o Analysis_1b</v>
      </c>
      <c r="AW7" s="23" t="s">
        <v>615</v>
      </c>
      <c r="BB7" s="23"/>
      <c r="BC7" s="23">
        <v>1</v>
      </c>
      <c r="BD7">
        <v>3</v>
      </c>
      <c r="BE7" t="str">
        <f>CONCATENATE($BE$2,AL7,AM7,AN7,AO7,AP7,AQ7,AR7,AS7,AT7,AU7,AV7,AW7)</f>
        <v>~/EHFI/plot_pco_with_stats_all.3-4-13.pl -f 4.MG-RAST.MG-RAST_default.included.norm -g EHFI.groups -s gt -p 10000 -t rowwise_rand -m bray-curtis -z MG-RAST_pipe -c 10 -o Analysis_1b -cleanup</v>
      </c>
      <c r="BH7" s="27" t="s">
        <v>682</v>
      </c>
      <c r="BI7" t="s">
        <v>1216</v>
      </c>
      <c r="BR7" t="s">
        <v>463</v>
      </c>
    </row>
    <row r="8" spans="2:70">
      <c r="BC8" s="23">
        <v>1</v>
      </c>
      <c r="BD8">
        <v>4</v>
      </c>
      <c r="BE8" t="str">
        <f>CONCATENATE($BE$3,AY5,AZ5,BA5,BB5)</f>
        <v>~/EHFI/combine_summary_stats.pl -m pattern -w Analysis_1w -b Analysis_1b -o Analysis_1.P_VALUE_SUMMARY</v>
      </c>
      <c r="BH8" s="27" t="s">
        <v>626</v>
      </c>
      <c r="BI8" t="s">
        <v>626</v>
      </c>
      <c r="BR8" t="s">
        <v>493</v>
      </c>
    </row>
    <row r="9" spans="2:70">
      <c r="BC9" s="23">
        <v>1</v>
      </c>
      <c r="BD9">
        <v>5</v>
      </c>
      <c r="BR9" t="s">
        <v>494</v>
      </c>
    </row>
    <row r="10" spans="2:70">
      <c r="AL10" t="str">
        <f>CONCATENATE(F11)</f>
        <v>Analysis_2</v>
      </c>
      <c r="AY10" t="str">
        <f>CONCATENATE("-m pattern")</f>
        <v>-m pattern</v>
      </c>
      <c r="AZ10" t="str">
        <f>CONCATENATE(" -w ",F11,"w")</f>
        <v xml:space="preserve"> -w Analysis_2w</v>
      </c>
      <c r="BA10" t="str">
        <f>CONCATENATE(" -b ",F11,"b")</f>
        <v xml:space="preserve"> -b Analysis_2b</v>
      </c>
      <c r="BB10" s="23" t="str">
        <f>CONCATENATE(" -o ",F11,".P_VALUE_SUMMARY")</f>
        <v xml:space="preserve"> -o Analysis_2.P_VALUE_SUMMARY</v>
      </c>
      <c r="BC10" s="23">
        <v>2</v>
      </c>
      <c r="BD10">
        <v>1</v>
      </c>
      <c r="BE10" t="str">
        <f>CONCATENATE("# ",AL10)</f>
        <v># Analysis_2</v>
      </c>
      <c r="BH10" s="27" t="s">
        <v>563</v>
      </c>
      <c r="BI10" t="s">
        <v>563</v>
      </c>
      <c r="BR10" t="s">
        <v>495</v>
      </c>
    </row>
    <row r="11" spans="2:70">
      <c r="B11">
        <v>3</v>
      </c>
      <c r="C11" t="str">
        <f>VLOOKUP(D11,'datasets and notes'!$K$3:$L$18,2,FALSE)</f>
        <v>3.MG-RAST.MG-RAST_default.included.raw</v>
      </c>
      <c r="D11" t="str">
        <f>CONCATENATE(G11,".",L11,".",M11,".",K11)</f>
        <v>MG-RAST.MG-RAST_default.included.raw</v>
      </c>
      <c r="E11">
        <v>2</v>
      </c>
      <c r="F11" s="16" t="s">
        <v>50</v>
      </c>
      <c r="G11" s="16" t="s">
        <v>4</v>
      </c>
      <c r="H11" s="16" t="s">
        <v>551</v>
      </c>
      <c r="I11" s="16" t="s">
        <v>46</v>
      </c>
      <c r="J11" s="16" t="s">
        <v>47</v>
      </c>
      <c r="K11" s="16" t="s">
        <v>5</v>
      </c>
      <c r="L11" s="16" t="s">
        <v>48</v>
      </c>
      <c r="M11" s="16" t="s">
        <v>49</v>
      </c>
      <c r="N11" s="17">
        <v>0.26</v>
      </c>
      <c r="O11" s="17">
        <v>0</v>
      </c>
      <c r="P11" s="17">
        <v>0.19</v>
      </c>
      <c r="Q11" s="17">
        <v>0.02</v>
      </c>
      <c r="R11" s="17">
        <v>0.08</v>
      </c>
      <c r="S11" s="17">
        <v>0.11</v>
      </c>
      <c r="T11" s="17">
        <v>0.04</v>
      </c>
      <c r="U11" s="17">
        <v>0.01</v>
      </c>
      <c r="V11" s="17">
        <v>0.14000000000000001</v>
      </c>
      <c r="W11" s="17">
        <v>0.59</v>
      </c>
      <c r="X11" s="17">
        <v>0.72</v>
      </c>
      <c r="Y11" s="17">
        <v>0.7</v>
      </c>
      <c r="Z11" s="17">
        <v>0.21</v>
      </c>
      <c r="AA11" s="17">
        <v>0.7</v>
      </c>
      <c r="AB11" s="17">
        <v>0.19</v>
      </c>
      <c r="AC11" s="17">
        <v>0.7</v>
      </c>
      <c r="AD11" s="17" t="s">
        <v>51</v>
      </c>
      <c r="AE11" s="17" t="s">
        <v>52</v>
      </c>
      <c r="AF11" s="17">
        <v>0.65</v>
      </c>
      <c r="AG11" s="18">
        <v>0.56000000000000005</v>
      </c>
      <c r="AH11" s="19">
        <v>1.2500000000000005E-3</v>
      </c>
      <c r="AI11" s="19">
        <v>9.1046546800032616E-4</v>
      </c>
      <c r="AJ11" s="18">
        <v>13</v>
      </c>
      <c r="AL11" t="str">
        <f>CONCATENATE(" -f ",C11)</f>
        <v xml:space="preserve"> -f 3.MG-RAST.MG-RAST_default.included.raw</v>
      </c>
      <c r="AM11" t="str">
        <f>CONCATENATE(" ","-g ","EHFI.groups ")</f>
        <v xml:space="preserve"> -g EHFI.groups </v>
      </c>
      <c r="AN11" t="str">
        <f>CONCATENATE("-s ","lt"," ")</f>
        <v xml:space="preserve">-s lt </v>
      </c>
      <c r="AO11" t="str">
        <f>CONCATENATE("-p ",$AO$1 )</f>
        <v>-p 10000</v>
      </c>
      <c r="AP11" t="str">
        <f>CONCATENATE(" -t dataset_rand ")</f>
        <v xml:space="preserve"> -t dataset_rand </v>
      </c>
      <c r="AQ11" t="str">
        <f>CONCATENATE("-m ",I11," ")</f>
        <v xml:space="preserve">-m bray-curtis </v>
      </c>
      <c r="AR11" t="str">
        <f>CONCATENATE("-z ",H11," ")</f>
        <v xml:space="preserve">-z MG-RAST_pipe </v>
      </c>
      <c r="AU11" t="str">
        <f>CONCATENATE("-c ",$AU$1," ")</f>
        <v xml:space="preserve">-c 10 </v>
      </c>
      <c r="AV11" t="str">
        <f>CONCATENATE("-o ",F11,"w")</f>
        <v>-o Analysis_2w</v>
      </c>
      <c r="AW11" s="23" t="s">
        <v>615</v>
      </c>
      <c r="BC11" s="23">
        <v>2</v>
      </c>
      <c r="BD11">
        <v>2</v>
      </c>
      <c r="BE11" t="str">
        <f>CONCATENATE($BE$2,AL11,AM11,AN11,AO11,AP11,AQ11,AR11,AS11,AT11,AU11,AV11,AW11)</f>
        <v>~/EHFI/plot_pco_with_stats_all.3-4-13.pl -f 3.MG-RAST.MG-RAST_default.included.raw -g EHFI.groups -s lt -p 10000 -t dataset_rand -m bray-curtis -z MG-RAST_pipe -c 10 -o Analysis_2w -cleanup</v>
      </c>
      <c r="BH11" s="27" t="s">
        <v>683</v>
      </c>
      <c r="BI11" t="s">
        <v>1217</v>
      </c>
      <c r="BR11" t="s">
        <v>498</v>
      </c>
    </row>
    <row r="12" spans="2:70">
      <c r="AL12" t="str">
        <f>CONCATENATE(" -f ",C11," ")</f>
        <v xml:space="preserve"> -f 3.MG-RAST.MG-RAST_default.included.raw </v>
      </c>
      <c r="AM12" t="str">
        <f>CONCATENATE(" ","-g ","EHFI.groups ")</f>
        <v xml:space="preserve"> -g EHFI.groups </v>
      </c>
      <c r="AN12" t="str">
        <f>CONCATENATE("-s ","gt"," ")</f>
        <v xml:space="preserve">-s gt </v>
      </c>
      <c r="AO12" t="str">
        <f>CONCATENATE("-p ",$AO$1 )</f>
        <v>-p 10000</v>
      </c>
      <c r="AP12" t="str">
        <f>CONCATENATE(" -t rowwise_rand ")</f>
        <v xml:space="preserve"> -t rowwise_rand </v>
      </c>
      <c r="AQ12" t="str">
        <f>CONCATENATE("-m ",I11," ")</f>
        <v xml:space="preserve">-m bray-curtis </v>
      </c>
      <c r="AR12" t="str">
        <f>CONCATENATE("-z ",H11," ")</f>
        <v xml:space="preserve">-z MG-RAST_pipe </v>
      </c>
      <c r="AU12" t="str">
        <f>CONCATENATE("-c ",$AU$1," ")</f>
        <v xml:space="preserve">-c 10 </v>
      </c>
      <c r="AV12" t="str">
        <f>CONCATENATE("-o ", F11,"b")</f>
        <v>-o Analysis_2b</v>
      </c>
      <c r="AW12" s="23" t="s">
        <v>615</v>
      </c>
      <c r="BB12" s="23"/>
      <c r="BC12" s="23">
        <v>2</v>
      </c>
      <c r="BD12">
        <v>3</v>
      </c>
      <c r="BE12" t="str">
        <f>CONCATENATE($BE$2,AL12,AM12,AN12,AO12,AP12,AQ12,AR12,AS12,AT12,AU12,AV12,AW12)</f>
        <v>~/EHFI/plot_pco_with_stats_all.3-4-13.pl -f 3.MG-RAST.MG-RAST_default.included.raw  -g EHFI.groups -s gt -p 10000 -t rowwise_rand -m bray-curtis -z MG-RAST_pipe -c 10 -o Analysis_2b -cleanup</v>
      </c>
      <c r="BH12" s="27" t="s">
        <v>684</v>
      </c>
      <c r="BI12" t="s">
        <v>1218</v>
      </c>
      <c r="BR12" t="s">
        <v>499</v>
      </c>
    </row>
    <row r="13" spans="2:70">
      <c r="BC13" s="23">
        <v>2</v>
      </c>
      <c r="BD13">
        <v>4</v>
      </c>
      <c r="BE13" t="str">
        <f>CONCATENATE($BE$3,AY10,AZ10,BA10,BB10)</f>
        <v>~/EHFI/combine_summary_stats.pl -m pattern -w Analysis_2w -b Analysis_2b -o Analysis_2.P_VALUE_SUMMARY</v>
      </c>
      <c r="BH13" s="27" t="s">
        <v>620</v>
      </c>
      <c r="BI13" t="s">
        <v>620</v>
      </c>
      <c r="BR13" t="s">
        <v>496</v>
      </c>
    </row>
    <row r="14" spans="2:70">
      <c r="BC14" s="23">
        <v>2</v>
      </c>
      <c r="BD14">
        <v>5</v>
      </c>
      <c r="BR14" t="s">
        <v>497</v>
      </c>
    </row>
    <row r="15" spans="2:70">
      <c r="AL15" t="str">
        <f>CONCATENATE(F16)</f>
        <v>Analysis_3</v>
      </c>
      <c r="AY15" t="str">
        <f>CONCATENATE("-m pattern")</f>
        <v>-m pattern</v>
      </c>
      <c r="AZ15" t="str">
        <f>CONCATENATE(" -w ",F16,"w")</f>
        <v xml:space="preserve"> -w Analysis_3w</v>
      </c>
      <c r="BA15" t="str">
        <f>CONCATENATE(" -b ",F16,"b")</f>
        <v xml:space="preserve"> -b Analysis_3b</v>
      </c>
      <c r="BB15" s="23" t="str">
        <f>CONCATENATE(" -o ",F16,".P_VALUE_SUMMARY")</f>
        <v xml:space="preserve"> -o Analysis_3.P_VALUE_SUMMARY</v>
      </c>
      <c r="BC15" s="23">
        <v>3</v>
      </c>
      <c r="BD15">
        <v>1</v>
      </c>
      <c r="BE15" t="str">
        <f>CONCATENATE("# ",AL15)</f>
        <v># Analysis_3</v>
      </c>
      <c r="BH15" s="27" t="s">
        <v>570</v>
      </c>
      <c r="BI15" t="s">
        <v>570</v>
      </c>
      <c r="BR15" t="s">
        <v>501</v>
      </c>
    </row>
    <row r="16" spans="2:70">
      <c r="B16">
        <v>4</v>
      </c>
      <c r="C16" t="str">
        <f>VLOOKUP(D16,'datasets and notes'!$K$3:$L$18,2,FALSE)</f>
        <v>4.MG-RAST.MG-RAST_default.included.norm</v>
      </c>
      <c r="D16" t="str">
        <f>CONCATENATE(G16,".",L16,".",M16,".",K16)</f>
        <v>MG-RAST.MG-RAST_default.included.norm</v>
      </c>
      <c r="E16">
        <v>3</v>
      </c>
      <c r="F16" s="16" t="s">
        <v>53</v>
      </c>
      <c r="G16" s="16" t="s">
        <v>4</v>
      </c>
      <c r="H16" s="16" t="s">
        <v>551</v>
      </c>
      <c r="I16" s="16" t="s">
        <v>54</v>
      </c>
      <c r="J16" s="16" t="s">
        <v>47</v>
      </c>
      <c r="K16" s="16" t="s">
        <v>6</v>
      </c>
      <c r="L16" s="16" t="s">
        <v>48</v>
      </c>
      <c r="M16" s="16" t="s">
        <v>49</v>
      </c>
      <c r="N16" s="17">
        <v>0.56000000000000005</v>
      </c>
      <c r="O16" s="17">
        <v>0.04</v>
      </c>
      <c r="P16" s="17">
        <v>0.28999999999999998</v>
      </c>
      <c r="Q16" s="17">
        <v>0.08</v>
      </c>
      <c r="R16" s="17">
        <v>0.09</v>
      </c>
      <c r="S16" s="17">
        <v>0.06</v>
      </c>
      <c r="T16" s="17">
        <v>0</v>
      </c>
      <c r="U16" s="17">
        <v>0.01</v>
      </c>
      <c r="V16" s="17">
        <v>0.19</v>
      </c>
      <c r="W16" s="17">
        <v>0.5</v>
      </c>
      <c r="X16" s="17">
        <v>0.72</v>
      </c>
      <c r="Y16" s="17">
        <v>0.71</v>
      </c>
      <c r="Z16" s="17">
        <v>0.33</v>
      </c>
      <c r="AA16" s="17">
        <v>0.76</v>
      </c>
      <c r="AB16" s="17">
        <v>0.24</v>
      </c>
      <c r="AC16" s="17">
        <v>0.81</v>
      </c>
      <c r="AD16" s="17">
        <v>1</v>
      </c>
      <c r="AE16" s="17">
        <v>0.89</v>
      </c>
      <c r="AF16" s="17">
        <v>0.67</v>
      </c>
      <c r="AG16" s="18">
        <v>0.52</v>
      </c>
      <c r="AH16" s="19">
        <v>1.0000000000000005E-3</v>
      </c>
      <c r="AI16" s="19">
        <v>4.4494718330152868E-19</v>
      </c>
      <c r="AJ16" s="18">
        <v>6</v>
      </c>
      <c r="AL16" t="str">
        <f>CONCATENATE(" -f ",C16)</f>
        <v xml:space="preserve"> -f 4.MG-RAST.MG-RAST_default.included.norm</v>
      </c>
      <c r="AM16" t="str">
        <f>CONCATENATE(" ","-g ","EHFI.groups ")</f>
        <v xml:space="preserve"> -g EHFI.groups </v>
      </c>
      <c r="AN16" t="str">
        <f>CONCATENATE("-s ","lt"," ")</f>
        <v xml:space="preserve">-s lt </v>
      </c>
      <c r="AO16" t="str">
        <f>CONCATENATE("-p ",$AO$1 )</f>
        <v>-p 10000</v>
      </c>
      <c r="AP16" t="str">
        <f>CONCATENATE(" -t dataset_rand ")</f>
        <v xml:space="preserve"> -t dataset_rand </v>
      </c>
      <c r="AQ16" t="str">
        <f>CONCATENATE("-m ",I16," ")</f>
        <v xml:space="preserve">-m euclidean </v>
      </c>
      <c r="AR16" t="str">
        <f>CONCATENATE("-z ",H16," ")</f>
        <v xml:space="preserve">-z MG-RAST_pipe </v>
      </c>
      <c r="AU16" t="str">
        <f>CONCATENATE("-c ",$AU$1," ")</f>
        <v xml:space="preserve">-c 10 </v>
      </c>
      <c r="AV16" t="str">
        <f>CONCATENATE("-o ",F16,"w")</f>
        <v>-o Analysis_3w</v>
      </c>
      <c r="AW16" s="23" t="s">
        <v>615</v>
      </c>
      <c r="BC16" s="23">
        <v>3</v>
      </c>
      <c r="BD16">
        <v>2</v>
      </c>
      <c r="BE16" t="str">
        <f>CONCATENATE($BE$2,AL16,AM16,AN16,AO16,AP16,AQ16,AR16,AS16,AT16,AU16,AV16,AW16)</f>
        <v>~/EHFI/plot_pco_with_stats_all.3-4-13.pl -f 4.MG-RAST.MG-RAST_default.included.norm -g EHFI.groups -s lt -p 10000 -t dataset_rand -m euclidean -z MG-RAST_pipe -c 10 -o Analysis_3w -cleanup</v>
      </c>
      <c r="BH16" s="27" t="s">
        <v>685</v>
      </c>
      <c r="BI16" t="s">
        <v>1219</v>
      </c>
      <c r="BR16" t="s">
        <v>502</v>
      </c>
    </row>
    <row r="17" spans="2:70">
      <c r="AL17" t="str">
        <f>CONCATENATE(" -f ",C16," ")</f>
        <v xml:space="preserve"> -f 4.MG-RAST.MG-RAST_default.included.norm </v>
      </c>
      <c r="AM17" t="str">
        <f>CONCATENATE(" ","-g ","EHFI.groups ")</f>
        <v xml:space="preserve"> -g EHFI.groups </v>
      </c>
      <c r="AN17" t="str">
        <f>CONCATENATE("-s ","gt"," ")</f>
        <v xml:space="preserve">-s gt </v>
      </c>
      <c r="AO17" t="str">
        <f>CONCATENATE("-p ",$AO$1 )</f>
        <v>-p 10000</v>
      </c>
      <c r="AP17" t="str">
        <f>CONCATENATE(" -t rowwise_rand ")</f>
        <v xml:space="preserve"> -t rowwise_rand </v>
      </c>
      <c r="AQ17" t="str">
        <f>CONCATENATE("-m ",I16," ")</f>
        <v xml:space="preserve">-m euclidean </v>
      </c>
      <c r="AR17" t="str">
        <f>CONCATENATE("-z ",H16," ")</f>
        <v xml:space="preserve">-z MG-RAST_pipe </v>
      </c>
      <c r="AU17" t="str">
        <f>CONCATENATE("-c ",$AU$1," ")</f>
        <v xml:space="preserve">-c 10 </v>
      </c>
      <c r="AV17" t="str">
        <f>CONCATENATE("-o ", F16,"b")</f>
        <v>-o Analysis_3b</v>
      </c>
      <c r="AW17" s="23" t="s">
        <v>615</v>
      </c>
      <c r="BB17" s="23"/>
      <c r="BC17" s="23">
        <v>3</v>
      </c>
      <c r="BD17">
        <v>3</v>
      </c>
      <c r="BE17" t="str">
        <f>CONCATENATE($BE$2,AL17,AM17,AN17,AO17,AP17,AQ17,AR17,AS17,AT17,AU17,AV17,AW17)</f>
        <v>~/EHFI/plot_pco_with_stats_all.3-4-13.pl -f 4.MG-RAST.MG-RAST_default.included.norm  -g EHFI.groups -s gt -p 10000 -t rowwise_rand -m euclidean -z MG-RAST_pipe -c 10 -o Analysis_3b -cleanup</v>
      </c>
      <c r="BH17" s="27" t="s">
        <v>686</v>
      </c>
      <c r="BI17" t="s">
        <v>1220</v>
      </c>
      <c r="BR17" t="s">
        <v>500</v>
      </c>
    </row>
    <row r="18" spans="2:70">
      <c r="BC18" s="23">
        <v>3</v>
      </c>
      <c r="BD18">
        <v>4</v>
      </c>
      <c r="BE18" t="str">
        <f>CONCATENATE($BE$3,AY15,AZ15,BA15,BB15)</f>
        <v>~/EHFI/combine_summary_stats.pl -m pattern -w Analysis_3w -b Analysis_3b -o Analysis_3.P_VALUE_SUMMARY</v>
      </c>
      <c r="BH18" s="27" t="s">
        <v>627</v>
      </c>
      <c r="BI18" t="s">
        <v>627</v>
      </c>
      <c r="BR18" t="s">
        <v>503</v>
      </c>
    </row>
    <row r="19" spans="2:70">
      <c r="BC19" s="23">
        <v>3</v>
      </c>
      <c r="BD19">
        <v>5</v>
      </c>
      <c r="BR19" t="s">
        <v>504</v>
      </c>
    </row>
    <row r="20" spans="2:70">
      <c r="AL20" t="str">
        <f>CONCATENATE(F21)</f>
        <v>Analysis_4</v>
      </c>
      <c r="AY20" t="str">
        <f>CONCATENATE("-m pattern")</f>
        <v>-m pattern</v>
      </c>
      <c r="AZ20" t="str">
        <f>CONCATENATE(" -w ",F21,"w")</f>
        <v xml:space="preserve"> -w Analysis_4w</v>
      </c>
      <c r="BA20" t="str">
        <f>CONCATENATE(" -b ",F21,"b")</f>
        <v xml:space="preserve"> -b Analysis_4b</v>
      </c>
      <c r="BB20" s="23" t="str">
        <f>CONCATENATE(" -o ",F21,".P_VALUE_SUMMARY")</f>
        <v xml:space="preserve"> -o Analysis_4.P_VALUE_SUMMARY</v>
      </c>
      <c r="BC20" s="23">
        <v>4</v>
      </c>
      <c r="BD20">
        <v>1</v>
      </c>
      <c r="BE20" t="str">
        <f>CONCATENATE("# ",AL20)</f>
        <v># Analysis_4</v>
      </c>
      <c r="BH20" s="27" t="s">
        <v>564</v>
      </c>
      <c r="BI20" t="s">
        <v>564</v>
      </c>
      <c r="BR20" t="s">
        <v>505</v>
      </c>
    </row>
    <row r="21" spans="2:70">
      <c r="B21">
        <v>3</v>
      </c>
      <c r="C21" t="str">
        <f>VLOOKUP(D21,'datasets and notes'!$K$3:$L$18,2,FALSE)</f>
        <v>3.MG-RAST.MG-RAST_default.included.raw</v>
      </c>
      <c r="D21" t="str">
        <f>CONCATENATE(G21,".",L21,".",M21,".",K21)</f>
        <v>MG-RAST.MG-RAST_default.included.raw</v>
      </c>
      <c r="E21">
        <v>4</v>
      </c>
      <c r="F21" s="16" t="s">
        <v>55</v>
      </c>
      <c r="G21" s="16" t="s">
        <v>4</v>
      </c>
      <c r="H21" s="16" t="s">
        <v>551</v>
      </c>
      <c r="I21" s="16" t="s">
        <v>54</v>
      </c>
      <c r="J21" s="16" t="s">
        <v>47</v>
      </c>
      <c r="K21" s="16" t="s">
        <v>5</v>
      </c>
      <c r="L21" s="16" t="s">
        <v>48</v>
      </c>
      <c r="M21" s="16" t="s">
        <v>49</v>
      </c>
      <c r="N21" s="17">
        <v>0.25</v>
      </c>
      <c r="O21" s="17">
        <v>0.6</v>
      </c>
      <c r="P21" s="17">
        <v>0.46</v>
      </c>
      <c r="Q21" s="17">
        <v>0.45</v>
      </c>
      <c r="R21" s="17">
        <v>0</v>
      </c>
      <c r="S21" s="17">
        <v>0.84</v>
      </c>
      <c r="T21" s="17">
        <v>0.82</v>
      </c>
      <c r="U21" s="17">
        <v>0.42</v>
      </c>
      <c r="V21" s="17">
        <v>0.25</v>
      </c>
      <c r="W21" s="17">
        <v>0.7</v>
      </c>
      <c r="X21" s="17">
        <v>0.77</v>
      </c>
      <c r="Y21" s="17">
        <v>0.75</v>
      </c>
      <c r="Z21" s="17">
        <v>0.38</v>
      </c>
      <c r="AA21" s="17">
        <v>0.51</v>
      </c>
      <c r="AB21" s="17">
        <v>0.96</v>
      </c>
      <c r="AC21" s="17" t="s">
        <v>56</v>
      </c>
      <c r="AD21" s="17" t="s">
        <v>57</v>
      </c>
      <c r="AE21" s="17" t="s">
        <v>58</v>
      </c>
      <c r="AF21" s="17">
        <v>0.57999999999999996</v>
      </c>
      <c r="AG21" s="18">
        <v>0.74</v>
      </c>
      <c r="AH21" s="19">
        <v>5.7000000000000002E-3</v>
      </c>
      <c r="AI21" s="19">
        <v>1.1707397571396336E-2</v>
      </c>
      <c r="AJ21" s="18">
        <v>21</v>
      </c>
      <c r="AL21" t="str">
        <f>CONCATENATE(" -f ",C21)</f>
        <v xml:space="preserve"> -f 3.MG-RAST.MG-RAST_default.included.raw</v>
      </c>
      <c r="AM21" t="str">
        <f>CONCATENATE(" ","-g ","EHFI.groups ")</f>
        <v xml:space="preserve"> -g EHFI.groups </v>
      </c>
      <c r="AN21" t="str">
        <f>CONCATENATE("-s ","lt"," ")</f>
        <v xml:space="preserve">-s lt </v>
      </c>
      <c r="AO21" t="str">
        <f>CONCATENATE("-p ",$AO$1 )</f>
        <v>-p 10000</v>
      </c>
      <c r="AP21" t="str">
        <f>CONCATENATE(" -t dataset_rand ")</f>
        <v xml:space="preserve"> -t dataset_rand </v>
      </c>
      <c r="AQ21" t="str">
        <f>CONCATENATE("-m ",I21," ")</f>
        <v xml:space="preserve">-m euclidean </v>
      </c>
      <c r="AR21" t="str">
        <f>CONCATENATE("-z ",H21," ")</f>
        <v xml:space="preserve">-z MG-RAST_pipe </v>
      </c>
      <c r="AU21" t="str">
        <f>CONCATENATE("-c ",$AU$1," ")</f>
        <v xml:space="preserve">-c 10 </v>
      </c>
      <c r="AV21" t="str">
        <f>CONCATENATE("-o ",F21,"w")</f>
        <v>-o Analysis_4w</v>
      </c>
      <c r="AW21" s="23" t="s">
        <v>615</v>
      </c>
      <c r="BC21" s="23">
        <v>4</v>
      </c>
      <c r="BD21">
        <v>2</v>
      </c>
      <c r="BE21" t="str">
        <f>CONCATENATE($BE$2,AL21,AM21,AN21,AO21,AP21,AQ21,AR21,AS21,AT21,AU21,AV21,AW21)</f>
        <v>~/EHFI/plot_pco_with_stats_all.3-4-13.pl -f 3.MG-RAST.MG-RAST_default.included.raw -g EHFI.groups -s lt -p 10000 -t dataset_rand -m euclidean -z MG-RAST_pipe -c 10 -o Analysis_4w -cleanup</v>
      </c>
      <c r="BH21" s="27" t="s">
        <v>687</v>
      </c>
      <c r="BI21" t="s">
        <v>1221</v>
      </c>
      <c r="BR21" t="s">
        <v>506</v>
      </c>
    </row>
    <row r="22" spans="2:70">
      <c r="AL22" t="str">
        <f>CONCATENATE(" -f ",C21," ")</f>
        <v xml:space="preserve"> -f 3.MG-RAST.MG-RAST_default.included.raw </v>
      </c>
      <c r="AM22" t="str">
        <f>CONCATENATE(" ","-g ","EHFI.groups ")</f>
        <v xml:space="preserve"> -g EHFI.groups </v>
      </c>
      <c r="AN22" t="str">
        <f>CONCATENATE("-s ","gt"," ")</f>
        <v xml:space="preserve">-s gt </v>
      </c>
      <c r="AO22" t="str">
        <f>CONCATENATE("-p ",$AO$1 )</f>
        <v>-p 10000</v>
      </c>
      <c r="AP22" t="str">
        <f>CONCATENATE(" -t rowwise_rand ")</f>
        <v xml:space="preserve"> -t rowwise_rand </v>
      </c>
      <c r="AQ22" t="str">
        <f>CONCATENATE("-m ",I21," ")</f>
        <v xml:space="preserve">-m euclidean </v>
      </c>
      <c r="AR22" t="str">
        <f>CONCATENATE("-z ",H21," ")</f>
        <v xml:space="preserve">-z MG-RAST_pipe </v>
      </c>
      <c r="AU22" t="str">
        <f>CONCATENATE("-c ",$AU$1," ")</f>
        <v xml:space="preserve">-c 10 </v>
      </c>
      <c r="AV22" t="str">
        <f>CONCATENATE("-o ", F21,"b")</f>
        <v>-o Analysis_4b</v>
      </c>
      <c r="AW22" s="23" t="s">
        <v>615</v>
      </c>
      <c r="BB22" s="23"/>
      <c r="BC22" s="23">
        <v>4</v>
      </c>
      <c r="BD22">
        <v>3</v>
      </c>
      <c r="BE22" t="str">
        <f>CONCATENATE($BE$2,AL22,AM22,AN22,AO22,AP22,AQ22,AR22,AS22,AT22,AU22,AV22,AW22)</f>
        <v>~/EHFI/plot_pco_with_stats_all.3-4-13.pl -f 3.MG-RAST.MG-RAST_default.included.raw  -g EHFI.groups -s gt -p 10000 -t rowwise_rand -m euclidean -z MG-RAST_pipe -c 10 -o Analysis_4b -cleanup</v>
      </c>
      <c r="BH22" s="27" t="s">
        <v>688</v>
      </c>
      <c r="BI22" t="s">
        <v>1222</v>
      </c>
      <c r="BR22" t="s">
        <v>507</v>
      </c>
    </row>
    <row r="23" spans="2:70">
      <c r="BC23" s="23">
        <v>4</v>
      </c>
      <c r="BD23">
        <v>4</v>
      </c>
      <c r="BE23" t="str">
        <f>CONCATENATE($BE$3,AY20,AZ20,BA20,BB20)</f>
        <v>~/EHFI/combine_summary_stats.pl -m pattern -w Analysis_4w -b Analysis_4b -o Analysis_4.P_VALUE_SUMMARY</v>
      </c>
      <c r="BH23" s="27" t="s">
        <v>621</v>
      </c>
      <c r="BI23" t="s">
        <v>621</v>
      </c>
      <c r="BR23" t="s">
        <v>508</v>
      </c>
    </row>
    <row r="24" spans="2:70">
      <c r="BC24" s="23">
        <v>4</v>
      </c>
      <c r="BD24">
        <v>5</v>
      </c>
      <c r="BR24" t="s">
        <v>509</v>
      </c>
    </row>
    <row r="25" spans="2:70">
      <c r="AL25" t="str">
        <f>CONCATENATE(F26)</f>
        <v>Analysis_5</v>
      </c>
      <c r="AY25" t="str">
        <f>CONCATENATE("-m pattern")</f>
        <v>-m pattern</v>
      </c>
      <c r="AZ25" t="str">
        <f>CONCATENATE(" -w ",F26,"w")</f>
        <v xml:space="preserve"> -w Analysis_5w</v>
      </c>
      <c r="BA25" t="str">
        <f>CONCATENATE(" -b ",F26,"b")</f>
        <v xml:space="preserve"> -b Analysis_5b</v>
      </c>
      <c r="BB25" s="23" t="str">
        <f>CONCATENATE(" -o ",F26,".P_VALUE_SUMMARY")</f>
        <v xml:space="preserve"> -o Analysis_5.P_VALUE_SUMMARY</v>
      </c>
      <c r="BC25" s="23">
        <v>5</v>
      </c>
      <c r="BD25">
        <v>1</v>
      </c>
      <c r="BE25" t="str">
        <f>CONCATENATE("# ",AL25)</f>
        <v># Analysis_5</v>
      </c>
      <c r="BH25" s="27" t="s">
        <v>592</v>
      </c>
      <c r="BI25" t="s">
        <v>592</v>
      </c>
      <c r="BR25" t="s">
        <v>510</v>
      </c>
    </row>
    <row r="26" spans="2:70">
      <c r="B26">
        <v>11</v>
      </c>
      <c r="C26" t="str">
        <f>VLOOKUP(D26,'datasets and notes'!$K$3:$L$18,2,FALSE)</f>
        <v>11.Qiime.Qiime_default.included.raw</v>
      </c>
      <c r="D26" t="str">
        <f>CONCATENATE(G26,".",L26,".",M26,".",K26)</f>
        <v>Qiime.Qiime_default.included.raw</v>
      </c>
      <c r="E26">
        <v>5</v>
      </c>
      <c r="F26" s="20" t="s">
        <v>59</v>
      </c>
      <c r="G26" s="16" t="s">
        <v>8</v>
      </c>
      <c r="H26" s="16" t="s">
        <v>554</v>
      </c>
      <c r="I26" s="16" t="s">
        <v>60</v>
      </c>
      <c r="J26" s="16" t="s">
        <v>61</v>
      </c>
      <c r="K26" s="16" t="s">
        <v>5</v>
      </c>
      <c r="L26" s="16" t="s">
        <v>62</v>
      </c>
      <c r="M26" s="16" t="s">
        <v>49</v>
      </c>
      <c r="N26" s="17">
        <v>0.09</v>
      </c>
      <c r="O26" s="17">
        <v>0.2</v>
      </c>
      <c r="P26" s="17">
        <v>0.04</v>
      </c>
      <c r="Q26" s="17">
        <v>0.23</v>
      </c>
      <c r="R26" s="17">
        <v>0.32</v>
      </c>
      <c r="S26" s="17">
        <v>0.03</v>
      </c>
      <c r="T26" s="17">
        <v>0</v>
      </c>
      <c r="U26" s="17">
        <v>0.28999999999999998</v>
      </c>
      <c r="V26" s="17">
        <v>0.31</v>
      </c>
      <c r="W26" s="17">
        <v>0.59</v>
      </c>
      <c r="X26" s="17" t="s">
        <v>63</v>
      </c>
      <c r="Y26" s="17" t="s">
        <v>64</v>
      </c>
      <c r="Z26" s="17">
        <v>0.42</v>
      </c>
      <c r="AA26" s="17" t="s">
        <v>65</v>
      </c>
      <c r="AB26" s="17">
        <v>0.45</v>
      </c>
      <c r="AC26" s="17" t="s">
        <v>66</v>
      </c>
      <c r="AD26" s="17" t="s">
        <v>67</v>
      </c>
      <c r="AE26" s="17" t="s">
        <v>68</v>
      </c>
      <c r="AF26" s="17">
        <v>0.87</v>
      </c>
      <c r="AG26" s="18">
        <v>0.79</v>
      </c>
      <c r="AH26" s="19">
        <v>0.23295000000000005</v>
      </c>
      <c r="AI26" s="19">
        <v>0.4151098110899788</v>
      </c>
      <c r="AJ26" s="18">
        <v>34</v>
      </c>
      <c r="AK26" t="str">
        <f>L26</f>
        <v>Qiime_default</v>
      </c>
      <c r="AL26" t="str">
        <f>CONCATENATE(" -f ",C26)</f>
        <v xml:space="preserve"> -f 11.Qiime.Qiime_default.included.raw</v>
      </c>
      <c r="AM26" t="str">
        <f>CONCATENATE(" ","-g ","EHFI.groups ")</f>
        <v xml:space="preserve"> -g EHFI.groups </v>
      </c>
      <c r="AN26" t="str">
        <f>CONCATENATE("-s ","lt"," ")</f>
        <v xml:space="preserve">-s lt </v>
      </c>
      <c r="AO26" t="str">
        <f>CONCATENATE("-p ",$AO$1 )</f>
        <v>-p 10000</v>
      </c>
      <c r="AP26" t="str">
        <f>CONCATENATE(" -t dataset_rand ")</f>
        <v xml:space="preserve"> -t dataset_rand </v>
      </c>
      <c r="AQ26" t="str">
        <f>CONCATENATE("-m ",I26," ")</f>
        <v xml:space="preserve">-m unifrac </v>
      </c>
      <c r="AR26" t="str">
        <f>CONCATENATE("-z ",H26," ")</f>
        <v xml:space="preserve">-z qiime_pipe </v>
      </c>
      <c r="AS26" t="str">
        <f>CONCATENATE(" -q ",$AS$1," ")</f>
        <v xml:space="preserve"> -q qiime_table </v>
      </c>
      <c r="AT26" s="23" t="s">
        <v>672</v>
      </c>
      <c r="AU26" t="str">
        <f>CONCATENATE(" -c ",$AU$1," ")</f>
        <v xml:space="preserve"> -c 10 </v>
      </c>
      <c r="AV26" t="str">
        <f>CONCATENATE("-o ",F26,"w")</f>
        <v>-o Analysis_5w</v>
      </c>
      <c r="AW26" s="23" t="s">
        <v>615</v>
      </c>
      <c r="BC26" s="23">
        <v>5</v>
      </c>
      <c r="BD26">
        <v>2</v>
      </c>
      <c r="BE26" t="str">
        <f>CONCATENATE($BE$2,AL26,AM26,AN26,AO26,AP26,AQ26,AR26,AS26,AT26,AU26,AV26,AW26)</f>
        <v>~/EHFI/plot_pco_with_stats_all.3-4-13.pl -f 11.Qiime.Qiime_default.included.raw -g EHFI.groups -s lt -p 10000 -t dataset_rand -m unifrac -z qiime_pipe  -q qiime_table  -a ~/EHFI/qiime_trees/97_otus.tree -c 10 -o Analysis_5w -cleanup</v>
      </c>
      <c r="BH26" s="27" t="s">
        <v>689</v>
      </c>
      <c r="BI26" t="s">
        <v>1223</v>
      </c>
      <c r="BR26" t="s">
        <v>511</v>
      </c>
    </row>
    <row r="27" spans="2:70">
      <c r="AL27" t="str">
        <f>CONCATENATE(" -f ",C26," ")</f>
        <v xml:space="preserve"> -f 11.Qiime.Qiime_default.included.raw </v>
      </c>
      <c r="AM27" t="str">
        <f>CONCATENATE(" ","-g ","EHFI.groups ")</f>
        <v xml:space="preserve"> -g EHFI.groups </v>
      </c>
      <c r="AN27" t="str">
        <f>CONCATENATE("-s ","gt"," ")</f>
        <v xml:space="preserve">-s gt </v>
      </c>
      <c r="AO27" t="str">
        <f>CONCATENATE("-p ",$AO$1 )</f>
        <v>-p 10000</v>
      </c>
      <c r="AP27" t="str">
        <f>CONCATENATE(" -t rowwise_rand ")</f>
        <v xml:space="preserve"> -t rowwise_rand </v>
      </c>
      <c r="AQ27" t="str">
        <f>CONCATENATE("-m ",I26," ")</f>
        <v xml:space="preserve">-m unifrac </v>
      </c>
      <c r="AR27" t="str">
        <f>CONCATENATE("-z ",H26," ")</f>
        <v xml:space="preserve">-z qiime_pipe </v>
      </c>
      <c r="AS27" t="str">
        <f>CONCATENATE(" -q ",$AS$1," ")</f>
        <v xml:space="preserve"> -q qiime_table </v>
      </c>
      <c r="AT27" s="23" t="s">
        <v>672</v>
      </c>
      <c r="AU27" t="str">
        <f>CONCATENATE(" -c ",$AU$1," ")</f>
        <v xml:space="preserve"> -c 10 </v>
      </c>
      <c r="AV27" t="str">
        <f>CONCATENATE("-o ", F26,"b")</f>
        <v>-o Analysis_5b</v>
      </c>
      <c r="AW27" s="23" t="s">
        <v>615</v>
      </c>
      <c r="BB27" s="23"/>
      <c r="BC27" s="23">
        <v>5</v>
      </c>
      <c r="BD27">
        <v>3</v>
      </c>
      <c r="BE27" t="str">
        <f>CONCATENATE($BE$2,AL27,AM27,AN27,AO27,AP27,AQ27,AR27,AS27,AT27,AU27,AV27,AW27)</f>
        <v>~/EHFI/plot_pco_with_stats_all.3-4-13.pl -f 11.Qiime.Qiime_default.included.raw  -g EHFI.groups -s gt -p 10000 -t rowwise_rand -m unifrac -z qiime_pipe  -q qiime_table  -a ~/EHFI/qiime_trees/97_otus.tree -c 10 -o Analysis_5b -cleanup</v>
      </c>
      <c r="BH27" s="27" t="s">
        <v>690</v>
      </c>
      <c r="BI27" t="s">
        <v>1224</v>
      </c>
      <c r="BR27" t="s">
        <v>512</v>
      </c>
    </row>
    <row r="28" spans="2:70">
      <c r="BC28" s="23">
        <v>5</v>
      </c>
      <c r="BD28">
        <v>4</v>
      </c>
      <c r="BE28" t="str">
        <f>CONCATENATE($BE$3,AY25,AZ25,BA25,BB25)</f>
        <v>~/EHFI/combine_summary_stats.pl -m pattern -w Analysis_5w -b Analysis_5b -o Analysis_5.P_VALUE_SUMMARY</v>
      </c>
      <c r="BH28" s="27" t="s">
        <v>649</v>
      </c>
      <c r="BI28" t="s">
        <v>649</v>
      </c>
      <c r="BR28" t="s">
        <v>513</v>
      </c>
    </row>
    <row r="29" spans="2:70">
      <c r="BC29" s="23">
        <v>5</v>
      </c>
      <c r="BD29">
        <v>5</v>
      </c>
      <c r="BR29" t="s">
        <v>514</v>
      </c>
    </row>
    <row r="30" spans="2:70">
      <c r="AL30" t="str">
        <f>CONCATENATE(F31)</f>
        <v>Analysis_6</v>
      </c>
      <c r="AY30" t="str">
        <f>CONCATENATE("-m pattern")</f>
        <v>-m pattern</v>
      </c>
      <c r="AZ30" t="str">
        <f>CONCATENATE(" -w ",F31,"w")</f>
        <v xml:space="preserve"> -w Analysis_6w</v>
      </c>
      <c r="BA30" t="str">
        <f>CONCATENATE(" -b ",F31,"b")</f>
        <v xml:space="preserve"> -b Analysis_6b</v>
      </c>
      <c r="BB30" s="23" t="str">
        <f>CONCATENATE(" -o ",F31,".P_VALUE_SUMMARY")</f>
        <v xml:space="preserve"> -o Analysis_6.P_VALUE_SUMMARY</v>
      </c>
      <c r="BC30" s="23">
        <v>6</v>
      </c>
      <c r="BD30">
        <v>1</v>
      </c>
      <c r="BE30" t="str">
        <f>CONCATENATE("# ",AL30)</f>
        <v># Analysis_6</v>
      </c>
      <c r="BH30" s="27" t="s">
        <v>596</v>
      </c>
      <c r="BI30" t="s">
        <v>596</v>
      </c>
      <c r="BR30" t="s">
        <v>515</v>
      </c>
    </row>
    <row r="31" spans="2:70">
      <c r="B31">
        <v>12</v>
      </c>
      <c r="C31" t="str">
        <f>VLOOKUP(D31,'datasets and notes'!$K$3:$L$18,2,FALSE)</f>
        <v>12.Qiime.Qiime_default.included.norm</v>
      </c>
      <c r="D31" t="str">
        <f>CONCATENATE(G31,".",L31,".",M31,".",K31)</f>
        <v>Qiime.Qiime_default.included.norm</v>
      </c>
      <c r="E31">
        <v>6</v>
      </c>
      <c r="F31" s="20" t="s">
        <v>69</v>
      </c>
      <c r="G31" s="16" t="s">
        <v>8</v>
      </c>
      <c r="H31" s="16" t="s">
        <v>554</v>
      </c>
      <c r="I31" s="16" t="s">
        <v>70</v>
      </c>
      <c r="J31" s="16" t="s">
        <v>61</v>
      </c>
      <c r="K31" s="16" t="s">
        <v>6</v>
      </c>
      <c r="L31" s="16" t="s">
        <v>62</v>
      </c>
      <c r="M31" s="16" t="s">
        <v>49</v>
      </c>
      <c r="N31" s="17" t="s">
        <v>71</v>
      </c>
      <c r="O31" s="17">
        <v>0.19</v>
      </c>
      <c r="P31" s="17">
        <v>0.62</v>
      </c>
      <c r="Q31" s="17">
        <v>0.06</v>
      </c>
      <c r="R31" s="17">
        <v>0</v>
      </c>
      <c r="S31" s="17">
        <v>0.55000000000000004</v>
      </c>
      <c r="T31" s="17">
        <v>0.43</v>
      </c>
      <c r="U31" s="17">
        <v>0.21</v>
      </c>
      <c r="V31" s="17">
        <v>0.69</v>
      </c>
      <c r="W31" s="17" t="s">
        <v>72</v>
      </c>
      <c r="X31" s="17" t="s">
        <v>73</v>
      </c>
      <c r="Y31" s="17" t="s">
        <v>74</v>
      </c>
      <c r="Z31" s="17">
        <v>0.38</v>
      </c>
      <c r="AA31" s="17" t="s">
        <v>75</v>
      </c>
      <c r="AB31" s="17">
        <v>0.53</v>
      </c>
      <c r="AC31" s="17" t="s">
        <v>74</v>
      </c>
      <c r="AD31" s="17" t="s">
        <v>76</v>
      </c>
      <c r="AE31" s="17" t="s">
        <v>74</v>
      </c>
      <c r="AF31" s="17" t="s">
        <v>77</v>
      </c>
      <c r="AG31" s="18" t="s">
        <v>78</v>
      </c>
      <c r="AH31" s="19">
        <v>0.35244999999999999</v>
      </c>
      <c r="AI31" s="19">
        <v>0.48609588343734905</v>
      </c>
      <c r="AJ31" s="18">
        <v>40</v>
      </c>
      <c r="AK31" t="str">
        <f>L31</f>
        <v>Qiime_default</v>
      </c>
      <c r="AL31" t="str">
        <f>CONCATENATE(" -f ",C31)</f>
        <v xml:space="preserve"> -f 12.Qiime.Qiime_default.included.norm</v>
      </c>
      <c r="AM31" t="str">
        <f>CONCATENATE(" ","-g ","EHFI.groups ")</f>
        <v xml:space="preserve"> -g EHFI.groups </v>
      </c>
      <c r="AN31" t="str">
        <f>CONCATENATE("-s ","lt"," ")</f>
        <v xml:space="preserve">-s lt </v>
      </c>
      <c r="AO31" t="str">
        <f>CONCATENATE("-p ",$AO$1 )</f>
        <v>-p 10000</v>
      </c>
      <c r="AP31" t="str">
        <f>CONCATENATE(" -t dataset_rand ")</f>
        <v xml:space="preserve"> -t dataset_rand </v>
      </c>
      <c r="AQ31" t="str">
        <f>CONCATENATE("-m ",I31," ")</f>
        <v xml:space="preserve">-m weighted_unifrac </v>
      </c>
      <c r="AR31" t="str">
        <f>CONCATENATE("-z ",H31," ")</f>
        <v xml:space="preserve">-z qiime_pipe </v>
      </c>
      <c r="AS31" t="str">
        <f>CONCATENATE(" -q ",$AS$1," ")</f>
        <v xml:space="preserve"> -q qiime_table </v>
      </c>
      <c r="AT31" s="23" t="s">
        <v>672</v>
      </c>
      <c r="AU31" t="str">
        <f>CONCATENATE(" -c ",$AU$1," ")</f>
        <v xml:space="preserve"> -c 10 </v>
      </c>
      <c r="AV31" t="str">
        <f>CONCATENATE("-o ",F31,"w")</f>
        <v>-o Analysis_6w</v>
      </c>
      <c r="AW31" s="23" t="s">
        <v>615</v>
      </c>
      <c r="BC31" s="23">
        <v>6</v>
      </c>
      <c r="BD31">
        <v>2</v>
      </c>
      <c r="BE31" t="str">
        <f>CONCATENATE($BE$2,AL31,AM31,AN31,AO31,AP31,AQ31,AR31,AS31,AT31,AU31,AV31,AW31)</f>
        <v>~/EHFI/plot_pco_with_stats_all.3-4-13.pl -f 12.Qiime.Qiime_default.included.norm -g EHFI.groups -s lt -p 10000 -t dataset_rand -m weighted_unifrac -z qiime_pipe  -q qiime_table  -a ~/EHFI/qiime_trees/97_otus.tree -c 10 -o Analysis_6w -cleanup</v>
      </c>
      <c r="BH31" s="27" t="s">
        <v>691</v>
      </c>
      <c r="BI31" t="s">
        <v>1225</v>
      </c>
      <c r="BR31" t="s">
        <v>516</v>
      </c>
    </row>
    <row r="32" spans="2:70">
      <c r="AL32" t="str">
        <f>CONCATENATE(" -f ",C31," ")</f>
        <v xml:space="preserve"> -f 12.Qiime.Qiime_default.included.norm </v>
      </c>
      <c r="AM32" t="str">
        <f>CONCATENATE(" ","-g ","EHFI.groups ")</f>
        <v xml:space="preserve"> -g EHFI.groups </v>
      </c>
      <c r="AN32" t="str">
        <f>CONCATENATE("-s ","gt"," ")</f>
        <v xml:space="preserve">-s gt </v>
      </c>
      <c r="AO32" t="str">
        <f>CONCATENATE("-p ",$AO$1 )</f>
        <v>-p 10000</v>
      </c>
      <c r="AP32" t="str">
        <f>CONCATENATE(" -t rowwise_rand ")</f>
        <v xml:space="preserve"> -t rowwise_rand </v>
      </c>
      <c r="AQ32" t="str">
        <f>CONCATENATE("-m ",I31," ")</f>
        <v xml:space="preserve">-m weighted_unifrac </v>
      </c>
      <c r="AR32" t="str">
        <f>CONCATENATE("-z ",H31," ")</f>
        <v xml:space="preserve">-z qiime_pipe </v>
      </c>
      <c r="AS32" t="str">
        <f>CONCATENATE(" -q ",$AS$1," ")</f>
        <v xml:space="preserve"> -q qiime_table </v>
      </c>
      <c r="AT32" s="23" t="s">
        <v>672</v>
      </c>
      <c r="AU32" t="str">
        <f>CONCATENATE(" -c ",$AU$1," ")</f>
        <v xml:space="preserve"> -c 10 </v>
      </c>
      <c r="AV32" t="str">
        <f>CONCATENATE("-o ", F31,"b")</f>
        <v>-o Analysis_6b</v>
      </c>
      <c r="AW32" s="23" t="s">
        <v>615</v>
      </c>
      <c r="BB32" s="23"/>
      <c r="BC32" s="23">
        <v>6</v>
      </c>
      <c r="BD32">
        <v>3</v>
      </c>
      <c r="BE32" t="str">
        <f>CONCATENATE($BE$2,AL32,AM32,AN32,AO32,AP32,AQ32,AR32,AS32,AT32,AU32,AV32,AW32)</f>
        <v>~/EHFI/plot_pco_with_stats_all.3-4-13.pl -f 12.Qiime.Qiime_default.included.norm  -g EHFI.groups -s gt -p 10000 -t rowwise_rand -m weighted_unifrac -z qiime_pipe  -q qiime_table  -a ~/EHFI/qiime_trees/97_otus.tree -c 10 -o Analysis_6b -cleanup</v>
      </c>
      <c r="BH32" s="27" t="s">
        <v>692</v>
      </c>
      <c r="BI32" t="s">
        <v>1226</v>
      </c>
      <c r="BR32" t="s">
        <v>466</v>
      </c>
    </row>
    <row r="33" spans="2:70">
      <c r="BC33" s="23">
        <v>6</v>
      </c>
      <c r="BD33">
        <v>4</v>
      </c>
      <c r="BE33" t="str">
        <f>CONCATENATE($BE$3,AY30,AZ30,BA30,BB30)</f>
        <v>~/EHFI/combine_summary_stats.pl -m pattern -w Analysis_6w -b Analysis_6b -o Analysis_6.P_VALUE_SUMMARY</v>
      </c>
      <c r="BH33" s="27" t="s">
        <v>653</v>
      </c>
      <c r="BI33" t="s">
        <v>653</v>
      </c>
      <c r="BR33" t="s">
        <v>465</v>
      </c>
    </row>
    <row r="34" spans="2:70">
      <c r="BC34" s="23">
        <v>6</v>
      </c>
      <c r="BD34">
        <v>5</v>
      </c>
      <c r="BR34" t="s">
        <v>467</v>
      </c>
    </row>
    <row r="35" spans="2:70">
      <c r="AL35" t="str">
        <f>CONCATENATE(F36)</f>
        <v>Analysis_7</v>
      </c>
      <c r="AY35" t="str">
        <f>CONCATENATE("-m pattern")</f>
        <v>-m pattern</v>
      </c>
      <c r="AZ35" t="str">
        <f>CONCATENATE(" -w ",F36,"w")</f>
        <v xml:space="preserve"> -w Analysis_7w</v>
      </c>
      <c r="BA35" t="str">
        <f>CONCATENATE(" -b ",F36,"b")</f>
        <v xml:space="preserve"> -b Analysis_7b</v>
      </c>
      <c r="BB35" s="23" t="str">
        <f>CONCATENATE(" -o ",F36,".P_VALUE_SUMMARY")</f>
        <v xml:space="preserve"> -o Analysis_7.P_VALUE_SUMMARY</v>
      </c>
      <c r="BC35" s="23">
        <v>7</v>
      </c>
      <c r="BD35">
        <v>1</v>
      </c>
      <c r="BE35" t="str">
        <f>CONCATENATE("# ",AL35)</f>
        <v># Analysis_7</v>
      </c>
      <c r="BH35" s="27" t="s">
        <v>593</v>
      </c>
      <c r="BI35" t="s">
        <v>593</v>
      </c>
      <c r="BR35" t="s">
        <v>469</v>
      </c>
    </row>
    <row r="36" spans="2:70">
      <c r="B36">
        <v>11</v>
      </c>
      <c r="C36" t="str">
        <f>VLOOKUP(D36,'datasets and notes'!$K$3:$L$18,2,FALSE)</f>
        <v>11.Qiime.Qiime_default.included.raw</v>
      </c>
      <c r="D36" t="str">
        <f>CONCATENATE(G36,".",L36,".",M36,".",K36)</f>
        <v>Qiime.Qiime_default.included.raw</v>
      </c>
      <c r="E36">
        <v>7</v>
      </c>
      <c r="F36" s="20" t="s">
        <v>79</v>
      </c>
      <c r="G36" s="16" t="s">
        <v>8</v>
      </c>
      <c r="H36" s="16" t="s">
        <v>554</v>
      </c>
      <c r="I36" s="16" t="s">
        <v>70</v>
      </c>
      <c r="J36" s="16" t="s">
        <v>61</v>
      </c>
      <c r="K36" s="16" t="s">
        <v>5</v>
      </c>
      <c r="L36" s="16" t="s">
        <v>62</v>
      </c>
      <c r="M36" s="16" t="s">
        <v>49</v>
      </c>
      <c r="N36" s="17">
        <v>0.27</v>
      </c>
      <c r="O36" s="17">
        <v>0.09</v>
      </c>
      <c r="P36" s="17">
        <v>7.0000000000000007E-2</v>
      </c>
      <c r="Q36" s="17">
        <v>0.12</v>
      </c>
      <c r="R36" s="17">
        <v>0.22</v>
      </c>
      <c r="S36" s="17">
        <v>0.06</v>
      </c>
      <c r="T36" s="17">
        <v>0</v>
      </c>
      <c r="U36" s="17">
        <v>0.14000000000000001</v>
      </c>
      <c r="V36" s="17">
        <v>0.25</v>
      </c>
      <c r="W36" s="17" t="s">
        <v>80</v>
      </c>
      <c r="X36" s="17" t="s">
        <v>81</v>
      </c>
      <c r="Y36" s="17" t="s">
        <v>82</v>
      </c>
      <c r="Z36" s="17">
        <v>0.38</v>
      </c>
      <c r="AA36" s="17" t="s">
        <v>83</v>
      </c>
      <c r="AB36" s="17">
        <v>0.26</v>
      </c>
      <c r="AC36" s="17" t="s">
        <v>84</v>
      </c>
      <c r="AD36" s="17" t="s">
        <v>74</v>
      </c>
      <c r="AE36" s="17" t="s">
        <v>85</v>
      </c>
      <c r="AF36" s="17" t="s">
        <v>86</v>
      </c>
      <c r="AG36" s="18">
        <v>0.86</v>
      </c>
      <c r="AH36" s="19">
        <v>0.18770000000000001</v>
      </c>
      <c r="AI36" s="19">
        <v>0.35427332594154509</v>
      </c>
      <c r="AJ36" s="18">
        <v>33</v>
      </c>
      <c r="AK36" t="str">
        <f>L36</f>
        <v>Qiime_default</v>
      </c>
      <c r="AL36" t="str">
        <f>CONCATENATE(" -f ",C36)</f>
        <v xml:space="preserve"> -f 11.Qiime.Qiime_default.included.raw</v>
      </c>
      <c r="AM36" t="str">
        <f>CONCATENATE(" ","-g ","EHFI.groups ")</f>
        <v xml:space="preserve"> -g EHFI.groups </v>
      </c>
      <c r="AN36" t="str">
        <f>CONCATENATE("-s ","lt"," ")</f>
        <v xml:space="preserve">-s lt </v>
      </c>
      <c r="AO36" t="str">
        <f>CONCATENATE("-p ",$AO$1 )</f>
        <v>-p 10000</v>
      </c>
      <c r="AP36" t="str">
        <f>CONCATENATE(" -t dataset_rand ")</f>
        <v xml:space="preserve"> -t dataset_rand </v>
      </c>
      <c r="AQ36" t="str">
        <f>CONCATENATE("-m ",I36," ")</f>
        <v xml:space="preserve">-m weighted_unifrac </v>
      </c>
      <c r="AR36" t="str">
        <f>CONCATENATE("-z ",H36," ")</f>
        <v xml:space="preserve">-z qiime_pipe </v>
      </c>
      <c r="AS36" t="str">
        <f>CONCATENATE(" -q ",$AS$1," ")</f>
        <v xml:space="preserve"> -q qiime_table </v>
      </c>
      <c r="AT36" s="23" t="s">
        <v>672</v>
      </c>
      <c r="AU36" t="str">
        <f>CONCATENATE(" -c ",$AU$1," ")</f>
        <v xml:space="preserve"> -c 10 </v>
      </c>
      <c r="AV36" t="str">
        <f>CONCATENATE("-o ",F36,"w")</f>
        <v>-o Analysis_7w</v>
      </c>
      <c r="AW36" s="23" t="s">
        <v>615</v>
      </c>
      <c r="BC36" s="23">
        <v>7</v>
      </c>
      <c r="BD36">
        <v>2</v>
      </c>
      <c r="BE36" t="str">
        <f>CONCATENATE($BE$2,AL36,AM36,AN36,AO36,AP36,AQ36,AR36,AS36,AT36,AU36,AV36,AW36)</f>
        <v>~/EHFI/plot_pco_with_stats_all.3-4-13.pl -f 11.Qiime.Qiime_default.included.raw -g EHFI.groups -s lt -p 10000 -t dataset_rand -m weighted_unifrac -z qiime_pipe  -q qiime_table  -a ~/EHFI/qiime_trees/97_otus.tree -c 10 -o Analysis_7w -cleanup</v>
      </c>
      <c r="BH36" s="27" t="s">
        <v>693</v>
      </c>
      <c r="BI36" t="s">
        <v>1227</v>
      </c>
      <c r="BR36" t="s">
        <v>470</v>
      </c>
    </row>
    <row r="37" spans="2:70">
      <c r="AL37" t="str">
        <f>CONCATENATE(" -f ",C36," ")</f>
        <v xml:space="preserve"> -f 11.Qiime.Qiime_default.included.raw </v>
      </c>
      <c r="AM37" t="str">
        <f>CONCATENATE(" ","-g ","EHFI.groups ")</f>
        <v xml:space="preserve"> -g EHFI.groups </v>
      </c>
      <c r="AN37" t="str">
        <f>CONCATENATE("-s ","gt"," ")</f>
        <v xml:space="preserve">-s gt </v>
      </c>
      <c r="AO37" t="str">
        <f>CONCATENATE("-p ",$AO$1 )</f>
        <v>-p 10000</v>
      </c>
      <c r="AP37" t="str">
        <f>CONCATENATE(" -t rowwise_rand ")</f>
        <v xml:space="preserve"> -t rowwise_rand </v>
      </c>
      <c r="AQ37" t="str">
        <f>CONCATENATE("-m ",I36," ")</f>
        <v xml:space="preserve">-m weighted_unifrac </v>
      </c>
      <c r="AR37" t="str">
        <f>CONCATENATE("-z ",H36," ")</f>
        <v xml:space="preserve">-z qiime_pipe </v>
      </c>
      <c r="AS37" t="str">
        <f>CONCATENATE(" -q ",$AS$1," ")</f>
        <v xml:space="preserve"> -q qiime_table </v>
      </c>
      <c r="AT37" s="23" t="s">
        <v>672</v>
      </c>
      <c r="AU37" t="str">
        <f>CONCATENATE(" -c ",$AU$1," ")</f>
        <v xml:space="preserve"> -c 10 </v>
      </c>
      <c r="AV37" t="str">
        <f>CONCATENATE("-o ", F36,"b")</f>
        <v>-o Analysis_7b</v>
      </c>
      <c r="AW37" s="23" t="s">
        <v>615</v>
      </c>
      <c r="BB37" s="23"/>
      <c r="BC37" s="23">
        <v>7</v>
      </c>
      <c r="BD37">
        <v>3</v>
      </c>
      <c r="BE37" t="str">
        <f>CONCATENATE($BE$2,AL37,AM37,AN37,AO37,AP37,AQ37,AR37,AS37,AT37,AU37,AV37,AW37)</f>
        <v>~/EHFI/plot_pco_with_stats_all.3-4-13.pl -f 11.Qiime.Qiime_default.included.raw  -g EHFI.groups -s gt -p 10000 -t rowwise_rand -m weighted_unifrac -z qiime_pipe  -q qiime_table  -a ~/EHFI/qiime_trees/97_otus.tree -c 10 -o Analysis_7b -cleanup</v>
      </c>
      <c r="BH37" s="27" t="s">
        <v>694</v>
      </c>
      <c r="BI37" t="s">
        <v>1228</v>
      </c>
      <c r="BR37" t="s">
        <v>471</v>
      </c>
    </row>
    <row r="38" spans="2:70">
      <c r="BC38" s="23">
        <v>7</v>
      </c>
      <c r="BD38">
        <v>4</v>
      </c>
      <c r="BE38" t="str">
        <f>CONCATENATE($BE$3,AY35,AZ35,BA35,BB35)</f>
        <v>~/EHFI/combine_summary_stats.pl -m pattern -w Analysis_7w -b Analysis_7b -o Analysis_7.P_VALUE_SUMMARY</v>
      </c>
      <c r="BH38" s="27" t="s">
        <v>650</v>
      </c>
      <c r="BI38" t="s">
        <v>650</v>
      </c>
      <c r="BR38" t="s">
        <v>472</v>
      </c>
    </row>
    <row r="39" spans="2:70">
      <c r="BC39" s="23">
        <v>7</v>
      </c>
      <c r="BD39">
        <v>5</v>
      </c>
      <c r="BR39" t="s">
        <v>468</v>
      </c>
    </row>
    <row r="40" spans="2:70">
      <c r="AL40" t="str">
        <f>CONCATENATE(F41)</f>
        <v>Analysis_8</v>
      </c>
      <c r="AY40" t="str">
        <f>CONCATENATE("-m pattern")</f>
        <v>-m pattern</v>
      </c>
      <c r="AZ40" t="str">
        <f>CONCATENATE(" -w ",F41,"w")</f>
        <v xml:space="preserve"> -w Analysis_8w</v>
      </c>
      <c r="BA40" t="str">
        <f>CONCATENATE(" -b ",F41,"b")</f>
        <v xml:space="preserve"> -b Analysis_8b</v>
      </c>
      <c r="BB40" s="23" t="str">
        <f>CONCATENATE(" -o ",F41,".P_VALUE_SUMMARY")</f>
        <v xml:space="preserve"> -o Analysis_8.P_VALUE_SUMMARY</v>
      </c>
      <c r="BC40" s="23">
        <v>8</v>
      </c>
      <c r="BD40">
        <v>1</v>
      </c>
      <c r="BE40" t="str">
        <f>CONCATENATE("# ",AL40)</f>
        <v># Analysis_8</v>
      </c>
      <c r="BH40" s="27" t="s">
        <v>561</v>
      </c>
      <c r="BI40" t="s">
        <v>561</v>
      </c>
      <c r="BR40" t="s">
        <v>473</v>
      </c>
    </row>
    <row r="41" spans="2:70">
      <c r="B41">
        <v>2</v>
      </c>
      <c r="C41" t="str">
        <f>VLOOKUP(D41,'datasets and notes'!$K$3:$L$18,2,FALSE)</f>
        <v>2.MG-RAST.MG-RAST_default.removed.norm</v>
      </c>
      <c r="D41" t="str">
        <f>CONCATENATE(G41,".",L41,".",M41,".",K41)</f>
        <v>MG-RAST.MG-RAST_default.removed.norm</v>
      </c>
      <c r="E41">
        <v>8</v>
      </c>
      <c r="F41" s="16" t="s">
        <v>87</v>
      </c>
      <c r="G41" s="16" t="s">
        <v>4</v>
      </c>
      <c r="H41" s="16" t="s">
        <v>551</v>
      </c>
      <c r="I41" s="16" t="s">
        <v>46</v>
      </c>
      <c r="J41" s="16" t="s">
        <v>47</v>
      </c>
      <c r="K41" s="16" t="s">
        <v>6</v>
      </c>
      <c r="L41" s="16" t="s">
        <v>48</v>
      </c>
      <c r="M41" s="16" t="s">
        <v>88</v>
      </c>
      <c r="N41" s="17">
        <v>0.12</v>
      </c>
      <c r="O41" s="17">
        <v>0.06</v>
      </c>
      <c r="P41" s="17">
        <v>0</v>
      </c>
      <c r="Q41" s="17">
        <v>0.34</v>
      </c>
      <c r="R41" s="17">
        <v>0.26</v>
      </c>
      <c r="S41" s="17">
        <v>0.08</v>
      </c>
      <c r="T41" s="17">
        <v>0.19</v>
      </c>
      <c r="U41" s="17">
        <v>0.33</v>
      </c>
      <c r="V41" s="17">
        <v>0.37</v>
      </c>
      <c r="W41" s="17">
        <v>0.71</v>
      </c>
      <c r="X41" s="17">
        <v>0.83</v>
      </c>
      <c r="Y41" s="17">
        <v>0.91</v>
      </c>
      <c r="Z41" s="17">
        <v>0.38</v>
      </c>
      <c r="AA41" s="17">
        <v>0.86</v>
      </c>
      <c r="AB41" s="17">
        <v>0.56000000000000005</v>
      </c>
      <c r="AC41" s="17">
        <v>0.86</v>
      </c>
      <c r="AD41" s="17">
        <v>0.91</v>
      </c>
      <c r="AE41" s="17">
        <v>0.96</v>
      </c>
      <c r="AF41" s="17">
        <v>1</v>
      </c>
      <c r="AG41" s="18">
        <v>0.88</v>
      </c>
      <c r="AH41" s="19">
        <v>1.0000000000000002E-4</v>
      </c>
      <c r="AI41" s="19">
        <v>1.3904599478172771E-20</v>
      </c>
      <c r="AJ41" s="18">
        <v>1</v>
      </c>
      <c r="AL41" t="str">
        <f>CONCATENATE(" -f ",C41)</f>
        <v xml:space="preserve"> -f 2.MG-RAST.MG-RAST_default.removed.norm</v>
      </c>
      <c r="AM41" t="str">
        <f>CONCATENATE(" ","-g ","EHFI.groups ")</f>
        <v xml:space="preserve"> -g EHFI.groups </v>
      </c>
      <c r="AN41" t="str">
        <f>CONCATENATE("-s ","lt"," ")</f>
        <v xml:space="preserve">-s lt </v>
      </c>
      <c r="AO41" t="str">
        <f>CONCATENATE("-p ",$AO$1 )</f>
        <v>-p 10000</v>
      </c>
      <c r="AP41" t="str">
        <f>CONCATENATE(" -t dataset_rand ")</f>
        <v xml:space="preserve"> -t dataset_rand </v>
      </c>
      <c r="AQ41" t="str">
        <f>CONCATENATE("-m ",I41," ")</f>
        <v xml:space="preserve">-m bray-curtis </v>
      </c>
      <c r="AR41" t="str">
        <f>CONCATENATE("-z ",H41," ")</f>
        <v xml:space="preserve">-z MG-RAST_pipe </v>
      </c>
      <c r="AU41" t="str">
        <f>CONCATENATE("-c ",$AU$1," ")</f>
        <v xml:space="preserve">-c 10 </v>
      </c>
      <c r="AV41" t="str">
        <f>CONCATENATE("-o ",F41,"w")</f>
        <v>-o Analysis_8w</v>
      </c>
      <c r="AW41" s="23" t="s">
        <v>615</v>
      </c>
      <c r="BC41" s="23">
        <v>8</v>
      </c>
      <c r="BD41">
        <v>2</v>
      </c>
      <c r="BE41" t="str">
        <f>CONCATENATE($BE$2,AL41,AM41,AN41,AO41,AP41,AQ41,AR41,AS41,AT41,AU41,AV41,AW41)</f>
        <v>~/EHFI/plot_pco_with_stats_all.3-4-13.pl -f 2.MG-RAST.MG-RAST_default.removed.norm -g EHFI.groups -s lt -p 10000 -t dataset_rand -m bray-curtis -z MG-RAST_pipe -c 10 -o Analysis_8w -cleanup</v>
      </c>
      <c r="BH41" s="27" t="s">
        <v>695</v>
      </c>
      <c r="BI41" t="s">
        <v>1229</v>
      </c>
      <c r="BR41" t="s">
        <v>474</v>
      </c>
    </row>
    <row r="42" spans="2:70">
      <c r="AL42" t="str">
        <f>CONCATENATE(" -f ",C41," ")</f>
        <v xml:space="preserve"> -f 2.MG-RAST.MG-RAST_default.removed.norm </v>
      </c>
      <c r="AM42" t="str">
        <f>CONCATENATE(" ","-g ","EHFI.groups ")</f>
        <v xml:space="preserve"> -g EHFI.groups </v>
      </c>
      <c r="AN42" t="str">
        <f>CONCATENATE("-s ","gt"," ")</f>
        <v xml:space="preserve">-s gt </v>
      </c>
      <c r="AO42" t="str">
        <f>CONCATENATE("-p ",$AO$1 )</f>
        <v>-p 10000</v>
      </c>
      <c r="AP42" t="str">
        <f>CONCATENATE(" -t rowwise_rand ")</f>
        <v xml:space="preserve"> -t rowwise_rand </v>
      </c>
      <c r="AQ42" t="str">
        <f>CONCATENATE("-m ",I41," ")</f>
        <v xml:space="preserve">-m bray-curtis </v>
      </c>
      <c r="AR42" t="str">
        <f>CONCATENATE("-z ",H41," ")</f>
        <v xml:space="preserve">-z MG-RAST_pipe </v>
      </c>
      <c r="AU42" t="str">
        <f>CONCATENATE("-c ",$AU$1," ")</f>
        <v xml:space="preserve">-c 10 </v>
      </c>
      <c r="AV42" t="str">
        <f>CONCATENATE("-o ", F41,"b")</f>
        <v>-o Analysis_8b</v>
      </c>
      <c r="AW42" s="23" t="s">
        <v>615</v>
      </c>
      <c r="BB42" s="23"/>
      <c r="BC42" s="23">
        <v>8</v>
      </c>
      <c r="BD42">
        <v>3</v>
      </c>
      <c r="BE42" t="str">
        <f>CONCATENATE($BE$2,AL42,AM42,AN42,AO42,AP42,AQ42,AR42,AS42,AT42,AU42,AV42,AW42)</f>
        <v>~/EHFI/plot_pco_with_stats_all.3-4-13.pl -f 2.MG-RAST.MG-RAST_default.removed.norm  -g EHFI.groups -s gt -p 10000 -t rowwise_rand -m bray-curtis -z MG-RAST_pipe -c 10 -o Analysis_8b -cleanup</v>
      </c>
      <c r="BH42" s="27" t="s">
        <v>696</v>
      </c>
      <c r="BI42" t="s">
        <v>1230</v>
      </c>
      <c r="BR42" t="s">
        <v>475</v>
      </c>
    </row>
    <row r="43" spans="2:70">
      <c r="BC43" s="23">
        <v>8</v>
      </c>
      <c r="BD43">
        <v>4</v>
      </c>
      <c r="BE43" t="str">
        <f>CONCATENATE($BE$3,AY40,AZ40,BA40,BB40)</f>
        <v>~/EHFI/combine_summary_stats.pl -m pattern -w Analysis_8w -b Analysis_8b -o Analysis_8.P_VALUE_SUMMARY</v>
      </c>
      <c r="BH43" s="27" t="s">
        <v>618</v>
      </c>
      <c r="BI43" t="s">
        <v>618</v>
      </c>
      <c r="BR43" t="s">
        <v>476</v>
      </c>
    </row>
    <row r="44" spans="2:70">
      <c r="BC44" s="23">
        <v>8</v>
      </c>
      <c r="BD44">
        <v>5</v>
      </c>
      <c r="BR44" t="s">
        <v>477</v>
      </c>
    </row>
    <row r="45" spans="2:70">
      <c r="AL45" t="str">
        <f>CONCATENATE(F46)</f>
        <v>Analysis_9</v>
      </c>
      <c r="AY45" t="str">
        <f>CONCATENATE("-m pattern")</f>
        <v>-m pattern</v>
      </c>
      <c r="AZ45" t="str">
        <f>CONCATENATE(" -w ",F46,"w")</f>
        <v xml:space="preserve"> -w Analysis_9w</v>
      </c>
      <c r="BA45" t="str">
        <f>CONCATENATE(" -b ",F46,"b")</f>
        <v xml:space="preserve"> -b Analysis_9b</v>
      </c>
      <c r="BB45" s="23" t="str">
        <f>CONCATENATE(" -o ",F46,".P_VALUE_SUMMARY")</f>
        <v xml:space="preserve"> -o Analysis_9.P_VALUE_SUMMARY</v>
      </c>
      <c r="BC45" s="23">
        <v>9</v>
      </c>
      <c r="BD45">
        <v>1</v>
      </c>
      <c r="BE45" t="str">
        <f>CONCATENATE("# ",AL45)</f>
        <v># Analysis_9</v>
      </c>
      <c r="BH45" s="27" t="s">
        <v>559</v>
      </c>
      <c r="BI45" t="s">
        <v>559</v>
      </c>
      <c r="BR45" t="s">
        <v>478</v>
      </c>
    </row>
    <row r="46" spans="2:70">
      <c r="B46">
        <v>1</v>
      </c>
      <c r="C46" t="str">
        <f>VLOOKUP(D46,'datasets and notes'!$K$3:$L$18,2,FALSE)</f>
        <v>1.MG-RAST.MG-RAST_default.removed.raw</v>
      </c>
      <c r="D46" t="str">
        <f>CONCATENATE(G46,".",L46,".",M46,".",K46)</f>
        <v>MG-RAST.MG-RAST_default.removed.raw</v>
      </c>
      <c r="E46">
        <v>9</v>
      </c>
      <c r="F46" s="16" t="s">
        <v>89</v>
      </c>
      <c r="G46" s="16" t="s">
        <v>4</v>
      </c>
      <c r="H46" s="16" t="s">
        <v>551</v>
      </c>
      <c r="I46" s="16" t="s">
        <v>46</v>
      </c>
      <c r="J46" s="16" t="s">
        <v>47</v>
      </c>
      <c r="K46" s="16" t="s">
        <v>5</v>
      </c>
      <c r="L46" s="16" t="s">
        <v>48</v>
      </c>
      <c r="M46" s="16" t="s">
        <v>88</v>
      </c>
      <c r="N46" s="17">
        <v>0.41</v>
      </c>
      <c r="O46" s="17">
        <v>0.72</v>
      </c>
      <c r="P46" s="17">
        <v>0.76</v>
      </c>
      <c r="Q46" s="17">
        <v>0.28000000000000003</v>
      </c>
      <c r="R46" s="17">
        <v>0.05</v>
      </c>
      <c r="S46" s="17">
        <v>1</v>
      </c>
      <c r="T46" s="17">
        <v>0.89</v>
      </c>
      <c r="U46" s="17">
        <v>0.8</v>
      </c>
      <c r="V46" s="17">
        <v>0</v>
      </c>
      <c r="W46" s="17">
        <v>0.83</v>
      </c>
      <c r="X46" s="17">
        <v>0.86</v>
      </c>
      <c r="Y46" s="17">
        <v>0.83</v>
      </c>
      <c r="Z46" s="17">
        <v>0.52</v>
      </c>
      <c r="AA46" s="17">
        <v>0.82</v>
      </c>
      <c r="AB46" s="17">
        <v>0.69</v>
      </c>
      <c r="AC46" s="17">
        <v>0.59</v>
      </c>
      <c r="AD46" s="17" t="s">
        <v>90</v>
      </c>
      <c r="AE46" s="17" t="s">
        <v>91</v>
      </c>
      <c r="AF46" s="17">
        <v>0.47</v>
      </c>
      <c r="AG46" s="18">
        <v>0.89</v>
      </c>
      <c r="AH46" s="19">
        <v>5.3050000000000007E-3</v>
      </c>
      <c r="AI46" s="19">
        <v>1.9835865310885204E-2</v>
      </c>
      <c r="AJ46" s="18">
        <v>20</v>
      </c>
      <c r="AL46" t="str">
        <f>CONCATENATE(" -f ",C46)</f>
        <v xml:space="preserve"> -f 1.MG-RAST.MG-RAST_default.removed.raw</v>
      </c>
      <c r="AM46" t="str">
        <f>CONCATENATE(" ","-g ","EHFI.groups ")</f>
        <v xml:space="preserve"> -g EHFI.groups </v>
      </c>
      <c r="AN46" t="str">
        <f>CONCATENATE("-s ","lt"," ")</f>
        <v xml:space="preserve">-s lt </v>
      </c>
      <c r="AO46" t="str">
        <f>CONCATENATE("-p ",$AO$1 )</f>
        <v>-p 10000</v>
      </c>
      <c r="AP46" t="str">
        <f>CONCATENATE(" -t dataset_rand ")</f>
        <v xml:space="preserve"> -t dataset_rand </v>
      </c>
      <c r="AQ46" t="str">
        <f>CONCATENATE("-m ",I46," ")</f>
        <v xml:space="preserve">-m bray-curtis </v>
      </c>
      <c r="AR46" t="str">
        <f>CONCATENATE("-z ",H46," ")</f>
        <v xml:space="preserve">-z MG-RAST_pipe </v>
      </c>
      <c r="AU46" t="str">
        <f>CONCATENATE("-c ",$AU$1," ")</f>
        <v xml:space="preserve">-c 10 </v>
      </c>
      <c r="AV46" t="str">
        <f>CONCATENATE("-o ",F46,"w")</f>
        <v>-o Analysis_9w</v>
      </c>
      <c r="AW46" s="23" t="s">
        <v>615</v>
      </c>
      <c r="BC46">
        <v>9</v>
      </c>
      <c r="BD46">
        <v>2</v>
      </c>
      <c r="BE46" t="str">
        <f>CONCATENATE($BE$2,AL46,AM46,AN46,AO46,AP46,AQ46,AR46,AS46,AT46,AU46,AV46,AW46)</f>
        <v>~/EHFI/plot_pco_with_stats_all.3-4-13.pl -f 1.MG-RAST.MG-RAST_default.removed.raw -g EHFI.groups -s lt -p 10000 -t dataset_rand -m bray-curtis -z MG-RAST_pipe -c 10 -o Analysis_9w -cleanup</v>
      </c>
      <c r="BH46" s="27" t="s">
        <v>697</v>
      </c>
      <c r="BI46" t="s">
        <v>1231</v>
      </c>
      <c r="BR46" t="s">
        <v>479</v>
      </c>
    </row>
    <row r="47" spans="2:70">
      <c r="AL47" t="str">
        <f>CONCATENATE(" -f ",C46)</f>
        <v xml:space="preserve"> -f 1.MG-RAST.MG-RAST_default.removed.raw</v>
      </c>
      <c r="AM47" t="str">
        <f>CONCATENATE(" ","-g ","EHFI.groups ")</f>
        <v xml:space="preserve"> -g EHFI.groups </v>
      </c>
      <c r="AN47" t="str">
        <f>CONCATENATE("-s ","gt"," ")</f>
        <v xml:space="preserve">-s gt </v>
      </c>
      <c r="AO47" t="str">
        <f>CONCATENATE("-p ",$AO$1 )</f>
        <v>-p 10000</v>
      </c>
      <c r="AP47" t="str">
        <f>CONCATENATE(" -t rowwise_rand ")</f>
        <v xml:space="preserve"> -t rowwise_rand </v>
      </c>
      <c r="AQ47" t="str">
        <f>CONCATENATE("-m ",I46," ")</f>
        <v xml:space="preserve">-m bray-curtis </v>
      </c>
      <c r="AR47" t="str">
        <f>CONCATENATE("-z ",H46," ")</f>
        <v xml:space="preserve">-z MG-RAST_pipe </v>
      </c>
      <c r="AU47" t="str">
        <f>CONCATENATE("-c ",$AU$1," ")</f>
        <v xml:space="preserve">-c 10 </v>
      </c>
      <c r="AV47" t="str">
        <f>CONCATENATE("-o ", F46,"b")</f>
        <v>-o Analysis_9b</v>
      </c>
      <c r="AW47" s="23" t="s">
        <v>615</v>
      </c>
      <c r="BB47" s="23"/>
      <c r="BC47" s="23">
        <v>9</v>
      </c>
      <c r="BD47">
        <v>3</v>
      </c>
      <c r="BE47" t="str">
        <f>CONCATENATE($BE$2,AL47,AM47,AN47,AO47,AP47,AQ47,AR47,AS47,AT47,AU47,AV47,AW47)</f>
        <v>~/EHFI/plot_pco_with_stats_all.3-4-13.pl -f 1.MG-RAST.MG-RAST_default.removed.raw -g EHFI.groups -s gt -p 10000 -t rowwise_rand -m bray-curtis -z MG-RAST_pipe -c 10 -o Analysis_9b -cleanup</v>
      </c>
      <c r="BH47" s="27" t="s">
        <v>698</v>
      </c>
      <c r="BI47" t="s">
        <v>1232</v>
      </c>
      <c r="BR47" t="s">
        <v>480</v>
      </c>
    </row>
    <row r="48" spans="2:70">
      <c r="BC48">
        <v>9</v>
      </c>
      <c r="BD48">
        <v>4</v>
      </c>
      <c r="BE48" t="str">
        <f>CONCATENATE($BE$3,AY45,AZ45,BA45,BB45)</f>
        <v>~/EHFI/combine_summary_stats.pl -m pattern -w Analysis_9w -b Analysis_9b -o Analysis_9.P_VALUE_SUMMARY</v>
      </c>
      <c r="BH48" s="27" t="s">
        <v>616</v>
      </c>
      <c r="BI48" t="s">
        <v>616</v>
      </c>
      <c r="BR48" t="s">
        <v>481</v>
      </c>
    </row>
    <row r="49" spans="2:70">
      <c r="BC49">
        <v>9</v>
      </c>
      <c r="BD49">
        <v>5</v>
      </c>
      <c r="BR49" t="s">
        <v>482</v>
      </c>
    </row>
    <row r="50" spans="2:70">
      <c r="AL50" t="str">
        <f>CONCATENATE(F51)</f>
        <v>Analysis_10</v>
      </c>
      <c r="AY50" t="str">
        <f>CONCATENATE("-m pattern")</f>
        <v>-m pattern</v>
      </c>
      <c r="AZ50" t="str">
        <f>CONCATENATE(" -w ",F51,"w")</f>
        <v xml:space="preserve"> -w Analysis_10w</v>
      </c>
      <c r="BA50" t="str">
        <f>CONCATENATE(" -b ",F51,"b")</f>
        <v xml:space="preserve"> -b Analysis_10b</v>
      </c>
      <c r="BB50" s="23" t="str">
        <f>CONCATENATE(" -o ",F51,".P_VALUE_SUMMARY")</f>
        <v xml:space="preserve"> -o Analysis_10.P_VALUE_SUMMARY</v>
      </c>
      <c r="BC50" s="23">
        <v>10</v>
      </c>
      <c r="BD50">
        <v>1</v>
      </c>
      <c r="BE50" t="str">
        <f>CONCATENATE("# ",AL50)</f>
        <v># Analysis_10</v>
      </c>
      <c r="BH50" s="27" t="s">
        <v>562</v>
      </c>
      <c r="BI50" t="s">
        <v>562</v>
      </c>
      <c r="BR50" t="s">
        <v>483</v>
      </c>
    </row>
    <row r="51" spans="2:70">
      <c r="B51">
        <v>2</v>
      </c>
      <c r="C51" t="str">
        <f>VLOOKUP(D51,'datasets and notes'!$K$3:$L$18,2,FALSE)</f>
        <v>2.MG-RAST.MG-RAST_default.removed.norm</v>
      </c>
      <c r="D51" t="str">
        <f>CONCATENATE(G51,".",L51,".",M51,".",K51)</f>
        <v>MG-RAST.MG-RAST_default.removed.norm</v>
      </c>
      <c r="E51">
        <v>10</v>
      </c>
      <c r="F51" s="16" t="s">
        <v>92</v>
      </c>
      <c r="G51" s="16" t="s">
        <v>4</v>
      </c>
      <c r="H51" s="16" t="s">
        <v>551</v>
      </c>
      <c r="I51" s="16" t="s">
        <v>54</v>
      </c>
      <c r="J51" s="16" t="s">
        <v>47</v>
      </c>
      <c r="K51" s="16" t="s">
        <v>6</v>
      </c>
      <c r="L51" s="16" t="s">
        <v>48</v>
      </c>
      <c r="M51" s="16" t="s">
        <v>88</v>
      </c>
      <c r="N51" s="17">
        <v>0.28999999999999998</v>
      </c>
      <c r="O51" s="17">
        <v>0.08</v>
      </c>
      <c r="P51" s="17">
        <v>0.03</v>
      </c>
      <c r="Q51" s="17">
        <v>0.12</v>
      </c>
      <c r="R51" s="17">
        <v>0.21</v>
      </c>
      <c r="S51" s="17">
        <v>0.02</v>
      </c>
      <c r="T51" s="17">
        <v>0</v>
      </c>
      <c r="U51" s="17">
        <v>0.15</v>
      </c>
      <c r="V51" s="17">
        <v>0.27</v>
      </c>
      <c r="W51" s="17">
        <v>0.71</v>
      </c>
      <c r="X51" s="17">
        <v>0.95</v>
      </c>
      <c r="Y51" s="17">
        <v>0.86</v>
      </c>
      <c r="Z51" s="17">
        <v>0.4</v>
      </c>
      <c r="AA51" s="17">
        <v>0.86</v>
      </c>
      <c r="AB51" s="17">
        <v>0.32</v>
      </c>
      <c r="AC51" s="17">
        <v>0.93</v>
      </c>
      <c r="AD51" s="17">
        <v>0.97</v>
      </c>
      <c r="AE51" s="17">
        <v>0.96</v>
      </c>
      <c r="AF51" s="17">
        <v>0.9</v>
      </c>
      <c r="AG51" s="18">
        <v>0.84</v>
      </c>
      <c r="AH51" s="19">
        <v>1.0000000000000002E-4</v>
      </c>
      <c r="AI51" s="19">
        <v>1.3904599478172771E-20</v>
      </c>
      <c r="AJ51" s="18">
        <v>2</v>
      </c>
      <c r="AL51" t="str">
        <f>CONCATENATE(" -f ",C51)</f>
        <v xml:space="preserve"> -f 2.MG-RAST.MG-RAST_default.removed.norm</v>
      </c>
      <c r="AM51" t="str">
        <f>CONCATENATE(" ","-g ","EHFI.groups ")</f>
        <v xml:space="preserve"> -g EHFI.groups </v>
      </c>
      <c r="AN51" t="str">
        <f>CONCATENATE("-s ","lt"," ")</f>
        <v xml:space="preserve">-s lt </v>
      </c>
      <c r="AO51" t="str">
        <f>CONCATENATE("-p ",$AO$1 )</f>
        <v>-p 10000</v>
      </c>
      <c r="AP51" t="str">
        <f>CONCATENATE(" -t dataset_rand ")</f>
        <v xml:space="preserve"> -t dataset_rand </v>
      </c>
      <c r="AQ51" t="str">
        <f>CONCATENATE("-m ",I51," ")</f>
        <v xml:space="preserve">-m euclidean </v>
      </c>
      <c r="AR51" t="str">
        <f>CONCATENATE("-z ",H51," ")</f>
        <v xml:space="preserve">-z MG-RAST_pipe </v>
      </c>
      <c r="AU51" t="str">
        <f>CONCATENATE("-c ",$AU$1," ")</f>
        <v xml:space="preserve">-c 10 </v>
      </c>
      <c r="AV51" t="str">
        <f>CONCATENATE("-o ",F51,"w")</f>
        <v>-o Analysis_10w</v>
      </c>
      <c r="AW51" s="23" t="s">
        <v>615</v>
      </c>
      <c r="BC51" s="23">
        <v>10</v>
      </c>
      <c r="BD51">
        <v>2</v>
      </c>
      <c r="BE51" t="str">
        <f>CONCATENATE($BE$2,AL51,AM51,AN51,AO51,AP51,AQ51,AR51,AS51,AT51,AU51,AV51,AW51)</f>
        <v>~/EHFI/plot_pco_with_stats_all.3-4-13.pl -f 2.MG-RAST.MG-RAST_default.removed.norm -g EHFI.groups -s lt -p 10000 -t dataset_rand -m euclidean -z MG-RAST_pipe -c 10 -o Analysis_10w -cleanup</v>
      </c>
      <c r="BH51" s="27" t="s">
        <v>699</v>
      </c>
      <c r="BI51" t="s">
        <v>1233</v>
      </c>
      <c r="BR51" t="s">
        <v>484</v>
      </c>
    </row>
    <row r="52" spans="2:70">
      <c r="AL52" t="str">
        <f>CONCATENATE(" -f ",C51," ")</f>
        <v xml:space="preserve"> -f 2.MG-RAST.MG-RAST_default.removed.norm </v>
      </c>
      <c r="AM52" t="str">
        <f>CONCATENATE(" ","-g ","EHFI.groups ")</f>
        <v xml:space="preserve"> -g EHFI.groups </v>
      </c>
      <c r="AN52" t="str">
        <f>CONCATENATE("-s ","gt"," ")</f>
        <v xml:space="preserve">-s gt </v>
      </c>
      <c r="AO52" t="str">
        <f>CONCATENATE("-p ",$AO$1 )</f>
        <v>-p 10000</v>
      </c>
      <c r="AP52" t="str">
        <f>CONCATENATE(" -t rowwise_rand ")</f>
        <v xml:space="preserve"> -t rowwise_rand </v>
      </c>
      <c r="AQ52" t="str">
        <f>CONCATENATE("-m ",I51," ")</f>
        <v xml:space="preserve">-m euclidean </v>
      </c>
      <c r="AR52" t="str">
        <f>CONCATENATE("-z ",H51," ")</f>
        <v xml:space="preserve">-z MG-RAST_pipe </v>
      </c>
      <c r="AU52" t="str">
        <f>CONCATENATE("-c ",$AU$1," ")</f>
        <v xml:space="preserve">-c 10 </v>
      </c>
      <c r="AV52" t="str">
        <f>CONCATENATE("-o ", F51,"b")</f>
        <v>-o Analysis_10b</v>
      </c>
      <c r="AW52" s="23" t="s">
        <v>615</v>
      </c>
      <c r="BB52" s="23"/>
      <c r="BC52" s="23">
        <v>10</v>
      </c>
      <c r="BD52">
        <v>3</v>
      </c>
      <c r="BE52" t="str">
        <f>CONCATENATE($BE$2,AL52,AM52,AN52,AO52,AP52,AQ52,AR52,AS52,AT52,AU52,AV52,AW52)</f>
        <v>~/EHFI/plot_pco_with_stats_all.3-4-13.pl -f 2.MG-RAST.MG-RAST_default.removed.norm  -g EHFI.groups -s gt -p 10000 -t rowwise_rand -m euclidean -z MG-RAST_pipe -c 10 -o Analysis_10b -cleanup</v>
      </c>
      <c r="BH52" s="27" t="s">
        <v>700</v>
      </c>
      <c r="BI52" t="s">
        <v>1234</v>
      </c>
      <c r="BR52" t="s">
        <v>485</v>
      </c>
    </row>
    <row r="53" spans="2:70">
      <c r="BC53" s="23">
        <v>10</v>
      </c>
      <c r="BD53">
        <v>4</v>
      </c>
      <c r="BE53" t="str">
        <f>CONCATENATE($BE$3,AY50,AZ50,BA50,BB50)</f>
        <v>~/EHFI/combine_summary_stats.pl -m pattern -w Analysis_10w -b Analysis_10b -o Analysis_10.P_VALUE_SUMMARY</v>
      </c>
      <c r="BH53" s="27" t="s">
        <v>619</v>
      </c>
      <c r="BI53" t="s">
        <v>619</v>
      </c>
      <c r="BR53" t="s">
        <v>486</v>
      </c>
    </row>
    <row r="54" spans="2:70">
      <c r="BC54" s="23">
        <v>10</v>
      </c>
      <c r="BD54">
        <v>5</v>
      </c>
      <c r="BR54" t="s">
        <v>487</v>
      </c>
    </row>
    <row r="55" spans="2:70">
      <c r="AL55" t="str">
        <f>CONCATENATE(F56)</f>
        <v>Analysis_11</v>
      </c>
      <c r="AY55" t="str">
        <f>CONCATENATE("-m pattern")</f>
        <v>-m pattern</v>
      </c>
      <c r="AZ55" t="str">
        <f>CONCATENATE(" -w ",F56,"w")</f>
        <v xml:space="preserve"> -w Analysis_11w</v>
      </c>
      <c r="BA55" t="str">
        <f>CONCATENATE(" -b ",F56,"b")</f>
        <v xml:space="preserve"> -b Analysis_11b</v>
      </c>
      <c r="BB55" s="23" t="str">
        <f>CONCATENATE(" -o ",F56,".P_VALUE_SUMMARY")</f>
        <v xml:space="preserve"> -o Analysis_11.P_VALUE_SUMMARY</v>
      </c>
      <c r="BC55" s="23">
        <v>11</v>
      </c>
      <c r="BD55">
        <v>1</v>
      </c>
      <c r="BE55" t="str">
        <f>CONCATENATE("# ",AL55)</f>
        <v># Analysis_11</v>
      </c>
      <c r="BH55" s="27" t="s">
        <v>560</v>
      </c>
      <c r="BI55" t="s">
        <v>560</v>
      </c>
      <c r="BR55" t="s">
        <v>488</v>
      </c>
    </row>
    <row r="56" spans="2:70">
      <c r="B56">
        <v>1</v>
      </c>
      <c r="C56" t="str">
        <f>VLOOKUP(D56,'datasets and notes'!$K$3:$L$18,2,FALSE)</f>
        <v>1.MG-RAST.MG-RAST_default.removed.raw</v>
      </c>
      <c r="D56" t="str">
        <f>CONCATENATE(G56,".",L56,".",M56,".",K56)</f>
        <v>MG-RAST.MG-RAST_default.removed.raw</v>
      </c>
      <c r="E56">
        <v>11</v>
      </c>
      <c r="F56" s="16" t="s">
        <v>93</v>
      </c>
      <c r="G56" s="16" t="s">
        <v>4</v>
      </c>
      <c r="H56" s="16" t="s">
        <v>551</v>
      </c>
      <c r="I56" s="16" t="s">
        <v>54</v>
      </c>
      <c r="J56" s="16" t="s">
        <v>47</v>
      </c>
      <c r="K56" s="16" t="s">
        <v>5</v>
      </c>
      <c r="L56" s="16" t="s">
        <v>48</v>
      </c>
      <c r="M56" s="16" t="s">
        <v>88</v>
      </c>
      <c r="N56" s="17">
        <v>0.45</v>
      </c>
      <c r="O56" s="17">
        <v>0.2</v>
      </c>
      <c r="P56" s="17">
        <v>0</v>
      </c>
      <c r="Q56" s="17">
        <v>0.36</v>
      </c>
      <c r="R56" s="17">
        <v>0.21</v>
      </c>
      <c r="S56" s="17">
        <v>0.16</v>
      </c>
      <c r="T56" s="17">
        <v>0.09</v>
      </c>
      <c r="U56" s="17">
        <v>0.43</v>
      </c>
      <c r="V56" s="17">
        <v>0.61</v>
      </c>
      <c r="W56" s="17">
        <v>0.67</v>
      </c>
      <c r="X56" s="17">
        <v>0.96</v>
      </c>
      <c r="Y56" s="17">
        <v>0.87</v>
      </c>
      <c r="Z56" s="17">
        <v>0.51</v>
      </c>
      <c r="AA56" s="17">
        <v>0.84</v>
      </c>
      <c r="AB56" s="17">
        <v>0.7</v>
      </c>
      <c r="AC56" s="17" t="s">
        <v>94</v>
      </c>
      <c r="AD56" s="17" t="s">
        <v>95</v>
      </c>
      <c r="AE56" s="17" t="s">
        <v>96</v>
      </c>
      <c r="AF56" s="17">
        <v>0.94</v>
      </c>
      <c r="AG56" s="18">
        <v>0.89</v>
      </c>
      <c r="AH56" s="19">
        <v>1.1334999999999998E-2</v>
      </c>
      <c r="AI56" s="19">
        <v>2.9389870704036796E-2</v>
      </c>
      <c r="AJ56" s="18">
        <v>23</v>
      </c>
      <c r="AL56" t="str">
        <f>CONCATENATE(" -f ",C56)</f>
        <v xml:space="preserve"> -f 1.MG-RAST.MG-RAST_default.removed.raw</v>
      </c>
      <c r="AM56" t="str">
        <f>CONCATENATE(" ","-g ","EHFI.groups ")</f>
        <v xml:space="preserve"> -g EHFI.groups </v>
      </c>
      <c r="AN56" t="str">
        <f>CONCATENATE("-s ","lt"," ")</f>
        <v xml:space="preserve">-s lt </v>
      </c>
      <c r="AO56" t="str">
        <f>CONCATENATE("-p ",$AO$1 )</f>
        <v>-p 10000</v>
      </c>
      <c r="AP56" t="str">
        <f>CONCATENATE(" -t dataset_rand ")</f>
        <v xml:space="preserve"> -t dataset_rand </v>
      </c>
      <c r="AQ56" t="str">
        <f>CONCATENATE("-m ",I56," ")</f>
        <v xml:space="preserve">-m euclidean </v>
      </c>
      <c r="AR56" t="str">
        <f>CONCATENATE("-z ",H56," ")</f>
        <v xml:space="preserve">-z MG-RAST_pipe </v>
      </c>
      <c r="AU56" t="str">
        <f>CONCATENATE("-c ",$AU$1," ")</f>
        <v xml:space="preserve">-c 10 </v>
      </c>
      <c r="AV56" t="str">
        <f>CONCATENATE("-o ",F56,"w")</f>
        <v>-o Analysis_11w</v>
      </c>
      <c r="AW56" s="23" t="s">
        <v>615</v>
      </c>
      <c r="BC56" s="23">
        <v>11</v>
      </c>
      <c r="BD56">
        <v>2</v>
      </c>
      <c r="BE56" t="str">
        <f>CONCATENATE($BE$2,AL56,AM56,AN56,AO56,AP56,AQ56,AR56,AS56,AT56,AU56,AV56,AW56)</f>
        <v>~/EHFI/plot_pco_with_stats_all.3-4-13.pl -f 1.MG-RAST.MG-RAST_default.removed.raw -g EHFI.groups -s lt -p 10000 -t dataset_rand -m euclidean -z MG-RAST_pipe -c 10 -o Analysis_11w -cleanup</v>
      </c>
      <c r="BH56" s="27" t="s">
        <v>701</v>
      </c>
      <c r="BI56" t="s">
        <v>1235</v>
      </c>
      <c r="BR56" t="s">
        <v>489</v>
      </c>
    </row>
    <row r="57" spans="2:70">
      <c r="AL57" t="str">
        <f>CONCATENATE(" -f ",C56)</f>
        <v xml:space="preserve"> -f 1.MG-RAST.MG-RAST_default.removed.raw</v>
      </c>
      <c r="AM57" t="str">
        <f>CONCATENATE(" ","-g ","EHFI.groups ")</f>
        <v xml:space="preserve"> -g EHFI.groups </v>
      </c>
      <c r="AN57" t="str">
        <f>CONCATENATE("-s ","gt"," ")</f>
        <v xml:space="preserve">-s gt </v>
      </c>
      <c r="AO57" t="str">
        <f>CONCATENATE("-p ",$AO$1 )</f>
        <v>-p 10000</v>
      </c>
      <c r="AP57" t="str">
        <f>CONCATENATE(" -t rowwise_rand ")</f>
        <v xml:space="preserve"> -t rowwise_rand </v>
      </c>
      <c r="AQ57" t="str">
        <f>CONCATENATE("-m ",I56," ")</f>
        <v xml:space="preserve">-m euclidean </v>
      </c>
      <c r="AR57" t="str">
        <f>CONCATENATE("-z ",H56," ")</f>
        <v xml:space="preserve">-z MG-RAST_pipe </v>
      </c>
      <c r="AU57" t="str">
        <f>CONCATENATE("-c ",$AU$1," ")</f>
        <v xml:space="preserve">-c 10 </v>
      </c>
      <c r="AV57" t="str">
        <f>CONCATENATE("-o ", F56,"b")</f>
        <v>-o Analysis_11b</v>
      </c>
      <c r="AW57" s="23" t="s">
        <v>615</v>
      </c>
      <c r="BB57" s="23"/>
      <c r="BC57" s="23">
        <v>11</v>
      </c>
      <c r="BD57">
        <v>3</v>
      </c>
      <c r="BE57" t="str">
        <f>CONCATENATE($BE$2,AL57,AM57,AN57,AO57,AP57,AQ57,AR57,AS57,AT57,AU57,AV57,AW57)</f>
        <v>~/EHFI/plot_pco_with_stats_all.3-4-13.pl -f 1.MG-RAST.MG-RAST_default.removed.raw -g EHFI.groups -s gt -p 10000 -t rowwise_rand -m euclidean -z MG-RAST_pipe -c 10 -o Analysis_11b -cleanup</v>
      </c>
      <c r="BH57" s="27" t="s">
        <v>702</v>
      </c>
      <c r="BI57" t="s">
        <v>1236</v>
      </c>
      <c r="BR57" t="s">
        <v>490</v>
      </c>
    </row>
    <row r="58" spans="2:70">
      <c r="BC58" s="23">
        <v>11</v>
      </c>
      <c r="BD58">
        <v>4</v>
      </c>
      <c r="BE58" t="str">
        <f>CONCATENATE($BE$3,AY55,AZ55,BA55,BB55)</f>
        <v>~/EHFI/combine_summary_stats.pl -m pattern -w Analysis_11w -b Analysis_11b -o Analysis_11.P_VALUE_SUMMARY</v>
      </c>
      <c r="BH58" s="27" t="s">
        <v>617</v>
      </c>
      <c r="BI58" t="s">
        <v>617</v>
      </c>
      <c r="BR58" t="s">
        <v>491</v>
      </c>
    </row>
    <row r="59" spans="2:70">
      <c r="BC59" s="23">
        <v>11</v>
      </c>
      <c r="BD59">
        <v>5</v>
      </c>
      <c r="BR59" t="s">
        <v>492</v>
      </c>
    </row>
    <row r="60" spans="2:70">
      <c r="AL60" t="str">
        <f>CONCATENATE(F61)</f>
        <v>Analysis_12</v>
      </c>
      <c r="AY60" t="str">
        <f>CONCATENATE("-m pattern")</f>
        <v>-m pattern</v>
      </c>
      <c r="AZ60" t="str">
        <f>CONCATENATE(" -w ",F61,"w")</f>
        <v xml:space="preserve"> -w Analysis_12w</v>
      </c>
      <c r="BA60" t="str">
        <f>CONCATENATE(" -b ",F61,"b")</f>
        <v xml:space="preserve"> -b Analysis_12b</v>
      </c>
      <c r="BB60" s="23" t="str">
        <f>CONCATENATE(" -o ",F61,".P_VALUE_SUMMARY")</f>
        <v xml:space="preserve"> -o Analysis_12.P_VALUE_SUMMARY</v>
      </c>
      <c r="BC60" s="23">
        <v>12</v>
      </c>
      <c r="BD60">
        <v>1</v>
      </c>
      <c r="BE60" t="str">
        <f>CONCATENATE("# ",AL60)</f>
        <v># Analysis_12</v>
      </c>
      <c r="BH60" s="27" t="s">
        <v>585</v>
      </c>
      <c r="BI60" t="s">
        <v>585</v>
      </c>
    </row>
    <row r="61" spans="2:70">
      <c r="B61">
        <v>9</v>
      </c>
      <c r="C61" t="str">
        <f>VLOOKUP(D61,'datasets and notes'!$K$3:$L$18,2,FALSE)</f>
        <v>9.Qiime.Qiime_default.removed.raw</v>
      </c>
      <c r="D61" t="str">
        <f>CONCATENATE(G61,".",L61,".",M61,".",K61)</f>
        <v>Qiime.Qiime_default.removed.raw</v>
      </c>
      <c r="E61">
        <v>12</v>
      </c>
      <c r="F61" s="20" t="s">
        <v>97</v>
      </c>
      <c r="G61" s="16" t="s">
        <v>8</v>
      </c>
      <c r="H61" s="16" t="s">
        <v>554</v>
      </c>
      <c r="I61" s="16" t="s">
        <v>60</v>
      </c>
      <c r="J61" s="16" t="s">
        <v>61</v>
      </c>
      <c r="K61" s="16" t="s">
        <v>5</v>
      </c>
      <c r="L61" s="16" t="s">
        <v>62</v>
      </c>
      <c r="M61" s="16" t="s">
        <v>88</v>
      </c>
      <c r="N61" s="17">
        <v>1</v>
      </c>
      <c r="O61" s="17">
        <v>0.04</v>
      </c>
      <c r="P61" s="17">
        <v>0.43</v>
      </c>
      <c r="Q61" s="17">
        <v>0.19</v>
      </c>
      <c r="R61" s="17">
        <v>0.18</v>
      </c>
      <c r="S61" s="17">
        <v>0.15</v>
      </c>
      <c r="T61" s="17">
        <v>0.12</v>
      </c>
      <c r="U61" s="17">
        <v>0.05</v>
      </c>
      <c r="V61" s="17">
        <v>0</v>
      </c>
      <c r="W61" s="17">
        <v>0.19</v>
      </c>
      <c r="X61" s="17" t="s">
        <v>98</v>
      </c>
      <c r="Y61" s="17" t="s">
        <v>99</v>
      </c>
      <c r="Z61" s="17">
        <v>0.47</v>
      </c>
      <c r="AA61" s="17" t="s">
        <v>100</v>
      </c>
      <c r="AB61" s="17">
        <v>0.05</v>
      </c>
      <c r="AC61" s="17" t="s">
        <v>101</v>
      </c>
      <c r="AD61" s="17" t="s">
        <v>102</v>
      </c>
      <c r="AE61" s="17" t="s">
        <v>103</v>
      </c>
      <c r="AF61" s="17" t="s">
        <v>104</v>
      </c>
      <c r="AG61" s="18" t="s">
        <v>105</v>
      </c>
      <c r="AH61" s="19">
        <v>0.35039999999999993</v>
      </c>
      <c r="AI61" s="19">
        <v>0.46306727941321651</v>
      </c>
      <c r="AJ61" s="18">
        <v>39</v>
      </c>
      <c r="AK61" t="str">
        <f>L61</f>
        <v>Qiime_default</v>
      </c>
      <c r="AL61" t="str">
        <f>CONCATENATE(" -f ",C61)</f>
        <v xml:space="preserve"> -f 9.Qiime.Qiime_default.removed.raw</v>
      </c>
      <c r="AM61" t="str">
        <f>CONCATENATE(" ","-g ","EHFI.groups ")</f>
        <v xml:space="preserve"> -g EHFI.groups </v>
      </c>
      <c r="AN61" t="str">
        <f>CONCATENATE("-s ","lt"," ")</f>
        <v xml:space="preserve">-s lt </v>
      </c>
      <c r="AO61" t="str">
        <f>CONCATENATE("-p ",$AO$1 )</f>
        <v>-p 10000</v>
      </c>
      <c r="AP61" t="str">
        <f>CONCATENATE(" -t dataset_rand ")</f>
        <v xml:space="preserve"> -t dataset_rand </v>
      </c>
      <c r="AQ61" t="str">
        <f>CONCATENATE("-m ",I61," ")</f>
        <v xml:space="preserve">-m unifrac </v>
      </c>
      <c r="AR61" t="str">
        <f>CONCATENATE("-z ",H61," ")</f>
        <v xml:space="preserve">-z qiime_pipe </v>
      </c>
      <c r="AS61" t="str">
        <f>CONCATENATE(" -q ",$AS$1," ")</f>
        <v xml:space="preserve"> -q qiime_table </v>
      </c>
      <c r="AT61" s="23" t="s">
        <v>672</v>
      </c>
      <c r="AU61" t="str">
        <f>CONCATENATE(" -c ",$AU$1," ")</f>
        <v xml:space="preserve"> -c 10 </v>
      </c>
      <c r="AV61" t="str">
        <f>CONCATENATE("-o ",F61,"w")</f>
        <v>-o Analysis_12w</v>
      </c>
      <c r="AW61" s="23" t="s">
        <v>615</v>
      </c>
      <c r="BC61" s="23">
        <v>12</v>
      </c>
      <c r="BD61">
        <v>2</v>
      </c>
      <c r="BE61" t="str">
        <f>CONCATENATE($BE$2,AL61,AM61,AN61,AO61,AP61,AQ61,AR61,AS61,AT61,AU61,AV61,AW61)</f>
        <v>~/EHFI/plot_pco_with_stats_all.3-4-13.pl -f 9.Qiime.Qiime_default.removed.raw -g EHFI.groups -s lt -p 10000 -t dataset_rand -m unifrac -z qiime_pipe  -q qiime_table  -a ~/EHFI/qiime_trees/97_otus.tree -c 10 -o Analysis_12w -cleanup</v>
      </c>
      <c r="BH61" s="27" t="s">
        <v>703</v>
      </c>
      <c r="BI61" t="s">
        <v>1237</v>
      </c>
    </row>
    <row r="62" spans="2:70">
      <c r="AL62" t="str">
        <f>CONCATENATE(" -f ",C61," ")</f>
        <v xml:space="preserve"> -f 9.Qiime.Qiime_default.removed.raw </v>
      </c>
      <c r="AM62" t="str">
        <f>CONCATENATE(" ","-g ","EHFI.groups ")</f>
        <v xml:space="preserve"> -g EHFI.groups </v>
      </c>
      <c r="AN62" t="str">
        <f>CONCATENATE("-s ","gt"," ")</f>
        <v xml:space="preserve">-s gt </v>
      </c>
      <c r="AO62" t="str">
        <f>CONCATENATE("-p ",$AO$1 )</f>
        <v>-p 10000</v>
      </c>
      <c r="AP62" t="str">
        <f>CONCATENATE(" -t rowwise_rand ")</f>
        <v xml:space="preserve"> -t rowwise_rand </v>
      </c>
      <c r="AQ62" t="str">
        <f>CONCATENATE("-m ",I61," ")</f>
        <v xml:space="preserve">-m unifrac </v>
      </c>
      <c r="AR62" t="str">
        <f>CONCATENATE("-z ",H61," ")</f>
        <v xml:space="preserve">-z qiime_pipe </v>
      </c>
      <c r="AS62" t="str">
        <f>CONCATENATE(" -q ",$AS$1," ")</f>
        <v xml:space="preserve"> -q qiime_table </v>
      </c>
      <c r="AT62" s="23" t="s">
        <v>672</v>
      </c>
      <c r="AU62" t="str">
        <f>CONCATENATE(" -c ",$AU$1," ")</f>
        <v xml:space="preserve"> -c 10 </v>
      </c>
      <c r="AV62" t="str">
        <f>CONCATENATE("-o ", F61,"b")</f>
        <v>-o Analysis_12b</v>
      </c>
      <c r="AW62" s="23" t="s">
        <v>615</v>
      </c>
      <c r="BB62" s="23"/>
      <c r="BC62" s="23">
        <v>12</v>
      </c>
      <c r="BD62">
        <v>3</v>
      </c>
      <c r="BE62" t="str">
        <f>CONCATENATE($BE$2,AL62,AM62,AN62,AO62,AP62,AQ62,AR62,AS62,AT62,AU62,AV62,AW62)</f>
        <v>~/EHFI/plot_pco_with_stats_all.3-4-13.pl -f 9.Qiime.Qiime_default.removed.raw  -g EHFI.groups -s gt -p 10000 -t rowwise_rand -m unifrac -z qiime_pipe  -q qiime_table  -a ~/EHFI/qiime_trees/97_otus.tree -c 10 -o Analysis_12b -cleanup</v>
      </c>
      <c r="BH62" s="27" t="s">
        <v>704</v>
      </c>
      <c r="BI62" t="s">
        <v>1238</v>
      </c>
    </row>
    <row r="63" spans="2:70">
      <c r="BC63" s="23">
        <v>12</v>
      </c>
      <c r="BD63">
        <v>4</v>
      </c>
      <c r="BE63" t="str">
        <f>CONCATENATE($BE$3,AY60,AZ60,BA60,BB60)</f>
        <v>~/EHFI/combine_summary_stats.pl -m pattern -w Analysis_12w -b Analysis_12b -o Analysis_12.P_VALUE_SUMMARY</v>
      </c>
      <c r="BH63" s="27" t="s">
        <v>642</v>
      </c>
      <c r="BI63" t="s">
        <v>642</v>
      </c>
    </row>
    <row r="64" spans="2:70">
      <c r="BC64" s="23">
        <v>12</v>
      </c>
      <c r="BD64">
        <v>5</v>
      </c>
    </row>
    <row r="65" spans="2:61">
      <c r="AL65" t="str">
        <f>CONCATENATE(F66)</f>
        <v>Analysis_13</v>
      </c>
      <c r="AY65" t="str">
        <f>CONCATENATE("-m pattern")</f>
        <v>-m pattern</v>
      </c>
      <c r="AZ65" t="str">
        <f>CONCATENATE(" -w ",F66,"w")</f>
        <v xml:space="preserve"> -w Analysis_13w</v>
      </c>
      <c r="BA65" t="str">
        <f>CONCATENATE(" -b ",F66,"b")</f>
        <v xml:space="preserve"> -b Analysis_13b</v>
      </c>
      <c r="BB65" s="23" t="str">
        <f>CONCATENATE(" -o ",F66,".P_VALUE_SUMMARY")</f>
        <v xml:space="preserve"> -o Analysis_13.P_VALUE_SUMMARY</v>
      </c>
      <c r="BC65" s="23">
        <v>13</v>
      </c>
      <c r="BD65">
        <v>1</v>
      </c>
      <c r="BE65" t="str">
        <f>CONCATENATE("# ",AL65)</f>
        <v># Analysis_13</v>
      </c>
      <c r="BH65" s="27" t="s">
        <v>589</v>
      </c>
      <c r="BI65" t="s">
        <v>589</v>
      </c>
    </row>
    <row r="66" spans="2:61">
      <c r="B66">
        <v>10</v>
      </c>
      <c r="C66" t="str">
        <f>VLOOKUP(D66,'datasets and notes'!$K$3:$L$18,2,FALSE)</f>
        <v>10.Qiime.Qiime_default.removed.norm</v>
      </c>
      <c r="D66" t="str">
        <f>CONCATENATE(G66,".",L66,".",M66,".",K66)</f>
        <v>Qiime.Qiime_default.removed.norm</v>
      </c>
      <c r="E66">
        <v>13</v>
      </c>
      <c r="F66" s="20" t="s">
        <v>106</v>
      </c>
      <c r="G66" s="16" t="s">
        <v>8</v>
      </c>
      <c r="H66" s="16" t="s">
        <v>554</v>
      </c>
      <c r="I66" s="16" t="s">
        <v>70</v>
      </c>
      <c r="J66" s="16" t="s">
        <v>61</v>
      </c>
      <c r="K66" s="16" t="s">
        <v>6</v>
      </c>
      <c r="L66" s="16" t="s">
        <v>62</v>
      </c>
      <c r="M66" s="16" t="s">
        <v>88</v>
      </c>
      <c r="N66" s="17">
        <v>0.67</v>
      </c>
      <c r="O66" s="17">
        <v>0</v>
      </c>
      <c r="P66" s="17">
        <v>0.24</v>
      </c>
      <c r="Q66" s="17">
        <v>0.11</v>
      </c>
      <c r="R66" s="17">
        <v>0.11</v>
      </c>
      <c r="S66" s="17">
        <v>0.15</v>
      </c>
      <c r="T66" s="17">
        <v>0.13</v>
      </c>
      <c r="U66" s="17">
        <v>0.15</v>
      </c>
      <c r="V66" s="17">
        <v>0.24</v>
      </c>
      <c r="W66" s="17" t="s">
        <v>107</v>
      </c>
      <c r="X66" s="17" t="s">
        <v>108</v>
      </c>
      <c r="Y66" s="17" t="s">
        <v>109</v>
      </c>
      <c r="Z66" s="17">
        <v>0.36</v>
      </c>
      <c r="AA66" s="17" t="s">
        <v>110</v>
      </c>
      <c r="AB66" s="17">
        <v>0.32</v>
      </c>
      <c r="AC66" s="17" t="s">
        <v>111</v>
      </c>
      <c r="AD66" s="17" t="s">
        <v>112</v>
      </c>
      <c r="AE66" s="17" t="s">
        <v>113</v>
      </c>
      <c r="AF66" s="17" t="s">
        <v>114</v>
      </c>
      <c r="AG66" s="18" t="s">
        <v>115</v>
      </c>
      <c r="AH66" s="19">
        <v>0.44815000000000005</v>
      </c>
      <c r="AI66" s="19">
        <v>0.50727313051981016</v>
      </c>
      <c r="AJ66" s="18">
        <v>51</v>
      </c>
      <c r="AK66" t="str">
        <f>L66</f>
        <v>Qiime_default</v>
      </c>
      <c r="AL66" t="str">
        <f>CONCATENATE(" -f ",C66)</f>
        <v xml:space="preserve"> -f 10.Qiime.Qiime_default.removed.norm</v>
      </c>
      <c r="AM66" t="str">
        <f>CONCATENATE(" ","-g ","EHFI.groups ")</f>
        <v xml:space="preserve"> -g EHFI.groups </v>
      </c>
      <c r="AN66" t="str">
        <f>CONCATENATE("-s ","lt"," ")</f>
        <v xml:space="preserve">-s lt </v>
      </c>
      <c r="AO66" t="str">
        <f>CONCATENATE("-p ",$AO$1 )</f>
        <v>-p 10000</v>
      </c>
      <c r="AP66" t="str">
        <f>CONCATENATE(" -t dataset_rand ")</f>
        <v xml:space="preserve"> -t dataset_rand </v>
      </c>
      <c r="AQ66" t="str">
        <f>CONCATENATE("-m ",I66," ")</f>
        <v xml:space="preserve">-m weighted_unifrac </v>
      </c>
      <c r="AR66" t="str">
        <f>CONCATENATE("-z ",H66," ")</f>
        <v xml:space="preserve">-z qiime_pipe </v>
      </c>
      <c r="AS66" t="str">
        <f>CONCATENATE(" -q ",$AS$1," ")</f>
        <v xml:space="preserve"> -q qiime_table </v>
      </c>
      <c r="AT66" s="23" t="s">
        <v>672</v>
      </c>
      <c r="AU66" t="str">
        <f>CONCATENATE(" -c ",$AU$1," ")</f>
        <v xml:space="preserve"> -c 10 </v>
      </c>
      <c r="AV66" t="str">
        <f>CONCATENATE("-o ",F66,"w")</f>
        <v>-o Analysis_13w</v>
      </c>
      <c r="AW66" s="23" t="s">
        <v>615</v>
      </c>
      <c r="BC66" s="23">
        <v>13</v>
      </c>
      <c r="BD66">
        <v>2</v>
      </c>
      <c r="BE66" t="str">
        <f>CONCATENATE($BE$2,AL66,AM66,AN66,AO66,AP66,AQ66,AR66,AS66,AT66,AU66,AV66,AW66)</f>
        <v>~/EHFI/plot_pco_with_stats_all.3-4-13.pl -f 10.Qiime.Qiime_default.removed.norm -g EHFI.groups -s lt -p 10000 -t dataset_rand -m weighted_unifrac -z qiime_pipe  -q qiime_table  -a ~/EHFI/qiime_trees/97_otus.tree -c 10 -o Analysis_13w -cleanup</v>
      </c>
      <c r="BH66" s="27" t="s">
        <v>705</v>
      </c>
      <c r="BI66" t="s">
        <v>1239</v>
      </c>
    </row>
    <row r="67" spans="2:61">
      <c r="AL67" t="str">
        <f>CONCATENATE(" -f ",C66," ")</f>
        <v xml:space="preserve"> -f 10.Qiime.Qiime_default.removed.norm </v>
      </c>
      <c r="AM67" t="str">
        <f>CONCATENATE(" ","-g ","EHFI.groups ")</f>
        <v xml:space="preserve"> -g EHFI.groups </v>
      </c>
      <c r="AN67" t="str">
        <f>CONCATENATE("-s ","gt"," ")</f>
        <v xml:space="preserve">-s gt </v>
      </c>
      <c r="AO67" t="str">
        <f>CONCATENATE("-p ",$AO$1 )</f>
        <v>-p 10000</v>
      </c>
      <c r="AP67" t="str">
        <f>CONCATENATE(" -t rowwise_rand ")</f>
        <v xml:space="preserve"> -t rowwise_rand </v>
      </c>
      <c r="AQ67" t="str">
        <f>CONCATENATE("-m ",I66," ")</f>
        <v xml:space="preserve">-m weighted_unifrac </v>
      </c>
      <c r="AR67" t="str">
        <f>CONCATENATE("-z ",H66," ")</f>
        <v xml:space="preserve">-z qiime_pipe </v>
      </c>
      <c r="AS67" t="str">
        <f>CONCATENATE(" -q ",$AS$1," ")</f>
        <v xml:space="preserve"> -q qiime_table </v>
      </c>
      <c r="AT67" s="23" t="s">
        <v>672</v>
      </c>
      <c r="AU67" t="str">
        <f>CONCATENATE(" -c ",$AU$1," ")</f>
        <v xml:space="preserve"> -c 10 </v>
      </c>
      <c r="AV67" t="str">
        <f>CONCATENATE("-o ", F66,"b")</f>
        <v>-o Analysis_13b</v>
      </c>
      <c r="AW67" s="23" t="s">
        <v>615</v>
      </c>
      <c r="BB67" s="23"/>
      <c r="BC67" s="23">
        <v>13</v>
      </c>
      <c r="BD67">
        <v>3</v>
      </c>
      <c r="BE67" t="str">
        <f>CONCATENATE($BE$2,AL67,AM67,AN67,AO67,AP67,AQ67,AR67,AS67,AT67,AU67,AV67,AW67)</f>
        <v>~/EHFI/plot_pco_with_stats_all.3-4-13.pl -f 10.Qiime.Qiime_default.removed.norm  -g EHFI.groups -s gt -p 10000 -t rowwise_rand -m weighted_unifrac -z qiime_pipe  -q qiime_table  -a ~/EHFI/qiime_trees/97_otus.tree -c 10 -o Analysis_13b -cleanup</v>
      </c>
      <c r="BH67" s="27" t="s">
        <v>706</v>
      </c>
      <c r="BI67" t="s">
        <v>1240</v>
      </c>
    </row>
    <row r="68" spans="2:61">
      <c r="BC68" s="23">
        <v>13</v>
      </c>
      <c r="BD68">
        <v>4</v>
      </c>
      <c r="BE68" t="str">
        <f>CONCATENATE($BE$3,AY65,AZ65,BA65,BB65)</f>
        <v>~/EHFI/combine_summary_stats.pl -m pattern -w Analysis_13w -b Analysis_13b -o Analysis_13.P_VALUE_SUMMARY</v>
      </c>
      <c r="BH68" s="27" t="s">
        <v>646</v>
      </c>
      <c r="BI68" t="s">
        <v>646</v>
      </c>
    </row>
    <row r="69" spans="2:61">
      <c r="BC69" s="23">
        <v>13</v>
      </c>
      <c r="BD69">
        <v>5</v>
      </c>
    </row>
    <row r="70" spans="2:61">
      <c r="AL70" t="str">
        <f>CONCATENATE(F71)</f>
        <v>Analysis_14</v>
      </c>
      <c r="AY70" t="str">
        <f>CONCATENATE("-m pattern")</f>
        <v>-m pattern</v>
      </c>
      <c r="AZ70" t="str">
        <f>CONCATENATE(" -w ",F71,"w")</f>
        <v xml:space="preserve"> -w Analysis_14w</v>
      </c>
      <c r="BA70" t="str">
        <f>CONCATENATE(" -b ",F71,"b")</f>
        <v xml:space="preserve"> -b Analysis_14b</v>
      </c>
      <c r="BB70" s="23" t="str">
        <f>CONCATENATE(" -o ",F71,".P_VALUE_SUMMARY")</f>
        <v xml:space="preserve"> -o Analysis_14.P_VALUE_SUMMARY</v>
      </c>
      <c r="BC70" s="23">
        <v>14</v>
      </c>
      <c r="BD70">
        <v>1</v>
      </c>
      <c r="BE70" t="str">
        <f>CONCATENATE("# ",AL70)</f>
        <v># Analysis_14</v>
      </c>
      <c r="BH70" s="27" t="s">
        <v>586</v>
      </c>
      <c r="BI70" t="s">
        <v>586</v>
      </c>
    </row>
    <row r="71" spans="2:61">
      <c r="B71">
        <v>9</v>
      </c>
      <c r="C71" t="str">
        <f>VLOOKUP(D71,'datasets and notes'!$K$3:$L$18,2,FALSE)</f>
        <v>9.Qiime.Qiime_default.removed.raw</v>
      </c>
      <c r="D71" t="str">
        <f>CONCATENATE(G71,".",L71,".",M71,".",K71)</f>
        <v>Qiime.Qiime_default.removed.raw</v>
      </c>
      <c r="E71">
        <v>14</v>
      </c>
      <c r="F71" s="20" t="s">
        <v>116</v>
      </c>
      <c r="G71" s="16" t="s">
        <v>8</v>
      </c>
      <c r="H71" s="16" t="s">
        <v>554</v>
      </c>
      <c r="I71" s="16" t="s">
        <v>70</v>
      </c>
      <c r="J71" s="16" t="s">
        <v>61</v>
      </c>
      <c r="K71" s="16" t="s">
        <v>5</v>
      </c>
      <c r="L71" s="16" t="s">
        <v>62</v>
      </c>
      <c r="M71" s="16" t="s">
        <v>88</v>
      </c>
      <c r="N71" s="17">
        <v>0.98</v>
      </c>
      <c r="O71" s="17">
        <v>0.96</v>
      </c>
      <c r="P71" s="17">
        <v>0.94</v>
      </c>
      <c r="Q71" s="17">
        <v>0.9</v>
      </c>
      <c r="R71" s="17">
        <v>0.91</v>
      </c>
      <c r="S71" s="17">
        <v>1</v>
      </c>
      <c r="T71" s="17">
        <v>0.97</v>
      </c>
      <c r="U71" s="17">
        <v>0.88</v>
      </c>
      <c r="V71" s="17">
        <v>0.84</v>
      </c>
      <c r="W71" s="17" t="s">
        <v>117</v>
      </c>
      <c r="X71" s="17" t="s">
        <v>118</v>
      </c>
      <c r="Y71" s="17" t="s">
        <v>119</v>
      </c>
      <c r="Z71" s="17">
        <v>0.83</v>
      </c>
      <c r="AA71" s="17" t="s">
        <v>120</v>
      </c>
      <c r="AB71" s="17">
        <v>0.75</v>
      </c>
      <c r="AC71" s="17" t="s">
        <v>121</v>
      </c>
      <c r="AD71" s="17" t="s">
        <v>122</v>
      </c>
      <c r="AE71" s="17" t="s">
        <v>123</v>
      </c>
      <c r="AF71" s="17" t="s">
        <v>124</v>
      </c>
      <c r="AG71" s="18" t="s">
        <v>125</v>
      </c>
      <c r="AH71" s="19">
        <v>0.34524999999999995</v>
      </c>
      <c r="AI71" s="19">
        <v>0.45785459367289139</v>
      </c>
      <c r="AJ71" s="18">
        <v>38</v>
      </c>
      <c r="AK71" t="str">
        <f>L71</f>
        <v>Qiime_default</v>
      </c>
      <c r="AL71" t="str">
        <f>CONCATENATE(" -f ",C71)</f>
        <v xml:space="preserve"> -f 9.Qiime.Qiime_default.removed.raw</v>
      </c>
      <c r="AM71" t="str">
        <f>CONCATENATE(" ","-g ","EHFI.groups ")</f>
        <v xml:space="preserve"> -g EHFI.groups </v>
      </c>
      <c r="AN71" t="str">
        <f>CONCATENATE("-s ","lt"," ")</f>
        <v xml:space="preserve">-s lt </v>
      </c>
      <c r="AO71" t="str">
        <f>CONCATENATE("-p ",$AO$1 )</f>
        <v>-p 10000</v>
      </c>
      <c r="AP71" t="str">
        <f>CONCATENATE(" -t dataset_rand ")</f>
        <v xml:space="preserve"> -t dataset_rand </v>
      </c>
      <c r="AQ71" t="str">
        <f>CONCATENATE("-m ",I71," ")</f>
        <v xml:space="preserve">-m weighted_unifrac </v>
      </c>
      <c r="AR71" t="str">
        <f>CONCATENATE("-z ",H71," ")</f>
        <v xml:space="preserve">-z qiime_pipe </v>
      </c>
      <c r="AS71" t="str">
        <f>CONCATENATE(" -q ",$AS$1," ")</f>
        <v xml:space="preserve"> -q qiime_table </v>
      </c>
      <c r="AT71" s="23" t="s">
        <v>672</v>
      </c>
      <c r="AU71" t="str">
        <f>CONCATENATE(" -c ",$AU$1," ")</f>
        <v xml:space="preserve"> -c 10 </v>
      </c>
      <c r="AV71" t="str">
        <f>CONCATENATE("-o ",F71,"w")</f>
        <v>-o Analysis_14w</v>
      </c>
      <c r="AW71" s="23" t="s">
        <v>615</v>
      </c>
      <c r="BC71" s="23">
        <v>14</v>
      </c>
      <c r="BD71">
        <v>2</v>
      </c>
      <c r="BE71" t="str">
        <f>CONCATENATE($BE$2,AL71,AM71,AN71,AO71,AP71,AQ71,AR71,AS71,AT71,AU71,AV71,AW71)</f>
        <v>~/EHFI/plot_pco_with_stats_all.3-4-13.pl -f 9.Qiime.Qiime_default.removed.raw -g EHFI.groups -s lt -p 10000 -t dataset_rand -m weighted_unifrac -z qiime_pipe  -q qiime_table  -a ~/EHFI/qiime_trees/97_otus.tree -c 10 -o Analysis_14w -cleanup</v>
      </c>
      <c r="BH71" s="27" t="s">
        <v>707</v>
      </c>
      <c r="BI71" t="s">
        <v>1241</v>
      </c>
    </row>
    <row r="72" spans="2:61">
      <c r="AL72" t="str">
        <f>CONCATENATE(" -f ",C71," ")</f>
        <v xml:space="preserve"> -f 9.Qiime.Qiime_default.removed.raw </v>
      </c>
      <c r="AM72" t="str">
        <f>CONCATENATE(" ","-g ","EHFI.groups ")</f>
        <v xml:space="preserve"> -g EHFI.groups </v>
      </c>
      <c r="AN72" t="str">
        <f>CONCATENATE("-s ","gt"," ")</f>
        <v xml:space="preserve">-s gt </v>
      </c>
      <c r="AO72" t="str">
        <f>CONCATENATE("-p ",$AO$1 )</f>
        <v>-p 10000</v>
      </c>
      <c r="AP72" t="str">
        <f>CONCATENATE(" -t rowwise_rand ")</f>
        <v xml:space="preserve"> -t rowwise_rand </v>
      </c>
      <c r="AQ72" t="str">
        <f>CONCATENATE("-m ",I71," ")</f>
        <v xml:space="preserve">-m weighted_unifrac </v>
      </c>
      <c r="AR72" t="str">
        <f>CONCATENATE("-z ",H71," ")</f>
        <v xml:space="preserve">-z qiime_pipe </v>
      </c>
      <c r="AS72" t="str">
        <f>CONCATENATE(" -q ",$AS$1," ")</f>
        <v xml:space="preserve"> -q qiime_table </v>
      </c>
      <c r="AT72" s="23" t="s">
        <v>672</v>
      </c>
      <c r="AU72" t="str">
        <f>CONCATENATE(" -c ",$AU$1," ")</f>
        <v xml:space="preserve"> -c 10 </v>
      </c>
      <c r="AV72" t="str">
        <f>CONCATENATE("-o ", F71,"b")</f>
        <v>-o Analysis_14b</v>
      </c>
      <c r="AW72" s="23" t="s">
        <v>615</v>
      </c>
      <c r="BB72" s="23"/>
      <c r="BC72" s="23">
        <v>14</v>
      </c>
      <c r="BD72">
        <v>3</v>
      </c>
      <c r="BE72" t="str">
        <f>CONCATENATE($BE$2,AL72,AM72,AN72,AO72,AP72,AQ72,AR72,AS72,AT72,AU72,AV72,AW72)</f>
        <v>~/EHFI/plot_pco_with_stats_all.3-4-13.pl -f 9.Qiime.Qiime_default.removed.raw  -g EHFI.groups -s gt -p 10000 -t rowwise_rand -m weighted_unifrac -z qiime_pipe  -q qiime_table  -a ~/EHFI/qiime_trees/97_otus.tree -c 10 -o Analysis_14b -cleanup</v>
      </c>
      <c r="BH72" s="27" t="s">
        <v>708</v>
      </c>
      <c r="BI72" t="s">
        <v>1242</v>
      </c>
    </row>
    <row r="73" spans="2:61">
      <c r="BC73" s="23">
        <v>14</v>
      </c>
      <c r="BD73">
        <v>4</v>
      </c>
      <c r="BE73" t="str">
        <f>CONCATENATE($BE$3,AY70,AZ70,BA70,BB70)</f>
        <v>~/EHFI/combine_summary_stats.pl -m pattern -w Analysis_14w -b Analysis_14b -o Analysis_14.P_VALUE_SUMMARY</v>
      </c>
      <c r="BH73" s="27" t="s">
        <v>643</v>
      </c>
      <c r="BI73" t="s">
        <v>643</v>
      </c>
    </row>
    <row r="74" spans="2:61">
      <c r="BC74" s="23">
        <v>14</v>
      </c>
      <c r="BD74">
        <v>5</v>
      </c>
    </row>
    <row r="75" spans="2:61">
      <c r="AL75" t="str">
        <f>CONCATENATE(F76)</f>
        <v>Analysis_15</v>
      </c>
      <c r="AY75" t="str">
        <f>CONCATENATE("-m pattern")</f>
        <v>-m pattern</v>
      </c>
      <c r="AZ75" t="str">
        <f>CONCATENATE(" -w ",F76,"w")</f>
        <v xml:space="preserve"> -w Analysis_15w</v>
      </c>
      <c r="BA75" t="str">
        <f>CONCATENATE(" -b ",F76,"b")</f>
        <v xml:space="preserve"> -b Analysis_15b</v>
      </c>
      <c r="BB75" s="23" t="str">
        <f>CONCATENATE(" -o ",F76,".P_VALUE_SUMMARY")</f>
        <v xml:space="preserve"> -o Analysis_15.P_VALUE_SUMMARY</v>
      </c>
      <c r="BC75" s="23">
        <v>15</v>
      </c>
      <c r="BD75">
        <v>1</v>
      </c>
      <c r="BE75" t="str">
        <f>CONCATENATE("# ",AL75)</f>
        <v># Analysis_15</v>
      </c>
      <c r="BH75" s="27" t="s">
        <v>581</v>
      </c>
      <c r="BI75" t="s">
        <v>581</v>
      </c>
    </row>
    <row r="76" spans="2:61">
      <c r="B76">
        <v>8</v>
      </c>
      <c r="C76" t="str">
        <f>VLOOKUP(D76,'datasets and notes'!$K$3:$L$18,2,FALSE)</f>
        <v>8.MG-RAST.100p.included.norm</v>
      </c>
      <c r="D76" t="str">
        <f>CONCATENATE(G76,".",L76,".",M76,".",K76)</f>
        <v>MG-RAST.100p.included.norm</v>
      </c>
      <c r="E76">
        <v>15</v>
      </c>
      <c r="F76" s="16" t="s">
        <v>126</v>
      </c>
      <c r="G76" s="16" t="s">
        <v>4</v>
      </c>
      <c r="H76" s="16" t="s">
        <v>551</v>
      </c>
      <c r="I76" s="16" t="s">
        <v>46</v>
      </c>
      <c r="J76" s="16" t="s">
        <v>47</v>
      </c>
      <c r="K76" s="16" t="s">
        <v>6</v>
      </c>
      <c r="L76" s="16" t="s">
        <v>7</v>
      </c>
      <c r="M76" s="16" t="s">
        <v>49</v>
      </c>
      <c r="N76" s="17">
        <v>0.41</v>
      </c>
      <c r="O76" s="17">
        <v>7.0000000000000007E-2</v>
      </c>
      <c r="P76" s="17">
        <v>0.26</v>
      </c>
      <c r="Q76" s="17">
        <v>7.0000000000000007E-2</v>
      </c>
      <c r="R76" s="17">
        <v>0.13</v>
      </c>
      <c r="S76" s="17">
        <v>0.11</v>
      </c>
      <c r="T76" s="17">
        <v>0</v>
      </c>
      <c r="U76" s="17">
        <v>0.04</v>
      </c>
      <c r="V76" s="17">
        <v>0.17</v>
      </c>
      <c r="W76" s="17">
        <v>0.61</v>
      </c>
      <c r="X76" s="17">
        <v>0.76</v>
      </c>
      <c r="Y76" s="17">
        <v>0.75</v>
      </c>
      <c r="Z76" s="17">
        <v>0.32</v>
      </c>
      <c r="AA76" s="17">
        <v>0.8</v>
      </c>
      <c r="AB76" s="17">
        <v>0.21</v>
      </c>
      <c r="AC76" s="17">
        <v>0.87</v>
      </c>
      <c r="AD76" s="17">
        <v>1</v>
      </c>
      <c r="AE76" s="17">
        <v>0.92</v>
      </c>
      <c r="AF76" s="17">
        <v>0.63</v>
      </c>
      <c r="AG76" s="18">
        <v>0.54</v>
      </c>
      <c r="AH76" s="19">
        <v>1.0000000000000005E-3</v>
      </c>
      <c r="AI76" s="19">
        <v>4.4494718330152868E-19</v>
      </c>
      <c r="AJ76" s="18">
        <v>7</v>
      </c>
      <c r="AL76" t="str">
        <f>CONCATENATE(" -f ",C76)</f>
        <v xml:space="preserve"> -f 8.MG-RAST.100p.included.norm</v>
      </c>
      <c r="AM76" t="str">
        <f>CONCATENATE(" ","-g ","EHFI.groups ")</f>
        <v xml:space="preserve"> -g EHFI.groups </v>
      </c>
      <c r="AN76" t="str">
        <f>CONCATENATE("-s ","lt"," ")</f>
        <v xml:space="preserve">-s lt </v>
      </c>
      <c r="AO76" t="str">
        <f>CONCATENATE("-p ",$AO$1 )</f>
        <v>-p 10000</v>
      </c>
      <c r="AP76" t="str">
        <f>CONCATENATE(" -t dataset_rand ")</f>
        <v xml:space="preserve"> -t dataset_rand </v>
      </c>
      <c r="AQ76" t="str">
        <f>CONCATENATE("-m ",I76," ")</f>
        <v xml:space="preserve">-m bray-curtis </v>
      </c>
      <c r="AR76" t="str">
        <f>CONCATENATE("-z ",H76," ")</f>
        <v xml:space="preserve">-z MG-RAST_pipe </v>
      </c>
      <c r="AU76" t="str">
        <f>CONCATENATE("-c ",$AU$1," ")</f>
        <v xml:space="preserve">-c 10 </v>
      </c>
      <c r="AV76" t="str">
        <f>CONCATENATE("-o ",F76,"w")</f>
        <v>-o Analysis_15w</v>
      </c>
      <c r="AW76" s="23" t="s">
        <v>615</v>
      </c>
      <c r="BC76" s="23">
        <v>15</v>
      </c>
      <c r="BD76">
        <v>2</v>
      </c>
      <c r="BE76" t="str">
        <f>CONCATENATE($BE$2,AL76,AM76,AN76,AO76,AP76,AQ76,AR76,AS76,AT76,AU76,AV76,AW76)</f>
        <v>~/EHFI/plot_pco_with_stats_all.3-4-13.pl -f 8.MG-RAST.100p.included.norm -g EHFI.groups -s lt -p 10000 -t dataset_rand -m bray-curtis -z MG-RAST_pipe -c 10 -o Analysis_15w -cleanup</v>
      </c>
      <c r="BH76" s="27" t="s">
        <v>709</v>
      </c>
      <c r="BI76" t="s">
        <v>1243</v>
      </c>
    </row>
    <row r="77" spans="2:61">
      <c r="AL77" t="str">
        <f>CONCATENATE(" -f ",C76," ")</f>
        <v xml:space="preserve"> -f 8.MG-RAST.100p.included.norm </v>
      </c>
      <c r="AM77" t="str">
        <f>CONCATENATE(" ","-g ","EHFI.groups ")</f>
        <v xml:space="preserve"> -g EHFI.groups </v>
      </c>
      <c r="AN77" t="str">
        <f>CONCATENATE("-s ","gt"," ")</f>
        <v xml:space="preserve">-s gt </v>
      </c>
      <c r="AO77" t="str">
        <f>CONCATENATE("-p ",$AO$1 )</f>
        <v>-p 10000</v>
      </c>
      <c r="AP77" t="str">
        <f>CONCATENATE(" -t rowwise_rand ")</f>
        <v xml:space="preserve"> -t rowwise_rand </v>
      </c>
      <c r="AQ77" t="str">
        <f>CONCATENATE("-m ",I76," ")</f>
        <v xml:space="preserve">-m bray-curtis </v>
      </c>
      <c r="AR77" t="str">
        <f>CONCATENATE("-z ",H76," ")</f>
        <v xml:space="preserve">-z MG-RAST_pipe </v>
      </c>
      <c r="AU77" t="str">
        <f>CONCATENATE("-c ",$AU$1," ")</f>
        <v xml:space="preserve">-c 10 </v>
      </c>
      <c r="AV77" t="str">
        <f>CONCATENATE("-o ", F76,"b")</f>
        <v>-o Analysis_15b</v>
      </c>
      <c r="AW77" s="23" t="s">
        <v>615</v>
      </c>
      <c r="BB77" s="23"/>
      <c r="BC77" s="23">
        <v>15</v>
      </c>
      <c r="BD77">
        <v>3</v>
      </c>
      <c r="BE77" t="str">
        <f>CONCATENATE($BE$2,AL77,AM77,AN77,AO77,AP77,AQ77,AR77,AS77,AT77,AU77,AV77,AW77)</f>
        <v>~/EHFI/plot_pco_with_stats_all.3-4-13.pl -f 8.MG-RAST.100p.included.norm  -g EHFI.groups -s gt -p 10000 -t rowwise_rand -m bray-curtis -z MG-RAST_pipe -c 10 -o Analysis_15b -cleanup</v>
      </c>
      <c r="BH77" s="27" t="s">
        <v>710</v>
      </c>
      <c r="BI77" t="s">
        <v>1244</v>
      </c>
    </row>
    <row r="78" spans="2:61">
      <c r="BC78" s="23">
        <v>15</v>
      </c>
      <c r="BD78">
        <v>4</v>
      </c>
      <c r="BE78" t="str">
        <f>CONCATENATE($BE$3,AY75,AZ75,BA75,BB75)</f>
        <v>~/EHFI/combine_summary_stats.pl -m pattern -w Analysis_15w -b Analysis_15b -o Analysis_15.P_VALUE_SUMMARY</v>
      </c>
      <c r="BH78" s="27" t="s">
        <v>638</v>
      </c>
      <c r="BI78" t="s">
        <v>638</v>
      </c>
    </row>
    <row r="79" spans="2:61">
      <c r="BC79" s="23">
        <v>15</v>
      </c>
      <c r="BD79">
        <v>5</v>
      </c>
    </row>
    <row r="80" spans="2:61">
      <c r="AL80" t="str">
        <f>CONCATENATE(F81)</f>
        <v>Analysis_16</v>
      </c>
      <c r="AY80" t="str">
        <f>CONCATENATE("-m pattern")</f>
        <v>-m pattern</v>
      </c>
      <c r="AZ80" t="str">
        <f>CONCATENATE(" -w ",F81,"w")</f>
        <v xml:space="preserve"> -w Analysis_16w</v>
      </c>
      <c r="BA80" t="str">
        <f>CONCATENATE(" -b ",F81,"b")</f>
        <v xml:space="preserve"> -b Analysis_16b</v>
      </c>
      <c r="BB80" s="23" t="str">
        <f>CONCATENATE(" -o ",F81,".P_VALUE_SUMMARY")</f>
        <v xml:space="preserve"> -o Analysis_16.P_VALUE_SUMMARY</v>
      </c>
      <c r="BC80" s="23">
        <v>16</v>
      </c>
      <c r="BD80">
        <v>1</v>
      </c>
      <c r="BE80" t="str">
        <f>CONCATENATE("# ",AL80)</f>
        <v># Analysis_16</v>
      </c>
      <c r="BH80" s="27" t="s">
        <v>577</v>
      </c>
      <c r="BI80" t="s">
        <v>577</v>
      </c>
    </row>
    <row r="81" spans="2:61">
      <c r="B81">
        <v>7</v>
      </c>
      <c r="C81" t="str">
        <f>VLOOKUP(D81,'datasets and notes'!$K$3:$L$18,2,FALSE)</f>
        <v>7.MG-RAST.100p.included.raw</v>
      </c>
      <c r="D81" t="str">
        <f>CONCATENATE(G81,".",L81,".",M81,".",K81)</f>
        <v>MG-RAST.100p.included.raw</v>
      </c>
      <c r="E81">
        <v>16</v>
      </c>
      <c r="F81" s="16" t="s">
        <v>127</v>
      </c>
      <c r="G81" s="16" t="s">
        <v>4</v>
      </c>
      <c r="H81" s="16" t="s">
        <v>551</v>
      </c>
      <c r="I81" s="16" t="s">
        <v>46</v>
      </c>
      <c r="J81" s="16" t="s">
        <v>47</v>
      </c>
      <c r="K81" s="16" t="s">
        <v>5</v>
      </c>
      <c r="L81" s="16" t="s">
        <v>7</v>
      </c>
      <c r="M81" s="16" t="s">
        <v>49</v>
      </c>
      <c r="N81" s="17">
        <v>0.15</v>
      </c>
      <c r="O81" s="17">
        <v>0.04</v>
      </c>
      <c r="P81" s="17">
        <v>0</v>
      </c>
      <c r="Q81" s="17">
        <v>0.39</v>
      </c>
      <c r="R81" s="17">
        <v>0.3</v>
      </c>
      <c r="S81" s="17">
        <v>0.11</v>
      </c>
      <c r="T81" s="17">
        <v>0.2</v>
      </c>
      <c r="U81" s="17">
        <v>0.39</v>
      </c>
      <c r="V81" s="17">
        <v>0.49</v>
      </c>
      <c r="W81" s="17">
        <v>0.67</v>
      </c>
      <c r="X81" s="17">
        <v>0.8</v>
      </c>
      <c r="Y81" s="17">
        <v>0.88</v>
      </c>
      <c r="Z81" s="17">
        <v>0.38</v>
      </c>
      <c r="AA81" s="17">
        <v>0.76</v>
      </c>
      <c r="AB81" s="17">
        <v>0.65</v>
      </c>
      <c r="AC81" s="17">
        <v>0.77</v>
      </c>
      <c r="AD81" s="17" t="s">
        <v>128</v>
      </c>
      <c r="AE81" s="17">
        <v>0.86</v>
      </c>
      <c r="AF81" s="17">
        <v>1</v>
      </c>
      <c r="AG81" s="18">
        <v>0.87</v>
      </c>
      <c r="AH81" s="19">
        <v>1.5500000000000006E-3</v>
      </c>
      <c r="AI81" s="19">
        <v>2.4596747752497683E-3</v>
      </c>
      <c r="AJ81" s="18">
        <v>15</v>
      </c>
      <c r="AL81" t="str">
        <f>CONCATENATE(" -f ",C81)</f>
        <v xml:space="preserve"> -f 7.MG-RAST.100p.included.raw</v>
      </c>
      <c r="AM81" t="str">
        <f>CONCATENATE(" ","-g ","EHFI.groups ")</f>
        <v xml:space="preserve"> -g EHFI.groups </v>
      </c>
      <c r="AN81" t="str">
        <f>CONCATENATE("-s ","lt"," ")</f>
        <v xml:space="preserve">-s lt </v>
      </c>
      <c r="AO81" t="str">
        <f>CONCATENATE("-p ",$AO$1 )</f>
        <v>-p 10000</v>
      </c>
      <c r="AP81" t="str">
        <f>CONCATENATE(" -t dataset_rand ")</f>
        <v xml:space="preserve"> -t dataset_rand </v>
      </c>
      <c r="AQ81" t="str">
        <f>CONCATENATE("-m ",I81," ")</f>
        <v xml:space="preserve">-m bray-curtis </v>
      </c>
      <c r="AR81" t="str">
        <f>CONCATENATE("-z ",H81," ")</f>
        <v xml:space="preserve">-z MG-RAST_pipe </v>
      </c>
      <c r="AU81" t="str">
        <f>CONCATENATE("-c ",$AU$1," ")</f>
        <v xml:space="preserve">-c 10 </v>
      </c>
      <c r="AV81" t="str">
        <f>CONCATENATE("-o ",F81,"w")</f>
        <v>-o Analysis_16w</v>
      </c>
      <c r="AW81" s="23" t="s">
        <v>615</v>
      </c>
      <c r="BC81" s="23">
        <v>16</v>
      </c>
      <c r="BD81">
        <v>2</v>
      </c>
      <c r="BE81" t="str">
        <f>CONCATENATE($BE$2,AL81,AM81,AN81,AO81,AP81,AQ81,AR81,AS81,AT81,AU81,AV81,AW81)</f>
        <v>~/EHFI/plot_pco_with_stats_all.3-4-13.pl -f 7.MG-RAST.100p.included.raw -g EHFI.groups -s lt -p 10000 -t dataset_rand -m bray-curtis -z MG-RAST_pipe -c 10 -o Analysis_16w -cleanup</v>
      </c>
      <c r="BH81" s="27" t="s">
        <v>711</v>
      </c>
      <c r="BI81" t="s">
        <v>1245</v>
      </c>
    </row>
    <row r="82" spans="2:61">
      <c r="AL82" t="str">
        <f>CONCATENATE(" -f ",C81," ")</f>
        <v xml:space="preserve"> -f 7.MG-RAST.100p.included.raw </v>
      </c>
      <c r="AM82" t="str">
        <f>CONCATENATE(" ","-g ","EHFI.groups ")</f>
        <v xml:space="preserve"> -g EHFI.groups </v>
      </c>
      <c r="AN82" t="str">
        <f>CONCATENATE("-s ","gt"," ")</f>
        <v xml:space="preserve">-s gt </v>
      </c>
      <c r="AO82" t="str">
        <f>CONCATENATE("-p ",$AO$1 )</f>
        <v>-p 10000</v>
      </c>
      <c r="AP82" t="str">
        <f>CONCATENATE(" -t rowwise_rand ")</f>
        <v xml:space="preserve"> -t rowwise_rand </v>
      </c>
      <c r="AQ82" t="str">
        <f>CONCATENATE("-m ",I81," ")</f>
        <v xml:space="preserve">-m bray-curtis </v>
      </c>
      <c r="AR82" t="str">
        <f>CONCATENATE("-z ",H81," ")</f>
        <v xml:space="preserve">-z MG-RAST_pipe </v>
      </c>
      <c r="AU82" t="str">
        <f>CONCATENATE("-c ",$AU$1," ")</f>
        <v xml:space="preserve">-c 10 </v>
      </c>
      <c r="AV82" t="str">
        <f>CONCATENATE("-o ", F81,"b")</f>
        <v>-o Analysis_16b</v>
      </c>
      <c r="AW82" s="23" t="s">
        <v>615</v>
      </c>
      <c r="BB82" s="23"/>
      <c r="BC82" s="23">
        <v>16</v>
      </c>
      <c r="BD82">
        <v>3</v>
      </c>
      <c r="BE82" t="str">
        <f>CONCATENATE($BE$2,AL82,AM82,AN82,AO82,AP82,AQ82,AR82,AS82,AT82,AU82,AV82,AW82)</f>
        <v>~/EHFI/plot_pco_with_stats_all.3-4-13.pl -f 7.MG-RAST.100p.included.raw  -g EHFI.groups -s gt -p 10000 -t rowwise_rand -m bray-curtis -z MG-RAST_pipe -c 10 -o Analysis_16b -cleanup</v>
      </c>
      <c r="BH82" s="27" t="s">
        <v>712</v>
      </c>
      <c r="BI82" t="s">
        <v>1246</v>
      </c>
    </row>
    <row r="83" spans="2:61">
      <c r="BC83" s="23">
        <v>16</v>
      </c>
      <c r="BD83">
        <v>4</v>
      </c>
      <c r="BE83" t="str">
        <f>CONCATENATE($BE$3,AY80,AZ80,BA80,BB80)</f>
        <v>~/EHFI/combine_summary_stats.pl -m pattern -w Analysis_16w -b Analysis_16b -o Analysis_16.P_VALUE_SUMMARY</v>
      </c>
      <c r="BH83" s="27" t="s">
        <v>634</v>
      </c>
      <c r="BI83" t="s">
        <v>634</v>
      </c>
    </row>
    <row r="84" spans="2:61">
      <c r="BC84" s="23">
        <v>16</v>
      </c>
      <c r="BD84">
        <v>5</v>
      </c>
    </row>
    <row r="85" spans="2:61">
      <c r="AL85" t="str">
        <f>CONCATENATE(F86)</f>
        <v>Analysis_17</v>
      </c>
      <c r="AY85" t="str">
        <f>CONCATENATE("-m pattern")</f>
        <v>-m pattern</v>
      </c>
      <c r="AZ85" t="str">
        <f>CONCATENATE(" -w ",F86,"w")</f>
        <v xml:space="preserve"> -w Analysis_17w</v>
      </c>
      <c r="BA85" t="str">
        <f>CONCATENATE(" -b ",F86,"b")</f>
        <v xml:space="preserve"> -b Analysis_17b</v>
      </c>
      <c r="BB85" s="23" t="str">
        <f>CONCATENATE(" -o ",F86,".P_VALUE_SUMMARY")</f>
        <v xml:space="preserve"> -o Analysis_17.P_VALUE_SUMMARY</v>
      </c>
      <c r="BC85" s="23">
        <v>17</v>
      </c>
      <c r="BD85">
        <v>1</v>
      </c>
      <c r="BE85" t="str">
        <f>CONCATENATE("# ",AL85)</f>
        <v># Analysis_17</v>
      </c>
      <c r="BH85" s="27" t="s">
        <v>582</v>
      </c>
      <c r="BI85" t="s">
        <v>582</v>
      </c>
    </row>
    <row r="86" spans="2:61">
      <c r="B86">
        <v>8</v>
      </c>
      <c r="C86" t="str">
        <f>VLOOKUP(D86,'datasets and notes'!$K$3:$L$18,2,FALSE)</f>
        <v>8.MG-RAST.100p.included.norm</v>
      </c>
      <c r="D86" t="str">
        <f>CONCATENATE(G86,".",L86,".",M86,".",K86)</f>
        <v>MG-RAST.100p.included.norm</v>
      </c>
      <c r="E86">
        <v>17</v>
      </c>
      <c r="F86" s="16" t="s">
        <v>129</v>
      </c>
      <c r="G86" s="16" t="s">
        <v>4</v>
      </c>
      <c r="H86" s="16" t="s">
        <v>551</v>
      </c>
      <c r="I86" s="16" t="s">
        <v>54</v>
      </c>
      <c r="J86" s="16" t="s">
        <v>47</v>
      </c>
      <c r="K86" s="16" t="s">
        <v>6</v>
      </c>
      <c r="L86" s="16" t="s">
        <v>7</v>
      </c>
      <c r="M86" s="16" t="s">
        <v>49</v>
      </c>
      <c r="N86" s="17">
        <v>0.12</v>
      </c>
      <c r="O86" s="17">
        <v>0.06</v>
      </c>
      <c r="P86" s="17">
        <v>0</v>
      </c>
      <c r="Q86" s="17">
        <v>0.28999999999999998</v>
      </c>
      <c r="R86" s="17">
        <v>0.24</v>
      </c>
      <c r="S86" s="17">
        <v>0.05</v>
      </c>
      <c r="T86" s="17">
        <v>0.15</v>
      </c>
      <c r="U86" s="17">
        <v>0.3</v>
      </c>
      <c r="V86" s="17">
        <v>0.34</v>
      </c>
      <c r="W86" s="17">
        <v>0.69</v>
      </c>
      <c r="X86" s="17">
        <v>0.87</v>
      </c>
      <c r="Y86" s="17">
        <v>0.9</v>
      </c>
      <c r="Z86" s="17">
        <v>0.38</v>
      </c>
      <c r="AA86" s="17">
        <v>0.86</v>
      </c>
      <c r="AB86" s="17">
        <v>0.54</v>
      </c>
      <c r="AC86" s="17">
        <v>0.88</v>
      </c>
      <c r="AD86" s="17">
        <v>0.94</v>
      </c>
      <c r="AE86" s="17">
        <v>0.97</v>
      </c>
      <c r="AF86" s="17">
        <v>1</v>
      </c>
      <c r="AG86" s="18">
        <v>0.87</v>
      </c>
      <c r="AH86" s="19">
        <v>1.0000000000000005E-3</v>
      </c>
      <c r="AI86" s="19">
        <v>4.4494718330152868E-19</v>
      </c>
      <c r="AJ86" s="18">
        <v>8</v>
      </c>
      <c r="AL86" t="str">
        <f>CONCATENATE(" -f ",C86)</f>
        <v xml:space="preserve"> -f 8.MG-RAST.100p.included.norm</v>
      </c>
      <c r="AM86" t="str">
        <f>CONCATENATE(" ","-g ","EHFI.groups ")</f>
        <v xml:space="preserve"> -g EHFI.groups </v>
      </c>
      <c r="AN86" t="str">
        <f>CONCATENATE("-s ","lt"," ")</f>
        <v xml:space="preserve">-s lt </v>
      </c>
      <c r="AO86" t="str">
        <f>CONCATENATE("-p ",$AO$1 )</f>
        <v>-p 10000</v>
      </c>
      <c r="AP86" t="str">
        <f>CONCATENATE(" -t dataset_rand ")</f>
        <v xml:space="preserve"> -t dataset_rand </v>
      </c>
      <c r="AQ86" t="str">
        <f>CONCATENATE("-m ",I86," ")</f>
        <v xml:space="preserve">-m euclidean </v>
      </c>
      <c r="AR86" t="str">
        <f>CONCATENATE("-z ",H86," ")</f>
        <v xml:space="preserve">-z MG-RAST_pipe </v>
      </c>
      <c r="AU86" t="str">
        <f>CONCATENATE("-c ",$AU$1," ")</f>
        <v xml:space="preserve">-c 10 </v>
      </c>
      <c r="AV86" t="str">
        <f>CONCATENATE("-o ",F86,"w")</f>
        <v>-o Analysis_17w</v>
      </c>
      <c r="AW86" s="23" t="s">
        <v>615</v>
      </c>
      <c r="BC86" s="23">
        <v>17</v>
      </c>
      <c r="BD86">
        <v>2</v>
      </c>
      <c r="BE86" t="str">
        <f>CONCATENATE($BE$2,AL86,AM86,AN86,AO86,AP86,AQ86,AR86,AS86,AT86,AU86,AV86,AW86)</f>
        <v>~/EHFI/plot_pco_with_stats_all.3-4-13.pl -f 8.MG-RAST.100p.included.norm -g EHFI.groups -s lt -p 10000 -t dataset_rand -m euclidean -z MG-RAST_pipe -c 10 -o Analysis_17w -cleanup</v>
      </c>
      <c r="BH86" s="27" t="s">
        <v>713</v>
      </c>
      <c r="BI86" t="s">
        <v>1247</v>
      </c>
    </row>
    <row r="87" spans="2:61">
      <c r="AL87" t="str">
        <f>CONCATENATE(" -f ",C86," ")</f>
        <v xml:space="preserve"> -f 8.MG-RAST.100p.included.norm </v>
      </c>
      <c r="AM87" t="str">
        <f>CONCATENATE(" ","-g ","EHFI.groups ")</f>
        <v xml:space="preserve"> -g EHFI.groups </v>
      </c>
      <c r="AN87" t="str">
        <f>CONCATENATE("-s ","gt"," ")</f>
        <v xml:space="preserve">-s gt </v>
      </c>
      <c r="AO87" t="str">
        <f>CONCATENATE("-p ",$AO$1 )</f>
        <v>-p 10000</v>
      </c>
      <c r="AP87" t="str">
        <f>CONCATENATE(" -t rowwise_rand ")</f>
        <v xml:space="preserve"> -t rowwise_rand </v>
      </c>
      <c r="AQ87" t="str">
        <f>CONCATENATE("-m ",I86," ")</f>
        <v xml:space="preserve">-m euclidean </v>
      </c>
      <c r="AR87" t="str">
        <f>CONCATENATE("-z ",H86," ")</f>
        <v xml:space="preserve">-z MG-RAST_pipe </v>
      </c>
      <c r="AU87" t="str">
        <f>CONCATENATE("-c ",$AU$1," ")</f>
        <v xml:space="preserve">-c 10 </v>
      </c>
      <c r="AV87" t="str">
        <f>CONCATENATE("-o ", F86,"b")</f>
        <v>-o Analysis_17b</v>
      </c>
      <c r="AW87" s="23" t="s">
        <v>615</v>
      </c>
      <c r="BB87" s="23"/>
      <c r="BC87" s="23">
        <v>17</v>
      </c>
      <c r="BD87">
        <v>3</v>
      </c>
      <c r="BE87" t="str">
        <f>CONCATENATE($BE$2,AL87,AM87,AN87,AO87,AP87,AQ87,AR87,AS87,AT87,AU87,AV87,AW87)</f>
        <v>~/EHFI/plot_pco_with_stats_all.3-4-13.pl -f 8.MG-RAST.100p.included.norm  -g EHFI.groups -s gt -p 10000 -t rowwise_rand -m euclidean -z MG-RAST_pipe -c 10 -o Analysis_17b -cleanup</v>
      </c>
      <c r="BH87" s="27" t="s">
        <v>714</v>
      </c>
      <c r="BI87" t="s">
        <v>1248</v>
      </c>
    </row>
    <row r="88" spans="2:61">
      <c r="BC88" s="23">
        <v>17</v>
      </c>
      <c r="BD88">
        <v>4</v>
      </c>
      <c r="BE88" t="str">
        <f>CONCATENATE($BE$3,AY85,AZ85,BA85,BB85)</f>
        <v>~/EHFI/combine_summary_stats.pl -m pattern -w Analysis_17w -b Analysis_17b -o Analysis_17.P_VALUE_SUMMARY</v>
      </c>
      <c r="BH88" s="27" t="s">
        <v>639</v>
      </c>
      <c r="BI88" t="s">
        <v>639</v>
      </c>
    </row>
    <row r="89" spans="2:61">
      <c r="BC89" s="23">
        <v>17</v>
      </c>
      <c r="BD89">
        <v>5</v>
      </c>
    </row>
    <row r="90" spans="2:61">
      <c r="AL90" t="str">
        <f>CONCATENATE(F91)</f>
        <v>Analysis_18</v>
      </c>
      <c r="AY90" t="str">
        <f>CONCATENATE("-m pattern")</f>
        <v>-m pattern</v>
      </c>
      <c r="AZ90" t="str">
        <f>CONCATENATE(" -w ",F91,"w")</f>
        <v xml:space="preserve"> -w Analysis_18w</v>
      </c>
      <c r="BA90" t="str">
        <f>CONCATENATE(" -b ",F91,"b")</f>
        <v xml:space="preserve"> -b Analysis_18b</v>
      </c>
      <c r="BB90" s="23" t="str">
        <f>CONCATENATE(" -o ",F91,".P_VALUE_SUMMARY")</f>
        <v xml:space="preserve"> -o Analysis_18.P_VALUE_SUMMARY</v>
      </c>
      <c r="BC90" s="23">
        <v>18</v>
      </c>
      <c r="BD90">
        <v>1</v>
      </c>
      <c r="BE90" t="str">
        <f>CONCATENATE("# ",AL90)</f>
        <v># Analysis_18</v>
      </c>
      <c r="BH90" s="27" t="s">
        <v>578</v>
      </c>
      <c r="BI90" t="s">
        <v>578</v>
      </c>
    </row>
    <row r="91" spans="2:61">
      <c r="B91">
        <v>7</v>
      </c>
      <c r="C91" t="str">
        <f>VLOOKUP(D91,'datasets and notes'!$K$3:$L$18,2,FALSE)</f>
        <v>7.MG-RAST.100p.included.raw</v>
      </c>
      <c r="D91" t="str">
        <f>CONCATENATE(G91,".",L91,".",M91,".",K91)</f>
        <v>MG-RAST.100p.included.raw</v>
      </c>
      <c r="E91">
        <v>18</v>
      </c>
      <c r="F91" s="16" t="s">
        <v>130</v>
      </c>
      <c r="G91" s="16" t="s">
        <v>4</v>
      </c>
      <c r="H91" s="16" t="s">
        <v>551</v>
      </c>
      <c r="I91" s="16" t="s">
        <v>54</v>
      </c>
      <c r="J91" s="16" t="s">
        <v>47</v>
      </c>
      <c r="K91" s="16" t="s">
        <v>5</v>
      </c>
      <c r="L91" s="16" t="s">
        <v>7</v>
      </c>
      <c r="M91" s="16" t="s">
        <v>49</v>
      </c>
      <c r="N91" s="17">
        <v>0.26</v>
      </c>
      <c r="O91" s="17">
        <v>0.11</v>
      </c>
      <c r="P91" s="17">
        <v>0</v>
      </c>
      <c r="Q91" s="17">
        <v>0.34</v>
      </c>
      <c r="R91" s="17">
        <v>0.28000000000000003</v>
      </c>
      <c r="S91" s="17">
        <v>0.09</v>
      </c>
      <c r="T91" s="17">
        <v>0.09</v>
      </c>
      <c r="U91" s="17">
        <v>0.45</v>
      </c>
      <c r="V91" s="17">
        <v>0.59</v>
      </c>
      <c r="W91" s="17">
        <v>0.56000000000000005</v>
      </c>
      <c r="X91" s="17">
        <v>0.96</v>
      </c>
      <c r="Y91" s="17">
        <v>0.83</v>
      </c>
      <c r="Z91" s="17">
        <v>0.45</v>
      </c>
      <c r="AA91" s="17">
        <v>0.79</v>
      </c>
      <c r="AB91" s="17">
        <v>0.72</v>
      </c>
      <c r="AC91" s="17">
        <v>0.9</v>
      </c>
      <c r="AD91" s="17" t="s">
        <v>131</v>
      </c>
      <c r="AE91" s="17" t="s">
        <v>132</v>
      </c>
      <c r="AF91" s="17" t="s">
        <v>133</v>
      </c>
      <c r="AG91" s="18" t="s">
        <v>134</v>
      </c>
      <c r="AH91" s="19">
        <v>1.9000000000000006E-3</v>
      </c>
      <c r="AI91" s="19">
        <v>1.9973666874689095E-3</v>
      </c>
      <c r="AJ91" s="18">
        <v>17</v>
      </c>
      <c r="AL91" t="str">
        <f>CONCATENATE(" -f ",C91)</f>
        <v xml:space="preserve"> -f 7.MG-RAST.100p.included.raw</v>
      </c>
      <c r="AM91" t="str">
        <f>CONCATENATE(" ","-g ","EHFI.groups ")</f>
        <v xml:space="preserve"> -g EHFI.groups </v>
      </c>
      <c r="AN91" t="str">
        <f>CONCATENATE("-s ","lt"," ")</f>
        <v xml:space="preserve">-s lt </v>
      </c>
      <c r="AO91" t="str">
        <f>CONCATENATE("-p ",$AO$1 )</f>
        <v>-p 10000</v>
      </c>
      <c r="AP91" t="str">
        <f>CONCATENATE(" -t dataset_rand ")</f>
        <v xml:space="preserve"> -t dataset_rand </v>
      </c>
      <c r="AQ91" t="str">
        <f>CONCATENATE("-m ",I91," ")</f>
        <v xml:space="preserve">-m euclidean </v>
      </c>
      <c r="AR91" t="str">
        <f>CONCATENATE("-z ",H91," ")</f>
        <v xml:space="preserve">-z MG-RAST_pipe </v>
      </c>
      <c r="AU91" t="str">
        <f>CONCATENATE("-c ",$AU$1," ")</f>
        <v xml:space="preserve">-c 10 </v>
      </c>
      <c r="AV91" t="str">
        <f>CONCATENATE("-o ",F91,"w")</f>
        <v>-o Analysis_18w</v>
      </c>
      <c r="AW91" s="23" t="s">
        <v>615</v>
      </c>
      <c r="BC91" s="23">
        <v>18</v>
      </c>
      <c r="BD91">
        <v>2</v>
      </c>
      <c r="BE91" t="str">
        <f>CONCATENATE($BE$2,AL91,AM91,AN91,AO91,AP91,AQ91,AR91,AS91,AT91,AU91,AV91,AW91)</f>
        <v>~/EHFI/plot_pco_with_stats_all.3-4-13.pl -f 7.MG-RAST.100p.included.raw -g EHFI.groups -s lt -p 10000 -t dataset_rand -m euclidean -z MG-RAST_pipe -c 10 -o Analysis_18w -cleanup</v>
      </c>
      <c r="BH91" s="27" t="s">
        <v>715</v>
      </c>
      <c r="BI91" t="s">
        <v>1249</v>
      </c>
    </row>
    <row r="92" spans="2:61">
      <c r="AL92" t="str">
        <f>CONCATENATE(" -f ",C91," ")</f>
        <v xml:space="preserve"> -f 7.MG-RAST.100p.included.raw </v>
      </c>
      <c r="AM92" t="str">
        <f>CONCATENATE(" ","-g ","EHFI.groups ")</f>
        <v xml:space="preserve"> -g EHFI.groups </v>
      </c>
      <c r="AN92" t="str">
        <f>CONCATENATE("-s ","gt"," ")</f>
        <v xml:space="preserve">-s gt </v>
      </c>
      <c r="AO92" t="str">
        <f>CONCATENATE("-p ",$AO$1 )</f>
        <v>-p 10000</v>
      </c>
      <c r="AP92" t="str">
        <f>CONCATENATE(" -t rowwise_rand ")</f>
        <v xml:space="preserve"> -t rowwise_rand </v>
      </c>
      <c r="AQ92" t="str">
        <f>CONCATENATE("-m ",I91," ")</f>
        <v xml:space="preserve">-m euclidean </v>
      </c>
      <c r="AR92" t="str">
        <f>CONCATENATE("-z ",H91," ")</f>
        <v xml:space="preserve">-z MG-RAST_pipe </v>
      </c>
      <c r="AU92" t="str">
        <f>CONCATENATE("-c ",$AU$1," ")</f>
        <v xml:space="preserve">-c 10 </v>
      </c>
      <c r="AV92" t="str">
        <f>CONCATENATE("-o ", F91,"b")</f>
        <v>-o Analysis_18b</v>
      </c>
      <c r="AW92" s="23" t="s">
        <v>615</v>
      </c>
      <c r="BB92" s="23"/>
      <c r="BC92" s="23">
        <v>18</v>
      </c>
      <c r="BD92">
        <v>3</v>
      </c>
      <c r="BE92" t="str">
        <f>CONCATENATE($BE$2,AL92,AM92,AN92,AO92,AP92,AQ92,AR92,AS92,AT92,AU92,AV92,AW92)</f>
        <v>~/EHFI/plot_pco_with_stats_all.3-4-13.pl -f 7.MG-RAST.100p.included.raw  -g EHFI.groups -s gt -p 10000 -t rowwise_rand -m euclidean -z MG-RAST_pipe -c 10 -o Analysis_18b -cleanup</v>
      </c>
      <c r="BH92" s="27" t="s">
        <v>716</v>
      </c>
      <c r="BI92" t="s">
        <v>1250</v>
      </c>
    </row>
    <row r="93" spans="2:61">
      <c r="BC93" s="23">
        <v>18</v>
      </c>
      <c r="BD93">
        <v>4</v>
      </c>
      <c r="BE93" t="str">
        <f>CONCATENATE($BE$3,AY90,AZ90,BA90,BB90)</f>
        <v>~/EHFI/combine_summary_stats.pl -m pattern -w Analysis_18w -b Analysis_18b -o Analysis_18.P_VALUE_SUMMARY</v>
      </c>
      <c r="BH93" s="27" t="s">
        <v>635</v>
      </c>
      <c r="BI93" t="s">
        <v>635</v>
      </c>
    </row>
    <row r="94" spans="2:61">
      <c r="BC94" s="23">
        <v>18</v>
      </c>
      <c r="BD94">
        <v>5</v>
      </c>
    </row>
    <row r="95" spans="2:61">
      <c r="AL95" t="str">
        <f>CONCATENATE(F96)</f>
        <v>Analysis_19</v>
      </c>
      <c r="AY95" t="str">
        <f>CONCATENATE("-m pattern")</f>
        <v>-m pattern</v>
      </c>
      <c r="AZ95" t="str">
        <f>CONCATENATE(" -w ",F96,"w")</f>
        <v xml:space="preserve"> -w Analysis_19w</v>
      </c>
      <c r="BA95" t="str">
        <f>CONCATENATE(" -b ",F96,"b")</f>
        <v xml:space="preserve"> -b Analysis_19b</v>
      </c>
      <c r="BB95" s="23" t="str">
        <f>CONCATENATE(" -o ",F96,".P_VALUE_SUMMARY")</f>
        <v xml:space="preserve"> -o Analysis_19.P_VALUE_SUMMARY</v>
      </c>
      <c r="BC95" s="23">
        <v>19</v>
      </c>
      <c r="BD95">
        <v>1</v>
      </c>
      <c r="BE95" t="str">
        <f>CONCATENATE("# ",AL95)</f>
        <v># Analysis_19</v>
      </c>
      <c r="BH95" s="27" t="s">
        <v>606</v>
      </c>
      <c r="BI95" t="s">
        <v>606</v>
      </c>
    </row>
    <row r="96" spans="2:61">
      <c r="B96">
        <v>15</v>
      </c>
      <c r="C96" t="str">
        <f>VLOOKUP(D96,'datasets and notes'!$K$3:$L$18,2,FALSE)</f>
        <v>15.Qiime.100p.included.raw</v>
      </c>
      <c r="D96" t="str">
        <f>CONCATENATE(G96,".",L96,".",M96,".",K96)</f>
        <v>Qiime.100p.included.raw</v>
      </c>
      <c r="E96">
        <v>19</v>
      </c>
      <c r="F96" s="20" t="s">
        <v>135</v>
      </c>
      <c r="G96" s="16" t="s">
        <v>8</v>
      </c>
      <c r="H96" s="16" t="s">
        <v>554</v>
      </c>
      <c r="I96" s="16" t="s">
        <v>60</v>
      </c>
      <c r="J96" s="16" t="s">
        <v>61</v>
      </c>
      <c r="K96" s="16" t="s">
        <v>5</v>
      </c>
      <c r="L96" s="16" t="s">
        <v>7</v>
      </c>
      <c r="M96" s="16" t="s">
        <v>49</v>
      </c>
      <c r="N96" s="17">
        <v>0.96</v>
      </c>
      <c r="O96" s="17" t="s">
        <v>136</v>
      </c>
      <c r="P96" s="17" t="s">
        <v>137</v>
      </c>
      <c r="Q96" s="17" t="s">
        <v>138</v>
      </c>
      <c r="R96" s="17">
        <v>0.15</v>
      </c>
      <c r="S96" s="17" t="s">
        <v>139</v>
      </c>
      <c r="T96" s="17" t="s">
        <v>140</v>
      </c>
      <c r="U96" s="17" t="s">
        <v>141</v>
      </c>
      <c r="V96" s="17" t="s">
        <v>142</v>
      </c>
      <c r="W96" s="17" t="s">
        <v>143</v>
      </c>
      <c r="X96" s="17" t="s">
        <v>144</v>
      </c>
      <c r="Y96" s="17" t="s">
        <v>145</v>
      </c>
      <c r="Z96" s="17">
        <v>0.45</v>
      </c>
      <c r="AA96" s="17" t="s">
        <v>146</v>
      </c>
      <c r="AB96" s="17" t="s">
        <v>147</v>
      </c>
      <c r="AC96" s="17" t="s">
        <v>148</v>
      </c>
      <c r="AD96" s="17" t="s">
        <v>149</v>
      </c>
      <c r="AE96" s="17" t="s">
        <v>150</v>
      </c>
      <c r="AF96" s="17" t="s">
        <v>151</v>
      </c>
      <c r="AG96" s="18" t="s">
        <v>152</v>
      </c>
      <c r="AH96" s="19">
        <v>0.44685000000000008</v>
      </c>
      <c r="AI96" s="19">
        <v>0.43585418553987926</v>
      </c>
      <c r="AJ96" s="18">
        <v>50</v>
      </c>
      <c r="AK96" t="str">
        <f>L96</f>
        <v>100p</v>
      </c>
      <c r="AL96" t="str">
        <f>CONCATENATE(" -f ",C96)</f>
        <v xml:space="preserve"> -f 15.Qiime.100p.included.raw</v>
      </c>
      <c r="AM96" t="str">
        <f>CONCATENATE(" ","-g ","EHFI.groups ")</f>
        <v xml:space="preserve"> -g EHFI.groups </v>
      </c>
      <c r="AN96" t="str">
        <f>CONCATENATE("-s ","lt"," ")</f>
        <v xml:space="preserve">-s lt </v>
      </c>
      <c r="AO96" t="str">
        <f>CONCATENATE("-p ",$AO$1 )</f>
        <v>-p 10000</v>
      </c>
      <c r="AP96" t="str">
        <f>CONCATENATE(" -t dataset_rand ")</f>
        <v xml:space="preserve"> -t dataset_rand </v>
      </c>
      <c r="AQ96" t="str">
        <f>CONCATENATE("-m ",I96," ")</f>
        <v xml:space="preserve">-m unifrac </v>
      </c>
      <c r="AR96" t="str">
        <f>CONCATENATE("-z ",H96," ")</f>
        <v xml:space="preserve">-z qiime_pipe </v>
      </c>
      <c r="AS96" t="str">
        <f>CONCATENATE(" -q ",$AS$1," ")</f>
        <v xml:space="preserve"> -q qiime_table </v>
      </c>
      <c r="AT96" s="23" t="s">
        <v>555</v>
      </c>
      <c r="AU96" t="str">
        <f>CONCATENATE(" -c ",$AU$1," ")</f>
        <v xml:space="preserve"> -c 10 </v>
      </c>
      <c r="AV96" t="str">
        <f>CONCATENATE("-o ",F96,"w")</f>
        <v>-o Analysis_19w</v>
      </c>
      <c r="AW96" s="23" t="s">
        <v>615</v>
      </c>
      <c r="BC96" s="23">
        <v>19</v>
      </c>
      <c r="BD96">
        <v>2</v>
      </c>
      <c r="BE96" t="str">
        <f>CONCATENATE($BE$2,AL96,AM96,AN96,AO96,AP96,AQ96,AR96,AS96,AT96,AU96,AV96,AW96)</f>
        <v>~/EHFI/plot_pco_with_stats_all.3-4-13.pl -f 15.Qiime.100p.included.raw -g EHFI.groups -s lt -p 10000 -t dataset_rand -m unifrac -z qiime_pipe  -q qiime_table  -a ~/EHFI/qiime_trees/16S_all_gg_2011_1.tree -c 10 -o Analysis_19w -cleanup</v>
      </c>
      <c r="BH96" s="27" t="s">
        <v>717</v>
      </c>
      <c r="BI96" t="s">
        <v>1251</v>
      </c>
    </row>
    <row r="97" spans="2:61">
      <c r="AL97" t="str">
        <f>CONCATENATE(" -f ",C96," ")</f>
        <v xml:space="preserve"> -f 15.Qiime.100p.included.raw </v>
      </c>
      <c r="AM97" t="str">
        <f>CONCATENATE(" ","-g ","EHFI.groups ")</f>
        <v xml:space="preserve"> -g EHFI.groups </v>
      </c>
      <c r="AN97" t="str">
        <f>CONCATENATE("-s ","gt"," ")</f>
        <v xml:space="preserve">-s gt </v>
      </c>
      <c r="AO97" t="str">
        <f>CONCATENATE("-p ",$AO$1 )</f>
        <v>-p 10000</v>
      </c>
      <c r="AP97" t="str">
        <f>CONCATENATE(" -t rowwise_rand ")</f>
        <v xml:space="preserve"> -t rowwise_rand </v>
      </c>
      <c r="AQ97" t="str">
        <f>CONCATENATE("-m ",I96," ")</f>
        <v xml:space="preserve">-m unifrac </v>
      </c>
      <c r="AR97" t="str">
        <f>CONCATENATE("-z ",H96," ")</f>
        <v xml:space="preserve">-z qiime_pipe </v>
      </c>
      <c r="AS97" t="str">
        <f>CONCATENATE(" -q ",$AS$1," ")</f>
        <v xml:space="preserve"> -q qiime_table </v>
      </c>
      <c r="AT97" s="23" t="s">
        <v>555</v>
      </c>
      <c r="AU97" t="str">
        <f>CONCATENATE(" -c ",$AU$1," ")</f>
        <v xml:space="preserve"> -c 10 </v>
      </c>
      <c r="AV97" t="str">
        <f>CONCATENATE("-o ", F96,"b")</f>
        <v>-o Analysis_19b</v>
      </c>
      <c r="AW97" s="23" t="s">
        <v>615</v>
      </c>
      <c r="BB97" s="23"/>
      <c r="BC97" s="23">
        <v>19</v>
      </c>
      <c r="BD97">
        <v>3</v>
      </c>
      <c r="BE97" t="str">
        <f>CONCATENATE($BE$2,AL97,AM97,AN97,AO97,AP97,AQ97,AR97,AS97,AT97,AU97,AV97,AW97)</f>
        <v>~/EHFI/plot_pco_with_stats_all.3-4-13.pl -f 15.Qiime.100p.included.raw  -g EHFI.groups -s gt -p 10000 -t rowwise_rand -m unifrac -z qiime_pipe  -q qiime_table  -a ~/EHFI/qiime_trees/16S_all_gg_2011_1.tree -c 10 -o Analysis_19b -cleanup</v>
      </c>
      <c r="BH97" s="27" t="s">
        <v>718</v>
      </c>
      <c r="BI97" t="s">
        <v>1252</v>
      </c>
    </row>
    <row r="98" spans="2:61">
      <c r="BC98" s="23">
        <v>19</v>
      </c>
      <c r="BD98">
        <v>4</v>
      </c>
      <c r="BE98" t="str">
        <f>CONCATENATE($BE$3,AY95,AZ95,BA95,BB95)</f>
        <v>~/EHFI/combine_summary_stats.pl -m pattern -w Analysis_19w -b Analysis_19b -o Analysis_19.P_VALUE_SUMMARY</v>
      </c>
      <c r="BH98" s="27" t="s">
        <v>663</v>
      </c>
      <c r="BI98" t="s">
        <v>663</v>
      </c>
    </row>
    <row r="99" spans="2:61">
      <c r="BC99" s="23">
        <v>19</v>
      </c>
      <c r="BD99">
        <v>5</v>
      </c>
    </row>
    <row r="100" spans="2:61">
      <c r="AL100" t="str">
        <f>CONCATENATE(F101)</f>
        <v>Analysis_20</v>
      </c>
      <c r="AY100" t="str">
        <f>CONCATENATE("-m pattern")</f>
        <v>-m pattern</v>
      </c>
      <c r="AZ100" t="str">
        <f>CONCATENATE(" -w ",F101,"w")</f>
        <v xml:space="preserve"> -w Analysis_20w</v>
      </c>
      <c r="BA100" t="str">
        <f>CONCATENATE(" -b ",F101,"b")</f>
        <v xml:space="preserve"> -b Analysis_20b</v>
      </c>
      <c r="BB100" s="23" t="str">
        <f>CONCATENATE(" -o ",F101,".P_VALUE_SUMMARY")</f>
        <v xml:space="preserve"> -o Analysis_20.P_VALUE_SUMMARY</v>
      </c>
      <c r="BC100" s="23">
        <v>20</v>
      </c>
      <c r="BD100">
        <v>1</v>
      </c>
      <c r="BE100" t="str">
        <f>CONCATENATE("# ",AL100)</f>
        <v># Analysis_20</v>
      </c>
      <c r="BH100" s="27" t="s">
        <v>610</v>
      </c>
      <c r="BI100" t="s">
        <v>610</v>
      </c>
    </row>
    <row r="101" spans="2:61">
      <c r="B101">
        <v>16</v>
      </c>
      <c r="C101" t="str">
        <f>VLOOKUP(D101,'datasets and notes'!$K$3:$L$18,2,FALSE)</f>
        <v>16.Qiime.100p.included.norm</v>
      </c>
      <c r="D101" t="str">
        <f>CONCATENATE(G101,".",L101,".",M101,".",K101)</f>
        <v>Qiime.100p.included.norm</v>
      </c>
      <c r="E101">
        <v>20</v>
      </c>
      <c r="F101" s="20" t="s">
        <v>153</v>
      </c>
      <c r="G101" s="16" t="s">
        <v>8</v>
      </c>
      <c r="H101" s="16" t="s">
        <v>554</v>
      </c>
      <c r="I101" s="16" t="s">
        <v>70</v>
      </c>
      <c r="J101" s="16" t="s">
        <v>61</v>
      </c>
      <c r="K101" s="16" t="s">
        <v>6</v>
      </c>
      <c r="L101" s="16" t="s">
        <v>7</v>
      </c>
      <c r="M101" s="16" t="s">
        <v>49</v>
      </c>
      <c r="N101" s="17" t="s">
        <v>154</v>
      </c>
      <c r="O101" s="17" t="s">
        <v>155</v>
      </c>
      <c r="P101" s="17" t="s">
        <v>156</v>
      </c>
      <c r="Q101" s="17" t="s">
        <v>157</v>
      </c>
      <c r="R101" s="17">
        <v>0.08</v>
      </c>
      <c r="S101" s="17" t="s">
        <v>158</v>
      </c>
      <c r="T101" s="17" t="s">
        <v>159</v>
      </c>
      <c r="U101" s="17" t="s">
        <v>160</v>
      </c>
      <c r="V101" s="17" t="s">
        <v>161</v>
      </c>
      <c r="W101" s="17" t="s">
        <v>162</v>
      </c>
      <c r="X101" s="17" t="s">
        <v>163</v>
      </c>
      <c r="Y101" s="17" t="s">
        <v>164</v>
      </c>
      <c r="Z101" s="17" t="s">
        <v>165</v>
      </c>
      <c r="AA101" s="17" t="s">
        <v>166</v>
      </c>
      <c r="AB101" s="17" t="s">
        <v>167</v>
      </c>
      <c r="AC101" s="17" t="s">
        <v>168</v>
      </c>
      <c r="AD101" s="17" t="s">
        <v>169</v>
      </c>
      <c r="AE101" s="17" t="s">
        <v>170</v>
      </c>
      <c r="AF101" s="17" t="s">
        <v>171</v>
      </c>
      <c r="AG101" s="18" t="s">
        <v>172</v>
      </c>
      <c r="AH101" s="19">
        <v>0.42560000000000003</v>
      </c>
      <c r="AI101" s="19">
        <v>0.33066351158653229</v>
      </c>
      <c r="AJ101" s="18">
        <v>49</v>
      </c>
      <c r="AK101" t="str">
        <f>L101</f>
        <v>100p</v>
      </c>
      <c r="AL101" t="str">
        <f>CONCATENATE(" -f ",C101)</f>
        <v xml:space="preserve"> -f 16.Qiime.100p.included.norm</v>
      </c>
      <c r="AM101" t="str">
        <f>CONCATENATE(" ","-g ","EHFI.groups ")</f>
        <v xml:space="preserve"> -g EHFI.groups </v>
      </c>
      <c r="AN101" t="str">
        <f>CONCATENATE("-s ","lt"," ")</f>
        <v xml:space="preserve">-s lt </v>
      </c>
      <c r="AO101" t="str">
        <f>CONCATENATE("-p ",$AO$1 )</f>
        <v>-p 10000</v>
      </c>
      <c r="AP101" t="str">
        <f>CONCATENATE(" -t dataset_rand ")</f>
        <v xml:space="preserve"> -t dataset_rand </v>
      </c>
      <c r="AQ101" t="str">
        <f>CONCATENATE("-m ",I101," ")</f>
        <v xml:space="preserve">-m weighted_unifrac </v>
      </c>
      <c r="AR101" t="str">
        <f>CONCATENATE("-z ",H101," ")</f>
        <v xml:space="preserve">-z qiime_pipe </v>
      </c>
      <c r="AS101" t="str">
        <f>CONCATENATE(" -q ",$AS$1," ")</f>
        <v xml:space="preserve"> -q qiime_table </v>
      </c>
      <c r="AT101" s="23" t="s">
        <v>555</v>
      </c>
      <c r="AU101" t="str">
        <f>CONCATENATE(" -c ",$AU$1," ")</f>
        <v xml:space="preserve"> -c 10 </v>
      </c>
      <c r="AV101" t="str">
        <f>CONCATENATE("-o ",F101,"w")</f>
        <v>-o Analysis_20w</v>
      </c>
      <c r="AW101" s="23" t="s">
        <v>615</v>
      </c>
      <c r="BC101" s="23">
        <v>20</v>
      </c>
      <c r="BD101">
        <v>2</v>
      </c>
      <c r="BE101" t="str">
        <f>CONCATENATE($BE$2,AL101,AM101,AN101,AO101,AP101,AQ101,AR101,AS101,AT101,AU101,AV101,AW101)</f>
        <v>~/EHFI/plot_pco_with_stats_all.3-4-13.pl -f 16.Qiime.100p.included.norm -g EHFI.groups -s lt -p 10000 -t dataset_rand -m weighted_unifrac -z qiime_pipe  -q qiime_table  -a ~/EHFI/qiime_trees/16S_all_gg_2011_1.tree -c 10 -o Analysis_20w -cleanup</v>
      </c>
      <c r="BH101" s="27" t="s">
        <v>719</v>
      </c>
      <c r="BI101" t="s">
        <v>1253</v>
      </c>
    </row>
    <row r="102" spans="2:61">
      <c r="AL102" t="str">
        <f>CONCATENATE(" -f ",C101," ")</f>
        <v xml:space="preserve"> -f 16.Qiime.100p.included.norm </v>
      </c>
      <c r="AM102" t="str">
        <f>CONCATENATE(" ","-g ","EHFI.groups ")</f>
        <v xml:space="preserve"> -g EHFI.groups </v>
      </c>
      <c r="AN102" t="str">
        <f>CONCATENATE("-s ","gt"," ")</f>
        <v xml:space="preserve">-s gt </v>
      </c>
      <c r="AO102" t="str">
        <f>CONCATENATE("-p ",$AO$1 )</f>
        <v>-p 10000</v>
      </c>
      <c r="AP102" t="str">
        <f>CONCATENATE(" -t rowwise_rand ")</f>
        <v xml:space="preserve"> -t rowwise_rand </v>
      </c>
      <c r="AQ102" t="str">
        <f>CONCATENATE("-m ",I101," ")</f>
        <v xml:space="preserve">-m weighted_unifrac </v>
      </c>
      <c r="AR102" t="str">
        <f>CONCATENATE("-z ",H101," ")</f>
        <v xml:space="preserve">-z qiime_pipe </v>
      </c>
      <c r="AS102" t="str">
        <f>CONCATENATE(" -q ",$AS$1," ")</f>
        <v xml:space="preserve"> -q qiime_table </v>
      </c>
      <c r="AT102" s="23" t="s">
        <v>555</v>
      </c>
      <c r="AU102" t="str">
        <f>CONCATENATE(" -c ",$AU$1," ")</f>
        <v xml:space="preserve"> -c 10 </v>
      </c>
      <c r="AV102" t="str">
        <f>CONCATENATE("-o ", F101,"b")</f>
        <v>-o Analysis_20b</v>
      </c>
      <c r="AW102" s="23" t="s">
        <v>615</v>
      </c>
      <c r="BB102" s="23"/>
      <c r="BC102" s="23">
        <v>20</v>
      </c>
      <c r="BD102">
        <v>3</v>
      </c>
      <c r="BE102" t="str">
        <f>CONCATENATE($BE$2,AL102,AM102,AN102,AO102,AP102,AQ102,AR102,AS102,AT102,AU102,AV102,AW102)</f>
        <v>~/EHFI/plot_pco_with_stats_all.3-4-13.pl -f 16.Qiime.100p.included.norm  -g EHFI.groups -s gt -p 10000 -t rowwise_rand -m weighted_unifrac -z qiime_pipe  -q qiime_table  -a ~/EHFI/qiime_trees/16S_all_gg_2011_1.tree -c 10 -o Analysis_20b -cleanup</v>
      </c>
      <c r="BH102" s="27" t="s">
        <v>720</v>
      </c>
      <c r="BI102" t="s">
        <v>1254</v>
      </c>
    </row>
    <row r="103" spans="2:61">
      <c r="BC103" s="23">
        <v>20</v>
      </c>
      <c r="BD103">
        <v>4</v>
      </c>
      <c r="BE103" t="str">
        <f>CONCATENATE($BE$3,AY100,AZ100,BA100,BB100)</f>
        <v>~/EHFI/combine_summary_stats.pl -m pattern -w Analysis_20w -b Analysis_20b -o Analysis_20.P_VALUE_SUMMARY</v>
      </c>
      <c r="BH103" s="27" t="s">
        <v>667</v>
      </c>
      <c r="BI103" t="s">
        <v>667</v>
      </c>
    </row>
    <row r="104" spans="2:61">
      <c r="BC104" s="23">
        <v>20</v>
      </c>
      <c r="BD104">
        <v>5</v>
      </c>
    </row>
    <row r="105" spans="2:61">
      <c r="AL105" t="str">
        <f>CONCATENATE(F106)</f>
        <v>Analysis_21</v>
      </c>
      <c r="AY105" t="str">
        <f>CONCATENATE("-m pattern")</f>
        <v>-m pattern</v>
      </c>
      <c r="AZ105" t="str">
        <f>CONCATENATE(" -w ",F106,"w")</f>
        <v xml:space="preserve"> -w Analysis_21w</v>
      </c>
      <c r="BA105" t="str">
        <f>CONCATENATE(" -b ",F106,"b")</f>
        <v xml:space="preserve"> -b Analysis_21b</v>
      </c>
      <c r="BB105" s="23" t="str">
        <f>CONCATENATE(" -o ",F106,".P_VALUE_SUMMARY")</f>
        <v xml:space="preserve"> -o Analysis_21.P_VALUE_SUMMARY</v>
      </c>
      <c r="BC105" s="23">
        <v>21</v>
      </c>
      <c r="BD105">
        <v>1</v>
      </c>
      <c r="BE105" t="str">
        <f>CONCATENATE("# ",AL105)</f>
        <v># Analysis_21</v>
      </c>
      <c r="BH105" s="27" t="s">
        <v>607</v>
      </c>
      <c r="BI105" t="s">
        <v>607</v>
      </c>
    </row>
    <row r="106" spans="2:61">
      <c r="B106">
        <v>15</v>
      </c>
      <c r="C106" t="str">
        <f>VLOOKUP(D106,'datasets and notes'!$K$3:$L$18,2,FALSE)</f>
        <v>15.Qiime.100p.included.raw</v>
      </c>
      <c r="D106" t="str">
        <f>CONCATENATE(G106,".",L106,".",M106,".",K106)</f>
        <v>Qiime.100p.included.raw</v>
      </c>
      <c r="E106">
        <v>21</v>
      </c>
      <c r="F106" s="20" t="s">
        <v>173</v>
      </c>
      <c r="G106" s="16" t="s">
        <v>8</v>
      </c>
      <c r="H106" s="16" t="s">
        <v>554</v>
      </c>
      <c r="I106" s="16" t="s">
        <v>70</v>
      </c>
      <c r="J106" s="16" t="s">
        <v>61</v>
      </c>
      <c r="K106" s="16" t="s">
        <v>5</v>
      </c>
      <c r="L106" s="16" t="s">
        <v>7</v>
      </c>
      <c r="M106" s="16" t="s">
        <v>49</v>
      </c>
      <c r="N106" s="17" t="s">
        <v>174</v>
      </c>
      <c r="O106" s="17" t="s">
        <v>175</v>
      </c>
      <c r="P106" s="17" t="s">
        <v>176</v>
      </c>
      <c r="Q106" s="17" t="s">
        <v>177</v>
      </c>
      <c r="R106" s="17">
        <v>0.04</v>
      </c>
      <c r="S106" s="17" t="s">
        <v>178</v>
      </c>
      <c r="T106" s="17" t="s">
        <v>179</v>
      </c>
      <c r="U106" s="17" t="s">
        <v>180</v>
      </c>
      <c r="V106" s="17" t="s">
        <v>181</v>
      </c>
      <c r="W106" s="17" t="s">
        <v>182</v>
      </c>
      <c r="X106" s="17" t="s">
        <v>183</v>
      </c>
      <c r="Y106" s="17" t="s">
        <v>184</v>
      </c>
      <c r="Z106" s="17">
        <v>0.36</v>
      </c>
      <c r="AA106" s="17" t="s">
        <v>185</v>
      </c>
      <c r="AB106" s="17" t="s">
        <v>186</v>
      </c>
      <c r="AC106" s="17" t="s">
        <v>187</v>
      </c>
      <c r="AD106" s="17" t="s">
        <v>188</v>
      </c>
      <c r="AE106" s="17" t="s">
        <v>189</v>
      </c>
      <c r="AF106" s="17" t="s">
        <v>190</v>
      </c>
      <c r="AG106" s="18" t="s">
        <v>191</v>
      </c>
      <c r="AH106" s="19">
        <v>0.50529999999999997</v>
      </c>
      <c r="AI106" s="19">
        <v>0.45044026416268268</v>
      </c>
      <c r="AJ106" s="18">
        <v>52</v>
      </c>
      <c r="AK106" t="str">
        <f>L106</f>
        <v>100p</v>
      </c>
      <c r="AL106" t="str">
        <f>CONCATENATE(" -f ",C106)</f>
        <v xml:space="preserve"> -f 15.Qiime.100p.included.raw</v>
      </c>
      <c r="AM106" t="str">
        <f>CONCATENATE(" ","-g ","EHFI.groups ")</f>
        <v xml:space="preserve"> -g EHFI.groups </v>
      </c>
      <c r="AN106" t="str">
        <f>CONCATENATE("-s ","lt"," ")</f>
        <v xml:space="preserve">-s lt </v>
      </c>
      <c r="AO106" t="str">
        <f>CONCATENATE("-p ",$AO$1 )</f>
        <v>-p 10000</v>
      </c>
      <c r="AP106" t="str">
        <f>CONCATENATE(" -t dataset_rand ")</f>
        <v xml:space="preserve"> -t dataset_rand </v>
      </c>
      <c r="AQ106" t="str">
        <f>CONCATENATE("-m ",I106," ")</f>
        <v xml:space="preserve">-m weighted_unifrac </v>
      </c>
      <c r="AR106" t="str">
        <f>CONCATENATE("-z ",H106," ")</f>
        <v xml:space="preserve">-z qiime_pipe </v>
      </c>
      <c r="AS106" t="str">
        <f>CONCATENATE(" -q ",$AS$1," ")</f>
        <v xml:space="preserve"> -q qiime_table </v>
      </c>
      <c r="AT106" s="23" t="s">
        <v>555</v>
      </c>
      <c r="AU106" t="str">
        <f>CONCATENATE(" -c ",$AU$1," ")</f>
        <v xml:space="preserve"> -c 10 </v>
      </c>
      <c r="AV106" t="str">
        <f>CONCATENATE("-o ",F106,"w")</f>
        <v>-o Analysis_21w</v>
      </c>
      <c r="AW106" s="23" t="s">
        <v>615</v>
      </c>
      <c r="BC106" s="23">
        <v>21</v>
      </c>
      <c r="BD106">
        <v>2</v>
      </c>
      <c r="BE106" t="str">
        <f>CONCATENATE($BE$2,AL106,AM106,AN106,AO106,AP106,AQ106,AR106,AS106,AT106,AU106,AV106,AW106)</f>
        <v>~/EHFI/plot_pco_with_stats_all.3-4-13.pl -f 15.Qiime.100p.included.raw -g EHFI.groups -s lt -p 10000 -t dataset_rand -m weighted_unifrac -z qiime_pipe  -q qiime_table  -a ~/EHFI/qiime_trees/16S_all_gg_2011_1.tree -c 10 -o Analysis_21w -cleanup</v>
      </c>
      <c r="BH106" s="27" t="s">
        <v>721</v>
      </c>
      <c r="BI106" t="s">
        <v>1255</v>
      </c>
    </row>
    <row r="107" spans="2:61">
      <c r="AL107" t="str">
        <f>CONCATENATE(" -f ",C106," ")</f>
        <v xml:space="preserve"> -f 15.Qiime.100p.included.raw </v>
      </c>
      <c r="AM107" t="str">
        <f>CONCATENATE(" ","-g ","EHFI.groups ")</f>
        <v xml:space="preserve"> -g EHFI.groups </v>
      </c>
      <c r="AN107" t="str">
        <f>CONCATENATE("-s ","gt"," ")</f>
        <v xml:space="preserve">-s gt </v>
      </c>
      <c r="AO107" t="str">
        <f>CONCATENATE("-p ",$AO$1 )</f>
        <v>-p 10000</v>
      </c>
      <c r="AP107" t="str">
        <f>CONCATENATE(" -t rowwise_rand ")</f>
        <v xml:space="preserve"> -t rowwise_rand </v>
      </c>
      <c r="AQ107" t="str">
        <f>CONCATENATE("-m ",I106," ")</f>
        <v xml:space="preserve">-m weighted_unifrac </v>
      </c>
      <c r="AR107" t="str">
        <f>CONCATENATE("-z ",H106," ")</f>
        <v xml:space="preserve">-z qiime_pipe </v>
      </c>
      <c r="AS107" t="str">
        <f>CONCATENATE(" -q ",$AS$1," ")</f>
        <v xml:space="preserve"> -q qiime_table </v>
      </c>
      <c r="AT107" s="23" t="s">
        <v>555</v>
      </c>
      <c r="AU107" t="str">
        <f>CONCATENATE(" -c ",$AU$1," ")</f>
        <v xml:space="preserve"> -c 10 </v>
      </c>
      <c r="AV107" t="str">
        <f>CONCATENATE("-o ", F106,"b")</f>
        <v>-o Analysis_21b</v>
      </c>
      <c r="AW107" s="23" t="s">
        <v>615</v>
      </c>
      <c r="BB107" s="23"/>
      <c r="BC107" s="23">
        <v>21</v>
      </c>
      <c r="BD107">
        <v>3</v>
      </c>
      <c r="BE107" t="str">
        <f>CONCATENATE($BE$2,AL107,AM107,AN107,AO107,AP107,AQ107,AR107,AS107,AT107,AU107,AV107,AW107)</f>
        <v>~/EHFI/plot_pco_with_stats_all.3-4-13.pl -f 15.Qiime.100p.included.raw  -g EHFI.groups -s gt -p 10000 -t rowwise_rand -m weighted_unifrac -z qiime_pipe  -q qiime_table  -a ~/EHFI/qiime_trees/16S_all_gg_2011_1.tree -c 10 -o Analysis_21b -cleanup</v>
      </c>
      <c r="BH107" s="27" t="s">
        <v>722</v>
      </c>
      <c r="BI107" t="s">
        <v>1256</v>
      </c>
    </row>
    <row r="108" spans="2:61">
      <c r="BC108" s="23">
        <v>21</v>
      </c>
      <c r="BD108">
        <v>4</v>
      </c>
      <c r="BE108" t="str">
        <f>CONCATENATE($BE$3,AY105,AZ105,BA105,BB105)</f>
        <v>~/EHFI/combine_summary_stats.pl -m pattern -w Analysis_21w -b Analysis_21b -o Analysis_21.P_VALUE_SUMMARY</v>
      </c>
      <c r="BH108" s="27" t="s">
        <v>664</v>
      </c>
      <c r="BI108" t="s">
        <v>664</v>
      </c>
    </row>
    <row r="109" spans="2:61">
      <c r="BC109" s="23">
        <v>21</v>
      </c>
      <c r="BD109">
        <v>5</v>
      </c>
    </row>
    <row r="110" spans="2:61">
      <c r="AL110" t="str">
        <f>CONCATENATE(F111)</f>
        <v>Analysis_22</v>
      </c>
      <c r="AY110" t="str">
        <f>CONCATENATE("-m pattern")</f>
        <v>-m pattern</v>
      </c>
      <c r="AZ110" t="str">
        <f>CONCATENATE(" -w ",F111,"w")</f>
        <v xml:space="preserve"> -w Analysis_22w</v>
      </c>
      <c r="BA110" t="str">
        <f>CONCATENATE(" -b ",F111,"b")</f>
        <v xml:space="preserve"> -b Analysis_22b</v>
      </c>
      <c r="BB110" s="23" t="str">
        <f>CONCATENATE(" -o ",F111,".P_VALUE_SUMMARY")</f>
        <v xml:space="preserve"> -o Analysis_22.P_VALUE_SUMMARY</v>
      </c>
      <c r="BC110" s="23">
        <v>22</v>
      </c>
      <c r="BD110">
        <v>1</v>
      </c>
      <c r="BE110" t="str">
        <f>CONCATENATE("# ",AL110)</f>
        <v># Analysis_22</v>
      </c>
      <c r="BH110" s="27" t="s">
        <v>575</v>
      </c>
      <c r="BI110" t="s">
        <v>575</v>
      </c>
    </row>
    <row r="111" spans="2:61">
      <c r="B111">
        <v>6</v>
      </c>
      <c r="C111" t="str">
        <f>VLOOKUP(D111,'datasets and notes'!$K$3:$L$18,2,FALSE)</f>
        <v>6.MG-RAST.100p.removed.norm</v>
      </c>
      <c r="D111" t="str">
        <f>CONCATENATE(G111,".",L111,".",M111,".",K111)</f>
        <v>MG-RAST.100p.removed.norm</v>
      </c>
      <c r="E111">
        <v>22</v>
      </c>
      <c r="F111" s="16" t="s">
        <v>192</v>
      </c>
      <c r="G111" s="16" t="s">
        <v>4</v>
      </c>
      <c r="H111" s="16" t="s">
        <v>551</v>
      </c>
      <c r="I111" s="16" t="s">
        <v>46</v>
      </c>
      <c r="J111" s="16" t="s">
        <v>47</v>
      </c>
      <c r="K111" s="16" t="s">
        <v>6</v>
      </c>
      <c r="L111" s="16" t="s">
        <v>7</v>
      </c>
      <c r="M111" s="16" t="s">
        <v>88</v>
      </c>
      <c r="N111" s="17">
        <v>0.11</v>
      </c>
      <c r="O111" s="17">
        <v>0.11</v>
      </c>
      <c r="P111" s="17">
        <v>0.03</v>
      </c>
      <c r="Q111" s="17">
        <v>0.23</v>
      </c>
      <c r="R111" s="17">
        <v>0.22</v>
      </c>
      <c r="S111" s="17">
        <v>0</v>
      </c>
      <c r="T111" s="17">
        <v>7.0000000000000007E-2</v>
      </c>
      <c r="U111" s="17">
        <v>0.28999999999999998</v>
      </c>
      <c r="V111" s="17">
        <v>0.36</v>
      </c>
      <c r="W111" s="17">
        <v>0.59</v>
      </c>
      <c r="X111" s="17">
        <v>0.94</v>
      </c>
      <c r="Y111" s="17">
        <v>0.82</v>
      </c>
      <c r="Z111" s="17">
        <v>0.4</v>
      </c>
      <c r="AA111" s="17">
        <v>0.81</v>
      </c>
      <c r="AB111" s="17">
        <v>0.51</v>
      </c>
      <c r="AC111" s="17">
        <v>0.9</v>
      </c>
      <c r="AD111" s="17">
        <v>0.93</v>
      </c>
      <c r="AE111" s="17">
        <v>0.89</v>
      </c>
      <c r="AF111" s="17">
        <v>0.87</v>
      </c>
      <c r="AG111" s="18">
        <v>0.79</v>
      </c>
      <c r="AH111" s="19">
        <v>1.0000000000000002E-4</v>
      </c>
      <c r="AI111" s="19">
        <v>1.3904599478172771E-20</v>
      </c>
      <c r="AJ111" s="18">
        <v>3</v>
      </c>
      <c r="AL111" t="str">
        <f>CONCATENATE(" -f ",C111)</f>
        <v xml:space="preserve"> -f 6.MG-RAST.100p.removed.norm</v>
      </c>
      <c r="AM111" t="str">
        <f>CONCATENATE(" ","-g ","EHFI.groups ")</f>
        <v xml:space="preserve"> -g EHFI.groups </v>
      </c>
      <c r="AN111" t="str">
        <f>CONCATENATE("-s ","lt"," ")</f>
        <v xml:space="preserve">-s lt </v>
      </c>
      <c r="AO111" t="str">
        <f>CONCATENATE("-p ",$AO$1 )</f>
        <v>-p 10000</v>
      </c>
      <c r="AP111" t="str">
        <f>CONCATENATE(" -t dataset_rand ")</f>
        <v xml:space="preserve"> -t dataset_rand </v>
      </c>
      <c r="AQ111" t="str">
        <f>CONCATENATE("-m ",I111," ")</f>
        <v xml:space="preserve">-m bray-curtis </v>
      </c>
      <c r="AR111" t="str">
        <f>CONCATENATE("-z ",H111," ")</f>
        <v xml:space="preserve">-z MG-RAST_pipe </v>
      </c>
      <c r="AU111" t="str">
        <f>CONCATENATE("-c ",$AU$1," ")</f>
        <v xml:space="preserve">-c 10 </v>
      </c>
      <c r="AV111" t="str">
        <f>CONCATENATE("-o ",F111,"w")</f>
        <v>-o Analysis_22w</v>
      </c>
      <c r="AW111" s="23" t="s">
        <v>615</v>
      </c>
      <c r="BC111" s="23">
        <v>22</v>
      </c>
      <c r="BD111">
        <v>2</v>
      </c>
      <c r="BE111" t="str">
        <f>CONCATENATE($BE$2,AL111,AM111,AN111,AO111,AP111,AQ111,AR111,AS111,AT111,AU111,AV111,AW111)</f>
        <v>~/EHFI/plot_pco_with_stats_all.3-4-13.pl -f 6.MG-RAST.100p.removed.norm -g EHFI.groups -s lt -p 10000 -t dataset_rand -m bray-curtis -z MG-RAST_pipe -c 10 -o Analysis_22w -cleanup</v>
      </c>
      <c r="BH111" s="27" t="s">
        <v>723</v>
      </c>
      <c r="BI111" t="s">
        <v>1257</v>
      </c>
    </row>
    <row r="112" spans="2:61">
      <c r="AL112" t="str">
        <f>CONCATENATE(" -f ",C111," ")</f>
        <v xml:space="preserve"> -f 6.MG-RAST.100p.removed.norm </v>
      </c>
      <c r="AM112" t="str">
        <f>CONCATENATE(" ","-g ","EHFI.groups ")</f>
        <v xml:space="preserve"> -g EHFI.groups </v>
      </c>
      <c r="AN112" t="str">
        <f>CONCATENATE("-s ","gt"," ")</f>
        <v xml:space="preserve">-s gt </v>
      </c>
      <c r="AO112" t="str">
        <f>CONCATENATE("-p ",$AO$1 )</f>
        <v>-p 10000</v>
      </c>
      <c r="AP112" t="str">
        <f>CONCATENATE(" -t rowwise_rand ")</f>
        <v xml:space="preserve"> -t rowwise_rand </v>
      </c>
      <c r="AQ112" t="str">
        <f>CONCATENATE("-m ",I111," ")</f>
        <v xml:space="preserve">-m bray-curtis </v>
      </c>
      <c r="AR112" t="str">
        <f>CONCATENATE("-z ",H111," ")</f>
        <v xml:space="preserve">-z MG-RAST_pipe </v>
      </c>
      <c r="AU112" t="str">
        <f>CONCATENATE("-c ",$AU$1," ")</f>
        <v xml:space="preserve">-c 10 </v>
      </c>
      <c r="AV112" t="str">
        <f>CONCATENATE("-o ", F111,"b")</f>
        <v>-o Analysis_22b</v>
      </c>
      <c r="AW112" s="23" t="s">
        <v>615</v>
      </c>
      <c r="BB112" s="23"/>
      <c r="BC112" s="23">
        <v>22</v>
      </c>
      <c r="BD112">
        <v>3</v>
      </c>
      <c r="BE112" t="str">
        <f>CONCATENATE($BE$2,AL112,AM112,AN112,AO112,AP112,AQ112,AR112,AS112,AT112,AU112,AV112,AW112)</f>
        <v>~/EHFI/plot_pco_with_stats_all.3-4-13.pl -f 6.MG-RAST.100p.removed.norm  -g EHFI.groups -s gt -p 10000 -t rowwise_rand -m bray-curtis -z MG-RAST_pipe -c 10 -o Analysis_22b -cleanup</v>
      </c>
      <c r="BH112" s="27" t="s">
        <v>724</v>
      </c>
      <c r="BI112" t="s">
        <v>1258</v>
      </c>
    </row>
    <row r="113" spans="2:61">
      <c r="BC113" s="23">
        <v>22</v>
      </c>
      <c r="BD113">
        <v>4</v>
      </c>
      <c r="BE113" t="str">
        <f>CONCATENATE($BE$3,AY110,AZ110,BA110,BB110)</f>
        <v>~/EHFI/combine_summary_stats.pl -m pattern -w Analysis_22w -b Analysis_22b -o Analysis_22.P_VALUE_SUMMARY</v>
      </c>
      <c r="BH113" s="27" t="s">
        <v>632</v>
      </c>
      <c r="BI113" t="s">
        <v>632</v>
      </c>
    </row>
    <row r="114" spans="2:61">
      <c r="BC114" s="23">
        <v>22</v>
      </c>
      <c r="BD114">
        <v>5</v>
      </c>
    </row>
    <row r="115" spans="2:61">
      <c r="AL115" t="str">
        <f>CONCATENATE(F116)</f>
        <v>Analysis_23</v>
      </c>
      <c r="AY115" t="str">
        <f>CONCATENATE("-m pattern")</f>
        <v>-m pattern</v>
      </c>
      <c r="AZ115" t="str">
        <f>CONCATENATE(" -w ",F116,"w")</f>
        <v xml:space="preserve"> -w Analysis_23w</v>
      </c>
      <c r="BA115" t="str">
        <f>CONCATENATE(" -b ",F116,"b")</f>
        <v xml:space="preserve"> -b Analysis_23b</v>
      </c>
      <c r="BB115" s="23" t="str">
        <f>CONCATENATE(" -o ",F116,".P_VALUE_SUMMARY")</f>
        <v xml:space="preserve"> -o Analysis_23.P_VALUE_SUMMARY</v>
      </c>
      <c r="BC115" s="23">
        <v>23</v>
      </c>
      <c r="BD115">
        <v>1</v>
      </c>
      <c r="BE115" t="str">
        <f>CONCATENATE("# ",AL115)</f>
        <v># Analysis_23</v>
      </c>
      <c r="BH115" s="27" t="s">
        <v>573</v>
      </c>
      <c r="BI115" t="s">
        <v>573</v>
      </c>
    </row>
    <row r="116" spans="2:61">
      <c r="B116">
        <v>5</v>
      </c>
      <c r="C116" t="str">
        <f>VLOOKUP(D116,'datasets and notes'!$K$3:$L$18,2,FALSE)</f>
        <v>5.MG-RAST.100p.removed.raw</v>
      </c>
      <c r="D116" t="str">
        <f>CONCATENATE(G116,".",L116,".",M116,".",K116)</f>
        <v>MG-RAST.100p.removed.raw</v>
      </c>
      <c r="E116">
        <v>23</v>
      </c>
      <c r="F116" s="16" t="s">
        <v>193</v>
      </c>
      <c r="G116" s="16" t="s">
        <v>4</v>
      </c>
      <c r="H116" s="16" t="s">
        <v>551</v>
      </c>
      <c r="I116" s="16" t="s">
        <v>46</v>
      </c>
      <c r="J116" s="16" t="s">
        <v>47</v>
      </c>
      <c r="K116" s="16" t="s">
        <v>5</v>
      </c>
      <c r="L116" s="16" t="s">
        <v>7</v>
      </c>
      <c r="M116" s="16" t="s">
        <v>88</v>
      </c>
      <c r="N116" s="17">
        <v>0.12</v>
      </c>
      <c r="O116" s="17">
        <v>0.11</v>
      </c>
      <c r="P116" s="17">
        <v>0.04</v>
      </c>
      <c r="Q116" s="17">
        <v>0.21</v>
      </c>
      <c r="R116" s="17">
        <v>0.21</v>
      </c>
      <c r="S116" s="17">
        <v>0</v>
      </c>
      <c r="T116" s="17">
        <v>0.05</v>
      </c>
      <c r="U116" s="17">
        <v>0.23</v>
      </c>
      <c r="V116" s="17">
        <v>0.28000000000000003</v>
      </c>
      <c r="W116" s="17">
        <v>0.56999999999999995</v>
      </c>
      <c r="X116" s="17">
        <v>0.94</v>
      </c>
      <c r="Y116" s="17">
        <v>0.8</v>
      </c>
      <c r="Z116" s="17">
        <v>0.4</v>
      </c>
      <c r="AA116" s="17">
        <v>0.77</v>
      </c>
      <c r="AB116" s="17">
        <v>0.47</v>
      </c>
      <c r="AC116" s="17">
        <v>0.86</v>
      </c>
      <c r="AD116" s="17" t="s">
        <v>194</v>
      </c>
      <c r="AE116" s="17" t="s">
        <v>195</v>
      </c>
      <c r="AF116" s="17" t="s">
        <v>196</v>
      </c>
      <c r="AG116" s="18">
        <v>0.76</v>
      </c>
      <c r="AH116" s="19">
        <v>1.4624999999999999E-2</v>
      </c>
      <c r="AI116" s="19">
        <v>5.3833406523224381E-2</v>
      </c>
      <c r="AJ116" s="18">
        <v>24</v>
      </c>
      <c r="AL116" t="str">
        <f>CONCATENATE(" -f ",C116)</f>
        <v xml:space="preserve"> -f 5.MG-RAST.100p.removed.raw</v>
      </c>
      <c r="AM116" t="str">
        <f>CONCATENATE(" ","-g ","EHFI.groups ")</f>
        <v xml:space="preserve"> -g EHFI.groups </v>
      </c>
      <c r="AN116" t="str">
        <f>CONCATENATE("-s ","lt"," ")</f>
        <v xml:space="preserve">-s lt </v>
      </c>
      <c r="AO116" t="str">
        <f>CONCATENATE("-p ",$AO$1 )</f>
        <v>-p 10000</v>
      </c>
      <c r="AP116" t="str">
        <f>CONCATENATE(" -t dataset_rand ")</f>
        <v xml:space="preserve"> -t dataset_rand </v>
      </c>
      <c r="AQ116" t="str">
        <f>CONCATENATE("-m ",I116," ")</f>
        <v xml:space="preserve">-m bray-curtis </v>
      </c>
      <c r="AR116" t="str">
        <f>CONCATENATE("-z ",H116," ")</f>
        <v xml:space="preserve">-z MG-RAST_pipe </v>
      </c>
      <c r="AU116" t="str">
        <f>CONCATENATE("-c ",$AU$1," ")</f>
        <v xml:space="preserve">-c 10 </v>
      </c>
      <c r="AV116" t="str">
        <f>CONCATENATE("-o ",F116,"w")</f>
        <v>-o Analysis_23w</v>
      </c>
      <c r="AW116" s="23" t="s">
        <v>615</v>
      </c>
      <c r="BC116" s="23">
        <v>23</v>
      </c>
      <c r="BD116">
        <v>2</v>
      </c>
      <c r="BE116" t="str">
        <f>CONCATENATE($BE$2,AL116,AM116,AN116,AO116,AP116,AQ116,AR116,AS116,AT116,AU116,AV116,AW116)</f>
        <v>~/EHFI/plot_pco_with_stats_all.3-4-13.pl -f 5.MG-RAST.100p.removed.raw -g EHFI.groups -s lt -p 10000 -t dataset_rand -m bray-curtis -z MG-RAST_pipe -c 10 -o Analysis_23w -cleanup</v>
      </c>
      <c r="BH116" s="27" t="s">
        <v>725</v>
      </c>
      <c r="BI116" t="s">
        <v>1259</v>
      </c>
    </row>
    <row r="117" spans="2:61">
      <c r="AL117" t="str">
        <f>CONCATENATE(" -f ",C116," ")</f>
        <v xml:space="preserve"> -f 5.MG-RAST.100p.removed.raw </v>
      </c>
      <c r="AM117" t="str">
        <f>CONCATENATE(" ","-g ","EHFI.groups ")</f>
        <v xml:space="preserve"> -g EHFI.groups </v>
      </c>
      <c r="AN117" t="str">
        <f>CONCATENATE("-s ","gt"," ")</f>
        <v xml:space="preserve">-s gt </v>
      </c>
      <c r="AO117" t="str">
        <f>CONCATENATE("-p ",$AO$1 )</f>
        <v>-p 10000</v>
      </c>
      <c r="AP117" t="str">
        <f>CONCATENATE(" -t rowwise_rand ")</f>
        <v xml:space="preserve"> -t rowwise_rand </v>
      </c>
      <c r="AQ117" t="str">
        <f>CONCATENATE("-m ",I116," ")</f>
        <v xml:space="preserve">-m bray-curtis </v>
      </c>
      <c r="AR117" t="str">
        <f>CONCATENATE("-z ",H116," ")</f>
        <v xml:space="preserve">-z MG-RAST_pipe </v>
      </c>
      <c r="AU117" t="str">
        <f>CONCATENATE("-c ",$AU$1," ")</f>
        <v xml:space="preserve">-c 10 </v>
      </c>
      <c r="AV117" t="str">
        <f>CONCATENATE("-o ", F116,"b")</f>
        <v>-o Analysis_23b</v>
      </c>
      <c r="AW117" s="23" t="s">
        <v>615</v>
      </c>
      <c r="BB117" s="23"/>
      <c r="BC117" s="23">
        <v>23</v>
      </c>
      <c r="BD117">
        <v>3</v>
      </c>
      <c r="BE117" t="str">
        <f>CONCATENATE($BE$2,AL117,AM117,AN117,AO117,AP117,AQ117,AR117,AS117,AT117,AU117,AV117,AW117)</f>
        <v>~/EHFI/plot_pco_with_stats_all.3-4-13.pl -f 5.MG-RAST.100p.removed.raw  -g EHFI.groups -s gt -p 10000 -t rowwise_rand -m bray-curtis -z MG-RAST_pipe -c 10 -o Analysis_23b -cleanup</v>
      </c>
      <c r="BH117" s="27" t="s">
        <v>726</v>
      </c>
      <c r="BI117" t="s">
        <v>1260</v>
      </c>
    </row>
    <row r="118" spans="2:61">
      <c r="BC118" s="23">
        <v>23</v>
      </c>
      <c r="BD118">
        <v>4</v>
      </c>
      <c r="BE118" t="str">
        <f>CONCATENATE($BE$3,AY115,AZ115,BA115,BB115)</f>
        <v>~/EHFI/combine_summary_stats.pl -m pattern -w Analysis_23w -b Analysis_23b -o Analysis_23.P_VALUE_SUMMARY</v>
      </c>
      <c r="BH118" s="27" t="s">
        <v>630</v>
      </c>
      <c r="BI118" t="s">
        <v>630</v>
      </c>
    </row>
    <row r="119" spans="2:61">
      <c r="BC119" s="23">
        <v>23</v>
      </c>
      <c r="BD119">
        <v>5</v>
      </c>
    </row>
    <row r="120" spans="2:61">
      <c r="AL120" t="str">
        <f>CONCATENATE(F121)</f>
        <v>Analysis_24</v>
      </c>
      <c r="AY120" t="str">
        <f>CONCATENATE("-m pattern")</f>
        <v>-m pattern</v>
      </c>
      <c r="AZ120" t="str">
        <f>CONCATENATE(" -w ",F121,"w")</f>
        <v xml:space="preserve"> -w Analysis_24w</v>
      </c>
      <c r="BA120" t="str">
        <f>CONCATENATE(" -b ",F121,"b")</f>
        <v xml:space="preserve"> -b Analysis_24b</v>
      </c>
      <c r="BB120" s="23" t="str">
        <f>CONCATENATE(" -o ",F121,".P_VALUE_SUMMARY")</f>
        <v xml:space="preserve"> -o Analysis_24.P_VALUE_SUMMARY</v>
      </c>
      <c r="BC120" s="23">
        <v>24</v>
      </c>
      <c r="BD120">
        <v>1</v>
      </c>
      <c r="BE120" t="str">
        <f>CONCATENATE("# ",AL120)</f>
        <v># Analysis_24</v>
      </c>
      <c r="BH120" s="27" t="s">
        <v>576</v>
      </c>
      <c r="BI120" t="s">
        <v>576</v>
      </c>
    </row>
    <row r="121" spans="2:61">
      <c r="B121">
        <v>6</v>
      </c>
      <c r="C121" t="str">
        <f>VLOOKUP(D121,'datasets and notes'!$K$3:$L$18,2,FALSE)</f>
        <v>6.MG-RAST.100p.removed.norm</v>
      </c>
      <c r="D121" t="str">
        <f>CONCATENATE(G121,".",L121,".",M121,".",K121)</f>
        <v>MG-RAST.100p.removed.norm</v>
      </c>
      <c r="E121">
        <v>24</v>
      </c>
      <c r="F121" s="16" t="s">
        <v>197</v>
      </c>
      <c r="G121" s="16" t="s">
        <v>4</v>
      </c>
      <c r="H121" s="16" t="s">
        <v>551</v>
      </c>
      <c r="I121" s="16" t="s">
        <v>54</v>
      </c>
      <c r="J121" s="16" t="s">
        <v>47</v>
      </c>
      <c r="K121" s="16" t="s">
        <v>6</v>
      </c>
      <c r="L121" s="16" t="s">
        <v>7</v>
      </c>
      <c r="M121" s="16" t="s">
        <v>88</v>
      </c>
      <c r="N121" s="17">
        <v>0.38</v>
      </c>
      <c r="O121" s="17">
        <v>0</v>
      </c>
      <c r="P121" s="17">
        <v>0.01</v>
      </c>
      <c r="Q121" s="17">
        <v>0.05</v>
      </c>
      <c r="R121" s="17">
        <v>0.05</v>
      </c>
      <c r="S121" s="17">
        <v>0.25</v>
      </c>
      <c r="T121" s="17">
        <v>0.05</v>
      </c>
      <c r="U121" s="17">
        <v>0.05</v>
      </c>
      <c r="V121" s="17">
        <v>0.11</v>
      </c>
      <c r="W121" s="17">
        <v>0.82</v>
      </c>
      <c r="X121" s="17">
        <v>0.89</v>
      </c>
      <c r="Y121" s="17">
        <v>0.51</v>
      </c>
      <c r="Z121" s="17">
        <v>0.19</v>
      </c>
      <c r="AA121" s="17">
        <v>0.43</v>
      </c>
      <c r="AB121" s="17">
        <v>0.1</v>
      </c>
      <c r="AC121" s="17">
        <v>0.44</v>
      </c>
      <c r="AD121" s="17">
        <v>0.9</v>
      </c>
      <c r="AE121" s="17">
        <v>0.89</v>
      </c>
      <c r="AF121" s="17">
        <v>0.53</v>
      </c>
      <c r="AG121" s="18">
        <v>0.5</v>
      </c>
      <c r="AH121" s="19">
        <v>1.0000000000000002E-4</v>
      </c>
      <c r="AI121" s="19">
        <v>1.3904599478172771E-20</v>
      </c>
      <c r="AJ121" s="18">
        <v>4</v>
      </c>
      <c r="AL121" t="str">
        <f>CONCATENATE(" -f ",C121)</f>
        <v xml:space="preserve"> -f 6.MG-RAST.100p.removed.norm</v>
      </c>
      <c r="AM121" t="str">
        <f>CONCATENATE(" ","-g ","EHFI.groups ")</f>
        <v xml:space="preserve"> -g EHFI.groups </v>
      </c>
      <c r="AN121" t="str">
        <f>CONCATENATE("-s ","lt"," ")</f>
        <v xml:space="preserve">-s lt </v>
      </c>
      <c r="AO121" t="str">
        <f>CONCATENATE("-p ",$AO$1 )</f>
        <v>-p 10000</v>
      </c>
      <c r="AP121" t="str">
        <f>CONCATENATE(" -t dataset_rand ")</f>
        <v xml:space="preserve"> -t dataset_rand </v>
      </c>
      <c r="AQ121" t="str">
        <f>CONCATENATE("-m ",I121," ")</f>
        <v xml:space="preserve">-m euclidean </v>
      </c>
      <c r="AR121" t="str">
        <f>CONCATENATE("-z ",H121," ")</f>
        <v xml:space="preserve">-z MG-RAST_pipe </v>
      </c>
      <c r="AU121" t="str">
        <f>CONCATENATE("-c ",$AU$1," ")</f>
        <v xml:space="preserve">-c 10 </v>
      </c>
      <c r="AV121" t="str">
        <f>CONCATENATE("-o ",F121,"w")</f>
        <v>-o Analysis_24w</v>
      </c>
      <c r="AW121" s="23" t="s">
        <v>615</v>
      </c>
      <c r="BC121" s="23">
        <v>24</v>
      </c>
      <c r="BD121">
        <v>2</v>
      </c>
      <c r="BE121" t="str">
        <f>CONCATENATE($BE$2,AL121,AM121,AN121,AO121,AP121,AQ121,AR121,AS121,AT121,AU121,AV121,AW121)</f>
        <v>~/EHFI/plot_pco_with_stats_all.3-4-13.pl -f 6.MG-RAST.100p.removed.norm -g EHFI.groups -s lt -p 10000 -t dataset_rand -m euclidean -z MG-RAST_pipe -c 10 -o Analysis_24w -cleanup</v>
      </c>
      <c r="BH121" s="27" t="s">
        <v>727</v>
      </c>
      <c r="BI121" t="s">
        <v>1261</v>
      </c>
    </row>
    <row r="122" spans="2:61">
      <c r="AL122" t="str">
        <f>CONCATENATE(" -f ",C121," ")</f>
        <v xml:space="preserve"> -f 6.MG-RAST.100p.removed.norm </v>
      </c>
      <c r="AM122" t="str">
        <f>CONCATENATE(" ","-g ","EHFI.groups ")</f>
        <v xml:space="preserve"> -g EHFI.groups </v>
      </c>
      <c r="AN122" t="str">
        <f>CONCATENATE("-s ","gt"," ")</f>
        <v xml:space="preserve">-s gt </v>
      </c>
      <c r="AO122" t="str">
        <f>CONCATENATE("-p ",$AO$1 )</f>
        <v>-p 10000</v>
      </c>
      <c r="AP122" t="str">
        <f>CONCATENATE(" -t rowwise_rand ")</f>
        <v xml:space="preserve"> -t rowwise_rand </v>
      </c>
      <c r="AQ122" t="str">
        <f>CONCATENATE("-m ",I121," ")</f>
        <v xml:space="preserve">-m euclidean </v>
      </c>
      <c r="AR122" t="str">
        <f>CONCATENATE("-z ",H121," ")</f>
        <v xml:space="preserve">-z MG-RAST_pipe </v>
      </c>
      <c r="AU122" t="str">
        <f>CONCATENATE("-c ",$AU$1," ")</f>
        <v xml:space="preserve">-c 10 </v>
      </c>
      <c r="AV122" t="str">
        <f>CONCATENATE("-o ", F121,"b")</f>
        <v>-o Analysis_24b</v>
      </c>
      <c r="AW122" s="23" t="s">
        <v>615</v>
      </c>
      <c r="BB122" s="23"/>
      <c r="BC122" s="23">
        <v>24</v>
      </c>
      <c r="BD122">
        <v>3</v>
      </c>
      <c r="BE122" t="str">
        <f>CONCATENATE($BE$2,AL122,AM122,AN122,AO122,AP122,AQ122,AR122,AS122,AT122,AU122,AV122,AW122)</f>
        <v>~/EHFI/plot_pco_with_stats_all.3-4-13.pl -f 6.MG-RAST.100p.removed.norm  -g EHFI.groups -s gt -p 10000 -t rowwise_rand -m euclidean -z MG-RAST_pipe -c 10 -o Analysis_24b -cleanup</v>
      </c>
      <c r="BH122" s="27" t="s">
        <v>728</v>
      </c>
      <c r="BI122" t="s">
        <v>1262</v>
      </c>
    </row>
    <row r="123" spans="2:61">
      <c r="BC123" s="23">
        <v>24</v>
      </c>
      <c r="BD123">
        <v>4</v>
      </c>
      <c r="BE123" t="str">
        <f>CONCATENATE($BE$3,AY120,AZ120,BA120,BB120)</f>
        <v>~/EHFI/combine_summary_stats.pl -m pattern -w Analysis_24w -b Analysis_24b -o Analysis_24.P_VALUE_SUMMARY</v>
      </c>
      <c r="BH123" s="27" t="s">
        <v>633</v>
      </c>
      <c r="BI123" t="s">
        <v>633</v>
      </c>
    </row>
    <row r="124" spans="2:61">
      <c r="BC124" s="23">
        <v>24</v>
      </c>
      <c r="BD124">
        <v>5</v>
      </c>
    </row>
    <row r="125" spans="2:61">
      <c r="AL125" t="str">
        <f>CONCATENATE(F126)</f>
        <v>Analysis_25</v>
      </c>
      <c r="AY125" t="str">
        <f>CONCATENATE("-m pattern")</f>
        <v>-m pattern</v>
      </c>
      <c r="AZ125" t="str">
        <f>CONCATENATE(" -w ",F126,"w")</f>
        <v xml:space="preserve"> -w Analysis_25w</v>
      </c>
      <c r="BA125" t="str">
        <f>CONCATENATE(" -b ",F126,"b")</f>
        <v xml:space="preserve"> -b Analysis_25b</v>
      </c>
      <c r="BB125" s="23" t="str">
        <f>CONCATENATE(" -o ",F126,".P_VALUE_SUMMARY")</f>
        <v xml:space="preserve"> -o Analysis_25.P_VALUE_SUMMARY</v>
      </c>
      <c r="BC125" s="23">
        <v>25</v>
      </c>
      <c r="BD125">
        <v>1</v>
      </c>
      <c r="BE125" t="str">
        <f>CONCATENATE("# ",AL125)</f>
        <v># Analysis_25</v>
      </c>
      <c r="BH125" s="27" t="s">
        <v>574</v>
      </c>
      <c r="BI125" t="s">
        <v>574</v>
      </c>
    </row>
    <row r="126" spans="2:61">
      <c r="B126">
        <v>5</v>
      </c>
      <c r="C126" t="str">
        <f>VLOOKUP(D126,'datasets and notes'!$K$3:$L$18,2,FALSE)</f>
        <v>5.MG-RAST.100p.removed.raw</v>
      </c>
      <c r="D126" t="str">
        <f>CONCATENATE(G126,".",L126,".",M126,".",K126)</f>
        <v>MG-RAST.100p.removed.raw</v>
      </c>
      <c r="E126">
        <v>25</v>
      </c>
      <c r="F126" s="16" t="s">
        <v>198</v>
      </c>
      <c r="G126" s="16" t="s">
        <v>4</v>
      </c>
      <c r="H126" s="16" t="s">
        <v>551</v>
      </c>
      <c r="I126" s="16" t="s">
        <v>54</v>
      </c>
      <c r="J126" s="16" t="s">
        <v>47</v>
      </c>
      <c r="K126" s="16" t="s">
        <v>5</v>
      </c>
      <c r="L126" s="16" t="s">
        <v>7</v>
      </c>
      <c r="M126" s="16" t="s">
        <v>88</v>
      </c>
      <c r="N126" s="17">
        <v>0.41</v>
      </c>
      <c r="O126" s="17">
        <v>0.06</v>
      </c>
      <c r="P126" s="17">
        <v>0</v>
      </c>
      <c r="Q126" s="17">
        <v>0.22</v>
      </c>
      <c r="R126" s="17">
        <v>0.05</v>
      </c>
      <c r="S126" s="17">
        <v>0.64</v>
      </c>
      <c r="T126" s="17">
        <v>0.28000000000000003</v>
      </c>
      <c r="U126" s="17">
        <v>0.17</v>
      </c>
      <c r="V126" s="17">
        <v>0.08</v>
      </c>
      <c r="W126" s="17">
        <v>0.84</v>
      </c>
      <c r="X126" s="17" t="s">
        <v>199</v>
      </c>
      <c r="Y126" s="17">
        <v>0.46</v>
      </c>
      <c r="Z126" s="17">
        <v>0.22</v>
      </c>
      <c r="AA126" s="17">
        <v>0.28000000000000003</v>
      </c>
      <c r="AB126" s="17">
        <v>0.13</v>
      </c>
      <c r="AC126" s="17" t="s">
        <v>200</v>
      </c>
      <c r="AD126" s="17" t="s">
        <v>201</v>
      </c>
      <c r="AE126" s="17" t="s">
        <v>202</v>
      </c>
      <c r="AF126" s="17" t="s">
        <v>203</v>
      </c>
      <c r="AG126" s="18" t="s">
        <v>204</v>
      </c>
      <c r="AH126" s="19">
        <v>2.2200000000000002E-3</v>
      </c>
      <c r="AI126" s="19">
        <v>3.9773834297649026E-3</v>
      </c>
      <c r="AJ126" s="18">
        <v>18</v>
      </c>
      <c r="AL126" t="str">
        <f>CONCATENATE(" -f ",C126)</f>
        <v xml:space="preserve"> -f 5.MG-RAST.100p.removed.raw</v>
      </c>
      <c r="AM126" t="str">
        <f>CONCATENATE(" ","-g ","EHFI.groups ")</f>
        <v xml:space="preserve"> -g EHFI.groups </v>
      </c>
      <c r="AN126" t="str">
        <f>CONCATENATE("-s ","lt"," ")</f>
        <v xml:space="preserve">-s lt </v>
      </c>
      <c r="AO126" t="str">
        <f>CONCATENATE("-p ",$AO$1 )</f>
        <v>-p 10000</v>
      </c>
      <c r="AP126" t="str">
        <f>CONCATENATE(" -t dataset_rand ")</f>
        <v xml:space="preserve"> -t dataset_rand </v>
      </c>
      <c r="AQ126" t="str">
        <f>CONCATENATE("-m ",I126," ")</f>
        <v xml:space="preserve">-m euclidean </v>
      </c>
      <c r="AR126" t="str">
        <f>CONCATENATE("-z ",H126," ")</f>
        <v xml:space="preserve">-z MG-RAST_pipe </v>
      </c>
      <c r="AU126" t="str">
        <f>CONCATENATE("-c ",$AU$1," ")</f>
        <v xml:space="preserve">-c 10 </v>
      </c>
      <c r="AV126" t="str">
        <f>CONCATENATE("-o ",F126,"w")</f>
        <v>-o Analysis_25w</v>
      </c>
      <c r="AW126" s="23" t="s">
        <v>615</v>
      </c>
      <c r="BC126" s="23">
        <v>25</v>
      </c>
      <c r="BD126">
        <v>2</v>
      </c>
      <c r="BE126" t="str">
        <f>CONCATENATE($BE$2,AL126,AM126,AN126,AO126,AP126,AQ126,AR126,AS126,AT126,AU126,AV126,AW126)</f>
        <v>~/EHFI/plot_pco_with_stats_all.3-4-13.pl -f 5.MG-RAST.100p.removed.raw -g EHFI.groups -s lt -p 10000 -t dataset_rand -m euclidean -z MG-RAST_pipe -c 10 -o Analysis_25w -cleanup</v>
      </c>
      <c r="BH126" s="27" t="s">
        <v>729</v>
      </c>
      <c r="BI126" t="s">
        <v>1263</v>
      </c>
    </row>
    <row r="127" spans="2:61">
      <c r="AL127" t="str">
        <f>CONCATENATE(" -f ",C126," ")</f>
        <v xml:space="preserve"> -f 5.MG-RAST.100p.removed.raw </v>
      </c>
      <c r="AM127" t="str">
        <f>CONCATENATE(" ","-g ","EHFI.groups ")</f>
        <v xml:space="preserve"> -g EHFI.groups </v>
      </c>
      <c r="AN127" t="str">
        <f>CONCATENATE("-s ","gt"," ")</f>
        <v xml:space="preserve">-s gt </v>
      </c>
      <c r="AO127" t="str">
        <f>CONCATENATE("-p ",$AO$1 )</f>
        <v>-p 10000</v>
      </c>
      <c r="AP127" t="str">
        <f>CONCATENATE(" -t rowwise_rand ")</f>
        <v xml:space="preserve"> -t rowwise_rand </v>
      </c>
      <c r="AQ127" t="str">
        <f>CONCATENATE("-m ",I126," ")</f>
        <v xml:space="preserve">-m euclidean </v>
      </c>
      <c r="AR127" t="str">
        <f>CONCATENATE("-z ",H126," ")</f>
        <v xml:space="preserve">-z MG-RAST_pipe </v>
      </c>
      <c r="AU127" t="str">
        <f>CONCATENATE("-c ",$AU$1," ")</f>
        <v xml:space="preserve">-c 10 </v>
      </c>
      <c r="AV127" t="str">
        <f>CONCATENATE("-o ", F126,"b")</f>
        <v>-o Analysis_25b</v>
      </c>
      <c r="AW127" s="23" t="s">
        <v>615</v>
      </c>
      <c r="BB127" s="23"/>
      <c r="BC127" s="23">
        <v>25</v>
      </c>
      <c r="BD127">
        <v>3</v>
      </c>
      <c r="BE127" t="str">
        <f>CONCATENATE($BE$2,AL127,AM127,AN127,AO127,AP127,AQ127,AR127,AS127,AT127,AU127,AV127,AW127)</f>
        <v>~/EHFI/plot_pco_with_stats_all.3-4-13.pl -f 5.MG-RAST.100p.removed.raw  -g EHFI.groups -s gt -p 10000 -t rowwise_rand -m euclidean -z MG-RAST_pipe -c 10 -o Analysis_25b -cleanup</v>
      </c>
      <c r="BH127" s="27" t="s">
        <v>730</v>
      </c>
      <c r="BI127" t="s">
        <v>1264</v>
      </c>
    </row>
    <row r="128" spans="2:61">
      <c r="BC128" s="23">
        <v>25</v>
      </c>
      <c r="BD128">
        <v>4</v>
      </c>
      <c r="BE128" t="str">
        <f>CONCATENATE($BE$3,AY125,AZ125,BA125,BB125)</f>
        <v>~/EHFI/combine_summary_stats.pl -m pattern -w Analysis_25w -b Analysis_25b -o Analysis_25.P_VALUE_SUMMARY</v>
      </c>
      <c r="BH128" s="27" t="s">
        <v>631</v>
      </c>
      <c r="BI128" t="s">
        <v>631</v>
      </c>
    </row>
    <row r="129" spans="2:61">
      <c r="BC129" s="23">
        <v>25</v>
      </c>
      <c r="BD129">
        <v>5</v>
      </c>
    </row>
    <row r="130" spans="2:61">
      <c r="AL130" t="str">
        <f>CONCATENATE(F131)</f>
        <v>Analysis_26</v>
      </c>
      <c r="AY130" t="str">
        <f>CONCATENATE("-m pattern")</f>
        <v>-m pattern</v>
      </c>
      <c r="AZ130" t="str">
        <f>CONCATENATE(" -w ",F131,"w")</f>
        <v xml:space="preserve"> -w Analysis_26w</v>
      </c>
      <c r="BA130" t="str">
        <f>CONCATENATE(" -b ",F131,"b")</f>
        <v xml:space="preserve"> -b Analysis_26b</v>
      </c>
      <c r="BB130" s="23" t="str">
        <f>CONCATENATE(" -o ",F131,".P_VALUE_SUMMARY")</f>
        <v xml:space="preserve"> -o Analysis_26.P_VALUE_SUMMARY</v>
      </c>
      <c r="BC130" s="23">
        <v>26</v>
      </c>
      <c r="BD130">
        <v>1</v>
      </c>
      <c r="BE130" t="str">
        <f>CONCATENATE("# ",AL130)</f>
        <v># Analysis_26</v>
      </c>
      <c r="BH130" s="27" t="s">
        <v>599</v>
      </c>
      <c r="BI130" t="s">
        <v>599</v>
      </c>
    </row>
    <row r="131" spans="2:61">
      <c r="B131">
        <v>13</v>
      </c>
      <c r="C131" t="str">
        <f>VLOOKUP(D131,'datasets and notes'!$K$3:$L$18,2,FALSE)</f>
        <v>13.Qiime.100p.removed.raw</v>
      </c>
      <c r="D131" t="str">
        <f>CONCATENATE(G131,".",L131,".",M131,".",K131)</f>
        <v>Qiime.100p.removed.raw</v>
      </c>
      <c r="E131">
        <v>26</v>
      </c>
      <c r="F131" s="20" t="s">
        <v>205</v>
      </c>
      <c r="G131" s="16" t="s">
        <v>8</v>
      </c>
      <c r="H131" s="16" t="s">
        <v>554</v>
      </c>
      <c r="I131" s="16" t="s">
        <v>60</v>
      </c>
      <c r="J131" s="16" t="s">
        <v>61</v>
      </c>
      <c r="K131" s="16" t="s">
        <v>5</v>
      </c>
      <c r="L131" s="16" t="s">
        <v>7</v>
      </c>
      <c r="M131" s="16" t="s">
        <v>88</v>
      </c>
      <c r="N131" s="17">
        <v>0.36</v>
      </c>
      <c r="O131" s="17" t="s">
        <v>206</v>
      </c>
      <c r="P131" s="17" t="s">
        <v>207</v>
      </c>
      <c r="Q131" s="17" t="s">
        <v>208</v>
      </c>
      <c r="R131" s="17">
        <v>0.05</v>
      </c>
      <c r="S131" s="17">
        <v>0.54</v>
      </c>
      <c r="T131" s="17" t="s">
        <v>209</v>
      </c>
      <c r="U131" s="17" t="s">
        <v>210</v>
      </c>
      <c r="V131" s="17">
        <v>0.71</v>
      </c>
      <c r="W131" s="17">
        <v>0.66</v>
      </c>
      <c r="X131" s="17" t="s">
        <v>73</v>
      </c>
      <c r="Y131" s="17" t="s">
        <v>85</v>
      </c>
      <c r="Z131" s="17">
        <v>0.46</v>
      </c>
      <c r="AA131" s="17" t="s">
        <v>211</v>
      </c>
      <c r="AB131" s="17" t="s">
        <v>212</v>
      </c>
      <c r="AC131" s="17" t="s">
        <v>213</v>
      </c>
      <c r="AD131" s="17">
        <v>0.95</v>
      </c>
      <c r="AE131" s="17" t="s">
        <v>67</v>
      </c>
      <c r="AF131" s="17">
        <v>0.95</v>
      </c>
      <c r="AG131" s="18" t="s">
        <v>214</v>
      </c>
      <c r="AH131" s="19">
        <v>0.37534999999999996</v>
      </c>
      <c r="AI131" s="19">
        <v>0.43846805981015796</v>
      </c>
      <c r="AJ131" s="18">
        <v>43</v>
      </c>
      <c r="AK131" t="str">
        <f>L131</f>
        <v>100p</v>
      </c>
      <c r="AL131" t="str">
        <f>CONCATENATE(" -f ",C131)</f>
        <v xml:space="preserve"> -f 13.Qiime.100p.removed.raw</v>
      </c>
      <c r="AM131" t="str">
        <f>CONCATENATE(" ","-g ","EHFI.groups ")</f>
        <v xml:space="preserve"> -g EHFI.groups </v>
      </c>
      <c r="AN131" t="str">
        <f>CONCATENATE("-s ","lt"," ")</f>
        <v xml:space="preserve">-s lt </v>
      </c>
      <c r="AO131" t="str">
        <f>CONCATENATE("-p ",$AO$1 )</f>
        <v>-p 10000</v>
      </c>
      <c r="AP131" t="str">
        <f>CONCATENATE(" -t dataset_rand ")</f>
        <v xml:space="preserve"> -t dataset_rand </v>
      </c>
      <c r="AQ131" t="str">
        <f>CONCATENATE("-m ",I131," ")</f>
        <v xml:space="preserve">-m unifrac </v>
      </c>
      <c r="AR131" t="str">
        <f>CONCATENATE("-z ",H131," ")</f>
        <v xml:space="preserve">-z qiime_pipe </v>
      </c>
      <c r="AS131" t="str">
        <f>CONCATENATE(" -q ",$AS$1," ")</f>
        <v xml:space="preserve"> -q qiime_table </v>
      </c>
      <c r="AT131" s="23" t="s">
        <v>555</v>
      </c>
      <c r="AU131" t="str">
        <f>CONCATENATE(" -c ",$AU$1," ")</f>
        <v xml:space="preserve"> -c 10 </v>
      </c>
      <c r="AV131" t="str">
        <f>CONCATENATE("-o ",F131,"w")</f>
        <v>-o Analysis_26w</v>
      </c>
      <c r="AW131" s="23" t="s">
        <v>615</v>
      </c>
      <c r="BC131" s="23">
        <v>26</v>
      </c>
      <c r="BD131">
        <v>2</v>
      </c>
      <c r="BE131" t="str">
        <f>CONCATENATE($BE$2,AL131,AM131,AN131,AO131,AP131,AQ131,AR131,AS131,AT131,AU131,AV131,AW131)</f>
        <v>~/EHFI/plot_pco_with_stats_all.3-4-13.pl -f 13.Qiime.100p.removed.raw -g EHFI.groups -s lt -p 10000 -t dataset_rand -m unifrac -z qiime_pipe  -q qiime_table  -a ~/EHFI/qiime_trees/16S_all_gg_2011_1.tree -c 10 -o Analysis_26w -cleanup</v>
      </c>
      <c r="BH131" s="27" t="s">
        <v>731</v>
      </c>
      <c r="BI131" t="s">
        <v>1265</v>
      </c>
    </row>
    <row r="132" spans="2:61">
      <c r="AL132" t="str">
        <f>CONCATENATE(" -f ",C131," ")</f>
        <v xml:space="preserve"> -f 13.Qiime.100p.removed.raw </v>
      </c>
      <c r="AM132" t="str">
        <f>CONCATENATE(" ","-g ","EHFI.groups ")</f>
        <v xml:space="preserve"> -g EHFI.groups </v>
      </c>
      <c r="AN132" t="str">
        <f>CONCATENATE("-s ","gt"," ")</f>
        <v xml:space="preserve">-s gt </v>
      </c>
      <c r="AO132" t="str">
        <f>CONCATENATE("-p ",$AO$1 )</f>
        <v>-p 10000</v>
      </c>
      <c r="AP132" t="str">
        <f>CONCATENATE(" -t rowwise_rand ")</f>
        <v xml:space="preserve"> -t rowwise_rand </v>
      </c>
      <c r="AQ132" t="str">
        <f>CONCATENATE("-m ",I131," ")</f>
        <v xml:space="preserve">-m unifrac </v>
      </c>
      <c r="AR132" t="str">
        <f>CONCATENATE("-z ",H131," ")</f>
        <v xml:space="preserve">-z qiime_pipe </v>
      </c>
      <c r="AS132" t="str">
        <f>CONCATENATE(" -q ",$AS$1," ")</f>
        <v xml:space="preserve"> -q qiime_table </v>
      </c>
      <c r="AT132" s="23" t="s">
        <v>555</v>
      </c>
      <c r="AU132" t="str">
        <f>CONCATENATE(" -c ",$AU$1," ")</f>
        <v xml:space="preserve"> -c 10 </v>
      </c>
      <c r="AV132" t="str">
        <f>CONCATENATE("-o ", F131,"b")</f>
        <v>-o Analysis_26b</v>
      </c>
      <c r="AW132" s="23" t="s">
        <v>615</v>
      </c>
      <c r="BB132" s="23"/>
      <c r="BC132" s="23">
        <v>26</v>
      </c>
      <c r="BD132">
        <v>3</v>
      </c>
      <c r="BE132" t="str">
        <f>CONCATENATE($BE$2,AL132,AM132,AN132,AO132,AP132,AQ132,AR132,AS132,AT132,AU132,AV132,AW132)</f>
        <v>~/EHFI/plot_pco_with_stats_all.3-4-13.pl -f 13.Qiime.100p.removed.raw  -g EHFI.groups -s gt -p 10000 -t rowwise_rand -m unifrac -z qiime_pipe  -q qiime_table  -a ~/EHFI/qiime_trees/16S_all_gg_2011_1.tree -c 10 -o Analysis_26b -cleanup</v>
      </c>
      <c r="BH132" s="27" t="s">
        <v>732</v>
      </c>
      <c r="BI132" t="s">
        <v>1266</v>
      </c>
    </row>
    <row r="133" spans="2:61">
      <c r="BC133" s="23">
        <v>26</v>
      </c>
      <c r="BD133">
        <v>4</v>
      </c>
      <c r="BE133" t="str">
        <f>CONCATENATE($BE$3,AY130,AZ130,BA130,BB130)</f>
        <v>~/EHFI/combine_summary_stats.pl -m pattern -w Analysis_26w -b Analysis_26b -o Analysis_26.P_VALUE_SUMMARY</v>
      </c>
      <c r="BH133" s="27" t="s">
        <v>656</v>
      </c>
      <c r="BI133" t="s">
        <v>656</v>
      </c>
    </row>
    <row r="134" spans="2:61">
      <c r="BC134" s="23">
        <v>26</v>
      </c>
      <c r="BD134">
        <v>5</v>
      </c>
    </row>
    <row r="135" spans="2:61">
      <c r="AL135" t="str">
        <f>CONCATENATE(F136)</f>
        <v>Analysis_27</v>
      </c>
      <c r="AY135" t="str">
        <f>CONCATENATE("-m pattern")</f>
        <v>-m pattern</v>
      </c>
      <c r="AZ135" t="str">
        <f>CONCATENATE(" -w ",F136,"w")</f>
        <v xml:space="preserve"> -w Analysis_27w</v>
      </c>
      <c r="BA135" t="str">
        <f>CONCATENATE(" -b ",F136,"b")</f>
        <v xml:space="preserve"> -b Analysis_27b</v>
      </c>
      <c r="BB135" s="23" t="str">
        <f>CONCATENATE(" -o ",F136,".P_VALUE_SUMMARY")</f>
        <v xml:space="preserve"> -o Analysis_27.P_VALUE_SUMMARY</v>
      </c>
      <c r="BC135" s="23">
        <v>27</v>
      </c>
      <c r="BD135">
        <v>1</v>
      </c>
      <c r="BE135" t="str">
        <f>CONCATENATE("# ",AL135)</f>
        <v># Analysis_27</v>
      </c>
      <c r="BH135" s="27" t="s">
        <v>603</v>
      </c>
      <c r="BI135" t="s">
        <v>603</v>
      </c>
    </row>
    <row r="136" spans="2:61">
      <c r="B136">
        <v>14</v>
      </c>
      <c r="C136" t="str">
        <f>VLOOKUP(D136,'datasets and notes'!$K$3:$L$18,2,FALSE)</f>
        <v>14.Qiime.100p.removed.norm</v>
      </c>
      <c r="D136" t="str">
        <f>CONCATENATE(G136,".",L136,".",M136,".",K136)</f>
        <v>Qiime.100p.removed.norm</v>
      </c>
      <c r="E136">
        <v>27</v>
      </c>
      <c r="F136" s="20" t="s">
        <v>215</v>
      </c>
      <c r="G136" s="16" t="s">
        <v>8</v>
      </c>
      <c r="H136" s="16" t="s">
        <v>554</v>
      </c>
      <c r="I136" s="16" t="s">
        <v>70</v>
      </c>
      <c r="J136" s="16" t="s">
        <v>61</v>
      </c>
      <c r="K136" s="16" t="s">
        <v>6</v>
      </c>
      <c r="L136" s="16" t="s">
        <v>7</v>
      </c>
      <c r="M136" s="16" t="s">
        <v>88</v>
      </c>
      <c r="N136" s="17" t="s">
        <v>216</v>
      </c>
      <c r="O136" s="17" t="s">
        <v>217</v>
      </c>
      <c r="P136" s="17" t="s">
        <v>218</v>
      </c>
      <c r="Q136" s="17" t="s">
        <v>219</v>
      </c>
      <c r="R136" s="17">
        <v>0.17</v>
      </c>
      <c r="S136" s="17">
        <v>0</v>
      </c>
      <c r="T136" s="17" t="s">
        <v>220</v>
      </c>
      <c r="U136" s="17" t="s">
        <v>221</v>
      </c>
      <c r="V136" s="17">
        <v>0.62</v>
      </c>
      <c r="W136" s="17">
        <v>0.7</v>
      </c>
      <c r="X136" s="17" t="s">
        <v>222</v>
      </c>
      <c r="Y136" s="17" t="s">
        <v>223</v>
      </c>
      <c r="Z136" s="17" t="s">
        <v>224</v>
      </c>
      <c r="AA136" s="17" t="s">
        <v>225</v>
      </c>
      <c r="AB136" s="17" t="s">
        <v>226</v>
      </c>
      <c r="AC136" s="17" t="s">
        <v>227</v>
      </c>
      <c r="AD136" s="17">
        <v>0.98</v>
      </c>
      <c r="AE136" s="17" t="s">
        <v>228</v>
      </c>
      <c r="AF136" s="17" t="s">
        <v>229</v>
      </c>
      <c r="AG136" s="18" t="s">
        <v>230</v>
      </c>
      <c r="AH136" s="19">
        <v>0.25219999999999992</v>
      </c>
      <c r="AI136" s="19">
        <v>0.31044969081369017</v>
      </c>
      <c r="AJ136" s="18">
        <v>35</v>
      </c>
      <c r="AK136" t="str">
        <f>L136</f>
        <v>100p</v>
      </c>
      <c r="AL136" t="str">
        <f>CONCATENATE(" -f ",C136)</f>
        <v xml:space="preserve"> -f 14.Qiime.100p.removed.norm</v>
      </c>
      <c r="AM136" t="str">
        <f>CONCATENATE(" ","-g ","EHFI.groups ")</f>
        <v xml:space="preserve"> -g EHFI.groups </v>
      </c>
      <c r="AN136" t="str">
        <f>CONCATENATE("-s ","lt"," ")</f>
        <v xml:space="preserve">-s lt </v>
      </c>
      <c r="AO136" t="str">
        <f>CONCATENATE("-p ",$AO$1 )</f>
        <v>-p 10000</v>
      </c>
      <c r="AP136" t="str">
        <f>CONCATENATE(" -t dataset_rand ")</f>
        <v xml:space="preserve"> -t dataset_rand </v>
      </c>
      <c r="AQ136" t="str">
        <f>CONCATENATE("-m ",I136," ")</f>
        <v xml:space="preserve">-m weighted_unifrac </v>
      </c>
      <c r="AR136" t="str">
        <f>CONCATENATE("-z ",H136," ")</f>
        <v xml:space="preserve">-z qiime_pipe </v>
      </c>
      <c r="AS136" t="str">
        <f>CONCATENATE(" -q ",$AS$1," ")</f>
        <v xml:space="preserve"> -q qiime_table </v>
      </c>
      <c r="AT136" s="23" t="s">
        <v>555</v>
      </c>
      <c r="AU136" t="str">
        <f>CONCATENATE(" -c ",$AU$1," ")</f>
        <v xml:space="preserve"> -c 10 </v>
      </c>
      <c r="AV136" t="str">
        <f>CONCATENATE("-o ",F136,"w")</f>
        <v>-o Analysis_27w</v>
      </c>
      <c r="AW136" s="23" t="s">
        <v>615</v>
      </c>
      <c r="BC136" s="23">
        <v>27</v>
      </c>
      <c r="BD136">
        <v>2</v>
      </c>
      <c r="BE136" t="str">
        <f>CONCATENATE($BE$2,AL136,AM136,AN136,AO136,AP136,AQ136,AR136,AS136,AT136,AU136,AV136,AW136)</f>
        <v>~/EHFI/plot_pco_with_stats_all.3-4-13.pl -f 14.Qiime.100p.removed.norm -g EHFI.groups -s lt -p 10000 -t dataset_rand -m weighted_unifrac -z qiime_pipe  -q qiime_table  -a ~/EHFI/qiime_trees/16S_all_gg_2011_1.tree -c 10 -o Analysis_27w -cleanup</v>
      </c>
      <c r="BH136" s="27" t="s">
        <v>733</v>
      </c>
      <c r="BI136" t="s">
        <v>1267</v>
      </c>
    </row>
    <row r="137" spans="2:61">
      <c r="AL137" t="str">
        <f>CONCATENATE(" -f ",C136," ")</f>
        <v xml:space="preserve"> -f 14.Qiime.100p.removed.norm </v>
      </c>
      <c r="AM137" t="str">
        <f>CONCATENATE(" ","-g ","EHFI.groups ")</f>
        <v xml:space="preserve"> -g EHFI.groups </v>
      </c>
      <c r="AN137" t="str">
        <f>CONCATENATE("-s ","gt"," ")</f>
        <v xml:space="preserve">-s gt </v>
      </c>
      <c r="AO137" t="str">
        <f>CONCATENATE("-p ",$AO$1 )</f>
        <v>-p 10000</v>
      </c>
      <c r="AP137" t="str">
        <f>CONCATENATE(" -t rowwise_rand ")</f>
        <v xml:space="preserve"> -t rowwise_rand </v>
      </c>
      <c r="AQ137" t="str">
        <f>CONCATENATE("-m ",I136," ")</f>
        <v xml:space="preserve">-m weighted_unifrac </v>
      </c>
      <c r="AR137" t="str">
        <f>CONCATENATE("-z ",H136," ")</f>
        <v xml:space="preserve">-z qiime_pipe </v>
      </c>
      <c r="AS137" t="str">
        <f>CONCATENATE(" -q ",$AS$1," ")</f>
        <v xml:space="preserve"> -q qiime_table </v>
      </c>
      <c r="AT137" s="23" t="s">
        <v>555</v>
      </c>
      <c r="AU137" t="str">
        <f>CONCATENATE(" -c ",$AU$1," ")</f>
        <v xml:space="preserve"> -c 10 </v>
      </c>
      <c r="AV137" t="str">
        <f>CONCATENATE("-o ", F136,"b")</f>
        <v>-o Analysis_27b</v>
      </c>
      <c r="AW137" s="23" t="s">
        <v>615</v>
      </c>
      <c r="BB137" s="23"/>
      <c r="BC137" s="23">
        <v>27</v>
      </c>
      <c r="BD137">
        <v>3</v>
      </c>
      <c r="BE137" t="str">
        <f>CONCATENATE($BE$2,AL137,AM137,AN137,AO137,AP137,AQ137,AR137,AS137,AT137,AU137,AV137,AW137)</f>
        <v>~/EHFI/plot_pco_with_stats_all.3-4-13.pl -f 14.Qiime.100p.removed.norm  -g EHFI.groups -s gt -p 10000 -t rowwise_rand -m weighted_unifrac -z qiime_pipe  -q qiime_table  -a ~/EHFI/qiime_trees/16S_all_gg_2011_1.tree -c 10 -o Analysis_27b -cleanup</v>
      </c>
      <c r="BH137" s="27" t="s">
        <v>734</v>
      </c>
      <c r="BI137" t="s">
        <v>1268</v>
      </c>
    </row>
    <row r="138" spans="2:61">
      <c r="BC138" s="23">
        <v>27</v>
      </c>
      <c r="BD138">
        <v>4</v>
      </c>
      <c r="BE138" t="str">
        <f>CONCATENATE($BE$3,AY135,AZ135,BA135,BB135)</f>
        <v>~/EHFI/combine_summary_stats.pl -m pattern -w Analysis_27w -b Analysis_27b -o Analysis_27.P_VALUE_SUMMARY</v>
      </c>
      <c r="BH138" s="27" t="s">
        <v>660</v>
      </c>
      <c r="BI138" t="s">
        <v>660</v>
      </c>
    </row>
    <row r="139" spans="2:61">
      <c r="BC139" s="23">
        <v>27</v>
      </c>
      <c r="BD139">
        <v>5</v>
      </c>
    </row>
    <row r="140" spans="2:61">
      <c r="AL140" t="str">
        <f>CONCATENATE(F141)</f>
        <v>Analysis_28</v>
      </c>
      <c r="AY140" t="str">
        <f>CONCATENATE("-m pattern")</f>
        <v>-m pattern</v>
      </c>
      <c r="AZ140" t="str">
        <f>CONCATENATE(" -w ",F141,"w")</f>
        <v xml:space="preserve"> -w Analysis_28w</v>
      </c>
      <c r="BA140" t="str">
        <f>CONCATENATE(" -b ",F141,"b")</f>
        <v xml:space="preserve"> -b Analysis_28b</v>
      </c>
      <c r="BB140" s="23" t="str">
        <f>CONCATENATE(" -o ",F141,".P_VALUE_SUMMARY")</f>
        <v xml:space="preserve"> -o Analysis_28.P_VALUE_SUMMARY</v>
      </c>
      <c r="BC140" s="23">
        <v>28</v>
      </c>
      <c r="BD140">
        <v>1</v>
      </c>
      <c r="BE140" t="str">
        <f>CONCATENATE("# ",AL140)</f>
        <v># Analysis_28</v>
      </c>
      <c r="BH140" s="27" t="s">
        <v>600</v>
      </c>
      <c r="BI140" t="s">
        <v>600</v>
      </c>
    </row>
    <row r="141" spans="2:61">
      <c r="B141">
        <v>13</v>
      </c>
      <c r="C141" t="str">
        <f>VLOOKUP(D141,'datasets and notes'!$K$3:$L$18,2,FALSE)</f>
        <v>13.Qiime.100p.removed.raw</v>
      </c>
      <c r="D141" t="str">
        <f>CONCATENATE(G141,".",L141,".",M141,".",K141)</f>
        <v>Qiime.100p.removed.raw</v>
      </c>
      <c r="E141">
        <v>28</v>
      </c>
      <c r="F141" s="20" t="s">
        <v>231</v>
      </c>
      <c r="G141" s="16" t="s">
        <v>8</v>
      </c>
      <c r="H141" s="16" t="s">
        <v>554</v>
      </c>
      <c r="I141" s="16" t="s">
        <v>70</v>
      </c>
      <c r="J141" s="16" t="s">
        <v>61</v>
      </c>
      <c r="K141" s="16" t="s">
        <v>5</v>
      </c>
      <c r="L141" s="16" t="s">
        <v>7</v>
      </c>
      <c r="M141" s="16" t="s">
        <v>88</v>
      </c>
      <c r="N141" s="17" t="s">
        <v>232</v>
      </c>
      <c r="O141" s="17" t="s">
        <v>233</v>
      </c>
      <c r="P141" s="17" t="s">
        <v>234</v>
      </c>
      <c r="Q141" s="17" t="s">
        <v>235</v>
      </c>
      <c r="R141" s="17">
        <v>0.08</v>
      </c>
      <c r="S141" s="17">
        <v>0.08</v>
      </c>
      <c r="T141" s="17" t="s">
        <v>236</v>
      </c>
      <c r="U141" s="17" t="s">
        <v>237</v>
      </c>
      <c r="V141" s="17">
        <v>0.43</v>
      </c>
      <c r="W141" s="17" t="s">
        <v>238</v>
      </c>
      <c r="X141" s="17" t="s">
        <v>73</v>
      </c>
      <c r="Y141" s="17" t="s">
        <v>85</v>
      </c>
      <c r="Z141" s="17" t="s">
        <v>239</v>
      </c>
      <c r="AA141" s="17" t="s">
        <v>240</v>
      </c>
      <c r="AB141" s="17" t="s">
        <v>241</v>
      </c>
      <c r="AC141" s="17" t="s">
        <v>85</v>
      </c>
      <c r="AD141" s="17">
        <v>0.97</v>
      </c>
      <c r="AE141" s="17" t="s">
        <v>74</v>
      </c>
      <c r="AF141" s="17">
        <v>0.89</v>
      </c>
      <c r="AG141" s="18" t="s">
        <v>242</v>
      </c>
      <c r="AH141" s="19">
        <v>0.39315000000000005</v>
      </c>
      <c r="AI141" s="19">
        <v>0.43338536091177743</v>
      </c>
      <c r="AJ141" s="18">
        <v>47</v>
      </c>
      <c r="AK141" t="str">
        <f>L141</f>
        <v>100p</v>
      </c>
      <c r="AL141" t="str">
        <f>CONCATENATE(" -f ",C141)</f>
        <v xml:space="preserve"> -f 13.Qiime.100p.removed.raw</v>
      </c>
      <c r="AM141" t="str">
        <f>CONCATENATE(" ","-g ","EHFI.groups ")</f>
        <v xml:space="preserve"> -g EHFI.groups </v>
      </c>
      <c r="AN141" t="str">
        <f>CONCATENATE("-s ","lt"," ")</f>
        <v xml:space="preserve">-s lt </v>
      </c>
      <c r="AO141" t="str">
        <f>CONCATENATE("-p ",$AO$1 )</f>
        <v>-p 10000</v>
      </c>
      <c r="AP141" t="str">
        <f>CONCATENATE(" -t dataset_rand ")</f>
        <v xml:space="preserve"> -t dataset_rand </v>
      </c>
      <c r="AQ141" t="str">
        <f>CONCATENATE("-m ",I141," ")</f>
        <v xml:space="preserve">-m weighted_unifrac </v>
      </c>
      <c r="AR141" t="str">
        <f>CONCATENATE("-z ",H141," ")</f>
        <v xml:space="preserve">-z qiime_pipe </v>
      </c>
      <c r="AS141" t="str">
        <f>CONCATENATE(" -q ",$AS$1," ")</f>
        <v xml:space="preserve"> -q qiime_table </v>
      </c>
      <c r="AT141" s="23" t="s">
        <v>555</v>
      </c>
      <c r="AU141" t="str">
        <f>CONCATENATE(" -c ",$AU$1," ")</f>
        <v xml:space="preserve"> -c 10 </v>
      </c>
      <c r="AV141" t="str">
        <f>CONCATENATE("-o ",F141,"w")</f>
        <v>-o Analysis_28w</v>
      </c>
      <c r="AW141" s="23" t="s">
        <v>615</v>
      </c>
      <c r="BC141" s="23">
        <v>28</v>
      </c>
      <c r="BD141">
        <v>2</v>
      </c>
      <c r="BE141" t="str">
        <f>CONCATENATE($BE$2,AL141,AM141,AN141,AO141,AP141,AQ141,AR141,AS141,AT141,AU141,AV141,AW141)</f>
        <v>~/EHFI/plot_pco_with_stats_all.3-4-13.pl -f 13.Qiime.100p.removed.raw -g EHFI.groups -s lt -p 10000 -t dataset_rand -m weighted_unifrac -z qiime_pipe  -q qiime_table  -a ~/EHFI/qiime_trees/16S_all_gg_2011_1.tree -c 10 -o Analysis_28w -cleanup</v>
      </c>
      <c r="BH141" s="27" t="s">
        <v>735</v>
      </c>
      <c r="BI141" t="s">
        <v>1269</v>
      </c>
    </row>
    <row r="142" spans="2:61">
      <c r="AL142" t="str">
        <f>CONCATENATE(" -f ",C141," ")</f>
        <v xml:space="preserve"> -f 13.Qiime.100p.removed.raw </v>
      </c>
      <c r="AM142" t="str">
        <f>CONCATENATE(" ","-g ","EHFI.groups ")</f>
        <v xml:space="preserve"> -g EHFI.groups </v>
      </c>
      <c r="AN142" t="str">
        <f>CONCATENATE("-s ","gt"," ")</f>
        <v xml:space="preserve">-s gt </v>
      </c>
      <c r="AO142" t="str">
        <f>CONCATENATE("-p ",$AO$1 )</f>
        <v>-p 10000</v>
      </c>
      <c r="AP142" t="str">
        <f>CONCATENATE(" -t rowwise_rand ")</f>
        <v xml:space="preserve"> -t rowwise_rand </v>
      </c>
      <c r="AQ142" t="str">
        <f>CONCATENATE("-m ",I141," ")</f>
        <v xml:space="preserve">-m weighted_unifrac </v>
      </c>
      <c r="AR142" t="str">
        <f>CONCATENATE("-z ",H141," ")</f>
        <v xml:space="preserve">-z qiime_pipe </v>
      </c>
      <c r="AS142" t="str">
        <f>CONCATENATE(" -q ",$AS$1," ")</f>
        <v xml:space="preserve"> -q qiime_table </v>
      </c>
      <c r="AT142" s="23" t="s">
        <v>555</v>
      </c>
      <c r="AU142" t="str">
        <f>CONCATENATE(" -c ",$AU$1," ")</f>
        <v xml:space="preserve"> -c 10 </v>
      </c>
      <c r="AV142" t="str">
        <f>CONCATENATE("-o ", F141,"b")</f>
        <v>-o Analysis_28b</v>
      </c>
      <c r="AW142" s="23" t="s">
        <v>615</v>
      </c>
      <c r="BB142" s="23"/>
      <c r="BC142" s="23">
        <v>28</v>
      </c>
      <c r="BD142">
        <v>3</v>
      </c>
      <c r="BE142" t="str">
        <f>CONCATENATE($BE$2,AL142,AM142,AN142,AO142,AP142,AQ142,AR142,AS142,AT142,AU142,AV142,AW142)</f>
        <v>~/EHFI/plot_pco_with_stats_all.3-4-13.pl -f 13.Qiime.100p.removed.raw  -g EHFI.groups -s gt -p 10000 -t rowwise_rand -m weighted_unifrac -z qiime_pipe  -q qiime_table  -a ~/EHFI/qiime_trees/16S_all_gg_2011_1.tree -c 10 -o Analysis_28b -cleanup</v>
      </c>
      <c r="BH142" s="27" t="s">
        <v>736</v>
      </c>
      <c r="BI142" t="s">
        <v>1270</v>
      </c>
    </row>
    <row r="143" spans="2:61">
      <c r="BC143" s="23">
        <v>28</v>
      </c>
      <c r="BD143">
        <v>4</v>
      </c>
      <c r="BE143" t="str">
        <f>CONCATENATE($BE$3,AY140,AZ140,BA140,BB140)</f>
        <v>~/EHFI/combine_summary_stats.pl -m pattern -w Analysis_28w -b Analysis_28b -o Analysis_28.P_VALUE_SUMMARY</v>
      </c>
      <c r="BH143" s="27" t="s">
        <v>657</v>
      </c>
      <c r="BI143" t="s">
        <v>657</v>
      </c>
    </row>
    <row r="144" spans="2:61">
      <c r="BC144" s="23">
        <v>28</v>
      </c>
      <c r="BD144">
        <v>5</v>
      </c>
    </row>
    <row r="145" spans="2:61">
      <c r="AL145" t="str">
        <f>CONCATENATE(F146)</f>
        <v>Analysis_29</v>
      </c>
      <c r="AY145" t="str">
        <f>CONCATENATE("-m pattern")</f>
        <v>-m pattern</v>
      </c>
      <c r="AZ145" t="str">
        <f>CONCATENATE(" -w ",F146,"w")</f>
        <v xml:space="preserve"> -w Analysis_29w</v>
      </c>
      <c r="BA145" t="str">
        <f>CONCATENATE(" -b ",F146,"b")</f>
        <v xml:space="preserve"> -b Analysis_29b</v>
      </c>
      <c r="BB145" s="23" t="str">
        <f>CONCATENATE(" -o ",F146,".P_VALUE_SUMMARY")</f>
        <v xml:space="preserve"> -o Analysis_29.P_VALUE_SUMMARY</v>
      </c>
      <c r="BC145" s="23">
        <v>29</v>
      </c>
      <c r="BD145">
        <v>1</v>
      </c>
      <c r="BE145" t="str">
        <f>CONCATENATE("# ",AL145)</f>
        <v># Analysis_29</v>
      </c>
      <c r="BH145" s="27" t="s">
        <v>565</v>
      </c>
      <c r="BI145" t="s">
        <v>565</v>
      </c>
    </row>
    <row r="146" spans="2:61">
      <c r="B146">
        <v>3</v>
      </c>
      <c r="C146" t="str">
        <f>VLOOKUP(D146,'datasets and notes'!$K$3:$L$18,2,FALSE)</f>
        <v>3.MG-RAST.MG-RAST_default.included.raw</v>
      </c>
      <c r="D146" t="str">
        <f>CONCATENATE(G146,".",L146,".",M146,".",K146)</f>
        <v>MG-RAST.MG-RAST_default.included.raw</v>
      </c>
      <c r="E146">
        <v>29</v>
      </c>
      <c r="F146" s="16" t="s">
        <v>243</v>
      </c>
      <c r="G146" s="16" t="s">
        <v>4</v>
      </c>
      <c r="H146" s="16" t="s">
        <v>551</v>
      </c>
      <c r="I146" s="16" t="s">
        <v>54</v>
      </c>
      <c r="J146" s="16" t="s">
        <v>47</v>
      </c>
      <c r="K146" s="16" t="s">
        <v>5</v>
      </c>
      <c r="L146" s="16" t="s">
        <v>48</v>
      </c>
      <c r="M146" s="16" t="s">
        <v>49</v>
      </c>
      <c r="N146" s="17">
        <v>0.32</v>
      </c>
      <c r="O146" s="17">
        <v>7.0000000000000007E-2</v>
      </c>
      <c r="P146" s="17">
        <v>0.24</v>
      </c>
      <c r="Q146" s="17">
        <v>0.06</v>
      </c>
      <c r="R146" s="17">
        <v>0.13</v>
      </c>
      <c r="S146" s="17">
        <v>0.11</v>
      </c>
      <c r="T146" s="17">
        <v>0</v>
      </c>
      <c r="U146" s="17">
        <v>0.04</v>
      </c>
      <c r="V146" s="17">
        <v>0.14000000000000001</v>
      </c>
      <c r="W146" s="17">
        <v>0.61</v>
      </c>
      <c r="X146" s="17">
        <v>0.75</v>
      </c>
      <c r="Y146" s="17">
        <v>0.74</v>
      </c>
      <c r="Z146" s="17">
        <v>0.31</v>
      </c>
      <c r="AA146" s="17">
        <v>0.79</v>
      </c>
      <c r="AB146" s="17">
        <v>0.19</v>
      </c>
      <c r="AC146" s="17">
        <v>0.86</v>
      </c>
      <c r="AD146" s="17" t="s">
        <v>245</v>
      </c>
      <c r="AE146" s="17" t="s">
        <v>246</v>
      </c>
      <c r="AF146" s="17">
        <v>0.63</v>
      </c>
      <c r="AG146" s="18">
        <v>0.54</v>
      </c>
      <c r="AH146" s="19">
        <v>1.5000000000000005E-3</v>
      </c>
      <c r="AI146" s="19">
        <v>1.6701717529076236E-3</v>
      </c>
      <c r="AJ146" s="18">
        <v>14</v>
      </c>
      <c r="AL146" t="str">
        <f>CONCATENATE(" -f ",C146)</f>
        <v xml:space="preserve"> -f 3.MG-RAST.MG-RAST_default.included.raw</v>
      </c>
      <c r="AM146" t="str">
        <f>CONCATENATE(" ","-g ","EHFI.groups ")</f>
        <v xml:space="preserve"> -g EHFI.groups </v>
      </c>
      <c r="AN146" t="str">
        <f>CONCATENATE("-s ","lt"," ")</f>
        <v xml:space="preserve">-s lt </v>
      </c>
      <c r="AO146" t="str">
        <f>CONCATENATE("-p ",$AO$1 )</f>
        <v>-p 10000</v>
      </c>
      <c r="AP146" t="str">
        <f>CONCATENATE(" -t dataset_rand ")</f>
        <v xml:space="preserve"> -t dataset_rand </v>
      </c>
      <c r="AQ146" t="str">
        <f>CONCATENATE("-m ",I146," ")</f>
        <v xml:space="preserve">-m euclidean </v>
      </c>
      <c r="AR146" t="str">
        <f>CONCATENATE("-z ",H146," ")</f>
        <v xml:space="preserve">-z MG-RAST_pipe </v>
      </c>
      <c r="AU146" t="str">
        <f>CONCATENATE("-c ",$AU$1," ")</f>
        <v xml:space="preserve">-c 10 </v>
      </c>
      <c r="AV146" t="str">
        <f>CONCATENATE("-o ",F146,"w")</f>
        <v>-o Analysis_29w</v>
      </c>
      <c r="AW146" s="23" t="s">
        <v>615</v>
      </c>
      <c r="BC146" s="23">
        <v>29</v>
      </c>
      <c r="BD146">
        <v>2</v>
      </c>
      <c r="BE146" t="str">
        <f>CONCATENATE($BE$2,AL146,AM146,AN146,AO146,AP146,AQ146,AR146,AS146,AT146,AU146,AV146,AW146)</f>
        <v>~/EHFI/plot_pco_with_stats_all.3-4-13.pl -f 3.MG-RAST.MG-RAST_default.included.raw -g EHFI.groups -s lt -p 10000 -t dataset_rand -m euclidean -z MG-RAST_pipe -c 10 -o Analysis_29w -cleanup</v>
      </c>
      <c r="BH146" s="27" t="s">
        <v>737</v>
      </c>
      <c r="BI146" t="s">
        <v>1271</v>
      </c>
    </row>
    <row r="147" spans="2:61">
      <c r="AL147" t="str">
        <f>CONCATENATE(" -f ",C146," ")</f>
        <v xml:space="preserve"> -f 3.MG-RAST.MG-RAST_default.included.raw </v>
      </c>
      <c r="AM147" t="str">
        <f>CONCATENATE(" ","-g ","EHFI.groups ")</f>
        <v xml:space="preserve"> -g EHFI.groups </v>
      </c>
      <c r="AN147" t="str">
        <f>CONCATENATE("-s ","gt"," ")</f>
        <v xml:space="preserve">-s gt </v>
      </c>
      <c r="AO147" t="str">
        <f>CONCATENATE("-p ",$AO$1 )</f>
        <v>-p 10000</v>
      </c>
      <c r="AP147" t="str">
        <f>CONCATENATE(" -t rowwise_rand ")</f>
        <v xml:space="preserve"> -t rowwise_rand </v>
      </c>
      <c r="AQ147" t="str">
        <f>CONCATENATE("-m ",I146," ")</f>
        <v xml:space="preserve">-m euclidean </v>
      </c>
      <c r="AR147" t="str">
        <f>CONCATENATE("-z ",H146," ")</f>
        <v xml:space="preserve">-z MG-RAST_pipe </v>
      </c>
      <c r="AU147" t="str">
        <f>CONCATENATE("-c ",$AU$1," ")</f>
        <v xml:space="preserve">-c 10 </v>
      </c>
      <c r="AV147" t="str">
        <f>CONCATENATE("-o ", F146,"b")</f>
        <v>-o Analysis_29b</v>
      </c>
      <c r="AW147" s="23" t="s">
        <v>615</v>
      </c>
      <c r="BB147" s="23"/>
      <c r="BC147" s="23">
        <v>29</v>
      </c>
      <c r="BD147">
        <v>3</v>
      </c>
      <c r="BE147" t="str">
        <f>CONCATENATE($BE$2,AL147,AM147,AN147,AO147,AP147,AQ147,AR147,AS147,AT147,AU147,AV147,AW147)</f>
        <v>~/EHFI/plot_pco_with_stats_all.3-4-13.pl -f 3.MG-RAST.MG-RAST_default.included.raw  -g EHFI.groups -s gt -p 10000 -t rowwise_rand -m euclidean -z MG-RAST_pipe -c 10 -o Analysis_29b -cleanup</v>
      </c>
      <c r="BH147" s="27" t="s">
        <v>738</v>
      </c>
      <c r="BI147" t="s">
        <v>1272</v>
      </c>
    </row>
    <row r="148" spans="2:61">
      <c r="BC148" s="23">
        <v>29</v>
      </c>
      <c r="BD148">
        <v>4</v>
      </c>
      <c r="BE148" t="str">
        <f>CONCATENATE($BE$3,AY145,AZ145,BA145,BB145)</f>
        <v>~/EHFI/combine_summary_stats.pl -m pattern -w Analysis_29w -b Analysis_29b -o Analysis_29.P_VALUE_SUMMARY</v>
      </c>
      <c r="BH148" s="27" t="s">
        <v>622</v>
      </c>
      <c r="BI148" t="s">
        <v>622</v>
      </c>
    </row>
    <row r="149" spans="2:61">
      <c r="BC149" s="23">
        <v>29</v>
      </c>
      <c r="BD149">
        <v>5</v>
      </c>
    </row>
    <row r="150" spans="2:61">
      <c r="AL150" t="str">
        <f>CONCATENATE(F151)</f>
        <v>Analysis_30</v>
      </c>
      <c r="AY150" t="str">
        <f>CONCATENATE("-m pattern")</f>
        <v>-m pattern</v>
      </c>
      <c r="AZ150" t="str">
        <f>CONCATENATE(" -w ",F151,"w")</f>
        <v xml:space="preserve"> -w Analysis_30w</v>
      </c>
      <c r="BA150" t="str">
        <f>CONCATENATE(" -b ",F151,"b")</f>
        <v xml:space="preserve"> -b Analysis_30b</v>
      </c>
      <c r="BB150" s="23" t="str">
        <f>CONCATENATE(" -o ",F151,".P_VALUE_SUMMARY")</f>
        <v xml:space="preserve"> -o Analysis_30.P_VALUE_SUMMARY</v>
      </c>
      <c r="BC150" s="23">
        <v>30</v>
      </c>
      <c r="BD150">
        <v>1</v>
      </c>
      <c r="BE150" t="str">
        <f>CONCATENATE("# ",AL150)</f>
        <v># Analysis_30</v>
      </c>
      <c r="BH150" s="27" t="s">
        <v>571</v>
      </c>
      <c r="BI150" t="s">
        <v>571</v>
      </c>
    </row>
    <row r="151" spans="2:61">
      <c r="B151">
        <v>4</v>
      </c>
      <c r="C151" t="str">
        <f>VLOOKUP(D151,'datasets and notes'!$K$3:$L$18,2,FALSE)</f>
        <v>4.MG-RAST.MG-RAST_default.included.norm</v>
      </c>
      <c r="D151" t="str">
        <f>CONCATENATE(G151,".",L151,".",M151,".",K151)</f>
        <v>MG-RAST.MG-RAST_default.included.norm</v>
      </c>
      <c r="E151">
        <v>30</v>
      </c>
      <c r="F151" s="16" t="s">
        <v>247</v>
      </c>
      <c r="G151" s="16" t="s">
        <v>4</v>
      </c>
      <c r="H151" s="16" t="s">
        <v>551</v>
      </c>
      <c r="I151" s="16" t="s">
        <v>54</v>
      </c>
      <c r="J151" s="16" t="s">
        <v>47</v>
      </c>
      <c r="K151" s="16" t="s">
        <v>6</v>
      </c>
      <c r="L151" s="16" t="s">
        <v>48</v>
      </c>
      <c r="M151" s="16" t="s">
        <v>49</v>
      </c>
      <c r="N151" s="17">
        <v>0.28999999999999998</v>
      </c>
      <c r="O151" s="17">
        <v>0.08</v>
      </c>
      <c r="P151" s="17">
        <v>0.04</v>
      </c>
      <c r="Q151" s="17">
        <v>0.12</v>
      </c>
      <c r="R151" s="17">
        <v>0.21</v>
      </c>
      <c r="S151" s="17">
        <v>0.02</v>
      </c>
      <c r="T151" s="17">
        <v>0</v>
      </c>
      <c r="U151" s="17">
        <v>0.15</v>
      </c>
      <c r="V151" s="17">
        <v>0.27</v>
      </c>
      <c r="W151" s="17">
        <v>0.71</v>
      </c>
      <c r="X151" s="17">
        <v>0.95</v>
      </c>
      <c r="Y151" s="17">
        <v>0.86</v>
      </c>
      <c r="Z151" s="17">
        <v>0.4</v>
      </c>
      <c r="AA151" s="17">
        <v>0.86</v>
      </c>
      <c r="AB151" s="17">
        <v>0.31</v>
      </c>
      <c r="AC151" s="17">
        <v>0.93</v>
      </c>
      <c r="AD151" s="17">
        <v>0.97</v>
      </c>
      <c r="AE151" s="17">
        <v>0.96</v>
      </c>
      <c r="AF151" s="17">
        <v>0.9</v>
      </c>
      <c r="AG151" s="18">
        <v>0.84</v>
      </c>
      <c r="AH151" s="19">
        <v>1.0000000000000005E-3</v>
      </c>
      <c r="AI151" s="19">
        <v>4.4494718330152868E-19</v>
      </c>
      <c r="AJ151" s="18">
        <v>9</v>
      </c>
      <c r="AL151" t="str">
        <f>CONCATENATE(" -f ",C151)</f>
        <v xml:space="preserve"> -f 4.MG-RAST.MG-RAST_default.included.norm</v>
      </c>
      <c r="AM151" t="str">
        <f>CONCATENATE(" ","-g ","EHFI.groups ")</f>
        <v xml:space="preserve"> -g EHFI.groups </v>
      </c>
      <c r="AN151" t="str">
        <f>CONCATENATE("-s ","lt"," ")</f>
        <v xml:space="preserve">-s lt </v>
      </c>
      <c r="AO151" t="str">
        <f>CONCATENATE("-p ",$AO$1 )</f>
        <v>-p 10000</v>
      </c>
      <c r="AP151" t="str">
        <f>CONCATENATE(" -t dataset_rand ")</f>
        <v xml:space="preserve"> -t dataset_rand </v>
      </c>
      <c r="AQ151" t="str">
        <f>CONCATENATE("-m ",I151," ")</f>
        <v xml:space="preserve">-m euclidean </v>
      </c>
      <c r="AR151" t="str">
        <f>CONCATENATE("-z ",H151," ")</f>
        <v xml:space="preserve">-z MG-RAST_pipe </v>
      </c>
      <c r="AU151" t="str">
        <f>CONCATENATE("-c ",$AU$1," ")</f>
        <v xml:space="preserve">-c 10 </v>
      </c>
      <c r="AV151" t="str">
        <f>CONCATENATE("-o ",F151,"w")</f>
        <v>-o Analysis_30w</v>
      </c>
      <c r="AW151" s="23" t="s">
        <v>615</v>
      </c>
      <c r="BC151" s="23">
        <v>30</v>
      </c>
      <c r="BD151">
        <v>2</v>
      </c>
      <c r="BE151" t="str">
        <f>CONCATENATE($BE$2,AL151,AM151,AN151,AO151,AP151,AQ151,AR151,AS151,AT151,AU151,AV151,AW151)</f>
        <v>~/EHFI/plot_pco_with_stats_all.3-4-13.pl -f 4.MG-RAST.MG-RAST_default.included.norm -g EHFI.groups -s lt -p 10000 -t dataset_rand -m euclidean -z MG-RAST_pipe -c 10 -o Analysis_30w -cleanup</v>
      </c>
      <c r="BH151" s="27" t="s">
        <v>739</v>
      </c>
      <c r="BI151" t="s">
        <v>1273</v>
      </c>
    </row>
    <row r="152" spans="2:61">
      <c r="AL152" t="str">
        <f>CONCATENATE(" -f ",C151," ")</f>
        <v xml:space="preserve"> -f 4.MG-RAST.MG-RAST_default.included.norm </v>
      </c>
      <c r="AM152" t="str">
        <f>CONCATENATE(" ","-g ","EHFI.groups ")</f>
        <v xml:space="preserve"> -g EHFI.groups </v>
      </c>
      <c r="AN152" t="str">
        <f>CONCATENATE("-s ","gt"," ")</f>
        <v xml:space="preserve">-s gt </v>
      </c>
      <c r="AO152" t="str">
        <f>CONCATENATE("-p ",$AO$1 )</f>
        <v>-p 10000</v>
      </c>
      <c r="AP152" t="str">
        <f>CONCATENATE(" -t rowwise_rand ")</f>
        <v xml:space="preserve"> -t rowwise_rand </v>
      </c>
      <c r="AQ152" t="str">
        <f>CONCATENATE("-m ",I151," ")</f>
        <v xml:space="preserve">-m euclidean </v>
      </c>
      <c r="AR152" t="str">
        <f>CONCATENATE("-z ",H151," ")</f>
        <v xml:space="preserve">-z MG-RAST_pipe </v>
      </c>
      <c r="AU152" t="str">
        <f>CONCATENATE("-c ",$AU$1," ")</f>
        <v xml:space="preserve">-c 10 </v>
      </c>
      <c r="AV152" t="str">
        <f>CONCATENATE("-o ", F151,"b")</f>
        <v>-o Analysis_30b</v>
      </c>
      <c r="AW152" s="23" t="s">
        <v>615</v>
      </c>
      <c r="BB152" s="23"/>
      <c r="BC152" s="23">
        <v>30</v>
      </c>
      <c r="BD152">
        <v>3</v>
      </c>
      <c r="BE152" t="str">
        <f>CONCATENATE($BE$2,AL152,AM152,AN152,AO152,AP152,AQ152,AR152,AS152,AT152,AU152,AV152,AW152)</f>
        <v>~/EHFI/plot_pco_with_stats_all.3-4-13.pl -f 4.MG-RAST.MG-RAST_default.included.norm  -g EHFI.groups -s gt -p 10000 -t rowwise_rand -m euclidean -z MG-RAST_pipe -c 10 -o Analysis_30b -cleanup</v>
      </c>
      <c r="BH152" s="27" t="s">
        <v>740</v>
      </c>
      <c r="BI152" t="s">
        <v>1274</v>
      </c>
    </row>
    <row r="153" spans="2:61">
      <c r="BC153" s="23">
        <v>30</v>
      </c>
      <c r="BD153">
        <v>4</v>
      </c>
      <c r="BE153" t="str">
        <f>CONCATENATE($BE$3,AY150,AZ150,BA150,BB150)</f>
        <v>~/EHFI/combine_summary_stats.pl -m pattern -w Analysis_30w -b Analysis_30b -o Analysis_30.P_VALUE_SUMMARY</v>
      </c>
      <c r="BH153" s="27" t="s">
        <v>628</v>
      </c>
      <c r="BI153" t="s">
        <v>628</v>
      </c>
    </row>
    <row r="154" spans="2:61">
      <c r="BC154" s="23">
        <v>30</v>
      </c>
      <c r="BD154">
        <v>5</v>
      </c>
    </row>
    <row r="155" spans="2:61">
      <c r="AL155" t="str">
        <f>CONCATENATE(F156)</f>
        <v>Analysis_31</v>
      </c>
      <c r="AY155" t="str">
        <f>CONCATENATE("-m pattern")</f>
        <v>-m pattern</v>
      </c>
      <c r="AZ155" t="str">
        <f>CONCATENATE(" -w ",F156,"w")</f>
        <v xml:space="preserve"> -w Analysis_31w</v>
      </c>
      <c r="BA155" t="str">
        <f>CONCATENATE(" -b ",F156,"b")</f>
        <v xml:space="preserve"> -b Analysis_31b</v>
      </c>
      <c r="BB155" s="23" t="str">
        <f>CONCATENATE(" -o ",F156,".P_VALUE_SUMMARY")</f>
        <v xml:space="preserve"> -o Analysis_31.P_VALUE_SUMMARY</v>
      </c>
      <c r="BC155" s="23">
        <v>31</v>
      </c>
      <c r="BD155">
        <v>1</v>
      </c>
      <c r="BE155" t="str">
        <f>CONCATENATE("# ",AL155)</f>
        <v># Analysis_31</v>
      </c>
      <c r="BH155" s="27" t="s">
        <v>579</v>
      </c>
      <c r="BI155" t="s">
        <v>579</v>
      </c>
    </row>
    <row r="156" spans="2:61">
      <c r="B156">
        <v>7</v>
      </c>
      <c r="C156" t="str">
        <f>VLOOKUP(D156,'datasets and notes'!$K$3:$L$18,2,FALSE)</f>
        <v>7.MG-RAST.100p.included.raw</v>
      </c>
      <c r="D156" t="str">
        <f>CONCATENATE(G156,".",L156,".",M156,".",K156)</f>
        <v>MG-RAST.100p.included.raw</v>
      </c>
      <c r="E156">
        <v>31</v>
      </c>
      <c r="F156" s="16" t="s">
        <v>248</v>
      </c>
      <c r="G156" s="16" t="s">
        <v>4</v>
      </c>
      <c r="H156" s="16" t="s">
        <v>551</v>
      </c>
      <c r="I156" s="16" t="s">
        <v>54</v>
      </c>
      <c r="J156" s="16" t="s">
        <v>244</v>
      </c>
      <c r="K156" s="16" t="s">
        <v>5</v>
      </c>
      <c r="L156" s="16" t="s">
        <v>7</v>
      </c>
      <c r="M156" s="16" t="s">
        <v>49</v>
      </c>
      <c r="N156" s="17">
        <v>0.45</v>
      </c>
      <c r="O156" s="17">
        <v>0.2</v>
      </c>
      <c r="P156" s="17">
        <v>0</v>
      </c>
      <c r="Q156" s="17">
        <v>0.36</v>
      </c>
      <c r="R156" s="17">
        <v>0.22</v>
      </c>
      <c r="S156" s="17">
        <v>0.16</v>
      </c>
      <c r="T156" s="17">
        <v>0.09</v>
      </c>
      <c r="U156" s="17">
        <v>0.43</v>
      </c>
      <c r="V156" s="17">
        <v>0.61</v>
      </c>
      <c r="W156" s="17">
        <v>0.67</v>
      </c>
      <c r="X156" s="17">
        <v>0.96</v>
      </c>
      <c r="Y156" s="17">
        <v>0.87</v>
      </c>
      <c r="Z156" s="17">
        <v>0.51</v>
      </c>
      <c r="AA156" s="17">
        <v>0.84</v>
      </c>
      <c r="AB156" s="17">
        <v>0.7</v>
      </c>
      <c r="AC156" s="17">
        <v>0.92</v>
      </c>
      <c r="AD156" s="17" t="s">
        <v>249</v>
      </c>
      <c r="AE156" s="17" t="s">
        <v>250</v>
      </c>
      <c r="AF156" s="17">
        <v>0.94</v>
      </c>
      <c r="AG156" s="18">
        <v>0.89</v>
      </c>
      <c r="AH156" s="19">
        <v>1.8000000000000002E-3</v>
      </c>
      <c r="AI156" s="19">
        <v>2.7834094957538374E-3</v>
      </c>
      <c r="AJ156" s="18">
        <v>16</v>
      </c>
      <c r="AL156" t="str">
        <f>CONCATENATE(" -f ",C156)</f>
        <v xml:space="preserve"> -f 7.MG-RAST.100p.included.raw</v>
      </c>
      <c r="AM156" t="str">
        <f>CONCATENATE(" ","-g ","EHFI.groups ")</f>
        <v xml:space="preserve"> -g EHFI.groups </v>
      </c>
      <c r="AN156" t="str">
        <f>CONCATENATE("-s ","lt"," ")</f>
        <v xml:space="preserve">-s lt </v>
      </c>
      <c r="AO156" t="str">
        <f>CONCATENATE("-p ",$AO$1 )</f>
        <v>-p 10000</v>
      </c>
      <c r="AP156" t="str">
        <f>CONCATENATE(" -t dataset_rand ")</f>
        <v xml:space="preserve"> -t dataset_rand </v>
      </c>
      <c r="AQ156" t="str">
        <f>CONCATENATE("-m ",I156," ")</f>
        <v xml:space="preserve">-m euclidean </v>
      </c>
      <c r="AR156" t="str">
        <f>CONCATENATE("-z ",H156," ")</f>
        <v xml:space="preserve">-z MG-RAST_pipe </v>
      </c>
      <c r="AU156" t="str">
        <f>CONCATENATE("-c ",$AU$1," ")</f>
        <v xml:space="preserve">-c 10 </v>
      </c>
      <c r="AV156" t="str">
        <f>CONCATENATE("-o ",F156,"w")</f>
        <v>-o Analysis_31w</v>
      </c>
      <c r="AW156" s="23" t="s">
        <v>615</v>
      </c>
      <c r="BC156" s="23">
        <v>31</v>
      </c>
      <c r="BD156">
        <v>2</v>
      </c>
      <c r="BE156" t="str">
        <f>CONCATENATE($BE$2,AL156,AM156,AN156,AO156,AP156,AQ156,AR156,AS156,AT156,AU156,AV156,AW156)</f>
        <v>~/EHFI/plot_pco_with_stats_all.3-4-13.pl -f 7.MG-RAST.100p.included.raw -g EHFI.groups -s lt -p 10000 -t dataset_rand -m euclidean -z MG-RAST_pipe -c 10 -o Analysis_31w -cleanup</v>
      </c>
      <c r="BH156" s="27" t="s">
        <v>741</v>
      </c>
      <c r="BI156" t="s">
        <v>1275</v>
      </c>
    </row>
    <row r="157" spans="2:61">
      <c r="AL157" t="str">
        <f>CONCATENATE(" -f ",C156," ")</f>
        <v xml:space="preserve"> -f 7.MG-RAST.100p.included.raw </v>
      </c>
      <c r="AM157" t="str">
        <f>CONCATENATE(" ","-g ","EHFI.groups ")</f>
        <v xml:space="preserve"> -g EHFI.groups </v>
      </c>
      <c r="AN157" t="str">
        <f>CONCATENATE("-s ","gt"," ")</f>
        <v xml:space="preserve">-s gt </v>
      </c>
      <c r="AO157" t="str">
        <f>CONCATENATE("-p ",$AO$1 )</f>
        <v>-p 10000</v>
      </c>
      <c r="AP157" t="str">
        <f>CONCATENATE(" -t rowwise_rand ")</f>
        <v xml:space="preserve"> -t rowwise_rand </v>
      </c>
      <c r="AQ157" t="str">
        <f>CONCATENATE("-m ",I156," ")</f>
        <v xml:space="preserve">-m euclidean </v>
      </c>
      <c r="AR157" t="str">
        <f>CONCATENATE("-z ",H156," ")</f>
        <v xml:space="preserve">-z MG-RAST_pipe </v>
      </c>
      <c r="AU157" t="str">
        <f>CONCATENATE("-c ",$AU$1," ")</f>
        <v xml:space="preserve">-c 10 </v>
      </c>
      <c r="AV157" t="str">
        <f>CONCATENATE("-o ", F156,"b")</f>
        <v>-o Analysis_31b</v>
      </c>
      <c r="AW157" s="23" t="s">
        <v>615</v>
      </c>
      <c r="BB157" s="23"/>
      <c r="BC157" s="23">
        <v>31</v>
      </c>
      <c r="BD157">
        <v>3</v>
      </c>
      <c r="BE157" t="str">
        <f>CONCATENATE($BE$2,AL157,AM157,AN157,AO157,AP157,AQ157,AR157,AS157,AT157,AU157,AV157,AW157)</f>
        <v>~/EHFI/plot_pco_with_stats_all.3-4-13.pl -f 7.MG-RAST.100p.included.raw  -g EHFI.groups -s gt -p 10000 -t rowwise_rand -m euclidean -z MG-RAST_pipe -c 10 -o Analysis_31b -cleanup</v>
      </c>
      <c r="BH157" s="27" t="s">
        <v>742</v>
      </c>
      <c r="BI157" t="s">
        <v>1276</v>
      </c>
    </row>
    <row r="158" spans="2:61">
      <c r="BC158" s="23">
        <v>31</v>
      </c>
      <c r="BD158">
        <v>4</v>
      </c>
      <c r="BE158" t="str">
        <f>CONCATENATE($BE$3,AY155,AZ155,BA155,BB155)</f>
        <v>~/EHFI/combine_summary_stats.pl -m pattern -w Analysis_31w -b Analysis_31b -o Analysis_31.P_VALUE_SUMMARY</v>
      </c>
      <c r="BH158" s="27" t="s">
        <v>636</v>
      </c>
      <c r="BI158" t="s">
        <v>636</v>
      </c>
    </row>
    <row r="159" spans="2:61">
      <c r="BC159" s="23">
        <v>31</v>
      </c>
      <c r="BD159">
        <v>5</v>
      </c>
    </row>
    <row r="160" spans="2:61">
      <c r="AL160" t="str">
        <f>CONCATENATE(F161)</f>
        <v>Analysis_32</v>
      </c>
      <c r="AY160" t="str">
        <f>CONCATENATE("-m pattern")</f>
        <v>-m pattern</v>
      </c>
      <c r="AZ160" t="str">
        <f>CONCATENATE(" -w ",F161,"w")</f>
        <v xml:space="preserve"> -w Analysis_32w</v>
      </c>
      <c r="BA160" t="str">
        <f>CONCATENATE(" -b ",F161,"b")</f>
        <v xml:space="preserve"> -b Analysis_32b</v>
      </c>
      <c r="BB160" s="23" t="str">
        <f>CONCATENATE(" -o ",F161,".P_VALUE_SUMMARY")</f>
        <v xml:space="preserve"> -o Analysis_32.P_VALUE_SUMMARY</v>
      </c>
      <c r="BC160" s="23">
        <v>32</v>
      </c>
      <c r="BD160">
        <v>1</v>
      </c>
      <c r="BE160" t="str">
        <f>CONCATENATE("# ",AL160)</f>
        <v># Analysis_32</v>
      </c>
      <c r="BH160" s="27" t="s">
        <v>583</v>
      </c>
      <c r="BI160" t="s">
        <v>583</v>
      </c>
    </row>
    <row r="161" spans="2:61">
      <c r="B161">
        <v>8</v>
      </c>
      <c r="C161" t="str">
        <f>VLOOKUP(D161,'datasets and notes'!$K$3:$L$18,2,FALSE)</f>
        <v>8.MG-RAST.100p.included.norm</v>
      </c>
      <c r="D161" t="str">
        <f>CONCATENATE(G161,".",L161,".",M161,".",K161)</f>
        <v>MG-RAST.100p.included.norm</v>
      </c>
      <c r="E161">
        <v>32</v>
      </c>
      <c r="F161" s="16" t="s">
        <v>251</v>
      </c>
      <c r="G161" s="16" t="s">
        <v>4</v>
      </c>
      <c r="H161" s="16" t="s">
        <v>551</v>
      </c>
      <c r="I161" s="16" t="s">
        <v>54</v>
      </c>
      <c r="J161" s="16" t="s">
        <v>244</v>
      </c>
      <c r="K161" s="16" t="s">
        <v>6</v>
      </c>
      <c r="L161" s="16" t="s">
        <v>7</v>
      </c>
      <c r="M161" s="16" t="s">
        <v>49</v>
      </c>
      <c r="N161" s="17">
        <v>0.12</v>
      </c>
      <c r="O161" s="17">
        <v>0.12</v>
      </c>
      <c r="P161" s="17">
        <v>0.04</v>
      </c>
      <c r="Q161" s="17">
        <v>0.23</v>
      </c>
      <c r="R161" s="17">
        <v>0.22</v>
      </c>
      <c r="S161" s="17">
        <v>0</v>
      </c>
      <c r="T161" s="17">
        <v>0.08</v>
      </c>
      <c r="U161" s="17">
        <v>0.28999999999999998</v>
      </c>
      <c r="V161" s="17">
        <v>0.36</v>
      </c>
      <c r="W161" s="17">
        <v>0.59</v>
      </c>
      <c r="X161" s="17">
        <v>0.94</v>
      </c>
      <c r="Y161" s="17">
        <v>0.82</v>
      </c>
      <c r="Z161" s="17">
        <v>0.4</v>
      </c>
      <c r="AA161" s="17">
        <v>0.81</v>
      </c>
      <c r="AB161" s="17">
        <v>0.51</v>
      </c>
      <c r="AC161" s="17">
        <v>0.9</v>
      </c>
      <c r="AD161" s="17">
        <v>0.93</v>
      </c>
      <c r="AE161" s="17">
        <v>0.89</v>
      </c>
      <c r="AF161" s="17">
        <v>0.87</v>
      </c>
      <c r="AG161" s="18">
        <v>0.79</v>
      </c>
      <c r="AH161" s="19">
        <v>1.0000000000000005E-3</v>
      </c>
      <c r="AI161" s="19">
        <v>4.4494718330152868E-19</v>
      </c>
      <c r="AJ161" s="18">
        <v>10</v>
      </c>
      <c r="AL161" t="str">
        <f>CONCATENATE(" -f ",C161)</f>
        <v xml:space="preserve"> -f 8.MG-RAST.100p.included.norm</v>
      </c>
      <c r="AM161" t="str">
        <f>CONCATENATE(" ","-g ","EHFI.groups ")</f>
        <v xml:space="preserve"> -g EHFI.groups </v>
      </c>
      <c r="AN161" t="str">
        <f>CONCATENATE("-s ","lt"," ")</f>
        <v xml:space="preserve">-s lt </v>
      </c>
      <c r="AO161" t="str">
        <f>CONCATENATE("-p ",$AO$1 )</f>
        <v>-p 10000</v>
      </c>
      <c r="AP161" t="str">
        <f>CONCATENATE(" -t dataset_rand ")</f>
        <v xml:space="preserve"> -t dataset_rand </v>
      </c>
      <c r="AQ161" t="str">
        <f>CONCATENATE("-m ",I161," ")</f>
        <v xml:space="preserve">-m euclidean </v>
      </c>
      <c r="AR161" t="str">
        <f>CONCATENATE("-z ",H161," ")</f>
        <v xml:space="preserve">-z MG-RAST_pipe </v>
      </c>
      <c r="AU161" t="str">
        <f>CONCATENATE("-c ",$AU$1," ")</f>
        <v xml:space="preserve">-c 10 </v>
      </c>
      <c r="AV161" t="str">
        <f>CONCATENATE("-o ",F161,"w")</f>
        <v>-o Analysis_32w</v>
      </c>
      <c r="AW161" s="23" t="s">
        <v>615</v>
      </c>
      <c r="BC161" s="23">
        <v>32</v>
      </c>
      <c r="BD161">
        <v>2</v>
      </c>
      <c r="BE161" t="str">
        <f>CONCATENATE($BE$2,AL161,AM161,AN161,AO161,AP161,AQ161,AR161,AS161,AT161,AU161,AV161,AW161)</f>
        <v>~/EHFI/plot_pco_with_stats_all.3-4-13.pl -f 8.MG-RAST.100p.included.norm -g EHFI.groups -s lt -p 10000 -t dataset_rand -m euclidean -z MG-RAST_pipe -c 10 -o Analysis_32w -cleanup</v>
      </c>
      <c r="BH161" s="27" t="s">
        <v>743</v>
      </c>
      <c r="BI161" t="s">
        <v>1277</v>
      </c>
    </row>
    <row r="162" spans="2:61">
      <c r="AL162" t="str">
        <f>CONCATENATE(" -f ",C161," ")</f>
        <v xml:space="preserve"> -f 8.MG-RAST.100p.included.norm </v>
      </c>
      <c r="AM162" t="str">
        <f>CONCATENATE(" ","-g ","EHFI.groups ")</f>
        <v xml:space="preserve"> -g EHFI.groups </v>
      </c>
      <c r="AN162" t="str">
        <f>CONCATENATE("-s ","gt"," ")</f>
        <v xml:space="preserve">-s gt </v>
      </c>
      <c r="AO162" t="str">
        <f>CONCATENATE("-p ",$AO$1 )</f>
        <v>-p 10000</v>
      </c>
      <c r="AP162" t="str">
        <f>CONCATENATE(" -t rowwise_rand ")</f>
        <v xml:space="preserve"> -t rowwise_rand </v>
      </c>
      <c r="AQ162" t="str">
        <f>CONCATENATE("-m ",I161," ")</f>
        <v xml:space="preserve">-m euclidean </v>
      </c>
      <c r="AR162" t="str">
        <f>CONCATENATE("-z ",H161," ")</f>
        <v xml:space="preserve">-z MG-RAST_pipe </v>
      </c>
      <c r="AU162" t="str">
        <f>CONCATENATE("-c ",$AU$1," ")</f>
        <v xml:space="preserve">-c 10 </v>
      </c>
      <c r="AV162" t="str">
        <f>CONCATENATE("-o ", F161,"b")</f>
        <v>-o Analysis_32b</v>
      </c>
      <c r="AW162" s="23" t="s">
        <v>615</v>
      </c>
      <c r="BB162" s="23"/>
      <c r="BC162" s="23">
        <v>32</v>
      </c>
      <c r="BD162">
        <v>3</v>
      </c>
      <c r="BE162" t="str">
        <f>CONCATENATE($BE$2,AL162,AM162,AN162,AO162,AP162,AQ162,AR162,AS162,AT162,AU162,AV162,AW162)</f>
        <v>~/EHFI/plot_pco_with_stats_all.3-4-13.pl -f 8.MG-RAST.100p.included.norm  -g EHFI.groups -s gt -p 10000 -t rowwise_rand -m euclidean -z MG-RAST_pipe -c 10 -o Analysis_32b -cleanup</v>
      </c>
      <c r="BH162" s="27" t="s">
        <v>744</v>
      </c>
      <c r="BI162" t="s">
        <v>1278</v>
      </c>
    </row>
    <row r="163" spans="2:61">
      <c r="BC163" s="23">
        <v>32</v>
      </c>
      <c r="BD163">
        <v>4</v>
      </c>
      <c r="BE163" t="str">
        <f>CONCATENATE($BE$3,AY160,AZ160,BA160,BB160)</f>
        <v>~/EHFI/combine_summary_stats.pl -m pattern -w Analysis_32w -b Analysis_32b -o Analysis_32.P_VALUE_SUMMARY</v>
      </c>
      <c r="BH163" s="27" t="s">
        <v>640</v>
      </c>
      <c r="BI163" t="s">
        <v>640</v>
      </c>
    </row>
    <row r="164" spans="2:61">
      <c r="BC164" s="23">
        <v>32</v>
      </c>
      <c r="BD164">
        <v>5</v>
      </c>
    </row>
    <row r="165" spans="2:61">
      <c r="AL165" t="str">
        <f>CONCATENATE(F166)</f>
        <v>Analysis_33</v>
      </c>
      <c r="AY165" t="str">
        <f>CONCATENATE("-m pattern")</f>
        <v>-m pattern</v>
      </c>
      <c r="AZ165" t="str">
        <f>CONCATENATE(" -w ",F166,"w")</f>
        <v xml:space="preserve"> -w Analysis_33w</v>
      </c>
      <c r="BA165" t="str">
        <f>CONCATENATE(" -b ",F166,"b")</f>
        <v xml:space="preserve"> -b Analysis_33b</v>
      </c>
      <c r="BB165" s="23" t="str">
        <f>CONCATENATE(" -o ",F166,".P_VALUE_SUMMARY")</f>
        <v xml:space="preserve"> -o Analysis_33.P_VALUE_SUMMARY</v>
      </c>
      <c r="BC165" s="23">
        <v>33</v>
      </c>
      <c r="BD165">
        <v>1</v>
      </c>
      <c r="BE165" t="str">
        <f>CONCATENATE("# ",AL165)</f>
        <v># Analysis_33</v>
      </c>
      <c r="BH165" s="27" t="s">
        <v>566</v>
      </c>
      <c r="BI165" t="s">
        <v>566</v>
      </c>
    </row>
    <row r="166" spans="2:61">
      <c r="B166">
        <v>3</v>
      </c>
      <c r="C166" t="str">
        <f>VLOOKUP(D166,'datasets and notes'!$K$3:$L$18,2,FALSE)</f>
        <v>3.MG-RAST.MG-RAST_default.included.raw</v>
      </c>
      <c r="D166" t="str">
        <f>CONCATENATE(G166,".",L166,".",M166,".",K166)</f>
        <v>MG-RAST.MG-RAST_default.included.raw</v>
      </c>
      <c r="E166">
        <v>33</v>
      </c>
      <c r="F166" s="16" t="s">
        <v>252</v>
      </c>
      <c r="G166" s="16" t="s">
        <v>4</v>
      </c>
      <c r="H166" s="16" t="s">
        <v>551</v>
      </c>
      <c r="I166" s="16" t="s">
        <v>54</v>
      </c>
      <c r="J166" s="16" t="s">
        <v>47</v>
      </c>
      <c r="K166" s="16" t="s">
        <v>5</v>
      </c>
      <c r="L166" s="16" t="s">
        <v>48</v>
      </c>
      <c r="M166" s="16" t="s">
        <v>49</v>
      </c>
      <c r="N166" s="17">
        <v>0.1</v>
      </c>
      <c r="O166" s="17">
        <v>0.53</v>
      </c>
      <c r="P166" s="17">
        <v>0.52</v>
      </c>
      <c r="Q166" s="17">
        <v>0.57999999999999996</v>
      </c>
      <c r="R166" s="17">
        <v>0</v>
      </c>
      <c r="S166" s="17">
        <v>0.79</v>
      </c>
      <c r="T166" s="17">
        <v>0.77</v>
      </c>
      <c r="U166" s="17">
        <v>0.39</v>
      </c>
      <c r="V166" s="17">
        <v>0.23</v>
      </c>
      <c r="W166" s="17">
        <v>0.66</v>
      </c>
      <c r="X166" s="17" t="s">
        <v>253</v>
      </c>
      <c r="Y166" s="17">
        <v>0.76</v>
      </c>
      <c r="Z166" s="17">
        <v>0.41</v>
      </c>
      <c r="AA166" s="17">
        <v>0.61</v>
      </c>
      <c r="AB166" s="17">
        <v>0.94</v>
      </c>
      <c r="AC166" s="17">
        <v>0.94</v>
      </c>
      <c r="AD166" s="17" t="s">
        <v>254</v>
      </c>
      <c r="AE166" s="17" t="s">
        <v>255</v>
      </c>
      <c r="AF166" s="17">
        <v>0.55000000000000004</v>
      </c>
      <c r="AG166" s="18">
        <v>0.73</v>
      </c>
      <c r="AH166" s="19">
        <v>2.9500000000000004E-3</v>
      </c>
      <c r="AI166" s="19">
        <v>5.3946854939789929E-3</v>
      </c>
      <c r="AJ166" s="18">
        <v>19</v>
      </c>
      <c r="AL166" t="str">
        <f>CONCATENATE(" -f ",C166)</f>
        <v xml:space="preserve"> -f 3.MG-RAST.MG-RAST_default.included.raw</v>
      </c>
      <c r="AM166" t="str">
        <f>CONCATENATE(" ","-g ","EHFI.groups ")</f>
        <v xml:space="preserve"> -g EHFI.groups </v>
      </c>
      <c r="AN166" t="str">
        <f>CONCATENATE("-s ","lt"," ")</f>
        <v xml:space="preserve">-s lt </v>
      </c>
      <c r="AO166" t="str">
        <f>CONCATENATE("-p ",$AO$1 )</f>
        <v>-p 10000</v>
      </c>
      <c r="AP166" t="str">
        <f>CONCATENATE(" -t dataset_rand ")</f>
        <v xml:space="preserve"> -t dataset_rand </v>
      </c>
      <c r="AQ166" t="str">
        <f>CONCATENATE("-m ",I166," ")</f>
        <v xml:space="preserve">-m euclidean </v>
      </c>
      <c r="AR166" t="str">
        <f>CONCATENATE("-z ",H166," ")</f>
        <v xml:space="preserve">-z MG-RAST_pipe </v>
      </c>
      <c r="AU166" t="str">
        <f>CONCATENATE("-c ",$AU$1," ")</f>
        <v xml:space="preserve">-c 10 </v>
      </c>
      <c r="AV166" t="str">
        <f>CONCATENATE("-o ",F166,"w")</f>
        <v>-o Analysis_33w</v>
      </c>
      <c r="AW166" s="23" t="s">
        <v>615</v>
      </c>
      <c r="BC166" s="23">
        <v>33</v>
      </c>
      <c r="BD166">
        <v>2</v>
      </c>
      <c r="BE166" t="str">
        <f>CONCATENATE($BE$2,AL166,AM166,AN166,AO166,AP166,AQ166,AR166,AS166,AT166,AU166,AV166,AW166)</f>
        <v>~/EHFI/plot_pco_with_stats_all.3-4-13.pl -f 3.MG-RAST.MG-RAST_default.included.raw -g EHFI.groups -s lt -p 10000 -t dataset_rand -m euclidean -z MG-RAST_pipe -c 10 -o Analysis_33w -cleanup</v>
      </c>
      <c r="BH166" s="27" t="s">
        <v>745</v>
      </c>
      <c r="BI166" t="s">
        <v>1279</v>
      </c>
    </row>
    <row r="167" spans="2:61">
      <c r="AL167" t="str">
        <f>CONCATENATE(" -f ",C166," ")</f>
        <v xml:space="preserve"> -f 3.MG-RAST.MG-RAST_default.included.raw </v>
      </c>
      <c r="AM167" t="str">
        <f>CONCATENATE(" ","-g ","EHFI.groups ")</f>
        <v xml:space="preserve"> -g EHFI.groups </v>
      </c>
      <c r="AN167" t="str">
        <f>CONCATENATE("-s ","gt"," ")</f>
        <v xml:space="preserve">-s gt </v>
      </c>
      <c r="AO167" t="str">
        <f>CONCATENATE("-p ",$AO$1 )</f>
        <v>-p 10000</v>
      </c>
      <c r="AP167" t="str">
        <f>CONCATENATE(" -t rowwise_rand ")</f>
        <v xml:space="preserve"> -t rowwise_rand </v>
      </c>
      <c r="AQ167" t="str">
        <f>CONCATENATE("-m ",I166," ")</f>
        <v xml:space="preserve">-m euclidean </v>
      </c>
      <c r="AR167" t="str">
        <f>CONCATENATE("-z ",H166," ")</f>
        <v xml:space="preserve">-z MG-RAST_pipe </v>
      </c>
      <c r="AU167" t="str">
        <f>CONCATENATE("-c ",$AU$1," ")</f>
        <v xml:space="preserve">-c 10 </v>
      </c>
      <c r="AV167" t="str">
        <f>CONCATENATE("-o ", F166,"b")</f>
        <v>-o Analysis_33b</v>
      </c>
      <c r="AW167" s="23" t="s">
        <v>615</v>
      </c>
      <c r="BB167" s="23"/>
      <c r="BC167" s="23">
        <v>33</v>
      </c>
      <c r="BD167">
        <v>3</v>
      </c>
      <c r="BE167" t="str">
        <f>CONCATENATE($BE$2,AL167,AM167,AN167,AO167,AP167,AQ167,AR167,AS167,AT167,AU167,AV167,AW167)</f>
        <v>~/EHFI/plot_pco_with_stats_all.3-4-13.pl -f 3.MG-RAST.MG-RAST_default.included.raw  -g EHFI.groups -s gt -p 10000 -t rowwise_rand -m euclidean -z MG-RAST_pipe -c 10 -o Analysis_33b -cleanup</v>
      </c>
      <c r="BH167" s="27" t="s">
        <v>746</v>
      </c>
      <c r="BI167" t="s">
        <v>1280</v>
      </c>
    </row>
    <row r="168" spans="2:61">
      <c r="BC168" s="23">
        <v>33</v>
      </c>
      <c r="BD168">
        <v>4</v>
      </c>
      <c r="BE168" t="str">
        <f>CONCATENATE($BE$3,AY165,AZ165,BA165,BB165)</f>
        <v>~/EHFI/combine_summary_stats.pl -m pattern -w Analysis_33w -b Analysis_33b -o Analysis_33.P_VALUE_SUMMARY</v>
      </c>
      <c r="BH168" s="27" t="s">
        <v>623</v>
      </c>
      <c r="BI168" t="s">
        <v>623</v>
      </c>
    </row>
    <row r="169" spans="2:61">
      <c r="BC169" s="23">
        <v>33</v>
      </c>
      <c r="BD169">
        <v>5</v>
      </c>
    </row>
    <row r="170" spans="2:61">
      <c r="AL170" t="str">
        <f>CONCATENATE(F171)</f>
        <v>Analysis_34</v>
      </c>
      <c r="AY170" t="str">
        <f>CONCATENATE("-m pattern")</f>
        <v>-m pattern</v>
      </c>
      <c r="AZ170" t="str">
        <f>CONCATENATE(" -w ",F171,"w")</f>
        <v xml:space="preserve"> -w Analysis_34w</v>
      </c>
      <c r="BA170" t="str">
        <f>CONCATENATE(" -b ",F171,"b")</f>
        <v xml:space="preserve"> -b Analysis_34b</v>
      </c>
      <c r="BB170" s="23" t="str">
        <f>CONCATENATE(" -o ",F171,".P_VALUE_SUMMARY")</f>
        <v xml:space="preserve"> -o Analysis_34.P_VALUE_SUMMARY</v>
      </c>
      <c r="BC170" s="23">
        <v>34</v>
      </c>
      <c r="BD170">
        <v>1</v>
      </c>
      <c r="BE170" t="str">
        <f>CONCATENATE("# ",AL170)</f>
        <v># Analysis_34</v>
      </c>
      <c r="BH170" s="27" t="s">
        <v>572</v>
      </c>
      <c r="BI170" t="s">
        <v>572</v>
      </c>
    </row>
    <row r="171" spans="2:61">
      <c r="B171">
        <v>4</v>
      </c>
      <c r="C171" t="str">
        <f>VLOOKUP(D171,'datasets and notes'!$K$3:$L$18,2,FALSE)</f>
        <v>4.MG-RAST.MG-RAST_default.included.norm</v>
      </c>
      <c r="D171" t="str">
        <f>CONCATENATE(G171,".",L171,".",M171,".",K171)</f>
        <v>MG-RAST.MG-RAST_default.included.norm</v>
      </c>
      <c r="E171">
        <v>34</v>
      </c>
      <c r="F171" s="16" t="s">
        <v>256</v>
      </c>
      <c r="G171" s="16" t="s">
        <v>4</v>
      </c>
      <c r="H171" s="16" t="s">
        <v>551</v>
      </c>
      <c r="I171" s="16" t="s">
        <v>54</v>
      </c>
      <c r="J171" s="16" t="s">
        <v>47</v>
      </c>
      <c r="K171" s="16" t="s">
        <v>6</v>
      </c>
      <c r="L171" s="16" t="s">
        <v>48</v>
      </c>
      <c r="M171" s="16" t="s">
        <v>49</v>
      </c>
      <c r="N171" s="17">
        <v>0.38</v>
      </c>
      <c r="O171" s="17">
        <v>0</v>
      </c>
      <c r="P171" s="17">
        <v>0.01</v>
      </c>
      <c r="Q171" s="17">
        <v>0.05</v>
      </c>
      <c r="R171" s="17">
        <v>0.05</v>
      </c>
      <c r="S171" s="17">
        <v>0.25</v>
      </c>
      <c r="T171" s="17">
        <v>0.05</v>
      </c>
      <c r="U171" s="17">
        <v>0.05</v>
      </c>
      <c r="V171" s="17">
        <v>0.11</v>
      </c>
      <c r="W171" s="17">
        <v>0.82</v>
      </c>
      <c r="X171" s="17">
        <v>0.89</v>
      </c>
      <c r="Y171" s="17">
        <v>0.51</v>
      </c>
      <c r="Z171" s="17">
        <v>0.19</v>
      </c>
      <c r="AA171" s="17">
        <v>0.43</v>
      </c>
      <c r="AB171" s="17">
        <v>0.1</v>
      </c>
      <c r="AC171" s="17">
        <v>0.44</v>
      </c>
      <c r="AD171" s="17">
        <v>0.9</v>
      </c>
      <c r="AE171" s="17">
        <v>0.89</v>
      </c>
      <c r="AF171" s="17">
        <v>0.53</v>
      </c>
      <c r="AG171" s="18">
        <v>0.5</v>
      </c>
      <c r="AH171" s="19">
        <v>1.0000000000000005E-3</v>
      </c>
      <c r="AI171" s="19">
        <v>4.4494718330152868E-19</v>
      </c>
      <c r="AJ171" s="18">
        <v>11</v>
      </c>
      <c r="AL171" t="str">
        <f>CONCATENATE(" -f ",C171)</f>
        <v xml:space="preserve"> -f 4.MG-RAST.MG-RAST_default.included.norm</v>
      </c>
      <c r="AM171" t="str">
        <f>CONCATENATE(" ","-g ","EHFI.groups ")</f>
        <v xml:space="preserve"> -g EHFI.groups </v>
      </c>
      <c r="AN171" t="str">
        <f>CONCATENATE("-s ","lt"," ")</f>
        <v xml:space="preserve">-s lt </v>
      </c>
      <c r="AO171" t="str">
        <f>CONCATENATE("-p ",$AO$1 )</f>
        <v>-p 10000</v>
      </c>
      <c r="AP171" t="str">
        <f>CONCATENATE(" -t dataset_rand ")</f>
        <v xml:space="preserve"> -t dataset_rand </v>
      </c>
      <c r="AQ171" t="str">
        <f>CONCATENATE("-m ",I171," ")</f>
        <v xml:space="preserve">-m euclidean </v>
      </c>
      <c r="AR171" t="str">
        <f>CONCATENATE("-z ",H171," ")</f>
        <v xml:space="preserve">-z MG-RAST_pipe </v>
      </c>
      <c r="AU171" t="str">
        <f>CONCATENATE("-c ",$AU$1," ")</f>
        <v xml:space="preserve">-c 10 </v>
      </c>
      <c r="AV171" t="str">
        <f>CONCATENATE("-o ",F171,"w")</f>
        <v>-o Analysis_34w</v>
      </c>
      <c r="AW171" s="23" t="s">
        <v>615</v>
      </c>
      <c r="BC171" s="23">
        <v>34</v>
      </c>
      <c r="BD171">
        <v>2</v>
      </c>
      <c r="BE171" t="str">
        <f>CONCATENATE($BE$2,AL171,AM171,AN171,AO171,AP171,AQ171,AR171,AS171,AT171,AU171,AV171,AW171)</f>
        <v>~/EHFI/plot_pco_with_stats_all.3-4-13.pl -f 4.MG-RAST.MG-RAST_default.included.norm -g EHFI.groups -s lt -p 10000 -t dataset_rand -m euclidean -z MG-RAST_pipe -c 10 -o Analysis_34w -cleanup</v>
      </c>
      <c r="BH171" s="27" t="s">
        <v>747</v>
      </c>
      <c r="BI171" t="s">
        <v>1281</v>
      </c>
    </row>
    <row r="172" spans="2:61">
      <c r="AL172" t="str">
        <f>CONCATENATE(" -f ",C171," ")</f>
        <v xml:space="preserve"> -f 4.MG-RAST.MG-RAST_default.included.norm </v>
      </c>
      <c r="AM172" t="str">
        <f>CONCATENATE(" ","-g ","EHFI.groups ")</f>
        <v xml:space="preserve"> -g EHFI.groups </v>
      </c>
      <c r="AN172" t="str">
        <f>CONCATENATE("-s ","gt"," ")</f>
        <v xml:space="preserve">-s gt </v>
      </c>
      <c r="AO172" t="str">
        <f>CONCATENATE("-p ",$AO$1 )</f>
        <v>-p 10000</v>
      </c>
      <c r="AP172" t="str">
        <f>CONCATENATE(" -t rowwise_rand ")</f>
        <v xml:space="preserve"> -t rowwise_rand </v>
      </c>
      <c r="AQ172" t="str">
        <f>CONCATENATE("-m ",I171," ")</f>
        <v xml:space="preserve">-m euclidean </v>
      </c>
      <c r="AR172" t="str">
        <f>CONCATENATE("-z ",H171," ")</f>
        <v xml:space="preserve">-z MG-RAST_pipe </v>
      </c>
      <c r="AU172" t="str">
        <f>CONCATENATE("-c ",$AU$1," ")</f>
        <v xml:space="preserve">-c 10 </v>
      </c>
      <c r="AV172" t="str">
        <f>CONCATENATE("-o ", F171,"b")</f>
        <v>-o Analysis_34b</v>
      </c>
      <c r="AW172" s="23" t="s">
        <v>615</v>
      </c>
      <c r="BB172" s="23"/>
      <c r="BC172" s="23">
        <v>34</v>
      </c>
      <c r="BD172">
        <v>3</v>
      </c>
      <c r="BE172" t="str">
        <f>CONCATENATE($BE$2,AL172,AM172,AN172,AO172,AP172,AQ172,AR172,AS172,AT172,AU172,AV172,AW172)</f>
        <v>~/EHFI/plot_pco_with_stats_all.3-4-13.pl -f 4.MG-RAST.MG-RAST_default.included.norm  -g EHFI.groups -s gt -p 10000 -t rowwise_rand -m euclidean -z MG-RAST_pipe -c 10 -o Analysis_34b -cleanup</v>
      </c>
      <c r="BH172" s="27" t="s">
        <v>748</v>
      </c>
      <c r="BI172" t="s">
        <v>1282</v>
      </c>
    </row>
    <row r="173" spans="2:61">
      <c r="BC173" s="23">
        <v>34</v>
      </c>
      <c r="BD173">
        <v>4</v>
      </c>
      <c r="BE173" t="str">
        <f>CONCATENATE($BE$3,AY170,AZ170,BA170,BB170)</f>
        <v>~/EHFI/combine_summary_stats.pl -m pattern -w Analysis_34w -b Analysis_34b -o Analysis_34.P_VALUE_SUMMARY</v>
      </c>
      <c r="BH173" s="27" t="s">
        <v>629</v>
      </c>
      <c r="BI173" t="s">
        <v>629</v>
      </c>
    </row>
    <row r="174" spans="2:61">
      <c r="BC174" s="23">
        <v>34</v>
      </c>
      <c r="BD174">
        <v>5</v>
      </c>
    </row>
    <row r="175" spans="2:61">
      <c r="AL175" t="str">
        <f>CONCATENATE(F176)</f>
        <v>Analysis_35</v>
      </c>
      <c r="AY175" t="str">
        <f>CONCATENATE("-m pattern")</f>
        <v>-m pattern</v>
      </c>
      <c r="AZ175" t="str">
        <f>CONCATENATE(" -w ",F176,"w")</f>
        <v xml:space="preserve"> -w Analysis_35w</v>
      </c>
      <c r="BA175" t="str">
        <f>CONCATENATE(" -b ",F176,"b")</f>
        <v xml:space="preserve"> -b Analysis_35b</v>
      </c>
      <c r="BB175" s="23" t="str">
        <f>CONCATENATE(" -o ",F176,".P_VALUE_SUMMARY")</f>
        <v xml:space="preserve"> -o Analysis_35.P_VALUE_SUMMARY</v>
      </c>
      <c r="BC175" s="23">
        <v>35</v>
      </c>
      <c r="BD175">
        <v>1</v>
      </c>
      <c r="BE175" t="str">
        <f>CONCATENATE("# ",AL175)</f>
        <v># Analysis_35</v>
      </c>
      <c r="BH175" s="27" t="s">
        <v>580</v>
      </c>
      <c r="BI175" t="s">
        <v>580</v>
      </c>
    </row>
    <row r="176" spans="2:61">
      <c r="B176">
        <v>7</v>
      </c>
      <c r="C176" t="str">
        <f>VLOOKUP(D176,'datasets and notes'!$K$3:$L$18,2,FALSE)</f>
        <v>7.MG-RAST.100p.included.raw</v>
      </c>
      <c r="D176" t="str">
        <f>CONCATENATE(G176,".",L176,".",M176,".",K176)</f>
        <v>MG-RAST.100p.included.raw</v>
      </c>
      <c r="E176">
        <v>35</v>
      </c>
      <c r="F176" s="16" t="s">
        <v>257</v>
      </c>
      <c r="G176" s="16" t="s">
        <v>4</v>
      </c>
      <c r="H176" s="16" t="s">
        <v>551</v>
      </c>
      <c r="I176" s="16" t="s">
        <v>54</v>
      </c>
      <c r="J176" s="16" t="s">
        <v>47</v>
      </c>
      <c r="K176" s="16" t="s">
        <v>5</v>
      </c>
      <c r="L176" s="16" t="s">
        <v>7</v>
      </c>
      <c r="M176" s="16" t="s">
        <v>49</v>
      </c>
      <c r="N176" s="17">
        <v>0.12</v>
      </c>
      <c r="O176" s="17">
        <v>7.0000000000000007E-2</v>
      </c>
      <c r="P176" s="17">
        <v>0</v>
      </c>
      <c r="Q176" s="17">
        <v>0.28000000000000003</v>
      </c>
      <c r="R176" s="17">
        <v>0.23</v>
      </c>
      <c r="S176" s="17">
        <v>0.05</v>
      </c>
      <c r="T176" s="17">
        <v>0.12</v>
      </c>
      <c r="U176" s="17">
        <v>0.28000000000000003</v>
      </c>
      <c r="V176" s="17">
        <v>0.31</v>
      </c>
      <c r="W176" s="17">
        <v>0.67</v>
      </c>
      <c r="X176" s="17" t="s">
        <v>258</v>
      </c>
      <c r="Y176" s="17">
        <v>0.89</v>
      </c>
      <c r="Z176" s="17">
        <v>0.38</v>
      </c>
      <c r="AA176" s="17">
        <v>0.84</v>
      </c>
      <c r="AB176" s="17">
        <v>0.54</v>
      </c>
      <c r="AC176" s="17">
        <v>0.87</v>
      </c>
      <c r="AD176" s="17" t="s">
        <v>259</v>
      </c>
      <c r="AE176" s="17" t="s">
        <v>229</v>
      </c>
      <c r="AF176" s="17" t="s">
        <v>260</v>
      </c>
      <c r="AG176" s="18">
        <v>0.87</v>
      </c>
      <c r="AH176" s="19">
        <v>8.4000000000000012E-3</v>
      </c>
      <c r="AI176" s="19">
        <v>2.8390880670792127E-2</v>
      </c>
      <c r="AJ176" s="18">
        <v>22</v>
      </c>
      <c r="AL176" t="str">
        <f>CONCATENATE(" -f ",C176)</f>
        <v xml:space="preserve"> -f 7.MG-RAST.100p.included.raw</v>
      </c>
      <c r="AM176" t="str">
        <f>CONCATENATE(" ","-g ","EHFI.groups ")</f>
        <v xml:space="preserve"> -g EHFI.groups </v>
      </c>
      <c r="AN176" t="str">
        <f>CONCATENATE("-s ","lt"," ")</f>
        <v xml:space="preserve">-s lt </v>
      </c>
      <c r="AO176" t="str">
        <f>CONCATENATE("-p ",$AO$1 )</f>
        <v>-p 10000</v>
      </c>
      <c r="AP176" t="str">
        <f>CONCATENATE(" -t dataset_rand ")</f>
        <v xml:space="preserve"> -t dataset_rand </v>
      </c>
      <c r="AQ176" t="str">
        <f>CONCATENATE("-m ",I176," ")</f>
        <v xml:space="preserve">-m euclidean </v>
      </c>
      <c r="AR176" t="str">
        <f>CONCATENATE("-z ",H176," ")</f>
        <v xml:space="preserve">-z MG-RAST_pipe </v>
      </c>
      <c r="AU176" t="str">
        <f>CONCATENATE("-c ",$AU$1," ")</f>
        <v xml:space="preserve">-c 10 </v>
      </c>
      <c r="AV176" t="str">
        <f>CONCATENATE("-o ",F176,"w")</f>
        <v>-o Analysis_35w</v>
      </c>
      <c r="AW176" s="23" t="s">
        <v>615</v>
      </c>
      <c r="BC176" s="23">
        <v>35</v>
      </c>
      <c r="BD176">
        <v>2</v>
      </c>
      <c r="BE176" t="str">
        <f>CONCATENATE($BE$2,AL176,AM176,AN176,AO176,AP176,AQ176,AR176,AS176,AT176,AU176,AV176,AW176)</f>
        <v>~/EHFI/plot_pco_with_stats_all.3-4-13.pl -f 7.MG-RAST.100p.included.raw -g EHFI.groups -s lt -p 10000 -t dataset_rand -m euclidean -z MG-RAST_pipe -c 10 -o Analysis_35w -cleanup</v>
      </c>
      <c r="BH176" s="27" t="s">
        <v>749</v>
      </c>
      <c r="BI176" t="s">
        <v>1283</v>
      </c>
    </row>
    <row r="177" spans="2:61">
      <c r="AL177" t="str">
        <f>CONCATENATE(" -f ",C176," ")</f>
        <v xml:space="preserve"> -f 7.MG-RAST.100p.included.raw </v>
      </c>
      <c r="AM177" t="str">
        <f>CONCATENATE(" ","-g ","EHFI.groups ")</f>
        <v xml:space="preserve"> -g EHFI.groups </v>
      </c>
      <c r="AN177" t="str">
        <f>CONCATENATE("-s ","gt"," ")</f>
        <v xml:space="preserve">-s gt </v>
      </c>
      <c r="AO177" t="str">
        <f>CONCATENATE("-p ",$AO$1 )</f>
        <v>-p 10000</v>
      </c>
      <c r="AP177" t="str">
        <f>CONCATENATE(" -t rowwise_rand ")</f>
        <v xml:space="preserve"> -t rowwise_rand </v>
      </c>
      <c r="AQ177" t="str">
        <f>CONCATENATE("-m ",I176," ")</f>
        <v xml:space="preserve">-m euclidean </v>
      </c>
      <c r="AR177" t="str">
        <f>CONCATENATE("-z ",H176," ")</f>
        <v xml:space="preserve">-z MG-RAST_pipe </v>
      </c>
      <c r="AU177" t="str">
        <f>CONCATENATE("-c ",$AU$1," ")</f>
        <v xml:space="preserve">-c 10 </v>
      </c>
      <c r="AV177" t="str">
        <f>CONCATENATE("-o ", F176,"b")</f>
        <v>-o Analysis_35b</v>
      </c>
      <c r="AW177" s="23" t="s">
        <v>615</v>
      </c>
      <c r="BB177" s="23"/>
      <c r="BC177" s="23">
        <v>35</v>
      </c>
      <c r="BD177">
        <v>3</v>
      </c>
      <c r="BE177" t="str">
        <f>CONCATENATE($BE$2,AL177,AM177,AN177,AO177,AP177,AQ177,AR177,AS177,AT177,AU177,AV177,AW177)</f>
        <v>~/EHFI/plot_pco_with_stats_all.3-4-13.pl -f 7.MG-RAST.100p.included.raw  -g EHFI.groups -s gt -p 10000 -t rowwise_rand -m euclidean -z MG-RAST_pipe -c 10 -o Analysis_35b -cleanup</v>
      </c>
      <c r="BH177" s="27" t="s">
        <v>750</v>
      </c>
      <c r="BI177" t="s">
        <v>1284</v>
      </c>
    </row>
    <row r="178" spans="2:61">
      <c r="BC178" s="23">
        <v>35</v>
      </c>
      <c r="BD178">
        <v>4</v>
      </c>
      <c r="BE178" t="str">
        <f>CONCATENATE($BE$3,AY175,AZ175,BA175,BB175)</f>
        <v>~/EHFI/combine_summary_stats.pl -m pattern -w Analysis_35w -b Analysis_35b -o Analysis_35.P_VALUE_SUMMARY</v>
      </c>
      <c r="BH178" s="27" t="s">
        <v>637</v>
      </c>
      <c r="BI178" t="s">
        <v>637</v>
      </c>
    </row>
    <row r="179" spans="2:61">
      <c r="BC179" s="23">
        <v>35</v>
      </c>
      <c r="BD179">
        <v>5</v>
      </c>
    </row>
    <row r="180" spans="2:61">
      <c r="AL180" t="str">
        <f>CONCATENATE(F181)</f>
        <v>Analysis_36</v>
      </c>
      <c r="AY180" t="str">
        <f>CONCATENATE("-m pattern")</f>
        <v>-m pattern</v>
      </c>
      <c r="AZ180" t="str">
        <f>CONCATENATE(" -w ",F181,"w")</f>
        <v xml:space="preserve"> -w Analysis_36w</v>
      </c>
      <c r="BA180" t="str">
        <f>CONCATENATE(" -b ",F181,"b")</f>
        <v xml:space="preserve"> -b Analysis_36b</v>
      </c>
      <c r="BB180" s="23" t="str">
        <f>CONCATENATE(" -o ",F181,".P_VALUE_SUMMARY")</f>
        <v xml:space="preserve"> -o Analysis_36.P_VALUE_SUMMARY</v>
      </c>
      <c r="BC180" s="23">
        <v>36</v>
      </c>
      <c r="BD180">
        <v>1</v>
      </c>
      <c r="BE180" t="str">
        <f>CONCATENATE("# ",AL180)</f>
        <v># Analysis_36</v>
      </c>
      <c r="BH180" s="27" t="s">
        <v>584</v>
      </c>
      <c r="BI180" t="s">
        <v>584</v>
      </c>
    </row>
    <row r="181" spans="2:61">
      <c r="B181">
        <v>8</v>
      </c>
      <c r="C181" t="str">
        <f>VLOOKUP(D181,'datasets and notes'!$K$3:$L$18,2,FALSE)</f>
        <v>8.MG-RAST.100p.included.norm</v>
      </c>
      <c r="D181" t="str">
        <f>CONCATENATE(G181,".",L181,".",M181,".",K181)</f>
        <v>MG-RAST.100p.included.norm</v>
      </c>
      <c r="E181">
        <v>36</v>
      </c>
      <c r="F181" s="16" t="s">
        <v>261</v>
      </c>
      <c r="G181" s="16" t="s">
        <v>4</v>
      </c>
      <c r="H181" s="16" t="s">
        <v>551</v>
      </c>
      <c r="I181" s="16" t="s">
        <v>54</v>
      </c>
      <c r="J181" s="16" t="s">
        <v>47</v>
      </c>
      <c r="K181" s="16" t="s">
        <v>6</v>
      </c>
      <c r="L181" s="16" t="s">
        <v>7</v>
      </c>
      <c r="M181" s="16" t="s">
        <v>49</v>
      </c>
      <c r="N181" s="17">
        <v>0.57999999999999996</v>
      </c>
      <c r="O181" s="17">
        <v>0.26</v>
      </c>
      <c r="P181" s="17">
        <v>0.36</v>
      </c>
      <c r="Q181" s="17">
        <v>0.35</v>
      </c>
      <c r="R181" s="17">
        <v>0.18</v>
      </c>
      <c r="S181" s="17">
        <v>0</v>
      </c>
      <c r="T181" s="17">
        <v>0.14000000000000001</v>
      </c>
      <c r="U181" s="17">
        <v>0.28000000000000003</v>
      </c>
      <c r="V181" s="17">
        <v>0.26</v>
      </c>
      <c r="W181" s="17">
        <v>0.44</v>
      </c>
      <c r="X181" s="17">
        <v>0.94</v>
      </c>
      <c r="Y181" s="17">
        <v>0.87</v>
      </c>
      <c r="Z181" s="17">
        <v>0.49</v>
      </c>
      <c r="AA181" s="17">
        <v>0.81</v>
      </c>
      <c r="AB181" s="17">
        <v>0.47</v>
      </c>
      <c r="AC181" s="17">
        <v>0.89</v>
      </c>
      <c r="AD181" s="17">
        <v>0.96</v>
      </c>
      <c r="AE181" s="17">
        <v>0.91</v>
      </c>
      <c r="AF181" s="17">
        <v>0.81</v>
      </c>
      <c r="AG181" s="18">
        <v>0.73</v>
      </c>
      <c r="AH181" s="19">
        <v>1.0000000000000005E-3</v>
      </c>
      <c r="AI181" s="19">
        <v>4.4494718330152868E-19</v>
      </c>
      <c r="AJ181" s="18">
        <v>12</v>
      </c>
      <c r="AL181" t="str">
        <f>CONCATENATE(" -f ",C181)</f>
        <v xml:space="preserve"> -f 8.MG-RAST.100p.included.norm</v>
      </c>
      <c r="AM181" t="str">
        <f>CONCATENATE(" ","-g ","EHFI.groups ")</f>
        <v xml:space="preserve"> -g EHFI.groups </v>
      </c>
      <c r="AN181" t="str">
        <f>CONCATENATE("-s ","lt"," ")</f>
        <v xml:space="preserve">-s lt </v>
      </c>
      <c r="AO181" t="str">
        <f>CONCATENATE("-p ",$AO$1 )</f>
        <v>-p 10000</v>
      </c>
      <c r="AP181" t="str">
        <f>CONCATENATE(" -t dataset_rand ")</f>
        <v xml:space="preserve"> -t dataset_rand </v>
      </c>
      <c r="AQ181" t="str">
        <f>CONCATENATE("-m ",I181," ")</f>
        <v xml:space="preserve">-m euclidean </v>
      </c>
      <c r="AR181" t="str">
        <f>CONCATENATE("-z ",H181," ")</f>
        <v xml:space="preserve">-z MG-RAST_pipe </v>
      </c>
      <c r="AU181" t="str">
        <f>CONCATENATE(" -c ",$AU$1," ")</f>
        <v xml:space="preserve"> -c 10 </v>
      </c>
      <c r="AV181" t="str">
        <f>CONCATENATE("-o ",F181,"w")</f>
        <v>-o Analysis_36w</v>
      </c>
      <c r="AW181" s="23" t="s">
        <v>615</v>
      </c>
      <c r="BC181" s="23">
        <v>36</v>
      </c>
      <c r="BD181">
        <v>2</v>
      </c>
      <c r="BE181" t="str">
        <f>CONCATENATE($BE$2,AL181,AM181,AN181,AO181,AP181,AQ181,AR181,AS181,AT181,AU181,AV181,AW181)</f>
        <v>~/EHFI/plot_pco_with_stats_all.3-4-13.pl -f 8.MG-RAST.100p.included.norm -g EHFI.groups -s lt -p 10000 -t dataset_rand -m euclidean -z MG-RAST_pipe  -c 10 -o Analysis_36w -cleanup</v>
      </c>
      <c r="BH181" s="27" t="s">
        <v>751</v>
      </c>
      <c r="BI181" t="s">
        <v>1285</v>
      </c>
    </row>
    <row r="182" spans="2:61">
      <c r="AL182" t="str">
        <f>CONCATENATE(" -f ",C181," ")</f>
        <v xml:space="preserve"> -f 8.MG-RAST.100p.included.norm </v>
      </c>
      <c r="AM182" t="str">
        <f>CONCATENATE(" ","-g ","EHFI.groups ")</f>
        <v xml:space="preserve"> -g EHFI.groups </v>
      </c>
      <c r="AN182" t="str">
        <f>CONCATENATE("-s ","gt"," ")</f>
        <v xml:space="preserve">-s gt </v>
      </c>
      <c r="AO182" t="str">
        <f>CONCATENATE("-p ",$AO$1 )</f>
        <v>-p 10000</v>
      </c>
      <c r="AP182" t="str">
        <f>CONCATENATE(" -t rowwise_rand ")</f>
        <v xml:space="preserve"> -t rowwise_rand </v>
      </c>
      <c r="AQ182" t="str">
        <f>CONCATENATE("-m ",I181," ")</f>
        <v xml:space="preserve">-m euclidean </v>
      </c>
      <c r="AR182" t="str">
        <f>CONCATENATE("-z ",H181," ")</f>
        <v xml:space="preserve">-z MG-RAST_pipe </v>
      </c>
      <c r="AU182" t="str">
        <f>CONCATENATE(" -c ",$AU$1," ")</f>
        <v xml:space="preserve"> -c 10 </v>
      </c>
      <c r="AV182" t="str">
        <f>CONCATENATE("-o ", F181,"b")</f>
        <v>-o Analysis_36b</v>
      </c>
      <c r="AW182" s="23" t="s">
        <v>615</v>
      </c>
      <c r="BB182" s="23"/>
      <c r="BC182" s="23">
        <v>36</v>
      </c>
      <c r="BD182">
        <v>3</v>
      </c>
      <c r="BE182" t="str">
        <f>CONCATENATE($BE$2,AL182,AM182,AN182,AO182,AP182,AQ182,AR182,AS182,AT182,AU182,AV182,AW182)</f>
        <v>~/EHFI/plot_pco_with_stats_all.3-4-13.pl -f 8.MG-RAST.100p.included.norm  -g EHFI.groups -s gt -p 10000 -t rowwise_rand -m euclidean -z MG-RAST_pipe  -c 10 -o Analysis_36b -cleanup</v>
      </c>
      <c r="BH182" s="27" t="s">
        <v>752</v>
      </c>
      <c r="BI182" t="s">
        <v>1286</v>
      </c>
    </row>
    <row r="183" spans="2:61">
      <c r="BC183" s="23">
        <v>36</v>
      </c>
      <c r="BD183">
        <v>4</v>
      </c>
      <c r="BE183" t="str">
        <f>CONCATENATE($BE$3,AY180,AZ180,BA180,BB180)</f>
        <v>~/EHFI/combine_summary_stats.pl -m pattern -w Analysis_36w -b Analysis_36b -o Analysis_36.P_VALUE_SUMMARY</v>
      </c>
      <c r="BH183" s="27" t="s">
        <v>641</v>
      </c>
      <c r="BI183" t="s">
        <v>641</v>
      </c>
    </row>
    <row r="184" spans="2:61">
      <c r="BC184" s="23">
        <v>36</v>
      </c>
      <c r="BD184">
        <v>5</v>
      </c>
    </row>
    <row r="185" spans="2:61">
      <c r="AL185" t="str">
        <f>CONCATENATE(F186)</f>
        <v>Analysis_37</v>
      </c>
      <c r="AY185" t="str">
        <f>CONCATENATE("-m pattern")</f>
        <v>-m pattern</v>
      </c>
      <c r="AZ185" t="str">
        <f>CONCATENATE(" -w ",F186,"w")</f>
        <v xml:space="preserve"> -w Analysis_37w</v>
      </c>
      <c r="BA185" t="str">
        <f>CONCATENATE(" -b ",F186,"b")</f>
        <v xml:space="preserve"> -b Analysis_37b</v>
      </c>
      <c r="BB185" s="23" t="str">
        <f>CONCATENATE(" -o ",F186,".P_VALUE_SUMMARY")</f>
        <v xml:space="preserve"> -o Analysis_37.P_VALUE_SUMMARY</v>
      </c>
      <c r="BC185" s="23">
        <v>37</v>
      </c>
      <c r="BD185">
        <v>1</v>
      </c>
      <c r="BE185" t="str">
        <f>CONCATENATE("# ",AL185)</f>
        <v># Analysis_37</v>
      </c>
      <c r="BH185" s="27" t="s">
        <v>567</v>
      </c>
      <c r="BI185" t="s">
        <v>608</v>
      </c>
    </row>
    <row r="186" spans="2:61">
      <c r="B186">
        <v>3</v>
      </c>
      <c r="C186" t="str">
        <f>VLOOKUP(D186,'datasets and notes'!$K$3:$L$18,2,FALSE)</f>
        <v>3.MG-RAST.MG-RAST_default.included.raw</v>
      </c>
      <c r="D186" t="str">
        <f>CONCATENATE(G186,".",L186,".",M186,".",K186)</f>
        <v>MG-RAST.MG-RAST_default.included.raw</v>
      </c>
      <c r="E186">
        <v>37</v>
      </c>
      <c r="F186" s="20" t="s">
        <v>262</v>
      </c>
      <c r="G186" s="16" t="s">
        <v>4</v>
      </c>
      <c r="H186" s="16" t="s">
        <v>552</v>
      </c>
      <c r="I186" s="16" t="s">
        <v>263</v>
      </c>
      <c r="J186" s="16" t="s">
        <v>47</v>
      </c>
      <c r="K186" s="16" t="s">
        <v>5</v>
      </c>
      <c r="L186" s="16" t="s">
        <v>48</v>
      </c>
      <c r="M186" s="16" t="s">
        <v>49</v>
      </c>
      <c r="N186" s="17" t="s">
        <v>264</v>
      </c>
      <c r="O186" s="17" t="s">
        <v>265</v>
      </c>
      <c r="P186" s="17" t="s">
        <v>266</v>
      </c>
      <c r="Q186" s="17" t="s">
        <v>267</v>
      </c>
      <c r="R186" s="17" t="s">
        <v>268</v>
      </c>
      <c r="S186" s="17" t="s">
        <v>102</v>
      </c>
      <c r="T186" s="17" t="s">
        <v>102</v>
      </c>
      <c r="U186" s="17" t="s">
        <v>102</v>
      </c>
      <c r="V186" s="17" t="s">
        <v>269</v>
      </c>
      <c r="W186" s="17" t="s">
        <v>270</v>
      </c>
      <c r="X186" s="17" t="s">
        <v>73</v>
      </c>
      <c r="Y186" s="17" t="s">
        <v>187</v>
      </c>
      <c r="Z186" s="17" t="s">
        <v>271</v>
      </c>
      <c r="AA186" s="17" t="s">
        <v>272</v>
      </c>
      <c r="AB186" s="17" t="s">
        <v>273</v>
      </c>
      <c r="AC186" s="17" t="s">
        <v>274</v>
      </c>
      <c r="AD186" s="17" t="s">
        <v>74</v>
      </c>
      <c r="AE186" s="17" t="s">
        <v>73</v>
      </c>
      <c r="AF186" s="17" t="s">
        <v>113</v>
      </c>
      <c r="AG186" s="18" t="s">
        <v>275</v>
      </c>
      <c r="AH186" s="19">
        <v>1</v>
      </c>
      <c r="AI186" s="19">
        <v>0</v>
      </c>
      <c r="AJ186" s="18">
        <v>53</v>
      </c>
      <c r="AL186" t="str">
        <f>CONCATENATE(" -f ",C186)</f>
        <v xml:space="preserve"> -f 3.MG-RAST.MG-RAST_default.included.raw</v>
      </c>
      <c r="AM186" t="str">
        <f>CONCATENATE(" ","-g ","EHFI.groups ")</f>
        <v xml:space="preserve"> -g EHFI.groups </v>
      </c>
      <c r="AN186" t="str">
        <f>CONCATENATE("-s ","lt"," ")</f>
        <v xml:space="preserve">-s lt </v>
      </c>
      <c r="AO186" t="str">
        <f>CONCATENATE("-p ",$AO$1 )</f>
        <v>-p 10000</v>
      </c>
      <c r="AP186" t="str">
        <f>CONCATENATE(" -t dataset_rand ")</f>
        <v xml:space="preserve"> -t dataset_rand </v>
      </c>
      <c r="AQ186" t="str">
        <f>CONCATENATE("-m ",I186," ")</f>
        <v xml:space="preserve">-m OTU </v>
      </c>
      <c r="AR186" t="str">
        <f>CONCATENATE("-z ",H186," ")</f>
        <v xml:space="preserve">-z OTU_pipe </v>
      </c>
      <c r="AU186" t="str">
        <f>CONCATENATE("-c ",$AU$1," ")</f>
        <v xml:space="preserve">-c 10 </v>
      </c>
      <c r="AV186" t="str">
        <f>CONCATENATE("-o ",F186,"w")</f>
        <v>-o Analysis_37w</v>
      </c>
      <c r="AW186" s="23" t="s">
        <v>615</v>
      </c>
      <c r="BC186" s="23">
        <v>37</v>
      </c>
      <c r="BD186">
        <v>2</v>
      </c>
      <c r="BE186" t="str">
        <f>CONCATENATE($BE$2,AL186,AM186,AN186,AO186,AP186,AQ186,AR186,AS186,AT186,AU186,AV186,AW186)</f>
        <v>~/EHFI/plot_pco_with_stats_all.3-4-13.pl -f 3.MG-RAST.MG-RAST_default.included.raw -g EHFI.groups -s lt -p 10000 -t dataset_rand -m OTU -z OTU_pipe -c 10 -o Analysis_37w -cleanup</v>
      </c>
      <c r="BH186" s="27" t="s">
        <v>753</v>
      </c>
      <c r="BI186" t="s">
        <v>1291</v>
      </c>
    </row>
    <row r="187" spans="2:61">
      <c r="AL187" t="str">
        <f>CONCATENATE(" -f ",C186," ")</f>
        <v xml:space="preserve"> -f 3.MG-RAST.MG-RAST_default.included.raw </v>
      </c>
      <c r="AM187" t="str">
        <f>CONCATENATE(" ","-g ","EHFI.groups ")</f>
        <v xml:space="preserve"> -g EHFI.groups </v>
      </c>
      <c r="AN187" t="str">
        <f>CONCATENATE("-s ","gt"," ")</f>
        <v xml:space="preserve">-s gt </v>
      </c>
      <c r="AO187" t="str">
        <f>CONCATENATE("-p ",$AO$1 )</f>
        <v>-p 10000</v>
      </c>
      <c r="AP187" t="str">
        <f>CONCATENATE(" -t rowwise_rand ")</f>
        <v xml:space="preserve"> -t rowwise_rand </v>
      </c>
      <c r="AQ187" t="str">
        <f>CONCATENATE("-m ",I186," ")</f>
        <v xml:space="preserve">-m OTU </v>
      </c>
      <c r="AR187" t="str">
        <f>CONCATENATE("-z ",H186," ")</f>
        <v xml:space="preserve">-z OTU_pipe </v>
      </c>
      <c r="AU187" t="str">
        <f>CONCATENATE("-c ",$AU$1," ")</f>
        <v xml:space="preserve">-c 10 </v>
      </c>
      <c r="AV187" t="str">
        <f>CONCATENATE("-o ", F186,"b")</f>
        <v>-o Analysis_37b</v>
      </c>
      <c r="AW187" s="23" t="s">
        <v>615</v>
      </c>
      <c r="BB187" s="23"/>
      <c r="BC187" s="23">
        <v>37</v>
      </c>
      <c r="BD187">
        <v>3</v>
      </c>
      <c r="BE187" t="str">
        <f>CONCATENATE($BE$2,AL187,AM187,AN187,AO187,AP187,AQ187,AR187,AS187,AT187,AU187,AV187,AW187)</f>
        <v>~/EHFI/plot_pco_with_stats_all.3-4-13.pl -f 3.MG-RAST.MG-RAST_default.included.raw  -g EHFI.groups -s gt -p 10000 -t rowwise_rand -m OTU -z OTU_pipe -c 10 -o Analysis_37b -cleanup</v>
      </c>
      <c r="BH187" s="27" t="s">
        <v>754</v>
      </c>
      <c r="BI187" t="s">
        <v>1292</v>
      </c>
    </row>
    <row r="188" spans="2:61">
      <c r="BC188" s="23">
        <v>37</v>
      </c>
      <c r="BD188">
        <v>4</v>
      </c>
      <c r="BE188" t="str">
        <f>CONCATENATE($BE$3,AY185,AZ185,BA185,BB185)</f>
        <v>~/EHFI/combine_summary_stats.pl -m pattern -w Analysis_37w -b Analysis_37b -o Analysis_37.P_VALUE_SUMMARY</v>
      </c>
      <c r="BH188" s="27" t="s">
        <v>624</v>
      </c>
      <c r="BI188" t="s">
        <v>665</v>
      </c>
    </row>
    <row r="189" spans="2:61">
      <c r="BC189" s="23">
        <v>37</v>
      </c>
      <c r="BD189">
        <v>5</v>
      </c>
    </row>
    <row r="190" spans="2:61">
      <c r="AL190" t="str">
        <f>CONCATENATE(F191)</f>
        <v>Analysis_38</v>
      </c>
      <c r="AY190" t="str">
        <f>CONCATENATE("-m pattern")</f>
        <v>-m pattern</v>
      </c>
      <c r="AZ190" t="str">
        <f>CONCATENATE(" -w ",F191,"w")</f>
        <v xml:space="preserve"> -w Analysis_38w</v>
      </c>
      <c r="BA190" t="str">
        <f>CONCATENATE(" -b ",F191,"b")</f>
        <v xml:space="preserve"> -b Analysis_38b</v>
      </c>
      <c r="BB190" s="23" t="str">
        <f>CONCATENATE(" -o ",F191,".P_VALUE_SUMMARY")</f>
        <v xml:space="preserve"> -o Analysis_38.P_VALUE_SUMMARY</v>
      </c>
      <c r="BC190" s="23">
        <v>38</v>
      </c>
      <c r="BD190">
        <v>1</v>
      </c>
      <c r="BE190" t="str">
        <f>CONCATENATE("# ",AL190)</f>
        <v># Analysis_38</v>
      </c>
      <c r="BH190" s="27" t="s">
        <v>568</v>
      </c>
      <c r="BI190" t="s">
        <v>611</v>
      </c>
    </row>
    <row r="191" spans="2:61">
      <c r="B191">
        <v>3</v>
      </c>
      <c r="C191" t="str">
        <f>VLOOKUP(D191,'datasets and notes'!$K$3:$L$18,2,FALSE)</f>
        <v>3.MG-RAST.MG-RAST_default.included.raw</v>
      </c>
      <c r="D191" t="str">
        <f>CONCATENATE(G191,".",L191,".",M191,".",K191)</f>
        <v>MG-RAST.MG-RAST_default.included.raw</v>
      </c>
      <c r="E191">
        <v>38</v>
      </c>
      <c r="F191" s="20" t="s">
        <v>276</v>
      </c>
      <c r="G191" s="16" t="s">
        <v>4</v>
      </c>
      <c r="H191" s="16" t="s">
        <v>552</v>
      </c>
      <c r="I191" s="16" t="s">
        <v>277</v>
      </c>
      <c r="J191" s="16" t="s">
        <v>47</v>
      </c>
      <c r="K191" s="16" t="s">
        <v>5</v>
      </c>
      <c r="L191" s="16" t="s">
        <v>48</v>
      </c>
      <c r="M191" s="16" t="s">
        <v>49</v>
      </c>
      <c r="N191" s="17" t="s">
        <v>278</v>
      </c>
      <c r="O191" s="17" t="s">
        <v>265</v>
      </c>
      <c r="P191" s="17" t="s">
        <v>266</v>
      </c>
      <c r="Q191" s="17" t="s">
        <v>279</v>
      </c>
      <c r="R191" s="17" t="s">
        <v>280</v>
      </c>
      <c r="S191" s="17" t="s">
        <v>281</v>
      </c>
      <c r="T191" s="17" t="s">
        <v>281</v>
      </c>
      <c r="U191" s="17" t="s">
        <v>268</v>
      </c>
      <c r="V191" s="17" t="s">
        <v>282</v>
      </c>
      <c r="W191" s="17" t="s">
        <v>283</v>
      </c>
      <c r="X191" s="17" t="s">
        <v>73</v>
      </c>
      <c r="Y191" s="17" t="s">
        <v>284</v>
      </c>
      <c r="Z191" s="17" t="s">
        <v>264</v>
      </c>
      <c r="AA191" s="17" t="s">
        <v>285</v>
      </c>
      <c r="AB191" s="17" t="s">
        <v>121</v>
      </c>
      <c r="AC191" s="17" t="s">
        <v>187</v>
      </c>
      <c r="AD191" s="17" t="s">
        <v>76</v>
      </c>
      <c r="AE191" s="17" t="s">
        <v>67</v>
      </c>
      <c r="AF191" s="17" t="s">
        <v>113</v>
      </c>
      <c r="AG191" s="18" t="s">
        <v>285</v>
      </c>
      <c r="AH191" s="19">
        <v>1</v>
      </c>
      <c r="AI191" s="19">
        <v>0</v>
      </c>
      <c r="AJ191" s="18">
        <v>54</v>
      </c>
      <c r="AL191" t="str">
        <f>CONCATENATE(" -f ",C191)</f>
        <v xml:space="preserve"> -f 3.MG-RAST.MG-RAST_default.included.raw</v>
      </c>
      <c r="AM191" t="str">
        <f>CONCATENATE(" ","-g ","EHFI.groups ")</f>
        <v xml:space="preserve"> -g EHFI.groups </v>
      </c>
      <c r="AN191" t="str">
        <f>CONCATENATE("-s ","lt"," ")</f>
        <v xml:space="preserve">-s lt </v>
      </c>
      <c r="AO191" t="str">
        <f>CONCATENATE("-p ",$AO$1 )</f>
        <v>-p 10000</v>
      </c>
      <c r="AP191" t="str">
        <f>CONCATENATE(" -t dataset_rand ")</f>
        <v xml:space="preserve"> -t dataset_rand </v>
      </c>
      <c r="AQ191" t="str">
        <f>CONCATENATE("-m ",I191," ")</f>
        <v xml:space="preserve">-m w_OTU </v>
      </c>
      <c r="AR191" t="str">
        <f>CONCATENATE("-z ",H191," ")</f>
        <v xml:space="preserve">-z OTU_pipe </v>
      </c>
      <c r="AU191" t="str">
        <f>CONCATENATE("-c ",$AU$1," ")</f>
        <v xml:space="preserve">-c 10 </v>
      </c>
      <c r="AV191" t="str">
        <f>CONCATENATE("-o ",F191,"w")</f>
        <v>-o Analysis_38w</v>
      </c>
      <c r="AW191" s="23" t="s">
        <v>615</v>
      </c>
      <c r="BC191" s="23">
        <v>38</v>
      </c>
      <c r="BD191">
        <v>2</v>
      </c>
      <c r="BE191" t="str">
        <f>CONCATENATE($BE$2,AL191,AM191,AN191,AO191,AP191,AQ191,AR191,AS191,AT191,AU191,AV191,AW191)</f>
        <v>~/EHFI/plot_pco_with_stats_all.3-4-13.pl -f 3.MG-RAST.MG-RAST_default.included.raw -g EHFI.groups -s lt -p 10000 -t dataset_rand -m w_OTU -z OTU_pipe -c 10 -o Analysis_38w -cleanup</v>
      </c>
      <c r="BH191" s="27" t="s">
        <v>755</v>
      </c>
      <c r="BI191" t="s">
        <v>1293</v>
      </c>
    </row>
    <row r="192" spans="2:61">
      <c r="AL192" t="str">
        <f>CONCATENATE(" -f ",C191," ")</f>
        <v xml:space="preserve"> -f 3.MG-RAST.MG-RAST_default.included.raw </v>
      </c>
      <c r="AM192" t="str">
        <f>CONCATENATE(" ","-g ","EHFI.groups ")</f>
        <v xml:space="preserve"> -g EHFI.groups </v>
      </c>
      <c r="AN192" t="str">
        <f>CONCATENATE("-s ","gt"," ")</f>
        <v xml:space="preserve">-s gt </v>
      </c>
      <c r="AO192" t="str">
        <f>CONCATENATE("-p ",$AO$1 )</f>
        <v>-p 10000</v>
      </c>
      <c r="AP192" t="str">
        <f>CONCATENATE(" -t rowwise_rand ")</f>
        <v xml:space="preserve"> -t rowwise_rand </v>
      </c>
      <c r="AQ192" t="str">
        <f>CONCATENATE("-m ",I191," ")</f>
        <v xml:space="preserve">-m w_OTU </v>
      </c>
      <c r="AR192" t="str">
        <f>CONCATENATE("-z ",H191," ")</f>
        <v xml:space="preserve">-z OTU_pipe </v>
      </c>
      <c r="AU192" t="str">
        <f>CONCATENATE("-c ",$AU$1," ")</f>
        <v xml:space="preserve">-c 10 </v>
      </c>
      <c r="AV192" t="str">
        <f>CONCATENATE("-o ", F191,"b")</f>
        <v>-o Analysis_38b</v>
      </c>
      <c r="AW192" s="23" t="s">
        <v>615</v>
      </c>
      <c r="BB192" s="23"/>
      <c r="BC192" s="23">
        <v>38</v>
      </c>
      <c r="BD192">
        <v>3</v>
      </c>
      <c r="BE192" t="str">
        <f>CONCATENATE($BE$2,AL192,AM192,AN192,AO192,AP192,AQ192,AR192,AS192,AT192,AU192,AV192,AW192)</f>
        <v>~/EHFI/plot_pco_with_stats_all.3-4-13.pl -f 3.MG-RAST.MG-RAST_default.included.raw  -g EHFI.groups -s gt -p 10000 -t rowwise_rand -m w_OTU -z OTU_pipe -c 10 -o Analysis_38b -cleanup</v>
      </c>
      <c r="BH192" s="27" t="s">
        <v>756</v>
      </c>
      <c r="BI192" t="s">
        <v>1294</v>
      </c>
    </row>
    <row r="193" spans="2:61">
      <c r="BC193" s="23">
        <v>38</v>
      </c>
      <c r="BD193">
        <v>4</v>
      </c>
      <c r="BE193" t="str">
        <f>CONCATENATE($BE$3,AY190,AZ190,BA190,BB190)</f>
        <v>~/EHFI/combine_summary_stats.pl -m pattern -w Analysis_38w -b Analysis_38b -o Analysis_38.P_VALUE_SUMMARY</v>
      </c>
      <c r="BH193" s="27" t="s">
        <v>625</v>
      </c>
      <c r="BI193" t="s">
        <v>668</v>
      </c>
    </row>
    <row r="194" spans="2:61">
      <c r="BC194" s="23">
        <v>38</v>
      </c>
      <c r="BD194">
        <v>5</v>
      </c>
    </row>
    <row r="195" spans="2:61">
      <c r="AL195" t="str">
        <f>CONCATENATE(F196)</f>
        <v>Analysis_39</v>
      </c>
      <c r="AY195" t="str">
        <f>CONCATENATE("-m pattern")</f>
        <v>-m pattern</v>
      </c>
      <c r="AZ195" t="str">
        <f>CONCATENATE(" -w ",F196,"w")</f>
        <v xml:space="preserve"> -w Analysis_39w</v>
      </c>
      <c r="BA195" t="str">
        <f>CONCATENATE(" -b ",F196,"b")</f>
        <v xml:space="preserve"> -b Analysis_39b</v>
      </c>
      <c r="BB195" s="23" t="str">
        <f>CONCATENATE(" -o ",F196,".P_VALUE_SUMMARY")</f>
        <v xml:space="preserve"> -o Analysis_39.P_VALUE_SUMMARY</v>
      </c>
      <c r="BC195" s="23">
        <v>39</v>
      </c>
      <c r="BD195">
        <v>1</v>
      </c>
      <c r="BE195" t="str">
        <f>CONCATENATE("# ",AL195)</f>
        <v># Analysis_39</v>
      </c>
      <c r="BH195" s="27" t="s">
        <v>608</v>
      </c>
      <c r="BI195" t="s">
        <v>601</v>
      </c>
    </row>
    <row r="196" spans="2:61">
      <c r="B196">
        <v>15</v>
      </c>
      <c r="C196" t="str">
        <f>VLOOKUP(D196,'datasets and notes'!$K$3:$L$18,2,FALSE)</f>
        <v>15.Qiime.100p.included.raw</v>
      </c>
      <c r="D196" t="str">
        <f>CONCATENATE(G196,".",L196,".",M196,".",K196)</f>
        <v>Qiime.100p.included.raw</v>
      </c>
      <c r="E196">
        <v>39</v>
      </c>
      <c r="F196" s="20" t="s">
        <v>286</v>
      </c>
      <c r="G196" s="16" t="s">
        <v>8</v>
      </c>
      <c r="H196" s="16" t="s">
        <v>554</v>
      </c>
      <c r="I196" s="16" t="s">
        <v>54</v>
      </c>
      <c r="J196" s="16" t="s">
        <v>61</v>
      </c>
      <c r="K196" s="16" t="s">
        <v>5</v>
      </c>
      <c r="L196" s="16" t="s">
        <v>7</v>
      </c>
      <c r="M196" s="16" t="s">
        <v>49</v>
      </c>
      <c r="N196" s="17">
        <v>0.32</v>
      </c>
      <c r="O196" s="17">
        <v>0.28000000000000003</v>
      </c>
      <c r="P196" s="17">
        <v>7.0000000000000007E-2</v>
      </c>
      <c r="Q196" s="17">
        <v>0.39</v>
      </c>
      <c r="R196" s="17">
        <v>0.35</v>
      </c>
      <c r="S196" s="17">
        <v>0</v>
      </c>
      <c r="T196" s="17">
        <v>0.1</v>
      </c>
      <c r="U196" s="17">
        <v>0.5</v>
      </c>
      <c r="V196" s="17">
        <v>0.61</v>
      </c>
      <c r="W196" s="17">
        <v>0.56000000000000005</v>
      </c>
      <c r="X196" s="17" t="s">
        <v>63</v>
      </c>
      <c r="Y196" s="17" t="s">
        <v>287</v>
      </c>
      <c r="Z196" s="17">
        <v>0.52</v>
      </c>
      <c r="AA196" s="17" t="s">
        <v>288</v>
      </c>
      <c r="AB196" s="17">
        <v>0.68</v>
      </c>
      <c r="AC196" s="17" t="s">
        <v>289</v>
      </c>
      <c r="AD196" s="17" t="s">
        <v>290</v>
      </c>
      <c r="AE196" s="17" t="s">
        <v>291</v>
      </c>
      <c r="AF196" s="17" t="s">
        <v>292</v>
      </c>
      <c r="AG196" s="18" t="s">
        <v>293</v>
      </c>
      <c r="AH196" s="19">
        <v>0.32424999999999998</v>
      </c>
      <c r="AI196" s="19">
        <v>0.44142960039542345</v>
      </c>
      <c r="AJ196" s="18">
        <v>36</v>
      </c>
      <c r="AK196" t="str">
        <f>L196</f>
        <v>100p</v>
      </c>
      <c r="AL196" t="str">
        <f>CONCATENATE(" -f ",C196)</f>
        <v xml:space="preserve"> -f 15.Qiime.100p.included.raw</v>
      </c>
      <c r="AM196" t="str">
        <f>CONCATENATE(" ","-g ","EHFI.groups ")</f>
        <v xml:space="preserve"> -g EHFI.groups </v>
      </c>
      <c r="AN196" t="str">
        <f>CONCATENATE("-s ","lt"," ")</f>
        <v xml:space="preserve">-s lt </v>
      </c>
      <c r="AO196" t="str">
        <f>CONCATENATE("-p ",$AO$1 )</f>
        <v>-p 10000</v>
      </c>
      <c r="AP196" t="str">
        <f>CONCATENATE(" -t dataset_rand ")</f>
        <v xml:space="preserve"> -t dataset_rand </v>
      </c>
      <c r="AQ196" t="str">
        <f>CONCATENATE("-m ",I196," ")</f>
        <v xml:space="preserve">-m euclidean </v>
      </c>
      <c r="AR196" t="str">
        <f>CONCATENATE("-z ",H196," ")</f>
        <v xml:space="preserve">-z qiime_pipe </v>
      </c>
      <c r="AS196" t="str">
        <f>CONCATENATE(" -q ",$AS$1," ")</f>
        <v xml:space="preserve"> -q qiime_table </v>
      </c>
      <c r="AT196" s="23" t="s">
        <v>555</v>
      </c>
      <c r="AU196" t="str">
        <f>CONCATENATE(" -c ",$AU$1," ")</f>
        <v xml:space="preserve"> -c 10 </v>
      </c>
      <c r="AV196" t="str">
        <f>CONCATENATE("-o ",F196,"w")</f>
        <v>-o Analysis_39w</v>
      </c>
      <c r="AW196" s="23" t="s">
        <v>615</v>
      </c>
      <c r="BC196" s="23">
        <v>39</v>
      </c>
      <c r="BD196">
        <v>2</v>
      </c>
      <c r="BE196" t="str">
        <f>CONCATENATE($BE$2,AL196,AM196,AN196,AO196,AP196,AQ196,AR196,AS196,AT196,AU196,AV196,AW196)</f>
        <v>~/EHFI/plot_pco_with_stats_all.3-4-13.pl -f 15.Qiime.100p.included.raw -g EHFI.groups -s lt -p 10000 -t dataset_rand -m euclidean -z qiime_pipe  -q qiime_table  -a ~/EHFI/qiime_trees/16S_all_gg_2011_1.tree -c 10 -o Analysis_39w -cleanup</v>
      </c>
      <c r="BH196" s="27" t="s">
        <v>757</v>
      </c>
      <c r="BI196" t="s">
        <v>1295</v>
      </c>
    </row>
    <row r="197" spans="2:61">
      <c r="AL197" t="str">
        <f>CONCATENATE(" -f ",C196," ")</f>
        <v xml:space="preserve"> -f 15.Qiime.100p.included.raw </v>
      </c>
      <c r="AM197" t="str">
        <f>CONCATENATE(" ","-g ","EHFI.groups ")</f>
        <v xml:space="preserve"> -g EHFI.groups </v>
      </c>
      <c r="AN197" t="str">
        <f>CONCATENATE("-s ","gt"," ")</f>
        <v xml:space="preserve">-s gt </v>
      </c>
      <c r="AO197" t="str">
        <f>CONCATENATE("-p ",$AO$1 )</f>
        <v>-p 10000</v>
      </c>
      <c r="AP197" t="str">
        <f>CONCATENATE(" -t rowwise_rand ")</f>
        <v xml:space="preserve"> -t rowwise_rand </v>
      </c>
      <c r="AQ197" t="str">
        <f>CONCATENATE("-m ",I196," ")</f>
        <v xml:space="preserve">-m euclidean </v>
      </c>
      <c r="AR197" t="str">
        <f>CONCATENATE("-z ",H196," ")</f>
        <v xml:space="preserve">-z qiime_pipe </v>
      </c>
      <c r="AS197" t="str">
        <f>CONCATENATE(" -q ",$AS$1," ")</f>
        <v xml:space="preserve"> -q qiime_table </v>
      </c>
      <c r="AT197" s="23" t="s">
        <v>555</v>
      </c>
      <c r="AU197" t="str">
        <f>CONCATENATE(" -c ",$AU$1," ")</f>
        <v xml:space="preserve"> -c 10 </v>
      </c>
      <c r="AV197" t="str">
        <f>CONCATENATE("-o ", F196,"b")</f>
        <v>-o Analysis_39b</v>
      </c>
      <c r="AW197" s="23" t="s">
        <v>615</v>
      </c>
      <c r="BB197" s="23"/>
      <c r="BC197" s="23">
        <v>39</v>
      </c>
      <c r="BD197">
        <v>3</v>
      </c>
      <c r="BE197" t="str">
        <f>CONCATENATE($BE$2,AL197,AM197,AN197,AO197,AP197,AQ197,AR197,AS197,AT197,AU197,AV197,AW197)</f>
        <v>~/EHFI/plot_pco_with_stats_all.3-4-13.pl -f 15.Qiime.100p.included.raw  -g EHFI.groups -s gt -p 10000 -t rowwise_rand -m euclidean -z qiime_pipe  -q qiime_table  -a ~/EHFI/qiime_trees/16S_all_gg_2011_1.tree -c 10 -o Analysis_39b -cleanup</v>
      </c>
      <c r="BH197" s="27" t="s">
        <v>758</v>
      </c>
      <c r="BI197" t="s">
        <v>1296</v>
      </c>
    </row>
    <row r="198" spans="2:61">
      <c r="BC198" s="23">
        <v>39</v>
      </c>
      <c r="BD198">
        <v>4</v>
      </c>
      <c r="BE198" t="str">
        <f>CONCATENATE($BE$3,AY195,AZ195,BA195,BB195)</f>
        <v>~/EHFI/combine_summary_stats.pl -m pattern -w Analysis_39w -b Analysis_39b -o Analysis_39.P_VALUE_SUMMARY</v>
      </c>
      <c r="BH198" s="27" t="s">
        <v>665</v>
      </c>
      <c r="BI198" t="s">
        <v>658</v>
      </c>
    </row>
    <row r="199" spans="2:61">
      <c r="BC199" s="23">
        <v>39</v>
      </c>
      <c r="BD199">
        <v>5</v>
      </c>
    </row>
    <row r="200" spans="2:61">
      <c r="AL200" t="str">
        <f>CONCATENATE(F201)</f>
        <v>Analysis_40</v>
      </c>
      <c r="AY200" t="str">
        <f>CONCATENATE("-m pattern")</f>
        <v>-m pattern</v>
      </c>
      <c r="AZ200" t="str">
        <f>CONCATENATE(" -w ",F201,"w")</f>
        <v xml:space="preserve"> -w Analysis_40w</v>
      </c>
      <c r="BA200" t="str">
        <f>CONCATENATE(" -b ",F201,"b")</f>
        <v xml:space="preserve"> -b Analysis_40b</v>
      </c>
      <c r="BB200" s="23" t="str">
        <f>CONCATENATE(" -o ",F201,".P_VALUE_SUMMARY")</f>
        <v xml:space="preserve"> -o Analysis_40.P_VALUE_SUMMARY</v>
      </c>
      <c r="BC200" s="23">
        <v>40</v>
      </c>
      <c r="BD200">
        <v>1</v>
      </c>
      <c r="BE200" t="str">
        <f>CONCATENATE("# ",AL200)</f>
        <v># Analysis_40</v>
      </c>
      <c r="BH200" s="27" t="s">
        <v>611</v>
      </c>
      <c r="BI200" t="s">
        <v>604</v>
      </c>
    </row>
    <row r="201" spans="2:61">
      <c r="B201">
        <v>16</v>
      </c>
      <c r="C201" t="str">
        <f>VLOOKUP(D201,'datasets and notes'!$K$3:$L$18,2,FALSE)</f>
        <v>16.Qiime.100p.included.norm</v>
      </c>
      <c r="D201" t="str">
        <f>CONCATENATE(G201,".",L201,".",M201,".",K201)</f>
        <v>Qiime.100p.included.norm</v>
      </c>
      <c r="E201">
        <v>40</v>
      </c>
      <c r="F201" s="20" t="s">
        <v>294</v>
      </c>
      <c r="G201" s="16" t="s">
        <v>8</v>
      </c>
      <c r="H201" s="16" t="s">
        <v>554</v>
      </c>
      <c r="I201" s="16" t="s">
        <v>54</v>
      </c>
      <c r="J201" s="16" t="s">
        <v>61</v>
      </c>
      <c r="K201" s="16" t="s">
        <v>6</v>
      </c>
      <c r="L201" s="16" t="s">
        <v>7</v>
      </c>
      <c r="M201" s="16" t="s">
        <v>49</v>
      </c>
      <c r="N201" s="17">
        <v>0.75</v>
      </c>
      <c r="O201" s="17">
        <v>0.99</v>
      </c>
      <c r="P201" s="17">
        <v>0.83</v>
      </c>
      <c r="Q201" s="17">
        <v>0.79</v>
      </c>
      <c r="R201" s="17">
        <v>0.87</v>
      </c>
      <c r="S201" s="17">
        <v>0.97</v>
      </c>
      <c r="T201" s="17">
        <v>1</v>
      </c>
      <c r="U201" s="17">
        <v>0.88</v>
      </c>
      <c r="V201" s="17">
        <v>0.83</v>
      </c>
      <c r="W201" s="17">
        <v>0.45</v>
      </c>
      <c r="X201" s="17" t="s">
        <v>295</v>
      </c>
      <c r="Y201" s="17" t="s">
        <v>266</v>
      </c>
      <c r="Z201" s="17">
        <v>0.61</v>
      </c>
      <c r="AA201" s="17" t="s">
        <v>296</v>
      </c>
      <c r="AB201" s="17">
        <v>0.56999999999999995</v>
      </c>
      <c r="AC201" s="17" t="s">
        <v>102</v>
      </c>
      <c r="AD201" s="17" t="s">
        <v>297</v>
      </c>
      <c r="AE201" s="17" t="s">
        <v>298</v>
      </c>
      <c r="AF201" s="17" t="s">
        <v>299</v>
      </c>
      <c r="AG201" s="18" t="s">
        <v>300</v>
      </c>
      <c r="AH201" s="19">
        <v>0.32784999999999992</v>
      </c>
      <c r="AI201" s="19">
        <v>0.44708474117271524</v>
      </c>
      <c r="AJ201" s="18">
        <v>37</v>
      </c>
      <c r="AK201" t="str">
        <f>L201</f>
        <v>100p</v>
      </c>
      <c r="AL201" t="str">
        <f>CONCATENATE(" -f ",C201)</f>
        <v xml:space="preserve"> -f 16.Qiime.100p.included.norm</v>
      </c>
      <c r="AM201" t="str">
        <f>CONCATENATE(" ","-g ","EHFI.groups ")</f>
        <v xml:space="preserve"> -g EHFI.groups </v>
      </c>
      <c r="AN201" t="str">
        <f>CONCATENATE("-s ","lt"," ")</f>
        <v xml:space="preserve">-s lt </v>
      </c>
      <c r="AO201" t="str">
        <f>CONCATENATE("-p ",$AO$1 )</f>
        <v>-p 10000</v>
      </c>
      <c r="AP201" t="str">
        <f>CONCATENATE(" -t dataset_rand ")</f>
        <v xml:space="preserve"> -t dataset_rand </v>
      </c>
      <c r="AQ201" t="str">
        <f>CONCATENATE("-m ",I201," ")</f>
        <v xml:space="preserve">-m euclidean </v>
      </c>
      <c r="AR201" t="str">
        <f>CONCATENATE("-z ",H201," ")</f>
        <v xml:space="preserve">-z qiime_pipe </v>
      </c>
      <c r="AS201" t="str">
        <f>CONCATENATE(" -q ",$AS$1," ")</f>
        <v xml:space="preserve"> -q qiime_table </v>
      </c>
      <c r="AT201" s="23" t="s">
        <v>555</v>
      </c>
      <c r="AU201" t="str">
        <f>CONCATENATE(" -c ",$AU$1," ")</f>
        <v xml:space="preserve"> -c 10 </v>
      </c>
      <c r="AV201" t="str">
        <f>CONCATENATE("-o ",F201,"w")</f>
        <v>-o Analysis_40w</v>
      </c>
      <c r="AW201" s="23" t="s">
        <v>615</v>
      </c>
      <c r="BC201" s="23">
        <v>40</v>
      </c>
      <c r="BD201">
        <v>2</v>
      </c>
      <c r="BE201" t="str">
        <f>CONCATENATE($BE$2,AL201,AM201,AN201,AO201,AP201,AQ201,AR201,AS201,AT201,AU201,AV201,AW201)</f>
        <v>~/EHFI/plot_pco_with_stats_all.3-4-13.pl -f 16.Qiime.100p.included.norm -g EHFI.groups -s lt -p 10000 -t dataset_rand -m euclidean -z qiime_pipe  -q qiime_table  -a ~/EHFI/qiime_trees/16S_all_gg_2011_1.tree -c 10 -o Analysis_40w -cleanup</v>
      </c>
      <c r="BH201" s="27" t="s">
        <v>759</v>
      </c>
      <c r="BI201" t="s">
        <v>1297</v>
      </c>
    </row>
    <row r="202" spans="2:61">
      <c r="AL202" t="str">
        <f>CONCATENATE(" -f ",C201," ")</f>
        <v xml:space="preserve"> -f 16.Qiime.100p.included.norm </v>
      </c>
      <c r="AM202" t="str">
        <f>CONCATENATE(" ","-g ","EHFI.groups ")</f>
        <v xml:space="preserve"> -g EHFI.groups </v>
      </c>
      <c r="AN202" t="str">
        <f>CONCATENATE("-s ","gt"," ")</f>
        <v xml:space="preserve">-s gt </v>
      </c>
      <c r="AO202" t="str">
        <f>CONCATENATE("-p ",$AO$1 )</f>
        <v>-p 10000</v>
      </c>
      <c r="AP202" t="str">
        <f>CONCATENATE(" -t rowwise_rand ")</f>
        <v xml:space="preserve"> -t rowwise_rand </v>
      </c>
      <c r="AQ202" t="str">
        <f>CONCATENATE("-m ",I201," ")</f>
        <v xml:space="preserve">-m euclidean </v>
      </c>
      <c r="AR202" t="str">
        <f>CONCATENATE("-z ",H201," ")</f>
        <v xml:space="preserve">-z qiime_pipe </v>
      </c>
      <c r="AS202" t="str">
        <f>CONCATENATE(" -q ",$AS$1," ")</f>
        <v xml:space="preserve"> -q qiime_table </v>
      </c>
      <c r="AT202" s="23" t="s">
        <v>555</v>
      </c>
      <c r="AU202" t="str">
        <f>CONCATENATE(" -c ",$AU$1," ")</f>
        <v xml:space="preserve"> -c 10 </v>
      </c>
      <c r="AV202" t="str">
        <f>CONCATENATE("-o ", F201,"b")</f>
        <v>-o Analysis_40b</v>
      </c>
      <c r="AW202" s="23" t="s">
        <v>615</v>
      </c>
      <c r="BB202" s="23"/>
      <c r="BC202" s="23">
        <v>40</v>
      </c>
      <c r="BD202">
        <v>3</v>
      </c>
      <c r="BE202" t="str">
        <f>CONCATENATE($BE$2,AL202,AM202,AN202,AO202,AP202,AQ202,AR202,AS202,AT202,AU202,AV202,AW202)</f>
        <v>~/EHFI/plot_pco_with_stats_all.3-4-13.pl -f 16.Qiime.100p.included.norm  -g EHFI.groups -s gt -p 10000 -t rowwise_rand -m euclidean -z qiime_pipe  -q qiime_table  -a ~/EHFI/qiime_trees/16S_all_gg_2011_1.tree -c 10 -o Analysis_40b -cleanup</v>
      </c>
      <c r="BH202" s="27" t="s">
        <v>760</v>
      </c>
      <c r="BI202" t="s">
        <v>1298</v>
      </c>
    </row>
    <row r="203" spans="2:61">
      <c r="BC203" s="23">
        <v>40</v>
      </c>
      <c r="BD203">
        <v>4</v>
      </c>
      <c r="BE203" t="str">
        <f>CONCATENATE($BE$3,AY200,AZ200,BA200,BB200)</f>
        <v>~/EHFI/combine_summary_stats.pl -m pattern -w Analysis_40w -b Analysis_40b -o Analysis_40.P_VALUE_SUMMARY</v>
      </c>
      <c r="BH203" s="27" t="s">
        <v>668</v>
      </c>
      <c r="BI203" t="s">
        <v>661</v>
      </c>
    </row>
    <row r="204" spans="2:61">
      <c r="BC204" s="23">
        <v>40</v>
      </c>
      <c r="BD204">
        <v>5</v>
      </c>
    </row>
    <row r="205" spans="2:61">
      <c r="AL205" t="str">
        <f>CONCATENATE(F206)</f>
        <v>Analysis_41</v>
      </c>
      <c r="AY205" t="str">
        <f>CONCATENATE("-m pattern")</f>
        <v>-m pattern</v>
      </c>
      <c r="AZ205" t="str">
        <f>CONCATENATE(" -w ",F206,"w")</f>
        <v xml:space="preserve"> -w Analysis_41w</v>
      </c>
      <c r="BA205" t="str">
        <f>CONCATENATE(" -b ",F206,"b")</f>
        <v xml:space="preserve"> -b Analysis_41b</v>
      </c>
      <c r="BB205" s="23" t="str">
        <f>CONCATENATE(" -o ",F206,".P_VALUE_SUMMARY")</f>
        <v xml:space="preserve"> -o Analysis_41.P_VALUE_SUMMARY</v>
      </c>
      <c r="BC205" s="23">
        <v>41</v>
      </c>
      <c r="BD205">
        <v>1</v>
      </c>
      <c r="BE205" t="str">
        <f>CONCATENATE("# ",AL205)</f>
        <v># Analysis_41</v>
      </c>
      <c r="BH205" s="27" t="s">
        <v>601</v>
      </c>
      <c r="BI205" t="s">
        <v>609</v>
      </c>
    </row>
    <row r="206" spans="2:61">
      <c r="B206">
        <v>13</v>
      </c>
      <c r="C206" t="str">
        <f>VLOOKUP(D206,'datasets and notes'!$K$3:$L$18,2,FALSE)</f>
        <v>13.Qiime.100p.removed.raw</v>
      </c>
      <c r="D206" t="str">
        <f>CONCATENATE(G206,".",L206,".",M206,".",K206)</f>
        <v>Qiime.100p.removed.raw</v>
      </c>
      <c r="E206">
        <v>41</v>
      </c>
      <c r="F206" s="20" t="s">
        <v>301</v>
      </c>
      <c r="G206" s="16" t="s">
        <v>8</v>
      </c>
      <c r="H206" s="16" t="s">
        <v>554</v>
      </c>
      <c r="I206" s="16" t="s">
        <v>54</v>
      </c>
      <c r="J206" s="16" t="s">
        <v>61</v>
      </c>
      <c r="K206" s="16" t="s">
        <v>5</v>
      </c>
      <c r="L206" s="16" t="s">
        <v>7</v>
      </c>
      <c r="M206" s="16" t="s">
        <v>88</v>
      </c>
      <c r="N206" s="17">
        <v>0.3</v>
      </c>
      <c r="O206" s="17">
        <v>0</v>
      </c>
      <c r="P206" s="17">
        <v>0.43</v>
      </c>
      <c r="Q206" s="17">
        <v>0.21</v>
      </c>
      <c r="R206" s="17">
        <v>0.16</v>
      </c>
      <c r="S206" s="17">
        <v>0.65</v>
      </c>
      <c r="T206" s="17">
        <v>0.52</v>
      </c>
      <c r="U206" s="17">
        <v>0.34</v>
      </c>
      <c r="V206" s="17">
        <v>0.33</v>
      </c>
      <c r="W206" s="17">
        <v>0.73</v>
      </c>
      <c r="X206" s="17" t="s">
        <v>75</v>
      </c>
      <c r="Y206" s="17" t="s">
        <v>68</v>
      </c>
      <c r="Z206" s="17">
        <v>0.33</v>
      </c>
      <c r="AA206" s="17" t="s">
        <v>302</v>
      </c>
      <c r="AB206" s="17">
        <v>0.48</v>
      </c>
      <c r="AC206" s="17" t="s">
        <v>303</v>
      </c>
      <c r="AD206" s="17" t="s">
        <v>304</v>
      </c>
      <c r="AE206" s="17" t="s">
        <v>85</v>
      </c>
      <c r="AF206" s="17" t="s">
        <v>305</v>
      </c>
      <c r="AG206" s="18" t="s">
        <v>76</v>
      </c>
      <c r="AH206" s="19">
        <v>0.39065</v>
      </c>
      <c r="AI206" s="19">
        <v>0.49069813584964417</v>
      </c>
      <c r="AJ206" s="18">
        <v>44</v>
      </c>
      <c r="AK206" t="str">
        <f>L206</f>
        <v>100p</v>
      </c>
      <c r="AL206" t="str">
        <f>CONCATENATE(" -f ",C206)</f>
        <v xml:space="preserve"> -f 13.Qiime.100p.removed.raw</v>
      </c>
      <c r="AM206" t="str">
        <f>CONCATENATE(" ","-g ","EHFI.groups ")</f>
        <v xml:space="preserve"> -g EHFI.groups </v>
      </c>
      <c r="AN206" t="str">
        <f>CONCATENATE("-s ","lt"," ")</f>
        <v xml:space="preserve">-s lt </v>
      </c>
      <c r="AO206" t="str">
        <f>CONCATENATE("-p ",$AO$1 )</f>
        <v>-p 10000</v>
      </c>
      <c r="AP206" t="str">
        <f>CONCATENATE(" -t dataset_rand ")</f>
        <v xml:space="preserve"> -t dataset_rand </v>
      </c>
      <c r="AQ206" t="str">
        <f>CONCATENATE("-m ",I206," ")</f>
        <v xml:space="preserve">-m euclidean </v>
      </c>
      <c r="AR206" t="str">
        <f>CONCATENATE("-z ",H206," ")</f>
        <v xml:space="preserve">-z qiime_pipe </v>
      </c>
      <c r="AS206" t="str">
        <f>CONCATENATE(" -q ",$AS$1," ")</f>
        <v xml:space="preserve"> -q qiime_table </v>
      </c>
      <c r="AT206" s="23" t="s">
        <v>555</v>
      </c>
      <c r="AU206" t="str">
        <f>CONCATENATE(" -c ",$AU$1," ")</f>
        <v xml:space="preserve"> -c 10 </v>
      </c>
      <c r="AV206" t="str">
        <f>CONCATENATE("-o ",F206,"w")</f>
        <v>-o Analysis_41w</v>
      </c>
      <c r="AW206" s="23" t="s">
        <v>615</v>
      </c>
      <c r="BC206" s="23">
        <v>41</v>
      </c>
      <c r="BD206">
        <v>2</v>
      </c>
      <c r="BE206" t="str">
        <f>CONCATENATE($BE$2,AL206,AM206,AN206,AO206,AP206,AQ206,AR206,AS206,AT206,AU206,AV206,AW206)</f>
        <v>~/EHFI/plot_pco_with_stats_all.3-4-13.pl -f 13.Qiime.100p.removed.raw -g EHFI.groups -s lt -p 10000 -t dataset_rand -m euclidean -z qiime_pipe  -q qiime_table  -a ~/EHFI/qiime_trees/16S_all_gg_2011_1.tree -c 10 -o Analysis_41w -cleanup</v>
      </c>
      <c r="BH206" s="27" t="s">
        <v>761</v>
      </c>
      <c r="BI206" t="s">
        <v>1299</v>
      </c>
    </row>
    <row r="207" spans="2:61">
      <c r="AL207" t="str">
        <f>CONCATENATE(" -f ",C206," ")</f>
        <v xml:space="preserve"> -f 13.Qiime.100p.removed.raw </v>
      </c>
      <c r="AM207" t="str">
        <f>CONCATENATE(" ","-g ","EHFI.groups ")</f>
        <v xml:space="preserve"> -g EHFI.groups </v>
      </c>
      <c r="AN207" t="str">
        <f>CONCATENATE("-s ","gt"," ")</f>
        <v xml:space="preserve">-s gt </v>
      </c>
      <c r="AO207" t="str">
        <f>CONCATENATE("-p ",$AO$1 )</f>
        <v>-p 10000</v>
      </c>
      <c r="AP207" t="str">
        <f>CONCATENATE(" -t rowwise_rand ")</f>
        <v xml:space="preserve"> -t rowwise_rand </v>
      </c>
      <c r="AQ207" t="str">
        <f>CONCATENATE("-m ",I206," ")</f>
        <v xml:space="preserve">-m euclidean </v>
      </c>
      <c r="AR207" t="str">
        <f>CONCATENATE("-z ",H206," ")</f>
        <v xml:space="preserve">-z qiime_pipe </v>
      </c>
      <c r="AS207" t="str">
        <f>CONCATENATE(" -q ",$AS$1," ")</f>
        <v xml:space="preserve"> -q qiime_table </v>
      </c>
      <c r="AT207" s="23" t="s">
        <v>555</v>
      </c>
      <c r="AU207" t="str">
        <f>CONCATENATE(" -c ",$AU$1," ")</f>
        <v xml:space="preserve"> -c 10 </v>
      </c>
      <c r="AV207" t="str">
        <f>CONCATENATE("-o ", F206,"b")</f>
        <v>-o Analysis_41b</v>
      </c>
      <c r="AW207" s="23" t="s">
        <v>615</v>
      </c>
      <c r="BB207" s="23"/>
      <c r="BC207" s="23">
        <v>41</v>
      </c>
      <c r="BD207">
        <v>3</v>
      </c>
      <c r="BE207" t="str">
        <f>CONCATENATE($BE$2,AL207,AM207,AN207,AO207,AP207,AQ207,AR207,AS207,AT207,AU207,AV207,AW207)</f>
        <v>~/EHFI/plot_pco_with_stats_all.3-4-13.pl -f 13.Qiime.100p.removed.raw  -g EHFI.groups -s gt -p 10000 -t rowwise_rand -m euclidean -z qiime_pipe  -q qiime_table  -a ~/EHFI/qiime_trees/16S_all_gg_2011_1.tree -c 10 -o Analysis_41b -cleanup</v>
      </c>
      <c r="BH207" s="27" t="s">
        <v>762</v>
      </c>
      <c r="BI207" t="s">
        <v>1300</v>
      </c>
    </row>
    <row r="208" spans="2:61">
      <c r="BC208" s="23">
        <v>41</v>
      </c>
      <c r="BD208">
        <v>4</v>
      </c>
      <c r="BE208" t="str">
        <f>CONCATENATE($BE$3,AY205,AZ205,BA205,BB205)</f>
        <v>~/EHFI/combine_summary_stats.pl -m pattern -w Analysis_41w -b Analysis_41b -o Analysis_41.P_VALUE_SUMMARY</v>
      </c>
      <c r="BH208" s="27" t="s">
        <v>658</v>
      </c>
      <c r="BI208" t="s">
        <v>666</v>
      </c>
    </row>
    <row r="209" spans="2:61">
      <c r="BC209" s="23">
        <v>41</v>
      </c>
      <c r="BD209">
        <v>5</v>
      </c>
    </row>
    <row r="210" spans="2:61">
      <c r="AL210" t="str">
        <f>CONCATENATE(F211)</f>
        <v>Analysis_42</v>
      </c>
      <c r="AY210" t="str">
        <f>CONCATENATE("-m pattern")</f>
        <v>-m pattern</v>
      </c>
      <c r="AZ210" t="str">
        <f>CONCATENATE(" -w ",F211,"w")</f>
        <v xml:space="preserve"> -w Analysis_42w</v>
      </c>
      <c r="BA210" t="str">
        <f>CONCATENATE(" -b ",F211,"b")</f>
        <v xml:space="preserve"> -b Analysis_42b</v>
      </c>
      <c r="BB210" s="23" t="str">
        <f>CONCATENATE(" -o ",F211,".P_VALUE_SUMMARY")</f>
        <v xml:space="preserve"> -o Analysis_42.P_VALUE_SUMMARY</v>
      </c>
      <c r="BC210" s="23">
        <v>42</v>
      </c>
      <c r="BD210">
        <v>1</v>
      </c>
      <c r="BE210" t="str">
        <f>CONCATENATE("# ",AL210)</f>
        <v># Analysis_42</v>
      </c>
      <c r="BH210" s="27" t="s">
        <v>604</v>
      </c>
      <c r="BI210" t="s">
        <v>612</v>
      </c>
    </row>
    <row r="211" spans="2:61">
      <c r="B211">
        <v>14</v>
      </c>
      <c r="C211" t="str">
        <f>VLOOKUP(D211,'datasets and notes'!$K$3:$L$18,2,FALSE)</f>
        <v>14.Qiime.100p.removed.norm</v>
      </c>
      <c r="D211" t="str">
        <f>CONCATENATE(G211,".",L211,".",M211,".",K211)</f>
        <v>Qiime.100p.removed.norm</v>
      </c>
      <c r="E211">
        <v>42</v>
      </c>
      <c r="F211" s="20" t="s">
        <v>306</v>
      </c>
      <c r="G211" s="16" t="s">
        <v>8</v>
      </c>
      <c r="H211" s="16" t="s">
        <v>554</v>
      </c>
      <c r="I211" s="16" t="s">
        <v>54</v>
      </c>
      <c r="J211" s="16" t="s">
        <v>61</v>
      </c>
      <c r="K211" s="16" t="s">
        <v>6</v>
      </c>
      <c r="L211" s="16" t="s">
        <v>7</v>
      </c>
      <c r="M211" s="16" t="s">
        <v>88</v>
      </c>
      <c r="N211" s="17">
        <v>0</v>
      </c>
      <c r="O211" s="17">
        <v>0.02</v>
      </c>
      <c r="P211" s="17">
        <v>0.38</v>
      </c>
      <c r="Q211" s="17">
        <v>0.06</v>
      </c>
      <c r="R211" s="17">
        <v>0.12</v>
      </c>
      <c r="S211" s="17">
        <v>0.38</v>
      </c>
      <c r="T211" s="17">
        <v>0.39</v>
      </c>
      <c r="U211" s="17">
        <v>0.12</v>
      </c>
      <c r="V211" s="17" t="s">
        <v>307</v>
      </c>
      <c r="W211" s="17">
        <v>0.57999999999999996</v>
      </c>
      <c r="X211" s="17" t="s">
        <v>113</v>
      </c>
      <c r="Y211" s="17" t="s">
        <v>68</v>
      </c>
      <c r="Z211" s="17">
        <v>0.25</v>
      </c>
      <c r="AA211" s="17" t="s">
        <v>308</v>
      </c>
      <c r="AB211" s="17">
        <v>0.37</v>
      </c>
      <c r="AC211" s="17" t="s">
        <v>270</v>
      </c>
      <c r="AD211" s="17" t="s">
        <v>309</v>
      </c>
      <c r="AE211" s="17" t="s">
        <v>310</v>
      </c>
      <c r="AF211" s="17" t="s">
        <v>311</v>
      </c>
      <c r="AG211" s="18" t="s">
        <v>289</v>
      </c>
      <c r="AH211" s="19">
        <v>0.39115</v>
      </c>
      <c r="AI211" s="19">
        <v>0.49108240009616566</v>
      </c>
      <c r="AJ211" s="18">
        <v>46</v>
      </c>
      <c r="AK211" t="str">
        <f>L211</f>
        <v>100p</v>
      </c>
      <c r="AL211" t="str">
        <f>CONCATENATE(" -f ",C211)</f>
        <v xml:space="preserve"> -f 14.Qiime.100p.removed.norm</v>
      </c>
      <c r="AM211" t="str">
        <f>CONCATENATE(" ","-g ","EHFI.groups ")</f>
        <v xml:space="preserve"> -g EHFI.groups </v>
      </c>
      <c r="AN211" t="str">
        <f>CONCATENATE("-s ","lt"," ")</f>
        <v xml:space="preserve">-s lt </v>
      </c>
      <c r="AO211" t="str">
        <f>CONCATENATE("-p ",$AO$1 )</f>
        <v>-p 10000</v>
      </c>
      <c r="AP211" t="str">
        <f>CONCATENATE(" -t dataset_rand ")</f>
        <v xml:space="preserve"> -t dataset_rand </v>
      </c>
      <c r="AQ211" t="str">
        <f>CONCATENATE("-m ",I211," ")</f>
        <v xml:space="preserve">-m euclidean </v>
      </c>
      <c r="AR211" t="str">
        <f>CONCATENATE("-z ",H211," ")</f>
        <v xml:space="preserve">-z qiime_pipe </v>
      </c>
      <c r="AS211" t="str">
        <f>CONCATENATE(" -q ",$AS$1," ")</f>
        <v xml:space="preserve"> -q qiime_table </v>
      </c>
      <c r="AT211" s="23" t="s">
        <v>555</v>
      </c>
      <c r="AU211" t="str">
        <f>CONCATENATE(" -c ",$AU$1," ")</f>
        <v xml:space="preserve"> -c 10 </v>
      </c>
      <c r="AV211" t="str">
        <f>CONCATENATE("-o ",F211,"w")</f>
        <v>-o Analysis_42w</v>
      </c>
      <c r="AW211" s="23" t="s">
        <v>615</v>
      </c>
      <c r="BC211" s="23">
        <v>42</v>
      </c>
      <c r="BD211">
        <v>2</v>
      </c>
      <c r="BE211" t="str">
        <f>CONCATENATE($BE$2,AL211,AM211,AN211,AO211,AP211,AQ211,AR211,AS211,AT211,AU211,AV211,AW211)</f>
        <v>~/EHFI/plot_pco_with_stats_all.3-4-13.pl -f 14.Qiime.100p.removed.norm -g EHFI.groups -s lt -p 10000 -t dataset_rand -m euclidean -z qiime_pipe  -q qiime_table  -a ~/EHFI/qiime_trees/16S_all_gg_2011_1.tree -c 10 -o Analysis_42w -cleanup</v>
      </c>
      <c r="BH211" s="27" t="s">
        <v>763</v>
      </c>
      <c r="BI211" t="s">
        <v>1301</v>
      </c>
    </row>
    <row r="212" spans="2:61">
      <c r="AL212" t="str">
        <f>CONCATENATE(" -f ",C211," ")</f>
        <v xml:space="preserve"> -f 14.Qiime.100p.removed.norm </v>
      </c>
      <c r="AM212" t="str">
        <f>CONCATENATE(" ","-g ","EHFI.groups ")</f>
        <v xml:space="preserve"> -g EHFI.groups </v>
      </c>
      <c r="AN212" t="str">
        <f>CONCATENATE("-s ","gt"," ")</f>
        <v xml:space="preserve">-s gt </v>
      </c>
      <c r="AO212" t="str">
        <f>CONCATENATE("-p ",$AO$1 )</f>
        <v>-p 10000</v>
      </c>
      <c r="AP212" t="str">
        <f>CONCATENATE(" -t rowwise_rand ")</f>
        <v xml:space="preserve"> -t rowwise_rand </v>
      </c>
      <c r="AQ212" t="str">
        <f>CONCATENATE("-m ",I211," ")</f>
        <v xml:space="preserve">-m euclidean </v>
      </c>
      <c r="AR212" t="str">
        <f>CONCATENATE("-z ",H211," ")</f>
        <v xml:space="preserve">-z qiime_pipe </v>
      </c>
      <c r="AS212" t="str">
        <f>CONCATENATE(" -q ",$AS$1," ")</f>
        <v xml:space="preserve"> -q qiime_table </v>
      </c>
      <c r="AT212" s="23" t="s">
        <v>555</v>
      </c>
      <c r="AU212" t="str">
        <f>CONCATENATE(" -c ",$AU$1," ")</f>
        <v xml:space="preserve"> -c 10 </v>
      </c>
      <c r="AV212" t="str">
        <f>CONCATENATE("-o ", F211,"b")</f>
        <v>-o Analysis_42b</v>
      </c>
      <c r="AW212" s="23" t="s">
        <v>615</v>
      </c>
      <c r="BB212" s="23"/>
      <c r="BC212" s="23">
        <v>42</v>
      </c>
      <c r="BD212">
        <v>3</v>
      </c>
      <c r="BE212" t="str">
        <f>CONCATENATE($BE$2,AL212,AM212,AN212,AO212,AP212,AQ212,AR212,AS212,AT212,AU212,AV212,AW212)</f>
        <v>~/EHFI/plot_pco_with_stats_all.3-4-13.pl -f 14.Qiime.100p.removed.norm  -g EHFI.groups -s gt -p 10000 -t rowwise_rand -m euclidean -z qiime_pipe  -q qiime_table  -a ~/EHFI/qiime_trees/16S_all_gg_2011_1.tree -c 10 -o Analysis_42b -cleanup</v>
      </c>
      <c r="BH212" s="27" t="s">
        <v>764</v>
      </c>
      <c r="BI212" t="s">
        <v>1302</v>
      </c>
    </row>
    <row r="213" spans="2:61">
      <c r="BC213" s="23">
        <v>42</v>
      </c>
      <c r="BD213">
        <v>4</v>
      </c>
      <c r="BE213" t="str">
        <f>CONCATENATE($BE$3,AY210,AZ210,BA210,BB210)</f>
        <v>~/EHFI/combine_summary_stats.pl -m pattern -w Analysis_42w -b Analysis_42b -o Analysis_42.P_VALUE_SUMMARY</v>
      </c>
      <c r="BH213" s="27" t="s">
        <v>661</v>
      </c>
      <c r="BI213" t="s">
        <v>669</v>
      </c>
    </row>
    <row r="214" spans="2:61">
      <c r="BC214" s="23">
        <v>42</v>
      </c>
      <c r="BD214">
        <v>5</v>
      </c>
    </row>
    <row r="215" spans="2:61">
      <c r="AL215" t="str">
        <f>CONCATENATE(F216)</f>
        <v>Analysis_43</v>
      </c>
      <c r="AY215" t="str">
        <f>CONCATENATE("-m pattern")</f>
        <v>-m pattern</v>
      </c>
      <c r="AZ215" t="str">
        <f>CONCATENATE(" -w ",F216,"w")</f>
        <v xml:space="preserve"> -w Analysis_43w</v>
      </c>
      <c r="BA215" t="str">
        <f>CONCATENATE(" -b ",F216,"b")</f>
        <v xml:space="preserve"> -b Analysis_43b</v>
      </c>
      <c r="BB215" s="23" t="str">
        <f>CONCATENATE(" -o ",F216,".P_VALUE_SUMMARY")</f>
        <v xml:space="preserve"> -o Analysis_43.P_VALUE_SUMMARY</v>
      </c>
      <c r="BC215" s="23">
        <v>43</v>
      </c>
      <c r="BD215">
        <v>1</v>
      </c>
      <c r="BE215" t="str">
        <f>CONCATENATE("# ",AL215)</f>
        <v># Analysis_43</v>
      </c>
      <c r="BH215" s="27" t="s">
        <v>609</v>
      </c>
      <c r="BI215" t="s">
        <v>602</v>
      </c>
    </row>
    <row r="216" spans="2:61">
      <c r="B216">
        <v>15</v>
      </c>
      <c r="C216" t="str">
        <f>VLOOKUP(D216,'datasets and notes'!$K$3:$L$18,2,FALSE)</f>
        <v>15.Qiime.100p.included.raw</v>
      </c>
      <c r="D216" t="str">
        <f>CONCATENATE(G216,".",L216,".",M216,".",K216)</f>
        <v>Qiime.100p.included.raw</v>
      </c>
      <c r="E216">
        <v>43</v>
      </c>
      <c r="F216" s="20" t="s">
        <v>312</v>
      </c>
      <c r="G216" s="16" t="s">
        <v>8</v>
      </c>
      <c r="H216" s="16" t="s">
        <v>554</v>
      </c>
      <c r="I216" s="16" t="s">
        <v>553</v>
      </c>
      <c r="J216" s="16" t="s">
        <v>61</v>
      </c>
      <c r="K216" s="16" t="s">
        <v>5</v>
      </c>
      <c r="L216" s="16" t="s">
        <v>7</v>
      </c>
      <c r="M216" s="16" t="s">
        <v>49</v>
      </c>
      <c r="N216" s="17">
        <v>1</v>
      </c>
      <c r="O216" s="17">
        <v>7.0000000000000007E-2</v>
      </c>
      <c r="P216" s="17">
        <v>0.44</v>
      </c>
      <c r="Q216" s="17">
        <v>0.19</v>
      </c>
      <c r="R216" s="17">
        <v>0.19</v>
      </c>
      <c r="S216" s="17">
        <v>0.13</v>
      </c>
      <c r="T216" s="17">
        <v>0.11</v>
      </c>
      <c r="U216" s="17">
        <v>0.04</v>
      </c>
      <c r="V216" s="17">
        <v>0</v>
      </c>
      <c r="W216" s="17">
        <v>0.18</v>
      </c>
      <c r="X216" s="17" t="s">
        <v>98</v>
      </c>
      <c r="Y216" s="17" t="s">
        <v>98</v>
      </c>
      <c r="Z216" s="17">
        <v>0.48</v>
      </c>
      <c r="AA216" s="17" t="s">
        <v>313</v>
      </c>
      <c r="AB216" s="17">
        <v>0.04</v>
      </c>
      <c r="AC216" s="17" t="s">
        <v>314</v>
      </c>
      <c r="AD216" s="17" t="s">
        <v>315</v>
      </c>
      <c r="AE216" s="17" t="s">
        <v>316</v>
      </c>
      <c r="AF216" s="17" t="s">
        <v>317</v>
      </c>
      <c r="AG216" s="18" t="s">
        <v>318</v>
      </c>
      <c r="AH216" s="19">
        <v>0.35394999999999999</v>
      </c>
      <c r="AI216" s="19">
        <v>0.45245627587530207</v>
      </c>
      <c r="AJ216" s="18">
        <v>41</v>
      </c>
      <c r="AK216" t="str">
        <f>L216</f>
        <v>100p</v>
      </c>
      <c r="AL216" t="str">
        <f>CONCATENATE(" -f ",C216)</f>
        <v xml:space="preserve"> -f 15.Qiime.100p.included.raw</v>
      </c>
      <c r="AM216" t="str">
        <f>CONCATENATE(" ","-g ","EHFI.groups ")</f>
        <v xml:space="preserve"> -g EHFI.groups </v>
      </c>
      <c r="AN216" t="str">
        <f>CONCATENATE("-s ","lt"," ")</f>
        <v xml:space="preserve">-s lt </v>
      </c>
      <c r="AO216" t="str">
        <f>CONCATENATE("-p ",$AO$1 )</f>
        <v>-p 10000</v>
      </c>
      <c r="AP216" t="str">
        <f>CONCATENATE(" -t dataset_rand ")</f>
        <v xml:space="preserve"> -t dataset_rand </v>
      </c>
      <c r="AQ216" t="str">
        <f>CONCATENATE("-m ",I216," ")</f>
        <v xml:space="preserve">-m bray_curtis </v>
      </c>
      <c r="AR216" t="str">
        <f>CONCATENATE("-z ",H216," ")</f>
        <v xml:space="preserve">-z qiime_pipe </v>
      </c>
      <c r="AS216" t="str">
        <f>CONCATENATE(" -q ",$AS$1," ")</f>
        <v xml:space="preserve"> -q qiime_table </v>
      </c>
      <c r="AT216" s="23" t="s">
        <v>555</v>
      </c>
      <c r="AU216" t="str">
        <f>CONCATENATE(" -c ",$AU$1," ")</f>
        <v xml:space="preserve"> -c 10 </v>
      </c>
      <c r="AV216" t="str">
        <f>CONCATENATE("-o ",F216,"w")</f>
        <v>-o Analysis_43w</v>
      </c>
      <c r="AW216" s="23" t="s">
        <v>615</v>
      </c>
      <c r="BC216" s="23">
        <v>43</v>
      </c>
      <c r="BD216">
        <v>2</v>
      </c>
      <c r="BE216" t="str">
        <f>CONCATENATE($BE$2,AL216,AM216,AN216,AO216,AP216,AQ216,AR216,AS216,AT216,AU216,AV216,AW216)</f>
        <v>~/EHFI/plot_pco_with_stats_all.3-4-13.pl -f 15.Qiime.100p.included.raw -g EHFI.groups -s lt -p 10000 -t dataset_rand -m bray_curtis -z qiime_pipe  -q qiime_table  -a ~/EHFI/qiime_trees/16S_all_gg_2011_1.tree -c 10 -o Analysis_43w -cleanup</v>
      </c>
      <c r="BH216" s="27" t="s">
        <v>765</v>
      </c>
      <c r="BI216" t="s">
        <v>1303</v>
      </c>
    </row>
    <row r="217" spans="2:61">
      <c r="AL217" t="str">
        <f>CONCATENATE(" -f ",C216," ")</f>
        <v xml:space="preserve"> -f 15.Qiime.100p.included.raw </v>
      </c>
      <c r="AM217" t="str">
        <f>CONCATENATE(" ","-g ","EHFI.groups ")</f>
        <v xml:space="preserve"> -g EHFI.groups </v>
      </c>
      <c r="AN217" t="str">
        <f>CONCATENATE("-s ","gt"," ")</f>
        <v xml:space="preserve">-s gt </v>
      </c>
      <c r="AO217" t="str">
        <f>CONCATENATE("-p ",$AO$1 )</f>
        <v>-p 10000</v>
      </c>
      <c r="AP217" t="str">
        <f>CONCATENATE(" -t rowwise_rand ")</f>
        <v xml:space="preserve"> -t rowwise_rand </v>
      </c>
      <c r="AQ217" t="str">
        <f>CONCATENATE("-m ",I216," ")</f>
        <v xml:space="preserve">-m bray_curtis </v>
      </c>
      <c r="AR217" t="str">
        <f>CONCATENATE("-z ",H216," ")</f>
        <v xml:space="preserve">-z qiime_pipe </v>
      </c>
      <c r="AS217" t="str">
        <f>CONCATENATE(" -q ",$AS$1," ")</f>
        <v xml:space="preserve"> -q qiime_table </v>
      </c>
      <c r="AT217" s="23" t="s">
        <v>555</v>
      </c>
      <c r="AU217" t="str">
        <f>CONCATENATE(" -c ",$AU$1," ")</f>
        <v xml:space="preserve"> -c 10 </v>
      </c>
      <c r="AV217" t="str">
        <f>CONCATENATE("-o ", F216,"b")</f>
        <v>-o Analysis_43b</v>
      </c>
      <c r="AW217" s="23" t="s">
        <v>615</v>
      </c>
      <c r="BB217" s="23"/>
      <c r="BC217" s="23">
        <v>43</v>
      </c>
      <c r="BD217">
        <v>3</v>
      </c>
      <c r="BE217" t="str">
        <f>CONCATENATE($BE$2,AL217,AM217,AN217,AO217,AP217,AQ217,AR217,AS217,AT217,AU217,AV217,AW217)</f>
        <v>~/EHFI/plot_pco_with_stats_all.3-4-13.pl -f 15.Qiime.100p.included.raw  -g EHFI.groups -s gt -p 10000 -t rowwise_rand -m bray_curtis -z qiime_pipe  -q qiime_table  -a ~/EHFI/qiime_trees/16S_all_gg_2011_1.tree -c 10 -o Analysis_43b -cleanup</v>
      </c>
      <c r="BH217" s="27" t="s">
        <v>766</v>
      </c>
      <c r="BI217" t="s">
        <v>1304</v>
      </c>
    </row>
    <row r="218" spans="2:61">
      <c r="BC218" s="23">
        <v>43</v>
      </c>
      <c r="BD218">
        <v>4</v>
      </c>
      <c r="BE218" t="str">
        <f>CONCATENATE($BE$3,AY215,AZ215,BA215,BB215)</f>
        <v>~/EHFI/combine_summary_stats.pl -m pattern -w Analysis_43w -b Analysis_43b -o Analysis_43.P_VALUE_SUMMARY</v>
      </c>
      <c r="BH218" s="27" t="s">
        <v>666</v>
      </c>
      <c r="BI218" t="s">
        <v>659</v>
      </c>
    </row>
    <row r="219" spans="2:61">
      <c r="BC219" s="23">
        <v>43</v>
      </c>
      <c r="BD219">
        <v>5</v>
      </c>
    </row>
    <row r="220" spans="2:61">
      <c r="AL220" t="str">
        <f>CONCATENATE(F221)</f>
        <v>Analysis_44</v>
      </c>
      <c r="AY220" t="str">
        <f>CONCATENATE("-m pattern")</f>
        <v>-m pattern</v>
      </c>
      <c r="AZ220" t="str">
        <f>CONCATENATE(" -w ",F221,"w")</f>
        <v xml:space="preserve"> -w Analysis_44w</v>
      </c>
      <c r="BA220" t="str">
        <f>CONCATENATE(" -b ",F221,"b")</f>
        <v xml:space="preserve"> -b Analysis_44b</v>
      </c>
      <c r="BB220" s="23" t="str">
        <f>CONCATENATE(" -o ",F221,".P_VALUE_SUMMARY")</f>
        <v xml:space="preserve"> -o Analysis_44.P_VALUE_SUMMARY</v>
      </c>
      <c r="BC220" s="23">
        <v>44</v>
      </c>
      <c r="BD220">
        <v>1</v>
      </c>
      <c r="BE220" t="str">
        <f>CONCATENATE("# ",AL220)</f>
        <v># Analysis_44</v>
      </c>
      <c r="BH220" s="27" t="s">
        <v>612</v>
      </c>
      <c r="BI220" t="s">
        <v>605</v>
      </c>
    </row>
    <row r="221" spans="2:61">
      <c r="B221">
        <v>16</v>
      </c>
      <c r="C221" t="str">
        <f>VLOOKUP(D221,'datasets and notes'!$K$3:$L$18,2,FALSE)</f>
        <v>16.Qiime.100p.included.norm</v>
      </c>
      <c r="D221" t="str">
        <f>CONCATENATE(G221,".",L221,".",M221,".",K221)</f>
        <v>Qiime.100p.included.norm</v>
      </c>
      <c r="E221">
        <v>44</v>
      </c>
      <c r="F221" s="20" t="s">
        <v>319</v>
      </c>
      <c r="G221" s="16" t="s">
        <v>8</v>
      </c>
      <c r="H221" s="16" t="s">
        <v>554</v>
      </c>
      <c r="I221" s="16" t="s">
        <v>553</v>
      </c>
      <c r="J221" s="16" t="s">
        <v>61</v>
      </c>
      <c r="K221" s="16" t="s">
        <v>6</v>
      </c>
      <c r="L221" s="16" t="s">
        <v>7</v>
      </c>
      <c r="M221" s="16" t="s">
        <v>49</v>
      </c>
      <c r="N221" s="17">
        <v>0.14000000000000001</v>
      </c>
      <c r="O221" s="17">
        <v>0.18</v>
      </c>
      <c r="P221" s="17">
        <v>0.57999999999999996</v>
      </c>
      <c r="Q221" s="17">
        <v>0.01</v>
      </c>
      <c r="R221" s="17">
        <v>0</v>
      </c>
      <c r="S221" s="17">
        <v>0.45</v>
      </c>
      <c r="T221" s="17">
        <v>0.35</v>
      </c>
      <c r="U221" s="17">
        <v>0.1</v>
      </c>
      <c r="V221" s="17">
        <v>0.57999999999999996</v>
      </c>
      <c r="W221" s="17">
        <v>0.64</v>
      </c>
      <c r="X221" s="17" t="s">
        <v>63</v>
      </c>
      <c r="Y221" s="17" t="s">
        <v>85</v>
      </c>
      <c r="Z221" s="17">
        <v>0.36</v>
      </c>
      <c r="AA221" s="17" t="s">
        <v>320</v>
      </c>
      <c r="AB221" s="17">
        <v>0.45</v>
      </c>
      <c r="AC221" s="17" t="s">
        <v>76</v>
      </c>
      <c r="AD221" s="17" t="s">
        <v>321</v>
      </c>
      <c r="AE221" s="17" t="s">
        <v>322</v>
      </c>
      <c r="AF221" s="17" t="s">
        <v>323</v>
      </c>
      <c r="AG221" s="18" t="s">
        <v>324</v>
      </c>
      <c r="AH221" s="19">
        <v>0.35489999999999999</v>
      </c>
      <c r="AI221" s="19">
        <v>0.45464455752181898</v>
      </c>
      <c r="AJ221" s="18">
        <v>42</v>
      </c>
      <c r="AK221" t="str">
        <f>L221</f>
        <v>100p</v>
      </c>
      <c r="AL221" t="str">
        <f>CONCATENATE(" -f ",C221)</f>
        <v xml:space="preserve"> -f 16.Qiime.100p.included.norm</v>
      </c>
      <c r="AM221" t="str">
        <f>CONCATENATE(" ","-g ","EHFI.groups ")</f>
        <v xml:space="preserve"> -g EHFI.groups </v>
      </c>
      <c r="AN221" t="str">
        <f>CONCATENATE("-s ","lt"," ")</f>
        <v xml:space="preserve">-s lt </v>
      </c>
      <c r="AO221" t="str">
        <f>CONCATENATE("-p ",$AO$1 )</f>
        <v>-p 10000</v>
      </c>
      <c r="AP221" t="str">
        <f>CONCATENATE(" -t dataset_rand ")</f>
        <v xml:space="preserve"> -t dataset_rand </v>
      </c>
      <c r="AQ221" t="str">
        <f>CONCATENATE("-m ",I221," ")</f>
        <v xml:space="preserve">-m bray_curtis </v>
      </c>
      <c r="AR221" t="str">
        <f>CONCATENATE("-z ",H221," ")</f>
        <v xml:space="preserve">-z qiime_pipe </v>
      </c>
      <c r="AS221" t="str">
        <f>CONCATENATE(" -q ",$AS$1," ")</f>
        <v xml:space="preserve"> -q qiime_table </v>
      </c>
      <c r="AT221" s="23" t="s">
        <v>555</v>
      </c>
      <c r="AU221" t="str">
        <f>CONCATENATE(" -c ",$AU$1," ")</f>
        <v xml:space="preserve"> -c 10 </v>
      </c>
      <c r="AV221" t="str">
        <f>CONCATENATE("-o ",F221,"w")</f>
        <v>-o Analysis_44w</v>
      </c>
      <c r="AW221" s="23" t="s">
        <v>615</v>
      </c>
      <c r="BC221" s="23">
        <v>44</v>
      </c>
      <c r="BD221">
        <v>2</v>
      </c>
      <c r="BE221" t="str">
        <f>CONCATENATE($BE$2,AL221,AM221,AN221,AO221,AP221,AQ221,AR221,AS221,AT221,AU221,AV221,AW221)</f>
        <v>~/EHFI/plot_pco_with_stats_all.3-4-13.pl -f 16.Qiime.100p.included.norm -g EHFI.groups -s lt -p 10000 -t dataset_rand -m bray_curtis -z qiime_pipe  -q qiime_table  -a ~/EHFI/qiime_trees/16S_all_gg_2011_1.tree -c 10 -o Analysis_44w -cleanup</v>
      </c>
      <c r="BH221" s="27" t="s">
        <v>767</v>
      </c>
      <c r="BI221" t="s">
        <v>1305</v>
      </c>
    </row>
    <row r="222" spans="2:61">
      <c r="AL222" t="str">
        <f>CONCATENATE(" -f ",C221," ")</f>
        <v xml:space="preserve"> -f 16.Qiime.100p.included.norm </v>
      </c>
      <c r="AM222" t="str">
        <f>CONCATENATE(" ","-g ","EHFI.groups ")</f>
        <v xml:space="preserve"> -g EHFI.groups </v>
      </c>
      <c r="AN222" t="str">
        <f>CONCATENATE("-s ","gt"," ")</f>
        <v xml:space="preserve">-s gt </v>
      </c>
      <c r="AO222" t="str">
        <f>CONCATENATE("-p ",$AO$1 )</f>
        <v>-p 10000</v>
      </c>
      <c r="AP222" t="str">
        <f>CONCATENATE(" -t rowwise_rand ")</f>
        <v xml:space="preserve"> -t rowwise_rand </v>
      </c>
      <c r="AQ222" t="str">
        <f>CONCATENATE("-m ",I221," ")</f>
        <v xml:space="preserve">-m bray_curtis </v>
      </c>
      <c r="AR222" t="str">
        <f>CONCATENATE("-z ",H221," ")</f>
        <v xml:space="preserve">-z qiime_pipe </v>
      </c>
      <c r="AS222" t="str">
        <f>CONCATENATE(" -q ",$AS$1," ")</f>
        <v xml:space="preserve"> -q qiime_table </v>
      </c>
      <c r="AT222" s="23" t="s">
        <v>555</v>
      </c>
      <c r="AU222" t="str">
        <f>CONCATENATE(" -c ",$AU$1," ")</f>
        <v xml:space="preserve"> -c 10 </v>
      </c>
      <c r="AV222" t="str">
        <f>CONCATENATE("-o ", F221,"b")</f>
        <v>-o Analysis_44b</v>
      </c>
      <c r="AW222" s="23" t="s">
        <v>615</v>
      </c>
      <c r="BB222" s="23"/>
      <c r="BC222" s="23">
        <v>44</v>
      </c>
      <c r="BD222">
        <v>3</v>
      </c>
      <c r="BE222" t="str">
        <f>CONCATENATE($BE$2,AL222,AM222,AN222,AO222,AP222,AQ222,AR222,AS222,AT222,AU222,AV222,AW222)</f>
        <v>~/EHFI/plot_pco_with_stats_all.3-4-13.pl -f 16.Qiime.100p.included.norm  -g EHFI.groups -s gt -p 10000 -t rowwise_rand -m bray_curtis -z qiime_pipe  -q qiime_table  -a ~/EHFI/qiime_trees/16S_all_gg_2011_1.tree -c 10 -o Analysis_44b -cleanup</v>
      </c>
      <c r="BH222" s="27" t="s">
        <v>768</v>
      </c>
      <c r="BI222" t="s">
        <v>1306</v>
      </c>
    </row>
    <row r="223" spans="2:61">
      <c r="BC223" s="23">
        <v>44</v>
      </c>
      <c r="BD223">
        <v>4</v>
      </c>
      <c r="BE223" t="str">
        <f>CONCATENATE($BE$3,AY220,AZ220,BA220,BB220)</f>
        <v>~/EHFI/combine_summary_stats.pl -m pattern -w Analysis_44w -b Analysis_44b -o Analysis_44.P_VALUE_SUMMARY</v>
      </c>
      <c r="BH223" s="27" t="s">
        <v>669</v>
      </c>
      <c r="BI223" t="s">
        <v>662</v>
      </c>
    </row>
    <row r="224" spans="2:61">
      <c r="BC224">
        <v>44</v>
      </c>
      <c r="BD224">
        <v>5</v>
      </c>
    </row>
    <row r="225" spans="2:61">
      <c r="AL225" t="str">
        <f>CONCATENATE(F226)</f>
        <v>Analysis_45</v>
      </c>
      <c r="AY225" t="str">
        <f>CONCATENATE("-m pattern")</f>
        <v>-m pattern</v>
      </c>
      <c r="AZ225" t="str">
        <f>CONCATENATE(" -w ",F226,"w")</f>
        <v xml:space="preserve"> -w Analysis_45w</v>
      </c>
      <c r="BA225" t="str">
        <f>CONCATENATE(" -b ",F226,"b")</f>
        <v xml:space="preserve"> -b Analysis_45b</v>
      </c>
      <c r="BB225" s="23" t="str">
        <f>CONCATENATE(" -o ",F226,".P_VALUE_SUMMARY")</f>
        <v xml:space="preserve"> -o Analysis_45.P_VALUE_SUMMARY</v>
      </c>
      <c r="BC225" s="23">
        <v>45</v>
      </c>
      <c r="BD225">
        <v>1</v>
      </c>
      <c r="BE225" t="str">
        <f>CONCATENATE("# ",AL225)</f>
        <v># Analysis_45</v>
      </c>
      <c r="BH225" s="27" t="s">
        <v>602</v>
      </c>
      <c r="BI225" t="s">
        <v>594</v>
      </c>
    </row>
    <row r="226" spans="2:61">
      <c r="B226">
        <v>13</v>
      </c>
      <c r="C226" t="str">
        <f>VLOOKUP(D226,'datasets and notes'!$K$3:$L$18,2,FALSE)</f>
        <v>13.Qiime.100p.removed.raw</v>
      </c>
      <c r="D226" t="str">
        <f>CONCATENATE(G226,".",L226,".",M226,".",K226)</f>
        <v>Qiime.100p.removed.raw</v>
      </c>
      <c r="E226">
        <v>45</v>
      </c>
      <c r="F226" s="20" t="s">
        <v>325</v>
      </c>
      <c r="G226" s="16" t="s">
        <v>8</v>
      </c>
      <c r="H226" s="16" t="s">
        <v>554</v>
      </c>
      <c r="I226" s="16" t="s">
        <v>553</v>
      </c>
      <c r="J226" s="16" t="s">
        <v>61</v>
      </c>
      <c r="K226" s="16" t="s">
        <v>5</v>
      </c>
      <c r="L226" s="16" t="s">
        <v>7</v>
      </c>
      <c r="M226" s="16" t="s">
        <v>88</v>
      </c>
      <c r="N226" s="17">
        <v>0.35</v>
      </c>
      <c r="O226" s="17">
        <v>0.31</v>
      </c>
      <c r="P226" s="17">
        <v>0.68</v>
      </c>
      <c r="Q226" s="17">
        <v>0</v>
      </c>
      <c r="R226" s="17">
        <v>0.08</v>
      </c>
      <c r="S226" s="17">
        <v>0.48</v>
      </c>
      <c r="T226" s="17">
        <v>0.35</v>
      </c>
      <c r="U226" s="17">
        <v>0.16</v>
      </c>
      <c r="V226" s="17" t="s">
        <v>326</v>
      </c>
      <c r="W226" s="17">
        <v>0.62</v>
      </c>
      <c r="X226" s="17" t="s">
        <v>73</v>
      </c>
      <c r="Y226" s="17" t="s">
        <v>85</v>
      </c>
      <c r="Z226" s="17">
        <v>0.47</v>
      </c>
      <c r="AA226" s="17" t="s">
        <v>75</v>
      </c>
      <c r="AB226" s="17">
        <v>0.51</v>
      </c>
      <c r="AC226" s="17" t="s">
        <v>73</v>
      </c>
      <c r="AD226" s="17" t="s">
        <v>327</v>
      </c>
      <c r="AE226" s="17" t="s">
        <v>76</v>
      </c>
      <c r="AF226" s="17" t="s">
        <v>328</v>
      </c>
      <c r="AG226" s="18" t="s">
        <v>284</v>
      </c>
      <c r="AH226" s="19">
        <v>0.39069999999999999</v>
      </c>
      <c r="AI226" s="19">
        <v>0.49065960974139589</v>
      </c>
      <c r="AJ226" s="18">
        <v>45</v>
      </c>
      <c r="AK226" t="str">
        <f>L226</f>
        <v>100p</v>
      </c>
      <c r="AL226" t="str">
        <f>CONCATENATE(" -f ",C226)</f>
        <v xml:space="preserve"> -f 13.Qiime.100p.removed.raw</v>
      </c>
      <c r="AM226" t="str">
        <f>CONCATENATE(" ","-g ","EHFI.groups ")</f>
        <v xml:space="preserve"> -g EHFI.groups </v>
      </c>
      <c r="AN226" t="str">
        <f>CONCATENATE("-s ","lt"," ")</f>
        <v xml:space="preserve">-s lt </v>
      </c>
      <c r="AO226" t="str">
        <f>CONCATENATE("-p ",$AO$1 )</f>
        <v>-p 10000</v>
      </c>
      <c r="AP226" t="str">
        <f>CONCATENATE(" -t dataset_rand ")</f>
        <v xml:space="preserve"> -t dataset_rand </v>
      </c>
      <c r="AQ226" t="str">
        <f>CONCATENATE("-m ",I226," ")</f>
        <v xml:space="preserve">-m bray_curtis </v>
      </c>
      <c r="AR226" t="str">
        <f>CONCATENATE("-z ",H226," ")</f>
        <v xml:space="preserve">-z qiime_pipe </v>
      </c>
      <c r="AS226" t="str">
        <f>CONCATENATE(" -q ",$AS$1," ")</f>
        <v xml:space="preserve"> -q qiime_table </v>
      </c>
      <c r="AT226" s="23" t="s">
        <v>555</v>
      </c>
      <c r="AU226" t="str">
        <f>CONCATENATE(" -c ",$AU$1," ")</f>
        <v xml:space="preserve"> -c 10 </v>
      </c>
      <c r="AV226" t="str">
        <f>CONCATENATE("-o ",F226,"w")</f>
        <v>-o Analysis_45w</v>
      </c>
      <c r="AW226" s="23" t="s">
        <v>615</v>
      </c>
      <c r="BC226" s="23">
        <v>45</v>
      </c>
      <c r="BD226">
        <v>2</v>
      </c>
      <c r="BE226" t="str">
        <f>CONCATENATE($BE$2,AL226,AM226,AN226,AO226,AP226,AQ226,AR226,AS226,AT226,AU226,AV226,AW226)</f>
        <v>~/EHFI/plot_pco_with_stats_all.3-4-13.pl -f 13.Qiime.100p.removed.raw -g EHFI.groups -s lt -p 10000 -t dataset_rand -m bray_curtis -z qiime_pipe  -q qiime_table  -a ~/EHFI/qiime_trees/16S_all_gg_2011_1.tree -c 10 -o Analysis_45w -cleanup</v>
      </c>
      <c r="BH226" s="27" t="s">
        <v>769</v>
      </c>
      <c r="BI226" t="s">
        <v>1307</v>
      </c>
    </row>
    <row r="227" spans="2:61">
      <c r="AL227" t="str">
        <f>CONCATENATE(" -f ",C226," ")</f>
        <v xml:space="preserve"> -f 13.Qiime.100p.removed.raw </v>
      </c>
      <c r="AM227" t="str">
        <f>CONCATENATE(" ","-g ","EHFI.groups ")</f>
        <v xml:space="preserve"> -g EHFI.groups </v>
      </c>
      <c r="AN227" t="str">
        <f>CONCATENATE("-s ","gt"," ")</f>
        <v xml:space="preserve">-s gt </v>
      </c>
      <c r="AO227" t="str">
        <f>CONCATENATE("-p ",$AO$1 )</f>
        <v>-p 10000</v>
      </c>
      <c r="AP227" t="str">
        <f>CONCATENATE(" -t rowwise_rand ")</f>
        <v xml:space="preserve"> -t rowwise_rand </v>
      </c>
      <c r="AQ227" t="str">
        <f>CONCATENATE("-m ",I226," ")</f>
        <v xml:space="preserve">-m bray_curtis </v>
      </c>
      <c r="AR227" t="str">
        <f>CONCATENATE("-z ",H226," ")</f>
        <v xml:space="preserve">-z qiime_pipe </v>
      </c>
      <c r="AS227" t="str">
        <f>CONCATENATE(" -q ",$AS$1," ")</f>
        <v xml:space="preserve"> -q qiime_table </v>
      </c>
      <c r="AT227" s="23" t="s">
        <v>555</v>
      </c>
      <c r="AU227" t="str">
        <f>CONCATENATE(" -c ",$AU$1," ")</f>
        <v xml:space="preserve"> -c 10 </v>
      </c>
      <c r="AV227" t="str">
        <f>CONCATENATE("-o ", F226,"b")</f>
        <v>-o Analysis_45b</v>
      </c>
      <c r="AW227" s="23" t="s">
        <v>615</v>
      </c>
      <c r="BB227" s="23"/>
      <c r="BC227" s="23">
        <v>45</v>
      </c>
      <c r="BD227">
        <v>3</v>
      </c>
      <c r="BE227" t="str">
        <f>CONCATENATE($BE$2,AL227,AM227,AN227,AO227,AP227,AQ227,AR227,AS227,AT227,AU227,AV227,AW227)</f>
        <v>~/EHFI/plot_pco_with_stats_all.3-4-13.pl -f 13.Qiime.100p.removed.raw  -g EHFI.groups -s gt -p 10000 -t rowwise_rand -m bray_curtis -z qiime_pipe  -q qiime_table  -a ~/EHFI/qiime_trees/16S_all_gg_2011_1.tree -c 10 -o Analysis_45b -cleanup</v>
      </c>
      <c r="BH227" s="27" t="s">
        <v>770</v>
      </c>
      <c r="BI227" t="s">
        <v>1308</v>
      </c>
    </row>
    <row r="228" spans="2:61">
      <c r="BC228" s="23">
        <v>45</v>
      </c>
      <c r="BD228">
        <v>4</v>
      </c>
      <c r="BE228" t="str">
        <f>CONCATENATE($BE$3,AY225,AZ225,BA225,BB225)</f>
        <v>~/EHFI/combine_summary_stats.pl -m pattern -w Analysis_45w -b Analysis_45b -o Analysis_45.P_VALUE_SUMMARY</v>
      </c>
      <c r="BH228" s="27" t="s">
        <v>659</v>
      </c>
      <c r="BI228" t="s">
        <v>651</v>
      </c>
    </row>
    <row r="229" spans="2:61">
      <c r="BC229" s="23">
        <v>45</v>
      </c>
      <c r="BD229">
        <v>5</v>
      </c>
    </row>
    <row r="230" spans="2:61">
      <c r="AL230" t="str">
        <f>CONCATENATE(F231)</f>
        <v>Analysis_46</v>
      </c>
      <c r="AY230" t="str">
        <f>CONCATENATE("-m pattern")</f>
        <v>-m pattern</v>
      </c>
      <c r="AZ230" t="str">
        <f>CONCATENATE(" -w ",F231,"w")</f>
        <v xml:space="preserve"> -w Analysis_46w</v>
      </c>
      <c r="BA230" t="str">
        <f>CONCATENATE(" -b ",F231,"b")</f>
        <v xml:space="preserve"> -b Analysis_46b</v>
      </c>
      <c r="BB230" s="23" t="str">
        <f>CONCATENATE(" -o ",F231,".P_VALUE_SUMMARY")</f>
        <v xml:space="preserve"> -o Analysis_46.P_VALUE_SUMMARY</v>
      </c>
      <c r="BC230" s="23">
        <v>46</v>
      </c>
      <c r="BD230">
        <v>1</v>
      </c>
      <c r="BE230" t="str">
        <f>CONCATENATE("# ",AL230)</f>
        <v># Analysis_46</v>
      </c>
      <c r="BH230" s="27" t="s">
        <v>605</v>
      </c>
      <c r="BI230" t="s">
        <v>595</v>
      </c>
    </row>
    <row r="231" spans="2:61">
      <c r="B231">
        <v>14</v>
      </c>
      <c r="C231" t="str">
        <f>VLOOKUP(D231,'datasets and notes'!$K$3:$L$18,2,FALSE)</f>
        <v>14.Qiime.100p.removed.norm</v>
      </c>
      <c r="D231" t="str">
        <f>CONCATENATE(G231,".",L231,".",M231,".",K231)</f>
        <v>Qiime.100p.removed.norm</v>
      </c>
      <c r="E231">
        <v>46</v>
      </c>
      <c r="F231" s="20" t="s">
        <v>329</v>
      </c>
      <c r="G231" s="16" t="s">
        <v>8</v>
      </c>
      <c r="H231" s="16" t="s">
        <v>554</v>
      </c>
      <c r="I231" s="16" t="s">
        <v>553</v>
      </c>
      <c r="J231" s="16" t="s">
        <v>61</v>
      </c>
      <c r="K231" s="16" t="s">
        <v>6</v>
      </c>
      <c r="L231" s="16" t="s">
        <v>7</v>
      </c>
      <c r="M231" s="16" t="s">
        <v>88</v>
      </c>
      <c r="N231" s="17">
        <v>0.96</v>
      </c>
      <c r="O231" s="17">
        <v>0.09</v>
      </c>
      <c r="P231" s="17">
        <v>0</v>
      </c>
      <c r="Q231" s="17">
        <v>0.39</v>
      </c>
      <c r="R231" s="17">
        <v>0.14000000000000001</v>
      </c>
      <c r="S231" s="17">
        <v>0.14000000000000001</v>
      </c>
      <c r="T231" s="17">
        <v>0.01</v>
      </c>
      <c r="U231" s="17">
        <v>0.01</v>
      </c>
      <c r="V231" s="17">
        <v>0.19</v>
      </c>
      <c r="W231" s="17">
        <v>0.4</v>
      </c>
      <c r="X231" s="17" t="s">
        <v>274</v>
      </c>
      <c r="Y231" s="17" t="s">
        <v>270</v>
      </c>
      <c r="Z231" s="17">
        <v>0.45</v>
      </c>
      <c r="AA231" s="17" t="s">
        <v>330</v>
      </c>
      <c r="AB231" s="17">
        <v>0.12</v>
      </c>
      <c r="AC231" s="17" t="s">
        <v>148</v>
      </c>
      <c r="AD231" s="17" t="s">
        <v>331</v>
      </c>
      <c r="AE231" s="17" t="s">
        <v>332</v>
      </c>
      <c r="AF231" s="17" t="s">
        <v>333</v>
      </c>
      <c r="AG231" s="18" t="s">
        <v>334</v>
      </c>
      <c r="AH231" s="19">
        <v>0.39319999999999994</v>
      </c>
      <c r="AI231" s="19">
        <v>0.49334237070906667</v>
      </c>
      <c r="AJ231" s="18">
        <v>48</v>
      </c>
      <c r="AK231" t="str">
        <f>L231</f>
        <v>100p</v>
      </c>
      <c r="AL231" t="str">
        <f>CONCATENATE(" -f ",C231)</f>
        <v xml:space="preserve"> -f 14.Qiime.100p.removed.norm</v>
      </c>
      <c r="AM231" t="str">
        <f>CONCATENATE(" ","-g ","EHFI.groups ")</f>
        <v xml:space="preserve"> -g EHFI.groups </v>
      </c>
      <c r="AN231" t="str">
        <f>CONCATENATE("-s ","lt"," ")</f>
        <v xml:space="preserve">-s lt </v>
      </c>
      <c r="AO231" t="str">
        <f>CONCATENATE("-p ",$AO$1 )</f>
        <v>-p 10000</v>
      </c>
      <c r="AP231" t="str">
        <f>CONCATENATE(" -t dataset_rand ")</f>
        <v xml:space="preserve"> -t dataset_rand </v>
      </c>
      <c r="AQ231" t="str">
        <f>CONCATENATE("-m ",I231," ")</f>
        <v xml:space="preserve">-m bray_curtis </v>
      </c>
      <c r="AR231" t="str">
        <f>CONCATENATE("-z ",H231," ")</f>
        <v xml:space="preserve">-z qiime_pipe </v>
      </c>
      <c r="AS231" t="str">
        <f>CONCATENATE(" -q ",$AS$1," ")</f>
        <v xml:space="preserve"> -q qiime_table </v>
      </c>
      <c r="AT231" s="23" t="s">
        <v>555</v>
      </c>
      <c r="AU231" t="str">
        <f>CONCATENATE(" -c ",$AU$1," ")</f>
        <v xml:space="preserve"> -c 10 </v>
      </c>
      <c r="AV231" t="str">
        <f>CONCATENATE("-o ",F231,"w")</f>
        <v>-o Analysis_46w</v>
      </c>
      <c r="AW231" s="23" t="s">
        <v>615</v>
      </c>
      <c r="BC231" s="23">
        <v>46</v>
      </c>
      <c r="BD231">
        <v>2</v>
      </c>
      <c r="BE231" t="str">
        <f>CONCATENATE($BE$2,AL231,AM231,AN231,AO231,AP231,AQ231,AR231,AS231,AT231,AU231,AV231,AW231)</f>
        <v>~/EHFI/plot_pco_with_stats_all.3-4-13.pl -f 14.Qiime.100p.removed.norm -g EHFI.groups -s lt -p 10000 -t dataset_rand -m bray_curtis -z qiime_pipe  -q qiime_table  -a ~/EHFI/qiime_trees/16S_all_gg_2011_1.tree -c 10 -o Analysis_46w -cleanup</v>
      </c>
      <c r="BH231" s="27" t="s">
        <v>771</v>
      </c>
      <c r="BI231" t="s">
        <v>1309</v>
      </c>
    </row>
    <row r="232" spans="2:61">
      <c r="AL232" t="str">
        <f>CONCATENATE(" -f ",C231," ")</f>
        <v xml:space="preserve"> -f 14.Qiime.100p.removed.norm </v>
      </c>
      <c r="AM232" t="str">
        <f>CONCATENATE(" ","-g ","EHFI.groups ")</f>
        <v xml:space="preserve"> -g EHFI.groups </v>
      </c>
      <c r="AN232" t="str">
        <f>CONCATENATE("-s ","gt"," ")</f>
        <v xml:space="preserve">-s gt </v>
      </c>
      <c r="AO232" t="str">
        <f>CONCATENATE("-p ",$AO$1 )</f>
        <v>-p 10000</v>
      </c>
      <c r="AP232" t="str">
        <f>CONCATENATE(" -t rowwise_rand ")</f>
        <v xml:space="preserve"> -t rowwise_rand </v>
      </c>
      <c r="AQ232" t="str">
        <f>CONCATENATE("-m ",I231," ")</f>
        <v xml:space="preserve">-m bray_curtis </v>
      </c>
      <c r="AR232" t="str">
        <f>CONCATENATE("-z ",H231," ")</f>
        <v xml:space="preserve">-z qiime_pipe </v>
      </c>
      <c r="AS232" t="str">
        <f>CONCATENATE(" -q ",$AS$1," ")</f>
        <v xml:space="preserve"> -q qiime_table </v>
      </c>
      <c r="AT232" s="23" t="s">
        <v>555</v>
      </c>
      <c r="AU232" t="str">
        <f>CONCATENATE(" -c ",$AU$1," ")</f>
        <v xml:space="preserve"> -c 10 </v>
      </c>
      <c r="AV232" t="str">
        <f>CONCATENATE("-o ", F231,"b")</f>
        <v>-o Analysis_46b</v>
      </c>
      <c r="AW232" s="23" t="s">
        <v>615</v>
      </c>
      <c r="BB232" s="23"/>
      <c r="BC232" s="23">
        <v>46</v>
      </c>
      <c r="BD232">
        <v>3</v>
      </c>
      <c r="BE232" t="str">
        <f>CONCATENATE($BE$2,AL232,AM232,AN232,AO232,AP232,AQ232,AR232,AS232,AT232,AU232,AV232,AW232)</f>
        <v>~/EHFI/plot_pco_with_stats_all.3-4-13.pl -f 14.Qiime.100p.removed.norm  -g EHFI.groups -s gt -p 10000 -t rowwise_rand -m bray_curtis -z qiime_pipe  -q qiime_table  -a ~/EHFI/qiime_trees/16S_all_gg_2011_1.tree -c 10 -o Analysis_46b -cleanup</v>
      </c>
      <c r="BH232" s="27" t="s">
        <v>772</v>
      </c>
      <c r="BI232" t="s">
        <v>1310</v>
      </c>
    </row>
    <row r="233" spans="2:61">
      <c r="BC233" s="23">
        <v>46</v>
      </c>
      <c r="BD233">
        <v>4</v>
      </c>
      <c r="BE233" t="str">
        <f>CONCATENATE($BE$3,AY230,AZ230,BA230,BB230)</f>
        <v>~/EHFI/combine_summary_stats.pl -m pattern -w Analysis_46w -b Analysis_46b -o Analysis_46.P_VALUE_SUMMARY</v>
      </c>
      <c r="BH233" s="27" t="s">
        <v>662</v>
      </c>
      <c r="BI233" t="s">
        <v>652</v>
      </c>
    </row>
    <row r="234" spans="2:61">
      <c r="BC234" s="23">
        <v>46</v>
      </c>
      <c r="BD234">
        <v>5</v>
      </c>
    </row>
    <row r="235" spans="2:61">
      <c r="AL235" t="str">
        <f>CONCATENATE(F236)</f>
        <v>Analysis_47</v>
      </c>
      <c r="AY235" t="str">
        <f>CONCATENATE("-m pattern")</f>
        <v>-m pattern</v>
      </c>
      <c r="AZ235" t="str">
        <f>CONCATENATE(" -w ",F236,"w")</f>
        <v xml:space="preserve"> -w Analysis_47w</v>
      </c>
      <c r="BA235" t="str">
        <f>CONCATENATE(" -b ",F236,"b")</f>
        <v xml:space="preserve"> -b Analysis_47b</v>
      </c>
      <c r="BB235" s="23" t="str">
        <f>CONCATENATE(" -o ",F236,".P_VALUE_SUMMARY")</f>
        <v xml:space="preserve"> -o Analysis_47.P_VALUE_SUMMARY</v>
      </c>
      <c r="BC235" s="23">
        <v>47</v>
      </c>
      <c r="BD235">
        <v>1</v>
      </c>
      <c r="BE235" t="str">
        <f>CONCATENATE("# ",AL235)</f>
        <v># Analysis_47</v>
      </c>
      <c r="BH235" s="27" t="s">
        <v>594</v>
      </c>
      <c r="BI235" t="s">
        <v>587</v>
      </c>
    </row>
    <row r="236" spans="2:61">
      <c r="B236">
        <v>11</v>
      </c>
      <c r="C236" t="str">
        <f>VLOOKUP(D236,'datasets and notes'!$K$3:$L$18,2,FALSE)</f>
        <v>11.Qiime.Qiime_default.included.raw</v>
      </c>
      <c r="D236" t="str">
        <f>CONCATENATE(G236,".",L236,".",M236,".",K236)</f>
        <v>Qiime.Qiime_default.included.raw</v>
      </c>
      <c r="E236">
        <v>47</v>
      </c>
      <c r="F236" s="20" t="s">
        <v>335</v>
      </c>
      <c r="G236" s="16" t="s">
        <v>8</v>
      </c>
      <c r="H236" s="16" t="s">
        <v>554</v>
      </c>
      <c r="I236" s="16" t="s">
        <v>553</v>
      </c>
      <c r="J236" s="16" t="s">
        <v>61</v>
      </c>
      <c r="K236" s="16" t="s">
        <v>5</v>
      </c>
      <c r="L236" s="16" t="s">
        <v>62</v>
      </c>
      <c r="M236" s="16" t="s">
        <v>49</v>
      </c>
      <c r="N236" s="17">
        <v>0.61</v>
      </c>
      <c r="O236" s="17">
        <v>0.96</v>
      </c>
      <c r="P236" s="17">
        <v>0.84</v>
      </c>
      <c r="Q236" s="17">
        <v>0.46</v>
      </c>
      <c r="R236" s="17">
        <v>0.33</v>
      </c>
      <c r="S236" s="17">
        <v>0</v>
      </c>
      <c r="T236" s="17">
        <v>0.71</v>
      </c>
      <c r="U236" s="17">
        <v>0.89</v>
      </c>
      <c r="V236" s="17">
        <v>0</v>
      </c>
      <c r="W236" s="17">
        <v>0.39</v>
      </c>
      <c r="X236" s="17" t="s">
        <v>336</v>
      </c>
      <c r="Y236" s="17">
        <v>0.85</v>
      </c>
      <c r="Z236" s="17">
        <v>0.7</v>
      </c>
      <c r="AA236" s="17">
        <v>0.96</v>
      </c>
      <c r="AB236" s="17">
        <v>0.83</v>
      </c>
      <c r="AC236" s="17">
        <v>0.64</v>
      </c>
      <c r="AD236" s="17" t="s">
        <v>337</v>
      </c>
      <c r="AE236" s="17" t="s">
        <v>338</v>
      </c>
      <c r="AF236" s="17">
        <v>0.39</v>
      </c>
      <c r="AG236" s="18">
        <v>0.97</v>
      </c>
      <c r="AH236" s="19">
        <v>5.7149999999999992E-2</v>
      </c>
      <c r="AI236" s="19">
        <v>0.211515900858043</v>
      </c>
      <c r="AJ236" s="18">
        <v>27</v>
      </c>
      <c r="AK236" t="str">
        <f>L236</f>
        <v>Qiime_default</v>
      </c>
      <c r="AL236" t="str">
        <f>CONCATENATE(" -f ",C236)</f>
        <v xml:space="preserve"> -f 11.Qiime.Qiime_default.included.raw</v>
      </c>
      <c r="AM236" t="str">
        <f>CONCATENATE(" ","-g ","EHFI.groups ")</f>
        <v xml:space="preserve"> -g EHFI.groups </v>
      </c>
      <c r="AN236" t="str">
        <f>CONCATENATE("-s ","lt"," ")</f>
        <v xml:space="preserve">-s lt </v>
      </c>
      <c r="AO236" t="str">
        <f>CONCATENATE("-p ",$AO$1 )</f>
        <v>-p 10000</v>
      </c>
      <c r="AP236" t="str">
        <f>CONCATENATE(" -t dataset_rand ")</f>
        <v xml:space="preserve"> -t dataset_rand </v>
      </c>
      <c r="AQ236" t="str">
        <f>CONCATENATE("-m ",I236," ")</f>
        <v xml:space="preserve">-m bray_curtis </v>
      </c>
      <c r="AR236" t="str">
        <f>CONCATENATE("-z ",H236," ")</f>
        <v xml:space="preserve">-z qiime_pipe </v>
      </c>
      <c r="AS236" t="str">
        <f>CONCATENATE(" -q ",$AS$1," ")</f>
        <v xml:space="preserve"> -q qiime_table </v>
      </c>
      <c r="AT236" s="23" t="s">
        <v>672</v>
      </c>
      <c r="AU236" t="str">
        <f>CONCATENATE(" -c ",$AU$1," ")</f>
        <v xml:space="preserve"> -c 10 </v>
      </c>
      <c r="AV236" t="str">
        <f>CONCATENATE("-o ",F236,"w")</f>
        <v>-o Analysis_47w</v>
      </c>
      <c r="AW236" s="23" t="s">
        <v>615</v>
      </c>
      <c r="BC236" s="23">
        <v>47</v>
      </c>
      <c r="BD236">
        <v>2</v>
      </c>
      <c r="BE236" t="str">
        <f>CONCATENATE($BE$2,AL236,AM236,AN236,AO236,AP236,AQ236,AR236,AS236,AT236,AU236,AV236,AW236)</f>
        <v>~/EHFI/plot_pco_with_stats_all.3-4-13.pl -f 11.Qiime.Qiime_default.included.raw -g EHFI.groups -s lt -p 10000 -t dataset_rand -m bray_curtis -z qiime_pipe  -q qiime_table  -a ~/EHFI/qiime_trees/97_otus.tree -c 10 -o Analysis_47w -cleanup</v>
      </c>
      <c r="BH236" s="27" t="s">
        <v>773</v>
      </c>
      <c r="BI236" t="s">
        <v>1311</v>
      </c>
    </row>
    <row r="237" spans="2:61">
      <c r="AL237" t="str">
        <f>CONCATENATE(" -f ",C236," ")</f>
        <v xml:space="preserve"> -f 11.Qiime.Qiime_default.included.raw </v>
      </c>
      <c r="AM237" t="str">
        <f>CONCATENATE(" ","-g ","EHFI.groups ")</f>
        <v xml:space="preserve"> -g EHFI.groups </v>
      </c>
      <c r="AN237" t="str">
        <f>CONCATENATE("-s ","gt"," ")</f>
        <v xml:space="preserve">-s gt </v>
      </c>
      <c r="AO237" t="str">
        <f>CONCATENATE("-p ",$AO$1 )</f>
        <v>-p 10000</v>
      </c>
      <c r="AP237" t="str">
        <f>CONCATENATE(" -t rowwise_rand ")</f>
        <v xml:space="preserve"> -t rowwise_rand </v>
      </c>
      <c r="AQ237" t="str">
        <f>CONCATENATE("-m ",I236," ")</f>
        <v xml:space="preserve">-m bray_curtis </v>
      </c>
      <c r="AR237" t="str">
        <f>CONCATENATE("-z ",H236," ")</f>
        <v xml:space="preserve">-z qiime_pipe </v>
      </c>
      <c r="AS237" t="str">
        <f>CONCATENATE(" -q ",$AS$1," ")</f>
        <v xml:space="preserve"> -q qiime_table </v>
      </c>
      <c r="AT237" s="23" t="s">
        <v>672</v>
      </c>
      <c r="AU237" t="str">
        <f>CONCATENATE(" -c ",$AU$1," ")</f>
        <v xml:space="preserve"> -c 10 </v>
      </c>
      <c r="AV237" t="str">
        <f>CONCATENATE("-o ", F236,"b")</f>
        <v>-o Analysis_47b</v>
      </c>
      <c r="AW237" s="23" t="s">
        <v>615</v>
      </c>
      <c r="BB237" s="23"/>
      <c r="BC237" s="23">
        <v>47</v>
      </c>
      <c r="BD237">
        <v>3</v>
      </c>
      <c r="BE237" t="str">
        <f>CONCATENATE($BE$2,AL237,AM237,AN237,AO237,AP237,AQ237,AR237,AS237,AT237,AU237,AV237,AW237)</f>
        <v>~/EHFI/plot_pco_with_stats_all.3-4-13.pl -f 11.Qiime.Qiime_default.included.raw  -g EHFI.groups -s gt -p 10000 -t rowwise_rand -m bray_curtis -z qiime_pipe  -q qiime_table  -a ~/EHFI/qiime_trees/97_otus.tree -c 10 -o Analysis_47b -cleanup</v>
      </c>
      <c r="BH237" s="27" t="s">
        <v>774</v>
      </c>
      <c r="BI237" t="s">
        <v>1312</v>
      </c>
    </row>
    <row r="238" spans="2:61">
      <c r="BC238" s="23">
        <v>47</v>
      </c>
      <c r="BD238">
        <v>4</v>
      </c>
      <c r="BE238" t="str">
        <f>CONCATENATE($BE$3,AY235,AZ235,BA235,BB235)</f>
        <v>~/EHFI/combine_summary_stats.pl -m pattern -w Analysis_47w -b Analysis_47b -o Analysis_47.P_VALUE_SUMMARY</v>
      </c>
      <c r="BH238" s="27" t="s">
        <v>651</v>
      </c>
      <c r="BI238" t="s">
        <v>644</v>
      </c>
    </row>
    <row r="239" spans="2:61">
      <c r="BC239" s="23">
        <v>47</v>
      </c>
      <c r="BD239">
        <v>5</v>
      </c>
    </row>
    <row r="240" spans="2:61">
      <c r="AL240" t="str">
        <f>CONCATENATE(F241)</f>
        <v>Analysis_48</v>
      </c>
      <c r="AY240" t="str">
        <f>CONCATENATE("-m pattern")</f>
        <v>-m pattern</v>
      </c>
      <c r="AZ240" t="str">
        <f>CONCATENATE(" -w ",F241,"w")</f>
        <v xml:space="preserve"> -w Analysis_48w</v>
      </c>
      <c r="BA240" t="str">
        <f>CONCATENATE(" -b ",F241,"b")</f>
        <v xml:space="preserve"> -b Analysis_48b</v>
      </c>
      <c r="BB240" s="23" t="str">
        <f>CONCATENATE(" -o ",F241,".P_VALUE_SUMMARY")</f>
        <v xml:space="preserve"> -o Analysis_48.P_VALUE_SUMMARY</v>
      </c>
      <c r="BC240" s="23">
        <v>48</v>
      </c>
      <c r="BD240">
        <v>1</v>
      </c>
      <c r="BE240" t="str">
        <f>CONCATENATE("# ",AL240)</f>
        <v># Analysis_48</v>
      </c>
      <c r="BH240" s="27" t="s">
        <v>595</v>
      </c>
      <c r="BI240" t="s">
        <v>588</v>
      </c>
    </row>
    <row r="241" spans="2:61">
      <c r="B241">
        <v>11</v>
      </c>
      <c r="C241" t="str">
        <f>VLOOKUP(D241,'datasets and notes'!$K$3:$L$18,2,FALSE)</f>
        <v>11.Qiime.Qiime_default.included.raw</v>
      </c>
      <c r="D241" t="str">
        <f>CONCATENATE(G241,".",L241,".",M241,".",K241)</f>
        <v>Qiime.Qiime_default.included.raw</v>
      </c>
      <c r="E241">
        <v>48</v>
      </c>
      <c r="F241" s="20" t="s">
        <v>339</v>
      </c>
      <c r="G241" s="16" t="s">
        <v>8</v>
      </c>
      <c r="H241" s="16" t="s">
        <v>554</v>
      </c>
      <c r="I241" s="16" t="s">
        <v>54</v>
      </c>
      <c r="J241" s="16" t="s">
        <v>61</v>
      </c>
      <c r="K241" s="16" t="s">
        <v>5</v>
      </c>
      <c r="L241" s="16" t="s">
        <v>62</v>
      </c>
      <c r="M241" s="16" t="s">
        <v>49</v>
      </c>
      <c r="N241" s="17">
        <v>0.45</v>
      </c>
      <c r="O241" s="17">
        <v>0.67</v>
      </c>
      <c r="P241" s="17">
        <v>0.69</v>
      </c>
      <c r="Q241" s="17">
        <v>0.54</v>
      </c>
      <c r="R241" s="17">
        <v>0.21</v>
      </c>
      <c r="S241" s="17">
        <v>0</v>
      </c>
      <c r="T241" s="17">
        <v>0.66</v>
      </c>
      <c r="U241" s="17">
        <v>0.53</v>
      </c>
      <c r="V241" s="17">
        <v>0</v>
      </c>
      <c r="W241" s="17">
        <v>0.4</v>
      </c>
      <c r="X241" s="17" t="s">
        <v>340</v>
      </c>
      <c r="Y241" s="17" t="s">
        <v>341</v>
      </c>
      <c r="Z241" s="17">
        <v>0.51</v>
      </c>
      <c r="AA241" s="17">
        <v>0.62</v>
      </c>
      <c r="AB241" s="17">
        <v>1</v>
      </c>
      <c r="AC241" s="17" t="s">
        <v>342</v>
      </c>
      <c r="AD241" s="17" t="s">
        <v>343</v>
      </c>
      <c r="AE241" s="17" t="s">
        <v>344</v>
      </c>
      <c r="AF241" s="17">
        <v>0.4</v>
      </c>
      <c r="AG241" s="18">
        <v>0.85</v>
      </c>
      <c r="AH241" s="19">
        <v>5.8849999999999958E-2</v>
      </c>
      <c r="AI241" s="19">
        <v>0.22262034592788821</v>
      </c>
      <c r="AJ241" s="18">
        <v>28</v>
      </c>
      <c r="AK241" t="str">
        <f>L241</f>
        <v>Qiime_default</v>
      </c>
      <c r="AL241" t="str">
        <f>CONCATENATE(" -f ",C241)</f>
        <v xml:space="preserve"> -f 11.Qiime.Qiime_default.included.raw</v>
      </c>
      <c r="AM241" t="str">
        <f>CONCATENATE(" ","-g ","EHFI.groups ")</f>
        <v xml:space="preserve"> -g EHFI.groups </v>
      </c>
      <c r="AN241" t="str">
        <f>CONCATENATE("-s ","lt"," ")</f>
        <v xml:space="preserve">-s lt </v>
      </c>
      <c r="AO241" t="str">
        <f>CONCATENATE("-p ",$AO$1 )</f>
        <v>-p 10000</v>
      </c>
      <c r="AP241" t="str">
        <f>CONCATENATE(" -t dataset_rand ")</f>
        <v xml:space="preserve"> -t dataset_rand </v>
      </c>
      <c r="AQ241" t="str">
        <f>CONCATENATE("-m ",I241," ")</f>
        <v xml:space="preserve">-m euclidean </v>
      </c>
      <c r="AR241" t="str">
        <f>CONCATENATE("-z ",H241," ")</f>
        <v xml:space="preserve">-z qiime_pipe </v>
      </c>
      <c r="AS241" t="str">
        <f>CONCATENATE(" -q ",$AS$1," ")</f>
        <v xml:space="preserve"> -q qiime_table </v>
      </c>
      <c r="AT241" s="23" t="s">
        <v>672</v>
      </c>
      <c r="AU241" t="str">
        <f>CONCATENATE(" -c ",$AU$1," ")</f>
        <v xml:space="preserve"> -c 10 </v>
      </c>
      <c r="AV241" t="str">
        <f>CONCATENATE("-o ",F241,"w")</f>
        <v>-o Analysis_48w</v>
      </c>
      <c r="AW241" s="23" t="s">
        <v>615</v>
      </c>
      <c r="BC241" s="23">
        <v>48</v>
      </c>
      <c r="BD241">
        <v>2</v>
      </c>
      <c r="BE241" t="str">
        <f>CONCATENATE($BE$2,AL241,AM241,AN241,AO241,AP241,AQ241,AR241,AS241,AT241,AU241,AV241,AW241)</f>
        <v>~/EHFI/plot_pco_with_stats_all.3-4-13.pl -f 11.Qiime.Qiime_default.included.raw -g EHFI.groups -s lt -p 10000 -t dataset_rand -m euclidean -z qiime_pipe  -q qiime_table  -a ~/EHFI/qiime_trees/97_otus.tree -c 10 -o Analysis_48w -cleanup</v>
      </c>
      <c r="BH241" s="27" t="s">
        <v>775</v>
      </c>
      <c r="BI241" t="s">
        <v>1313</v>
      </c>
    </row>
    <row r="242" spans="2:61">
      <c r="AL242" t="str">
        <f>CONCATENATE(" -f ",C241," ")</f>
        <v xml:space="preserve"> -f 11.Qiime.Qiime_default.included.raw </v>
      </c>
      <c r="AM242" t="str">
        <f>CONCATENATE(" ","-g ","EHFI.groups ")</f>
        <v xml:space="preserve"> -g EHFI.groups </v>
      </c>
      <c r="AN242" t="str">
        <f>CONCATENATE("-s ","gt"," ")</f>
        <v xml:space="preserve">-s gt </v>
      </c>
      <c r="AO242" t="str">
        <f>CONCATENATE("-p ",$AO$1 )</f>
        <v>-p 10000</v>
      </c>
      <c r="AP242" t="str">
        <f>CONCATENATE(" -t rowwise_rand ")</f>
        <v xml:space="preserve"> -t rowwise_rand </v>
      </c>
      <c r="AQ242" t="str">
        <f>CONCATENATE("-m ",I241," ")</f>
        <v xml:space="preserve">-m euclidean </v>
      </c>
      <c r="AR242" t="str">
        <f>CONCATENATE("-z ",H241," ")</f>
        <v xml:space="preserve">-z qiime_pipe </v>
      </c>
      <c r="AS242" t="str">
        <f>CONCATENATE(" -q ",$AS$1," ")</f>
        <v xml:space="preserve"> -q qiime_table </v>
      </c>
      <c r="AT242" s="23" t="s">
        <v>672</v>
      </c>
      <c r="AU242" t="str">
        <f>CONCATENATE(" -c ",$AU$1," ")</f>
        <v xml:space="preserve"> -c 10 </v>
      </c>
      <c r="AV242" t="str">
        <f>CONCATENATE("-o ", F241,"b")</f>
        <v>-o Analysis_48b</v>
      </c>
      <c r="AW242" s="23" t="s">
        <v>615</v>
      </c>
      <c r="BB242" s="23"/>
      <c r="BC242" s="23">
        <v>48</v>
      </c>
      <c r="BD242">
        <v>3</v>
      </c>
      <c r="BE242" t="str">
        <f>CONCATENATE($BE$2,AL242,AM242,AN242,AO242,AP242,AQ242,AR242,AS242,AT242,AU242,AV242,AW242)</f>
        <v>~/EHFI/plot_pco_with_stats_all.3-4-13.pl -f 11.Qiime.Qiime_default.included.raw  -g EHFI.groups -s gt -p 10000 -t rowwise_rand -m euclidean -z qiime_pipe  -q qiime_table  -a ~/EHFI/qiime_trees/97_otus.tree -c 10 -o Analysis_48b -cleanup</v>
      </c>
      <c r="BH242" s="27" t="s">
        <v>776</v>
      </c>
      <c r="BI242" t="s">
        <v>1314</v>
      </c>
    </row>
    <row r="243" spans="2:61">
      <c r="BC243" s="23">
        <v>48</v>
      </c>
      <c r="BD243">
        <v>4</v>
      </c>
      <c r="BE243" t="str">
        <f>CONCATENATE($BE$3,AY240,AZ240,BA240,BB240)</f>
        <v>~/EHFI/combine_summary_stats.pl -m pattern -w Analysis_48w -b Analysis_48b -o Analysis_48.P_VALUE_SUMMARY</v>
      </c>
      <c r="BH243" s="27" t="s">
        <v>652</v>
      </c>
      <c r="BI243" t="s">
        <v>645</v>
      </c>
    </row>
    <row r="244" spans="2:61">
      <c r="BC244" s="23">
        <v>48</v>
      </c>
      <c r="BD244">
        <v>5</v>
      </c>
    </row>
    <row r="245" spans="2:61">
      <c r="AL245" t="str">
        <f>CONCATENATE(F246)</f>
        <v>Analysis_49</v>
      </c>
      <c r="AY245" t="str">
        <f>CONCATENATE("-m pattern")</f>
        <v>-m pattern</v>
      </c>
      <c r="AZ245" t="str">
        <f>CONCATENATE(" -w ",F246,"w")</f>
        <v xml:space="preserve"> -w Analysis_49w</v>
      </c>
      <c r="BA245" t="str">
        <f>CONCATENATE(" -b ",F246,"b")</f>
        <v xml:space="preserve"> -b Analysis_49b</v>
      </c>
      <c r="BB245" s="23" t="str">
        <f>CONCATENATE(" -o ",F246,".P_VALUE_SUMMARY")</f>
        <v xml:space="preserve"> -o Analysis_49.P_VALUE_SUMMARY</v>
      </c>
      <c r="BC245" s="23">
        <v>49</v>
      </c>
      <c r="BD245">
        <v>1</v>
      </c>
      <c r="BE245" t="str">
        <f>CONCATENATE("# ",AL245)</f>
        <v># Analysis_49</v>
      </c>
      <c r="BH245" s="27" t="s">
        <v>587</v>
      </c>
      <c r="BI245" t="s">
        <v>597</v>
      </c>
    </row>
    <row r="246" spans="2:61">
      <c r="B246">
        <v>9</v>
      </c>
      <c r="C246" t="str">
        <f>VLOOKUP(D246,'datasets and notes'!$K$3:$L$18,2,FALSE)</f>
        <v>9.Qiime.Qiime_default.removed.raw</v>
      </c>
      <c r="D246" t="str">
        <f>CONCATENATE(G246,".",L246,".",M246,".",K246)</f>
        <v>Qiime.Qiime_default.removed.raw</v>
      </c>
      <c r="E246">
        <v>49</v>
      </c>
      <c r="F246" s="20" t="s">
        <v>345</v>
      </c>
      <c r="G246" s="16" t="s">
        <v>8</v>
      </c>
      <c r="H246" s="16" t="s">
        <v>554</v>
      </c>
      <c r="I246" s="16" t="s">
        <v>553</v>
      </c>
      <c r="J246" s="16" t="s">
        <v>61</v>
      </c>
      <c r="K246" s="16" t="s">
        <v>5</v>
      </c>
      <c r="L246" s="16" t="s">
        <v>62</v>
      </c>
      <c r="M246" s="16" t="s">
        <v>88</v>
      </c>
      <c r="N246" s="17">
        <v>0.25</v>
      </c>
      <c r="O246" s="17">
        <v>0.09</v>
      </c>
      <c r="P246" s="17">
        <v>0</v>
      </c>
      <c r="Q246" s="17">
        <v>0.32</v>
      </c>
      <c r="R246" s="17">
        <v>0.28999999999999998</v>
      </c>
      <c r="S246" s="17">
        <v>0.12</v>
      </c>
      <c r="T246" s="17">
        <v>0.1</v>
      </c>
      <c r="U246" s="17">
        <v>0.47</v>
      </c>
      <c r="V246" s="17">
        <v>0.59</v>
      </c>
      <c r="W246" s="17">
        <v>0.59</v>
      </c>
      <c r="X246" s="17" t="s">
        <v>67</v>
      </c>
      <c r="Y246" s="17" t="s">
        <v>346</v>
      </c>
      <c r="Z246" s="17">
        <v>0.44</v>
      </c>
      <c r="AA246" s="17">
        <v>0.8</v>
      </c>
      <c r="AB246" s="17">
        <v>0.72</v>
      </c>
      <c r="AC246" s="17">
        <v>0.91</v>
      </c>
      <c r="AD246" s="17" t="s">
        <v>85</v>
      </c>
      <c r="AE246" s="17" t="s">
        <v>284</v>
      </c>
      <c r="AF246" s="17">
        <v>0.95</v>
      </c>
      <c r="AG246" s="18">
        <v>0.87</v>
      </c>
      <c r="AH246" s="19">
        <v>0.16569999999999996</v>
      </c>
      <c r="AI246" s="19">
        <v>0.36560621611668193</v>
      </c>
      <c r="AJ246" s="18">
        <v>32</v>
      </c>
      <c r="AK246" t="str">
        <f>L246</f>
        <v>Qiime_default</v>
      </c>
      <c r="AL246" t="str">
        <f>CONCATENATE(" -f ",C246)</f>
        <v xml:space="preserve"> -f 9.Qiime.Qiime_default.removed.raw</v>
      </c>
      <c r="AM246" t="str">
        <f>CONCATENATE(" ","-g ","EHFI.groups ")</f>
        <v xml:space="preserve"> -g EHFI.groups </v>
      </c>
      <c r="AN246" t="str">
        <f>CONCATENATE("-s ","lt"," ")</f>
        <v xml:space="preserve">-s lt </v>
      </c>
      <c r="AO246" t="str">
        <f>CONCATENATE("-p ",$AO$1 )</f>
        <v>-p 10000</v>
      </c>
      <c r="AP246" t="str">
        <f>CONCATENATE(" -t dataset_rand ")</f>
        <v xml:space="preserve"> -t dataset_rand </v>
      </c>
      <c r="AQ246" t="str">
        <f>CONCATENATE("-m ",I246," ")</f>
        <v xml:space="preserve">-m bray_curtis </v>
      </c>
      <c r="AR246" t="str">
        <f>CONCATENATE("-z ",H246," ")</f>
        <v xml:space="preserve">-z qiime_pipe </v>
      </c>
      <c r="AS246" t="str">
        <f>CONCATENATE(" -q ",$AS$1," ")</f>
        <v xml:space="preserve"> -q qiime_table </v>
      </c>
      <c r="AT246" s="23" t="s">
        <v>672</v>
      </c>
      <c r="AU246" t="str">
        <f>CONCATENATE(" -c ",$AU$1," ")</f>
        <v xml:space="preserve"> -c 10 </v>
      </c>
      <c r="AV246" t="str">
        <f>CONCATENATE("-o ",F246,"w")</f>
        <v>-o Analysis_49w</v>
      </c>
      <c r="AW246" s="23" t="s">
        <v>615</v>
      </c>
      <c r="BC246" s="23">
        <v>49</v>
      </c>
      <c r="BD246">
        <v>2</v>
      </c>
      <c r="BE246" t="str">
        <f>CONCATENATE($BE$2,AL246,AM246,AN246,AO246,AP246,AQ246,AR246,AS246,AT246,AU246,AV246,AW246)</f>
        <v>~/EHFI/plot_pco_with_stats_all.3-4-13.pl -f 9.Qiime.Qiime_default.removed.raw -g EHFI.groups -s lt -p 10000 -t dataset_rand -m bray_curtis -z qiime_pipe  -q qiime_table  -a ~/EHFI/qiime_trees/97_otus.tree -c 10 -o Analysis_49w -cleanup</v>
      </c>
      <c r="BH246" s="27" t="s">
        <v>777</v>
      </c>
      <c r="BI246" t="s">
        <v>1315</v>
      </c>
    </row>
    <row r="247" spans="2:61">
      <c r="AL247" t="str">
        <f>CONCATENATE(" -f ",C246," ")</f>
        <v xml:space="preserve"> -f 9.Qiime.Qiime_default.removed.raw </v>
      </c>
      <c r="AM247" t="str">
        <f>CONCATENATE(" ","-g ","EHFI.groups ")</f>
        <v xml:space="preserve"> -g EHFI.groups </v>
      </c>
      <c r="AN247" t="str">
        <f>CONCATENATE("-s ","gt"," ")</f>
        <v xml:space="preserve">-s gt </v>
      </c>
      <c r="AO247" t="str">
        <f>CONCATENATE("-p ",$AO$1 )</f>
        <v>-p 10000</v>
      </c>
      <c r="AP247" t="str">
        <f>CONCATENATE(" -t rowwise_rand ")</f>
        <v xml:space="preserve"> -t rowwise_rand </v>
      </c>
      <c r="AQ247" t="str">
        <f>CONCATENATE("-m ",I246," ")</f>
        <v xml:space="preserve">-m bray_curtis </v>
      </c>
      <c r="AR247" t="str">
        <f>CONCATENATE("-z ",H246," ")</f>
        <v xml:space="preserve">-z qiime_pipe </v>
      </c>
      <c r="AS247" t="str">
        <f>CONCATENATE(" -q ",$AS$1," ")</f>
        <v xml:space="preserve"> -q qiime_table </v>
      </c>
      <c r="AT247" s="23" t="s">
        <v>672</v>
      </c>
      <c r="AU247" t="str">
        <f>CONCATENATE(" -c ",$AU$1," ")</f>
        <v xml:space="preserve"> -c 10 </v>
      </c>
      <c r="AV247" t="str">
        <f>CONCATENATE("-o ", F246,"b")</f>
        <v>-o Analysis_49b</v>
      </c>
      <c r="AW247" s="23" t="s">
        <v>615</v>
      </c>
      <c r="BB247" s="23"/>
      <c r="BC247" s="23">
        <v>49</v>
      </c>
      <c r="BD247">
        <v>3</v>
      </c>
      <c r="BE247" t="str">
        <f>CONCATENATE($BE$2,AL247,AM247,AN247,AO247,AP247,AQ247,AR247,AS247,AT247,AU247,AV247,AW247)</f>
        <v>~/EHFI/plot_pco_with_stats_all.3-4-13.pl -f 9.Qiime.Qiime_default.removed.raw  -g EHFI.groups -s gt -p 10000 -t rowwise_rand -m bray_curtis -z qiime_pipe  -q qiime_table  -a ~/EHFI/qiime_trees/97_otus.tree -c 10 -o Analysis_49b -cleanup</v>
      </c>
      <c r="BH247" s="27" t="s">
        <v>778</v>
      </c>
      <c r="BI247" t="s">
        <v>1316</v>
      </c>
    </row>
    <row r="248" spans="2:61">
      <c r="BC248" s="23">
        <v>49</v>
      </c>
      <c r="BD248">
        <v>4</v>
      </c>
      <c r="BE248" t="str">
        <f>CONCATENATE($BE$3,AY245,AZ245,BA245,BB245)</f>
        <v>~/EHFI/combine_summary_stats.pl -m pattern -w Analysis_49w -b Analysis_49b -o Analysis_49.P_VALUE_SUMMARY</v>
      </c>
      <c r="BH248" s="27" t="s">
        <v>644</v>
      </c>
      <c r="BI248" t="s">
        <v>654</v>
      </c>
    </row>
    <row r="249" spans="2:61">
      <c r="BC249" s="23">
        <v>49</v>
      </c>
      <c r="BD249">
        <v>5</v>
      </c>
    </row>
    <row r="250" spans="2:61">
      <c r="AL250" t="str">
        <f>CONCATENATE(F251)</f>
        <v>Analysis_50</v>
      </c>
      <c r="AY250" t="str">
        <f>CONCATENATE("-m pattern")</f>
        <v>-m pattern</v>
      </c>
      <c r="AZ250" t="str">
        <f>CONCATENATE(" -w ",F251,"w")</f>
        <v xml:space="preserve"> -w Analysis_50w</v>
      </c>
      <c r="BA250" t="str">
        <f>CONCATENATE(" -b ",F251,"b")</f>
        <v xml:space="preserve"> -b Analysis_50b</v>
      </c>
      <c r="BB250" s="23" t="str">
        <f>CONCATENATE(" -o ",F251,".P_VALUE_SUMMARY")</f>
        <v xml:space="preserve"> -o Analysis_50.P_VALUE_SUMMARY</v>
      </c>
      <c r="BC250" s="23">
        <v>50</v>
      </c>
      <c r="BD250">
        <v>1</v>
      </c>
      <c r="BE250" t="str">
        <f>CONCATENATE("# ",AL250)</f>
        <v># Analysis_50</v>
      </c>
      <c r="BH250" s="27" t="s">
        <v>588</v>
      </c>
      <c r="BI250" t="s">
        <v>598</v>
      </c>
    </row>
    <row r="251" spans="2:61">
      <c r="B251">
        <v>9</v>
      </c>
      <c r="C251" t="str">
        <f>VLOOKUP(D251,'datasets and notes'!$K$3:$L$18,2,FALSE)</f>
        <v>9.Qiime.Qiime_default.removed.raw</v>
      </c>
      <c r="D251" t="str">
        <f>CONCATENATE(G251,".",L251,".",M251,".",K251)</f>
        <v>Qiime.Qiime_default.removed.raw</v>
      </c>
      <c r="E251">
        <v>50</v>
      </c>
      <c r="F251" s="20" t="s">
        <v>347</v>
      </c>
      <c r="G251" s="16" t="s">
        <v>8</v>
      </c>
      <c r="H251" s="16" t="s">
        <v>554</v>
      </c>
      <c r="I251" s="16" t="s">
        <v>54</v>
      </c>
      <c r="J251" s="16" t="s">
        <v>61</v>
      </c>
      <c r="K251" s="16" t="s">
        <v>5</v>
      </c>
      <c r="L251" s="16" t="s">
        <v>62</v>
      </c>
      <c r="M251" s="16" t="s">
        <v>88</v>
      </c>
      <c r="N251" s="17">
        <v>0.09</v>
      </c>
      <c r="O251" s="17">
        <v>0.09</v>
      </c>
      <c r="P251" s="17">
        <v>0.01</v>
      </c>
      <c r="Q251" s="17">
        <v>0.18</v>
      </c>
      <c r="R251" s="17">
        <v>0.2</v>
      </c>
      <c r="S251" s="17">
        <v>0</v>
      </c>
      <c r="T251" s="17">
        <v>0.05</v>
      </c>
      <c r="U251" s="17">
        <v>0.27</v>
      </c>
      <c r="V251" s="17">
        <v>0.33</v>
      </c>
      <c r="W251" s="17">
        <v>0.61</v>
      </c>
      <c r="X251" s="17" t="s">
        <v>76</v>
      </c>
      <c r="Y251" s="17" t="s">
        <v>348</v>
      </c>
      <c r="Z251" s="17">
        <v>0.38</v>
      </c>
      <c r="AA251" s="17">
        <v>0.81</v>
      </c>
      <c r="AB251" s="17">
        <v>0.5</v>
      </c>
      <c r="AC251" s="17" t="s">
        <v>349</v>
      </c>
      <c r="AD251" s="17" t="s">
        <v>350</v>
      </c>
      <c r="AE251" s="17" t="s">
        <v>351</v>
      </c>
      <c r="AF251" s="17">
        <v>0.87</v>
      </c>
      <c r="AG251" s="18">
        <v>0.8</v>
      </c>
      <c r="AH251" s="19">
        <v>0.12269999999999999</v>
      </c>
      <c r="AI251" s="19">
        <v>0.30415648673183454</v>
      </c>
      <c r="AJ251" s="18">
        <v>30</v>
      </c>
      <c r="AK251" t="str">
        <f>L251</f>
        <v>Qiime_default</v>
      </c>
      <c r="AL251" t="str">
        <f>CONCATENATE(" -f ",C251)</f>
        <v xml:space="preserve"> -f 9.Qiime.Qiime_default.removed.raw</v>
      </c>
      <c r="AM251" t="str">
        <f>CONCATENATE(" ","-g ","EHFI.groups ")</f>
        <v xml:space="preserve"> -g EHFI.groups </v>
      </c>
      <c r="AN251" t="str">
        <f>CONCATENATE("-s ","lt"," ")</f>
        <v xml:space="preserve">-s lt </v>
      </c>
      <c r="AO251" t="str">
        <f>CONCATENATE("-p ",$AO$1 )</f>
        <v>-p 10000</v>
      </c>
      <c r="AP251" t="str">
        <f>CONCATENATE(" -t dataset_rand ")</f>
        <v xml:space="preserve"> -t dataset_rand </v>
      </c>
      <c r="AQ251" t="str">
        <f>CONCATENATE("-m ",I251," ")</f>
        <v xml:space="preserve">-m euclidean </v>
      </c>
      <c r="AR251" t="str">
        <f>CONCATENATE("-z ",H251," ")</f>
        <v xml:space="preserve">-z qiime_pipe </v>
      </c>
      <c r="AS251" t="str">
        <f>CONCATENATE(" -q ",$AS$1," ")</f>
        <v xml:space="preserve"> -q qiime_table </v>
      </c>
      <c r="AT251" s="23" t="s">
        <v>672</v>
      </c>
      <c r="AU251" t="str">
        <f>CONCATENATE(" -c ",$AU$1," ")</f>
        <v xml:space="preserve"> -c 10 </v>
      </c>
      <c r="AV251" t="str">
        <f>CONCATENATE("-o ",F251,"w")</f>
        <v>-o Analysis_50w</v>
      </c>
      <c r="AW251" s="23" t="s">
        <v>615</v>
      </c>
      <c r="BC251" s="23">
        <v>50</v>
      </c>
      <c r="BD251">
        <v>2</v>
      </c>
      <c r="BE251" t="str">
        <f>CONCATENATE($BE$2,AL251,AM251,AN251,AO251,AP251,AQ251,AR251,AS251,AT251,AU251,AV251,AW251)</f>
        <v>~/EHFI/plot_pco_with_stats_all.3-4-13.pl -f 9.Qiime.Qiime_default.removed.raw -g EHFI.groups -s lt -p 10000 -t dataset_rand -m euclidean -z qiime_pipe  -q qiime_table  -a ~/EHFI/qiime_trees/97_otus.tree -c 10 -o Analysis_50w -cleanup</v>
      </c>
      <c r="BH251" s="27" t="s">
        <v>779</v>
      </c>
      <c r="BI251" t="s">
        <v>1317</v>
      </c>
    </row>
    <row r="252" spans="2:61">
      <c r="AL252" t="str">
        <f>CONCATENATE(" -f ",C251," ")</f>
        <v xml:space="preserve"> -f 9.Qiime.Qiime_default.removed.raw </v>
      </c>
      <c r="AM252" t="str">
        <f>CONCATENATE(" ","-g ","EHFI.groups ")</f>
        <v xml:space="preserve"> -g EHFI.groups </v>
      </c>
      <c r="AN252" t="str">
        <f>CONCATENATE("-s ","gt"," ")</f>
        <v xml:space="preserve">-s gt </v>
      </c>
      <c r="AO252" t="str">
        <f>CONCATENATE("-p ",$AO$1 )</f>
        <v>-p 10000</v>
      </c>
      <c r="AP252" t="str">
        <f>CONCATENATE(" -t rowwise_rand ")</f>
        <v xml:space="preserve"> -t rowwise_rand </v>
      </c>
      <c r="AQ252" t="str">
        <f>CONCATENATE("-m ",I251," ")</f>
        <v xml:space="preserve">-m euclidean </v>
      </c>
      <c r="AR252" t="str">
        <f>CONCATENATE("-z ",H251," ")</f>
        <v xml:space="preserve">-z qiime_pipe </v>
      </c>
      <c r="AS252" t="str">
        <f>CONCATENATE(" -q ",$AS$1," ")</f>
        <v xml:space="preserve"> -q qiime_table </v>
      </c>
      <c r="AT252" s="23" t="s">
        <v>672</v>
      </c>
      <c r="AU252" t="str">
        <f>CONCATENATE(" -c ",$AU$1," ")</f>
        <v xml:space="preserve"> -c 10 </v>
      </c>
      <c r="AV252" t="str">
        <f>CONCATENATE("-o ", F251,"b")</f>
        <v>-o Analysis_50b</v>
      </c>
      <c r="AW252" s="23" t="s">
        <v>615</v>
      </c>
      <c r="BB252" s="23"/>
      <c r="BC252" s="23">
        <v>50</v>
      </c>
      <c r="BD252">
        <v>3</v>
      </c>
      <c r="BE252" t="str">
        <f>CONCATENATE($BE$2,AL252,AM252,AN252,AO252,AP252,AQ252,AR252,AS252,AT252,AU252,AV252,AW252)</f>
        <v>~/EHFI/plot_pco_with_stats_all.3-4-13.pl -f 9.Qiime.Qiime_default.removed.raw  -g EHFI.groups -s gt -p 10000 -t rowwise_rand -m euclidean -z qiime_pipe  -q qiime_table  -a ~/EHFI/qiime_trees/97_otus.tree -c 10 -o Analysis_50b -cleanup</v>
      </c>
      <c r="BH252" s="27" t="s">
        <v>780</v>
      </c>
      <c r="BI252" t="s">
        <v>1318</v>
      </c>
    </row>
    <row r="253" spans="2:61">
      <c r="BC253" s="23">
        <v>50</v>
      </c>
      <c r="BD253">
        <v>4</v>
      </c>
      <c r="BE253" t="str">
        <f>CONCATENATE($BE$3,AY250,AZ250,BA250,BB250)</f>
        <v>~/EHFI/combine_summary_stats.pl -m pattern -w Analysis_50w -b Analysis_50b -o Analysis_50.P_VALUE_SUMMARY</v>
      </c>
      <c r="BH253" s="27" t="s">
        <v>645</v>
      </c>
      <c r="BI253" t="s">
        <v>655</v>
      </c>
    </row>
    <row r="254" spans="2:61">
      <c r="BC254" s="23">
        <v>50</v>
      </c>
      <c r="BD254">
        <v>5</v>
      </c>
    </row>
    <row r="255" spans="2:61">
      <c r="AL255" t="str">
        <f>CONCATENATE(F256)</f>
        <v>Analysis_51</v>
      </c>
      <c r="AY255" t="str">
        <f>CONCATENATE("-m pattern")</f>
        <v>-m pattern</v>
      </c>
      <c r="AZ255" t="str">
        <f>CONCATENATE(" -w ",F256,"w")</f>
        <v xml:space="preserve"> -w Analysis_51w</v>
      </c>
      <c r="BA255" t="str">
        <f>CONCATENATE(" -b ",F256,"b")</f>
        <v xml:space="preserve"> -b Analysis_51b</v>
      </c>
      <c r="BB255" s="23" t="str">
        <f>CONCATENATE(" -o ",F256,".P_VALUE_SUMMARY")</f>
        <v xml:space="preserve"> -o Analysis_51.P_VALUE_SUMMARY</v>
      </c>
      <c r="BC255" s="23">
        <v>51</v>
      </c>
      <c r="BD255">
        <v>1</v>
      </c>
      <c r="BE255" t="str">
        <f>CONCATENATE("# ",AL255)</f>
        <v># Analysis_51</v>
      </c>
      <c r="BH255" s="27" t="s">
        <v>597</v>
      </c>
      <c r="BI255" t="s">
        <v>590</v>
      </c>
    </row>
    <row r="256" spans="2:61">
      <c r="B256">
        <v>12</v>
      </c>
      <c r="C256" t="str">
        <f>VLOOKUP(D256,'datasets and notes'!$K$3:$L$18,2,FALSE)</f>
        <v>12.Qiime.Qiime_default.included.norm</v>
      </c>
      <c r="D256" t="str">
        <f>CONCATENATE(G256,".",L256,".",M256,".",K256)</f>
        <v>Qiime.Qiime_default.included.norm</v>
      </c>
      <c r="E256">
        <v>51</v>
      </c>
      <c r="F256" s="20" t="s">
        <v>352</v>
      </c>
      <c r="G256" s="16" t="s">
        <v>8</v>
      </c>
      <c r="H256" s="16" t="s">
        <v>554</v>
      </c>
      <c r="I256" s="16" t="s">
        <v>553</v>
      </c>
      <c r="J256" s="16" t="s">
        <v>61</v>
      </c>
      <c r="K256" s="16" t="s">
        <v>6</v>
      </c>
      <c r="L256" s="16" t="s">
        <v>62</v>
      </c>
      <c r="M256" s="16" t="s">
        <v>49</v>
      </c>
      <c r="N256" s="17">
        <v>0.27</v>
      </c>
      <c r="O256" s="17">
        <v>0.6</v>
      </c>
      <c r="P256" s="17">
        <v>0.65</v>
      </c>
      <c r="Q256" s="17">
        <v>0.62</v>
      </c>
      <c r="R256" s="17">
        <v>0.22</v>
      </c>
      <c r="S256" s="17">
        <v>0</v>
      </c>
      <c r="T256" s="17">
        <v>0.64</v>
      </c>
      <c r="U256" s="17">
        <v>0.52</v>
      </c>
      <c r="V256" s="17">
        <v>0</v>
      </c>
      <c r="W256" s="17">
        <v>0.4</v>
      </c>
      <c r="X256" s="17" t="s">
        <v>353</v>
      </c>
      <c r="Y256" s="17">
        <v>0.82</v>
      </c>
      <c r="Z256" s="17">
        <v>0.51</v>
      </c>
      <c r="AA256" s="17">
        <v>0.68</v>
      </c>
      <c r="AB256" s="17">
        <v>1</v>
      </c>
      <c r="AC256" s="17">
        <v>0.92</v>
      </c>
      <c r="AD256" s="17">
        <v>0</v>
      </c>
      <c r="AE256" s="17">
        <v>1</v>
      </c>
      <c r="AF256" s="17">
        <v>0.4</v>
      </c>
      <c r="AG256" s="18">
        <v>0.85</v>
      </c>
      <c r="AH256" s="19">
        <v>5.0449999999999953E-2</v>
      </c>
      <c r="AI256" s="19">
        <v>0.22114712297472924</v>
      </c>
      <c r="AJ256" s="18">
        <v>26</v>
      </c>
      <c r="AK256" t="str">
        <f>L256</f>
        <v>Qiime_default</v>
      </c>
      <c r="AL256" t="str">
        <f>CONCATENATE(" -f ",C256)</f>
        <v xml:space="preserve"> -f 12.Qiime.Qiime_default.included.norm</v>
      </c>
      <c r="AM256" t="str">
        <f>CONCATENATE(" ","-g ","EHFI.groups ")</f>
        <v xml:space="preserve"> -g EHFI.groups </v>
      </c>
      <c r="AN256" t="str">
        <f>CONCATENATE("-s ","lt"," ")</f>
        <v xml:space="preserve">-s lt </v>
      </c>
      <c r="AO256" t="str">
        <f>CONCATENATE("-p ",$AO$1 )</f>
        <v>-p 10000</v>
      </c>
      <c r="AP256" t="str">
        <f>CONCATENATE(" -t dataset_rand ")</f>
        <v xml:space="preserve"> -t dataset_rand </v>
      </c>
      <c r="AQ256" t="str">
        <f>CONCATENATE("-m ",I256," ")</f>
        <v xml:space="preserve">-m bray_curtis </v>
      </c>
      <c r="AR256" t="str">
        <f>CONCATENATE("-z ",H256," ")</f>
        <v xml:space="preserve">-z qiime_pipe </v>
      </c>
      <c r="AS256" t="str">
        <f>CONCATENATE(" -q ",$AS$1," ")</f>
        <v xml:space="preserve"> -q qiime_table </v>
      </c>
      <c r="AT256" s="23" t="s">
        <v>672</v>
      </c>
      <c r="AU256" t="str">
        <f>CONCATENATE(" -c ",$AU$1," ")</f>
        <v xml:space="preserve"> -c 10 </v>
      </c>
      <c r="AV256" t="str">
        <f>CONCATENATE("-o ",F256,"w")</f>
        <v>-o Analysis_51w</v>
      </c>
      <c r="AW256" s="23" t="s">
        <v>615</v>
      </c>
      <c r="BC256" s="23">
        <v>51</v>
      </c>
      <c r="BD256">
        <v>2</v>
      </c>
      <c r="BE256" t="str">
        <f>CONCATENATE($BE$2,AL256,AM256,AN256,AO256,AP256,AQ256,AR256,AS256,AT256,AU256,AV256,AW256)</f>
        <v>~/EHFI/plot_pco_with_stats_all.3-4-13.pl -f 12.Qiime.Qiime_default.included.norm -g EHFI.groups -s lt -p 10000 -t dataset_rand -m bray_curtis -z qiime_pipe  -q qiime_table  -a ~/EHFI/qiime_trees/97_otus.tree -c 10 -o Analysis_51w -cleanup</v>
      </c>
      <c r="BH256" s="27" t="s">
        <v>781</v>
      </c>
      <c r="BI256" t="s">
        <v>1319</v>
      </c>
    </row>
    <row r="257" spans="2:61">
      <c r="AL257" t="str">
        <f>CONCATENATE(" -f ",C256," ")</f>
        <v xml:space="preserve"> -f 12.Qiime.Qiime_default.included.norm </v>
      </c>
      <c r="AM257" t="str">
        <f>CONCATENATE(" ","-g ","EHFI.groups ")</f>
        <v xml:space="preserve"> -g EHFI.groups </v>
      </c>
      <c r="AN257" t="str">
        <f>CONCATENATE("-s ","gt"," ")</f>
        <v xml:space="preserve">-s gt </v>
      </c>
      <c r="AO257" t="str">
        <f>CONCATENATE("-p ",$AO$1 )</f>
        <v>-p 10000</v>
      </c>
      <c r="AP257" t="str">
        <f>CONCATENATE(" -t rowwise_rand ")</f>
        <v xml:space="preserve"> -t rowwise_rand </v>
      </c>
      <c r="AQ257" t="str">
        <f>CONCATENATE("-m ",I256," ")</f>
        <v xml:space="preserve">-m bray_curtis </v>
      </c>
      <c r="AR257" t="str">
        <f>CONCATENATE("-z ",H256," ")</f>
        <v xml:space="preserve">-z qiime_pipe </v>
      </c>
      <c r="AS257" t="str">
        <f>CONCATENATE(" -q ",$AS$1," ")</f>
        <v xml:space="preserve"> -q qiime_table </v>
      </c>
      <c r="AT257" s="23" t="s">
        <v>672</v>
      </c>
      <c r="AU257" t="str">
        <f>CONCATENATE(" -c ",$AU$1," ")</f>
        <v xml:space="preserve"> -c 10 </v>
      </c>
      <c r="AV257" t="str">
        <f>CONCATENATE("-o ", F256,"b")</f>
        <v>-o Analysis_51b</v>
      </c>
      <c r="AW257" s="23" t="s">
        <v>615</v>
      </c>
      <c r="BB257" s="23"/>
      <c r="BC257" s="23">
        <v>51</v>
      </c>
      <c r="BD257">
        <v>3</v>
      </c>
      <c r="BE257" t="str">
        <f>CONCATENATE($BE$2,AL257,AM257,AN257,AO257,AP257,AQ257,AR257,AS257,AT257,AU257,AV257,AW257)</f>
        <v>~/EHFI/plot_pco_with_stats_all.3-4-13.pl -f 12.Qiime.Qiime_default.included.norm  -g EHFI.groups -s gt -p 10000 -t rowwise_rand -m bray_curtis -z qiime_pipe  -q qiime_table  -a ~/EHFI/qiime_trees/97_otus.tree -c 10 -o Analysis_51b -cleanup</v>
      </c>
      <c r="BH257" s="27" t="s">
        <v>782</v>
      </c>
      <c r="BI257" t="s">
        <v>1320</v>
      </c>
    </row>
    <row r="258" spans="2:61">
      <c r="BC258" s="23">
        <v>51</v>
      </c>
      <c r="BD258">
        <v>4</v>
      </c>
      <c r="BE258" t="str">
        <f>CONCATENATE($BE$3,AY255,AZ255,BA255,BB255)</f>
        <v>~/EHFI/combine_summary_stats.pl -m pattern -w Analysis_51w -b Analysis_51b -o Analysis_51.P_VALUE_SUMMARY</v>
      </c>
      <c r="BH258" s="27" t="s">
        <v>654</v>
      </c>
      <c r="BI258" t="s">
        <v>647</v>
      </c>
    </row>
    <row r="259" spans="2:61">
      <c r="BC259" s="23">
        <v>51</v>
      </c>
      <c r="BD259">
        <v>5</v>
      </c>
    </row>
    <row r="260" spans="2:61">
      <c r="AL260" t="str">
        <f>CONCATENATE(F261)</f>
        <v>Analysis_52</v>
      </c>
      <c r="AY260" t="str">
        <f>CONCATENATE("-m pattern")</f>
        <v>-m pattern</v>
      </c>
      <c r="AZ260" t="str">
        <f>CONCATENATE(" -w ",F261,"w")</f>
        <v xml:space="preserve"> -w Analysis_52w</v>
      </c>
      <c r="BA260" t="str">
        <f>CONCATENATE(" -b ",F261,"b")</f>
        <v xml:space="preserve"> -b Analysis_52b</v>
      </c>
      <c r="BB260" s="23" t="str">
        <f>CONCATENATE(" -o ",F261,".P_VALUE_SUMMARY")</f>
        <v xml:space="preserve"> -o Analysis_52.P_VALUE_SUMMARY</v>
      </c>
      <c r="BC260" s="23">
        <v>52</v>
      </c>
      <c r="BD260">
        <v>1</v>
      </c>
      <c r="BE260" t="str">
        <f>CONCATENATE("# ",AL260)</f>
        <v># Analysis_52</v>
      </c>
      <c r="BH260" s="27" t="s">
        <v>598</v>
      </c>
      <c r="BI260" t="s">
        <v>591</v>
      </c>
    </row>
    <row r="261" spans="2:61">
      <c r="B261">
        <v>12</v>
      </c>
      <c r="C261" t="str">
        <f>VLOOKUP(D261,'datasets and notes'!$K$3:$L$18,2,FALSE)</f>
        <v>12.Qiime.Qiime_default.included.norm</v>
      </c>
      <c r="D261" t="str">
        <f>CONCATENATE(G261,".",L261,".",M261,".",K261)</f>
        <v>Qiime.Qiime_default.included.norm</v>
      </c>
      <c r="E261">
        <v>52</v>
      </c>
      <c r="F261" s="20" t="s">
        <v>354</v>
      </c>
      <c r="G261" s="16" t="s">
        <v>8</v>
      </c>
      <c r="H261" s="16" t="s">
        <v>554</v>
      </c>
      <c r="I261" s="16" t="s">
        <v>54</v>
      </c>
      <c r="J261" s="16" t="s">
        <v>61</v>
      </c>
      <c r="K261" s="16" t="s">
        <v>6</v>
      </c>
      <c r="L261" s="16" t="s">
        <v>62</v>
      </c>
      <c r="M261" s="16" t="s">
        <v>49</v>
      </c>
      <c r="N261" s="17">
        <v>0.41</v>
      </c>
      <c r="O261" s="17">
        <v>0.06</v>
      </c>
      <c r="P261" s="17">
        <v>0</v>
      </c>
      <c r="Q261" s="17">
        <v>0.22</v>
      </c>
      <c r="R261" s="17">
        <v>0.05</v>
      </c>
      <c r="S261" s="17">
        <v>0.64</v>
      </c>
      <c r="T261" s="17">
        <v>0.28000000000000003</v>
      </c>
      <c r="U261" s="17">
        <v>0.17</v>
      </c>
      <c r="V261" s="17">
        <v>0.08</v>
      </c>
      <c r="W261" s="17">
        <v>0.84</v>
      </c>
      <c r="X261" s="17" t="s">
        <v>355</v>
      </c>
      <c r="Y261" s="17">
        <v>0.46</v>
      </c>
      <c r="Z261" s="17">
        <v>0.22</v>
      </c>
      <c r="AA261" s="17">
        <v>0.28000000000000003</v>
      </c>
      <c r="AB261" s="17">
        <v>0.13</v>
      </c>
      <c r="AC261" s="17">
        <v>0.25</v>
      </c>
      <c r="AD261" s="17">
        <v>0.86</v>
      </c>
      <c r="AE261" s="17">
        <v>0.88</v>
      </c>
      <c r="AF261" s="17">
        <v>0.39</v>
      </c>
      <c r="AG261" s="18">
        <v>0.42</v>
      </c>
      <c r="AH261" s="19">
        <v>4.4600000000000001E-2</v>
      </c>
      <c r="AI261" s="19">
        <v>0.19498512763798168</v>
      </c>
      <c r="AJ261" s="18">
        <v>25</v>
      </c>
      <c r="AK261" t="str">
        <f>L261</f>
        <v>Qiime_default</v>
      </c>
      <c r="AL261" t="str">
        <f>CONCATENATE(" -f ",C261)</f>
        <v xml:space="preserve"> -f 12.Qiime.Qiime_default.included.norm</v>
      </c>
      <c r="AM261" t="str">
        <f>CONCATENATE(" ","-g ","EHFI.groups ")</f>
        <v xml:space="preserve"> -g EHFI.groups </v>
      </c>
      <c r="AN261" t="str">
        <f>CONCATENATE("-s ","lt"," ")</f>
        <v xml:space="preserve">-s lt </v>
      </c>
      <c r="AO261" t="str">
        <f>CONCATENATE("-p ",$AO$1 )</f>
        <v>-p 10000</v>
      </c>
      <c r="AP261" t="str">
        <f>CONCATENATE(" -t dataset_rand ")</f>
        <v xml:space="preserve"> -t dataset_rand </v>
      </c>
      <c r="AQ261" t="str">
        <f>CONCATENATE("-m ",I261," ")</f>
        <v xml:space="preserve">-m euclidean </v>
      </c>
      <c r="AR261" t="str">
        <f>CONCATENATE("-z ",H261," ")</f>
        <v xml:space="preserve">-z qiime_pipe </v>
      </c>
      <c r="AS261" t="str">
        <f>CONCATENATE(" -q ",$AS$1," ")</f>
        <v xml:space="preserve"> -q qiime_table </v>
      </c>
      <c r="AT261" s="23" t="s">
        <v>672</v>
      </c>
      <c r="AU261" t="str">
        <f>CONCATENATE(" -c ",$AU$1," ")</f>
        <v xml:space="preserve"> -c 10 </v>
      </c>
      <c r="AV261" t="str">
        <f>CONCATENATE("-o ",F261,"w")</f>
        <v>-o Analysis_52w</v>
      </c>
      <c r="AW261" s="23" t="s">
        <v>615</v>
      </c>
      <c r="BC261" s="23">
        <v>52</v>
      </c>
      <c r="BD261">
        <v>2</v>
      </c>
      <c r="BE261" t="str">
        <f>CONCATENATE($BE$2,AL261,AM261,AN261,AO261,AP261,AQ261,AR261,AS261,AT261,AU261,AV261,AW261)</f>
        <v>~/EHFI/plot_pco_with_stats_all.3-4-13.pl -f 12.Qiime.Qiime_default.included.norm -g EHFI.groups -s lt -p 10000 -t dataset_rand -m euclidean -z qiime_pipe  -q qiime_table  -a ~/EHFI/qiime_trees/97_otus.tree -c 10 -o Analysis_52w -cleanup</v>
      </c>
      <c r="BH261" s="27" t="s">
        <v>783</v>
      </c>
      <c r="BI261" t="s">
        <v>1321</v>
      </c>
    </row>
    <row r="262" spans="2:61">
      <c r="AL262" t="str">
        <f>CONCATENATE(" -f ",C261," ")</f>
        <v xml:space="preserve"> -f 12.Qiime.Qiime_default.included.norm </v>
      </c>
      <c r="AM262" t="str">
        <f>CONCATENATE(" ","-g ","EHFI.groups ")</f>
        <v xml:space="preserve"> -g EHFI.groups </v>
      </c>
      <c r="AN262" t="str">
        <f>CONCATENATE("-s ","gt"," ")</f>
        <v xml:space="preserve">-s gt </v>
      </c>
      <c r="AO262" t="str">
        <f>CONCATENATE("-p ",$AO$1 )</f>
        <v>-p 10000</v>
      </c>
      <c r="AP262" t="str">
        <f>CONCATENATE(" -t rowwise_rand ")</f>
        <v xml:space="preserve"> -t rowwise_rand </v>
      </c>
      <c r="AQ262" t="str">
        <f>CONCATENATE("-m ",I261," ")</f>
        <v xml:space="preserve">-m euclidean </v>
      </c>
      <c r="AR262" t="str">
        <f>CONCATENATE("-z ",H261," ")</f>
        <v xml:space="preserve">-z qiime_pipe </v>
      </c>
      <c r="AS262" t="str">
        <f>CONCATENATE(" -q ",$AS$1," ")</f>
        <v xml:space="preserve"> -q qiime_table </v>
      </c>
      <c r="AT262" s="23" t="s">
        <v>672</v>
      </c>
      <c r="AU262" t="str">
        <f>CONCATENATE(" -c ",$AU$1," ")</f>
        <v xml:space="preserve"> -c 10 </v>
      </c>
      <c r="AV262" t="str">
        <f>CONCATENATE("-o ", F261,"b")</f>
        <v>-o Analysis_52b</v>
      </c>
      <c r="AW262" s="23" t="s">
        <v>615</v>
      </c>
      <c r="BB262" s="23"/>
      <c r="BC262" s="23">
        <v>52</v>
      </c>
      <c r="BD262">
        <v>3</v>
      </c>
      <c r="BE262" t="str">
        <f>CONCATENATE($BE$2,AL262,AM262,AN262,AO262,AP262,AQ262,AR262,AS262,AT262,AU262,AV262,AW262)</f>
        <v>~/EHFI/plot_pco_with_stats_all.3-4-13.pl -f 12.Qiime.Qiime_default.included.norm  -g EHFI.groups -s gt -p 10000 -t rowwise_rand -m euclidean -z qiime_pipe  -q qiime_table  -a ~/EHFI/qiime_trees/97_otus.tree -c 10 -o Analysis_52b -cleanup</v>
      </c>
      <c r="BH262" s="27" t="s">
        <v>784</v>
      </c>
      <c r="BI262" t="s">
        <v>1322</v>
      </c>
    </row>
    <row r="263" spans="2:61">
      <c r="BC263" s="23">
        <v>52</v>
      </c>
      <c r="BD263">
        <v>4</v>
      </c>
      <c r="BE263" t="str">
        <f>CONCATENATE($BE$3,AY260,AZ260,BA260,BB260)</f>
        <v>~/EHFI/combine_summary_stats.pl -m pattern -w Analysis_52w -b Analysis_52b -o Analysis_52.P_VALUE_SUMMARY</v>
      </c>
      <c r="BH263" s="27" t="s">
        <v>655</v>
      </c>
      <c r="BI263" t="s">
        <v>648</v>
      </c>
    </row>
    <row r="264" spans="2:61">
      <c r="BC264" s="23">
        <v>52</v>
      </c>
      <c r="BD264">
        <v>5</v>
      </c>
    </row>
    <row r="265" spans="2:61">
      <c r="AL265" t="str">
        <f>CONCATENATE(F266)</f>
        <v>Analysis_53</v>
      </c>
      <c r="AY265" t="str">
        <f>CONCATENATE("-m pattern")</f>
        <v>-m pattern</v>
      </c>
      <c r="AZ265" t="str">
        <f>CONCATENATE(" -w ",F266,"w")</f>
        <v xml:space="preserve"> -w Analysis_53w</v>
      </c>
      <c r="BA265" t="str">
        <f>CONCATENATE(" -b ",F266,"b")</f>
        <v xml:space="preserve"> -b Analysis_53b</v>
      </c>
      <c r="BB265" s="23" t="str">
        <f>CONCATENATE(" -o ",F266,".P_VALUE_SUMMARY")</f>
        <v xml:space="preserve"> -o Analysis_53.P_VALUE_SUMMARY</v>
      </c>
      <c r="BC265" s="23">
        <v>53</v>
      </c>
      <c r="BD265">
        <v>1</v>
      </c>
      <c r="BE265" t="str">
        <f>CONCATENATE("# ",AL265)</f>
        <v># Analysis_53</v>
      </c>
      <c r="BH265" s="27" t="s">
        <v>590</v>
      </c>
    </row>
    <row r="266" spans="2:61">
      <c r="B266">
        <v>10</v>
      </c>
      <c r="C266" t="str">
        <f>VLOOKUP(D266,'datasets and notes'!$K$3:$L$18,2,FALSE)</f>
        <v>10.Qiime.Qiime_default.removed.norm</v>
      </c>
      <c r="D266" t="str">
        <f>CONCATENATE(G266,".",L266,".",M266,".",K266)</f>
        <v>Qiime.Qiime_default.removed.norm</v>
      </c>
      <c r="E266">
        <v>53</v>
      </c>
      <c r="F266" s="20" t="s">
        <v>356</v>
      </c>
      <c r="G266" s="16" t="s">
        <v>8</v>
      </c>
      <c r="H266" s="16" t="s">
        <v>554</v>
      </c>
      <c r="I266" s="16" t="s">
        <v>553</v>
      </c>
      <c r="J266" s="16" t="s">
        <v>61</v>
      </c>
      <c r="K266" s="16" t="s">
        <v>6</v>
      </c>
      <c r="L266" s="16" t="s">
        <v>62</v>
      </c>
      <c r="M266" s="16" t="s">
        <v>88</v>
      </c>
      <c r="N266" s="17">
        <v>0.45</v>
      </c>
      <c r="O266" s="17">
        <v>0.21</v>
      </c>
      <c r="P266" s="17">
        <v>0</v>
      </c>
      <c r="Q266" s="17">
        <v>0.35</v>
      </c>
      <c r="R266" s="17">
        <v>0.22</v>
      </c>
      <c r="S266" s="17">
        <v>0.2</v>
      </c>
      <c r="T266" s="17">
        <v>0.12</v>
      </c>
      <c r="U266" s="17">
        <v>0.46</v>
      </c>
      <c r="V266" s="17">
        <v>0.61</v>
      </c>
      <c r="W266" s="17">
        <v>0.69</v>
      </c>
      <c r="X266" s="17" t="s">
        <v>67</v>
      </c>
      <c r="Y266" s="17">
        <v>0.87</v>
      </c>
      <c r="Z266" s="17">
        <v>0.51</v>
      </c>
      <c r="AA266" s="17">
        <v>0.85</v>
      </c>
      <c r="AB266" s="17">
        <v>0.7</v>
      </c>
      <c r="AC266" s="17">
        <v>0.93</v>
      </c>
      <c r="AD266" s="17" t="s">
        <v>74</v>
      </c>
      <c r="AE266" s="17" t="s">
        <v>85</v>
      </c>
      <c r="AF266" s="17">
        <v>0.95</v>
      </c>
      <c r="AG266" s="18">
        <v>0.91</v>
      </c>
      <c r="AH266" s="19">
        <v>0.15084999999999998</v>
      </c>
      <c r="AI266" s="19">
        <v>0.36598120098399067</v>
      </c>
      <c r="AJ266" s="18">
        <v>31</v>
      </c>
      <c r="AK266" t="str">
        <f>L266</f>
        <v>Qiime_default</v>
      </c>
      <c r="AL266" t="str">
        <f>CONCATENATE(" -f ",C266)</f>
        <v xml:space="preserve"> -f 10.Qiime.Qiime_default.removed.norm</v>
      </c>
      <c r="AM266" t="str">
        <f>CONCATENATE(" ","-g ","EHFI.groups ")</f>
        <v xml:space="preserve"> -g EHFI.groups </v>
      </c>
      <c r="AN266" t="str">
        <f>CONCATENATE("-s ","lt"," ")</f>
        <v xml:space="preserve">-s lt </v>
      </c>
      <c r="AO266" t="str">
        <f>CONCATENATE("-p ",$AO$1 )</f>
        <v>-p 10000</v>
      </c>
      <c r="AP266" t="str">
        <f>CONCATENATE(" -t dataset_rand ")</f>
        <v xml:space="preserve"> -t dataset_rand </v>
      </c>
      <c r="AQ266" t="str">
        <f>CONCATENATE("-m ",I266," ")</f>
        <v xml:space="preserve">-m bray_curtis </v>
      </c>
      <c r="AR266" t="str">
        <f>CONCATENATE("-z ",H266," ")</f>
        <v xml:space="preserve">-z qiime_pipe </v>
      </c>
      <c r="AS266" t="str">
        <f>CONCATENATE(" -q ",$AS$1," ")</f>
        <v xml:space="preserve"> -q qiime_table </v>
      </c>
      <c r="AT266" s="23" t="s">
        <v>672</v>
      </c>
      <c r="AU266" t="str">
        <f>CONCATENATE(" -c ",$AU$1," ")</f>
        <v xml:space="preserve"> -c 10 </v>
      </c>
      <c r="AV266" t="str">
        <f>CONCATENATE("-o ",F266,"w")</f>
        <v>-o Analysis_53w</v>
      </c>
      <c r="AW266" s="23" t="s">
        <v>615</v>
      </c>
      <c r="BC266" s="23">
        <v>53</v>
      </c>
      <c r="BD266">
        <v>2</v>
      </c>
      <c r="BE266" t="str">
        <f>CONCATENATE($BE$2,AL266,AM266,AN266,AO266,AP266,AQ266,AR266,AS266,AT266,AU266,AV266,AW266)</f>
        <v>~/EHFI/plot_pco_with_stats_all.3-4-13.pl -f 10.Qiime.Qiime_default.removed.norm -g EHFI.groups -s lt -p 10000 -t dataset_rand -m bray_curtis -z qiime_pipe  -q qiime_table  -a ~/EHFI/qiime_trees/97_otus.tree -c 10 -o Analysis_53w -cleanup</v>
      </c>
      <c r="BH266" s="27" t="s">
        <v>785</v>
      </c>
    </row>
    <row r="267" spans="2:61">
      <c r="AL267" t="str">
        <f>CONCATENATE(" -f ",C266," ")</f>
        <v xml:space="preserve"> -f 10.Qiime.Qiime_default.removed.norm </v>
      </c>
      <c r="AM267" t="str">
        <f>CONCATENATE(" ","-g ","EHFI.groups ")</f>
        <v xml:space="preserve"> -g EHFI.groups </v>
      </c>
      <c r="AN267" t="str">
        <f>CONCATENATE("-s ","gt"," ")</f>
        <v xml:space="preserve">-s gt </v>
      </c>
      <c r="AO267" t="str">
        <f>CONCATENATE("-p ",$AO$1 )</f>
        <v>-p 10000</v>
      </c>
      <c r="AP267" t="str">
        <f>CONCATENATE(" -t rowwise_rand ")</f>
        <v xml:space="preserve"> -t rowwise_rand </v>
      </c>
      <c r="AQ267" t="str">
        <f>CONCATENATE("-m ",I266," ")</f>
        <v xml:space="preserve">-m bray_curtis </v>
      </c>
      <c r="AR267" t="str">
        <f>CONCATENATE("-z ",H266," ")</f>
        <v xml:space="preserve">-z qiime_pipe </v>
      </c>
      <c r="AS267" t="str">
        <f>CONCATENATE(" -q ",$AS$1," ")</f>
        <v xml:space="preserve"> -q qiime_table </v>
      </c>
      <c r="AT267" s="23" t="s">
        <v>672</v>
      </c>
      <c r="AU267" t="str">
        <f>CONCATENATE(" -c ",$AU$1," ")</f>
        <v xml:space="preserve"> -c 10 </v>
      </c>
      <c r="AV267" t="str">
        <f>CONCATENATE("-o ", F266,"b")</f>
        <v>-o Analysis_53b</v>
      </c>
      <c r="AW267" s="23" t="s">
        <v>615</v>
      </c>
      <c r="BB267" s="23"/>
      <c r="BC267" s="23">
        <v>53</v>
      </c>
      <c r="BD267">
        <v>3</v>
      </c>
      <c r="BE267" t="str">
        <f>CONCATENATE($BE$2,AL267,AM267,AN267,AO267,AP267,AQ267,AR267,AS267,AT267,AU267,AV267,AW267)</f>
        <v>~/EHFI/plot_pco_with_stats_all.3-4-13.pl -f 10.Qiime.Qiime_default.removed.norm  -g EHFI.groups -s gt -p 10000 -t rowwise_rand -m bray_curtis -z qiime_pipe  -q qiime_table  -a ~/EHFI/qiime_trees/97_otus.tree -c 10 -o Analysis_53b -cleanup</v>
      </c>
      <c r="BH267" s="27" t="s">
        <v>786</v>
      </c>
    </row>
    <row r="268" spans="2:61">
      <c r="BC268" s="23">
        <v>53</v>
      </c>
      <c r="BD268">
        <v>4</v>
      </c>
      <c r="BE268" t="str">
        <f>CONCATENATE($BE$3,AY265,AZ265,BA265,BB265)</f>
        <v>~/EHFI/combine_summary_stats.pl -m pattern -w Analysis_53w -b Analysis_53b -o Analysis_53.P_VALUE_SUMMARY</v>
      </c>
      <c r="BH268" s="27" t="s">
        <v>647</v>
      </c>
    </row>
    <row r="269" spans="2:61">
      <c r="BC269" s="23">
        <v>53</v>
      </c>
      <c r="BD269">
        <v>5</v>
      </c>
    </row>
    <row r="270" spans="2:61">
      <c r="AL270" t="str">
        <f>CONCATENATE(F271)</f>
        <v>Analysis_54</v>
      </c>
      <c r="AY270" t="str">
        <f>CONCATENATE("-m pattern")</f>
        <v>-m pattern</v>
      </c>
      <c r="AZ270" t="str">
        <f>CONCATENATE(" -w ",F271,"w")</f>
        <v xml:space="preserve"> -w Analysis_54w</v>
      </c>
      <c r="BA270" t="str">
        <f>CONCATENATE(" -b ",F271,"b")</f>
        <v xml:space="preserve"> -b Analysis_54b</v>
      </c>
      <c r="BB270" s="23" t="str">
        <f>CONCATENATE(" -o ",F271,".P_VALUE_SUMMARY")</f>
        <v xml:space="preserve"> -o Analysis_54.P_VALUE_SUMMARY</v>
      </c>
      <c r="BC270" s="23">
        <v>54</v>
      </c>
      <c r="BD270">
        <v>1</v>
      </c>
      <c r="BE270" t="str">
        <f>CONCATENATE("# ",AL270)</f>
        <v># Analysis_54</v>
      </c>
      <c r="BH270" s="27" t="s">
        <v>591</v>
      </c>
    </row>
    <row r="271" spans="2:61">
      <c r="B271">
        <v>10</v>
      </c>
      <c r="C271" t="str">
        <f>VLOOKUP(D271,'datasets and notes'!$K$3:$L$18,2,FALSE)</f>
        <v>10.Qiime.Qiime_default.removed.norm</v>
      </c>
      <c r="D271" t="str">
        <f>CONCATENATE(G271,".",L271,".",M271,".",K271)</f>
        <v>Qiime.Qiime_default.removed.norm</v>
      </c>
      <c r="E271">
        <v>54</v>
      </c>
      <c r="F271" s="20" t="s">
        <v>357</v>
      </c>
      <c r="G271" s="16" t="s">
        <v>8</v>
      </c>
      <c r="H271" s="16" t="s">
        <v>554</v>
      </c>
      <c r="I271" s="16" t="s">
        <v>54</v>
      </c>
      <c r="J271" s="16" t="s">
        <v>61</v>
      </c>
      <c r="K271" s="16" t="s">
        <v>6</v>
      </c>
      <c r="L271" s="16" t="s">
        <v>62</v>
      </c>
      <c r="M271" s="16" t="s">
        <v>88</v>
      </c>
      <c r="N271" s="17">
        <v>0.27</v>
      </c>
      <c r="O271" s="17">
        <v>0.1</v>
      </c>
      <c r="P271" s="17">
        <v>0.03</v>
      </c>
      <c r="Q271" s="17">
        <v>0.1</v>
      </c>
      <c r="R271" s="17">
        <v>0.2</v>
      </c>
      <c r="S271" s="17">
        <v>0.08</v>
      </c>
      <c r="T271" s="17">
        <v>0</v>
      </c>
      <c r="U271" s="17">
        <v>0.14000000000000001</v>
      </c>
      <c r="V271" s="17">
        <v>0.25</v>
      </c>
      <c r="W271" s="17">
        <v>0.73</v>
      </c>
      <c r="X271" s="17" t="s">
        <v>284</v>
      </c>
      <c r="Y271" s="17">
        <v>0.86</v>
      </c>
      <c r="Z271" s="17">
        <v>0.4</v>
      </c>
      <c r="AA271" s="17">
        <v>0.87</v>
      </c>
      <c r="AB271" s="17">
        <v>0.28999999999999998</v>
      </c>
      <c r="AC271" s="17">
        <v>0.94</v>
      </c>
      <c r="AD271" s="17" t="s">
        <v>358</v>
      </c>
      <c r="AE271" s="17" t="s">
        <v>359</v>
      </c>
      <c r="AF271" s="17">
        <v>0.9</v>
      </c>
      <c r="AG271" s="18">
        <v>0.85</v>
      </c>
      <c r="AH271" s="19">
        <v>0.11189999999999996</v>
      </c>
      <c r="AI271" s="19">
        <v>0.28893359280746772</v>
      </c>
      <c r="AJ271" s="18">
        <v>29</v>
      </c>
      <c r="AK271" t="str">
        <f>L271</f>
        <v>Qiime_default</v>
      </c>
      <c r="AL271" t="str">
        <f>CONCATENATE(" -f ",C271)</f>
        <v xml:space="preserve"> -f 10.Qiime.Qiime_default.removed.norm</v>
      </c>
      <c r="AM271" t="str">
        <f>CONCATENATE(" ","-g ","EHFI.groups ")</f>
        <v xml:space="preserve"> -g EHFI.groups </v>
      </c>
      <c r="AN271" t="str">
        <f>CONCATENATE("-s ","lt"," ")</f>
        <v xml:space="preserve">-s lt </v>
      </c>
      <c r="AO271" t="str">
        <f>CONCATENATE("-p ",$AO$1 )</f>
        <v>-p 10000</v>
      </c>
      <c r="AP271" t="str">
        <f>CONCATENATE(" -t dataset_rand ")</f>
        <v xml:space="preserve"> -t dataset_rand </v>
      </c>
      <c r="AQ271" t="str">
        <f>CONCATENATE("-m ",I271," ")</f>
        <v xml:space="preserve">-m euclidean </v>
      </c>
      <c r="AR271" t="str">
        <f>CONCATENATE("-z ",H271," ")</f>
        <v xml:space="preserve">-z qiime_pipe </v>
      </c>
      <c r="AS271" t="str">
        <f>CONCATENATE(" -q ",$AS$1," ")</f>
        <v xml:space="preserve"> -q qiime_table </v>
      </c>
      <c r="AT271" s="23" t="s">
        <v>672</v>
      </c>
      <c r="AU271" t="str">
        <f>CONCATENATE(" -c ",$AU$1," ")</f>
        <v xml:space="preserve"> -c 10 </v>
      </c>
      <c r="AV271" t="str">
        <f>CONCATENATE("-o ",F271,"w")</f>
        <v>-o Analysis_54w</v>
      </c>
      <c r="AW271" s="23" t="s">
        <v>615</v>
      </c>
      <c r="BC271" s="23">
        <v>54</v>
      </c>
      <c r="BD271">
        <v>2</v>
      </c>
      <c r="BE271" t="str">
        <f>CONCATENATE($BE$2,AL271,AM271,AN271,AO271,AP271,AQ271,AR271,AS271,AT271,AU271,AV271,AW271)</f>
        <v>~/EHFI/plot_pco_with_stats_all.3-4-13.pl -f 10.Qiime.Qiime_default.removed.norm -g EHFI.groups -s lt -p 10000 -t dataset_rand -m euclidean -z qiime_pipe  -q qiime_table  -a ~/EHFI/qiime_trees/97_otus.tree -c 10 -o Analysis_54w -cleanup</v>
      </c>
      <c r="BH271" s="27" t="s">
        <v>787</v>
      </c>
    </row>
    <row r="272" spans="2:61">
      <c r="AL272" t="str">
        <f>CONCATENATE(" -f ",C271," ")</f>
        <v xml:space="preserve"> -f 10.Qiime.Qiime_default.removed.norm </v>
      </c>
      <c r="AM272" t="str">
        <f>CONCATENATE(" ","-g ","EHFI.groups ")</f>
        <v xml:space="preserve"> -g EHFI.groups </v>
      </c>
      <c r="AN272" t="str">
        <f>CONCATENATE("-s ","gt"," ")</f>
        <v xml:space="preserve">-s gt </v>
      </c>
      <c r="AO272" t="str">
        <f>CONCATENATE("-p ",$AO$1 )</f>
        <v>-p 10000</v>
      </c>
      <c r="AP272" t="str">
        <f>CONCATENATE(" -t rowwise_rand ")</f>
        <v xml:space="preserve"> -t rowwise_rand </v>
      </c>
      <c r="AQ272" t="str">
        <f>CONCATENATE("-m ",I271," ")</f>
        <v xml:space="preserve">-m euclidean </v>
      </c>
      <c r="AR272" t="str">
        <f>CONCATENATE("-z ",H271," ")</f>
        <v xml:space="preserve">-z qiime_pipe </v>
      </c>
      <c r="AS272" t="str">
        <f>CONCATENATE(" -q ",$AS$1," ")</f>
        <v xml:space="preserve"> -q qiime_table </v>
      </c>
      <c r="AT272" s="23" t="s">
        <v>672</v>
      </c>
      <c r="AU272" t="str">
        <f>CONCATENATE(" -c ",$AU$1," ")</f>
        <v xml:space="preserve"> -c 10 </v>
      </c>
      <c r="AV272" t="str">
        <f>CONCATENATE("-o ", F271,"b")</f>
        <v>-o Analysis_54b</v>
      </c>
      <c r="AW272" s="23" t="s">
        <v>615</v>
      </c>
      <c r="BB272" s="23"/>
      <c r="BC272" s="23">
        <v>54</v>
      </c>
      <c r="BD272">
        <v>3</v>
      </c>
      <c r="BE272" t="str">
        <f>CONCATENATE($BE$2,AL272,AM272,AN272,AO272,AP272,AQ272,AR272,AS272,AT272,AU272,AV272,AW272)</f>
        <v>~/EHFI/plot_pco_with_stats_all.3-4-13.pl -f 10.Qiime.Qiime_default.removed.norm  -g EHFI.groups -s gt -p 10000 -t rowwise_rand -m euclidean -z qiime_pipe  -q qiime_table  -a ~/EHFI/qiime_trees/97_otus.tree -c 10 -o Analysis_54b -cleanup</v>
      </c>
      <c r="BH272" s="27" t="s">
        <v>788</v>
      </c>
    </row>
    <row r="273" spans="46:61">
      <c r="BC273" s="23">
        <v>54</v>
      </c>
      <c r="BD273">
        <v>4</v>
      </c>
      <c r="BE273" t="str">
        <f>CONCATENATE($BE$3,AY270,AZ270,BA270,BB270)</f>
        <v>~/EHFI/combine_summary_stats.pl -m pattern -w Analysis_54w -b Analysis_54b -o Analysis_54.P_VALUE_SUMMARY</v>
      </c>
      <c r="BH273" s="27" t="s">
        <v>648</v>
      </c>
    </row>
    <row r="274" spans="46:61">
      <c r="BC274" s="23">
        <v>54</v>
      </c>
      <c r="BD274">
        <v>5</v>
      </c>
    </row>
    <row r="275" spans="46:61">
      <c r="AT275" s="23"/>
    </row>
    <row r="276" spans="46:61">
      <c r="AT276" s="23"/>
      <c r="AW276" s="23"/>
      <c r="BH276" s="27" t="s">
        <v>673</v>
      </c>
      <c r="BI276" s="26" t="s">
        <v>1323</v>
      </c>
    </row>
    <row r="277" spans="46:61">
      <c r="AW277" s="23"/>
      <c r="BH277" s="27" t="s">
        <v>674</v>
      </c>
      <c r="BI277" s="26" t="s">
        <v>567</v>
      </c>
    </row>
    <row r="278" spans="46:61">
      <c r="BH278" s="27" t="s">
        <v>675</v>
      </c>
      <c r="BI278" s="26" t="s">
        <v>1287</v>
      </c>
    </row>
    <row r="279" spans="46:61">
      <c r="BH279" s="27" t="s">
        <v>676</v>
      </c>
      <c r="BI279" s="26" t="s">
        <v>1288</v>
      </c>
    </row>
    <row r="280" spans="46:61">
      <c r="BH280" s="27" t="s">
        <v>677</v>
      </c>
      <c r="BI280" s="26" t="s">
        <v>624</v>
      </c>
    </row>
    <row r="281" spans="46:61">
      <c r="BI281" s="26"/>
    </row>
    <row r="282" spans="46:61">
      <c r="BI282" s="26" t="s">
        <v>568</v>
      </c>
    </row>
    <row r="283" spans="46:61">
      <c r="BI283" s="26" t="s">
        <v>1289</v>
      </c>
    </row>
    <row r="284" spans="46:61">
      <c r="BH284" s="27" t="s">
        <v>678</v>
      </c>
      <c r="BI284" s="26" t="s">
        <v>1290</v>
      </c>
    </row>
    <row r="285" spans="46:61">
      <c r="BH285" s="27" t="s">
        <v>727</v>
      </c>
      <c r="BI285" s="26" t="s">
        <v>625</v>
      </c>
    </row>
    <row r="286" spans="46:61">
      <c r="BH286" s="27" t="s">
        <v>728</v>
      </c>
    </row>
    <row r="287" spans="46:61">
      <c r="BH287" s="27" t="s">
        <v>633</v>
      </c>
    </row>
  </sheetData>
  <mergeCells count="8">
    <mergeCell ref="AJ2:AJ4"/>
    <mergeCell ref="N3:R3"/>
    <mergeCell ref="S3:V3"/>
    <mergeCell ref="G2:M2"/>
    <mergeCell ref="N2:V2"/>
    <mergeCell ref="W2:AG2"/>
    <mergeCell ref="AH2:AH4"/>
    <mergeCell ref="AI2:A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datasets and notes</vt:lpstr>
      <vt:lpstr>4-25-13 analyses commands</vt:lpstr>
      <vt:lpstr>test_analysis_commands</vt:lpstr>
      <vt:lpstr>Zhou Datasets</vt:lpstr>
      <vt:lpstr>Zhou analyses</vt:lpstr>
      <vt:lpstr>qiime_default.9-15-13</vt:lpstr>
    </vt:vector>
  </TitlesOfParts>
  <Company>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2013-02-27T18:00:40Z</dcterms:created>
  <dcterms:modified xsi:type="dcterms:W3CDTF">2015-06-11T22:52:45Z</dcterms:modified>
</cp:coreProperties>
</file>