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xmlns:mc="http://schemas.openxmlformats.org/markup-compatibility/2006">
    <mc:Choice Requires="x15">
      <x15ac:absPath xmlns:x15ac="http://schemas.microsoft.com/office/spreadsheetml/2010/11/ac" url="https://iataonline-my.sharepoint.com/personal/sauvd_iata_org/Documents/ONE Record Task Force/Data Model Bootcamp/"/>
    </mc:Choice>
  </mc:AlternateContent>
  <xr:revisionPtr revIDLastSave="3" documentId="8_{B49F665F-025C-416D-A0FB-E755987D9AFB}" xr6:coauthVersionLast="44" xr6:coauthVersionMax="44" xr10:uidLastSave="{926CF33B-30CF-4AE8-8D03-D81A77C5D63B}"/>
  <bookViews>
    <workbookView xWindow="28690" yWindow="-110" windowWidth="29020" windowHeight="15820" tabRatio="761" xr2:uid="{00000000-000D-0000-FFFF-FFFF00000000}"/>
  </bookViews>
  <sheets>
    <sheet name="MOP vs Data Model" sheetId="41" r:id="rId1"/>
    <sheet name="Mapping DM MOP" sheetId="38" state="hidden" r:id="rId2"/>
    <sheet name="MOP Actions" sheetId="63" state="hidden" r:id="rId3"/>
    <sheet name="parameters" sheetId="42" state="hidden" r:id="rId4"/>
    <sheet name="VolumetricWeight" sheetId="182" r:id="rId5"/>
    <sheet name="Value" sheetId="181" r:id="rId6"/>
    <sheet name="Person" sheetId="180" r:id="rId7"/>
    <sheet name="OtherParty" sheetId="179" r:id="rId8"/>
    <sheet name="OtherIdentifier" sheetId="178" r:id="rId9"/>
    <sheet name="Location" sheetId="177" r:id="rId10"/>
    <sheet name="Geolocation" sheetId="176" r:id="rId11"/>
    <sheet name="ExternalReference" sheetId="175" r:id="rId12"/>
    <sheet name="Event" sheetId="174" r:id="rId13"/>
    <sheet name="Dimensions" sheetId="173" r:id="rId14"/>
    <sheet name="Country" sheetId="172" r:id="rId15"/>
    <sheet name="ContactOther" sheetId="171" r:id="rId16"/>
    <sheet name="Contact" sheetId="170" r:id="rId17"/>
    <sheet name="Company" sheetId="169" r:id="rId18"/>
    <sheet name="Branch" sheetId="168" r:id="rId19"/>
    <sheet name="Address" sheetId="167" r:id="rId20"/>
    <sheet name="Waybill" sheetId="166" r:id="rId21"/>
    <sheet name="ULD" sheetId="165" r:id="rId22"/>
    <sheet name="TransportSegment" sheetId="164" r:id="rId23"/>
    <sheet name="TransportMeans" sheetId="163" r:id="rId24"/>
    <sheet name="SpecialHandling" sheetId="162" r:id="rId25"/>
    <sheet name="Shipment" sheetId="161" r:id="rId26"/>
    <sheet name="ServiceRequest" sheetId="160" r:id="rId27"/>
    <sheet name="SecurityStatus" sheetId="159" r:id="rId28"/>
    <sheet name="Routing" sheetId="158" r:id="rId29"/>
    <sheet name="ReceivedFrom" sheetId="157" r:id="rId30"/>
    <sheet name="ReasonsForSecurityStatus" sheetId="156" r:id="rId31"/>
    <sheet name="Ratings" sheetId="155" r:id="rId32"/>
    <sheet name="Ranges" sheetId="154" r:id="rId33"/>
    <sheet name="QuoteResponse" sheetId="153" r:id="rId34"/>
    <sheet name="QuoteRequest" sheetId="152" r:id="rId35"/>
    <sheet name="Product" sheetId="151" r:id="rId36"/>
    <sheet name="Price" sheetId="150" r:id="rId37"/>
    <sheet name="Piece" sheetId="149" r:id="rId38"/>
    <sheet name="PackagingType" sheetId="148" r:id="rId39"/>
    <sheet name="Offer" sheetId="147" r:id="rId40"/>
    <sheet name="Item" sheetId="146" r:id="rId41"/>
    <sheet name="Insurance" sheetId="145" r:id="rId42"/>
    <sheet name="DangerousGoods" sheetId="144" r:id="rId43"/>
    <sheet name="CustomsInfo" sheetId="143" r:id="rId44"/>
    <sheet name="CO2CalcMethod" sheetId="142" r:id="rId45"/>
    <sheet name="Characteristics" sheetId="141" r:id="rId46"/>
    <sheet name="CarrierProduct" sheetId="140" r:id="rId47"/>
    <sheet name="BookingRequest" sheetId="139" r:id="rId48"/>
    <sheet name="Booking" sheetId="138" r:id="rId49"/>
    <sheet name="template-do-not-delete" sheetId="60" state="hidden" r:id="rId50"/>
    <sheet name="1R_logical_data-model-APR2020" sheetId="45" state="hidden" r:id="rId51"/>
    <sheet name="TechnicalSheet_Task_LO" sheetId="56" state="hidden" r:id="rId52"/>
    <sheet name="TechnicalSheet_Task_CO" sheetId="58" state="hidden" r:id="rId53"/>
  </sheets>
  <definedNames>
    <definedName name="_ACT1">parameters!$B$5:$B$11</definedName>
    <definedName name="_ACT10">parameters!$K$5:$K$9</definedName>
    <definedName name="_ACT11">parameters!$L$5:$L$5</definedName>
    <definedName name="_ACT12">parameters!$M$5:$M$8</definedName>
    <definedName name="_ACT13">parameters!$N$5:$N$8</definedName>
    <definedName name="_ACT14">parameters!$O$5:$O$7</definedName>
    <definedName name="_ACT15">parameters!$P$5:$P$7</definedName>
    <definedName name="_ACT16">parameters!$Q$5:$Q$9</definedName>
    <definedName name="_ACT17">parameters!$R$5:$R$8</definedName>
    <definedName name="_ACT18">parameters!$S$5:$S$8</definedName>
    <definedName name="_ACT19">parameters!$T$5:$T$7</definedName>
    <definedName name="_ACT2">parameters!$C$5:$C$7</definedName>
    <definedName name="_ACT3">parameters!$D$5:$D$10</definedName>
    <definedName name="_ACT4">parameters!$E$5:$E$7</definedName>
    <definedName name="_ACT5">parameters!$F$5:$F$10</definedName>
    <definedName name="_ACT6">parameters!$G$5:$G$8</definedName>
    <definedName name="_ACT7">parameters!$H$5:$H$10</definedName>
    <definedName name="_ACT8">parameters!$I$5:$I$7</definedName>
    <definedName name="_ACT9">parameters!$J$5:$J$9</definedName>
    <definedName name="_xlnm._FilterDatabase" localSheetId="50" hidden="1">'1R_logical_data-model-APR2020'!$A$2:$L$317</definedName>
    <definedName name="_xlnm._FilterDatabase" localSheetId="19" hidden="1">Address!$A$10:$E$40</definedName>
    <definedName name="_xlnm._FilterDatabase" localSheetId="48" hidden="1">Booking!$A$10:$E$40</definedName>
    <definedName name="_xlnm._FilterDatabase" localSheetId="47" hidden="1">BookingRequest!$A$10:$E$40</definedName>
    <definedName name="_xlnm._FilterDatabase" localSheetId="18" hidden="1">Branch!$A$10:$E$40</definedName>
    <definedName name="_xlnm._FilterDatabase" localSheetId="46" hidden="1">CarrierProduct!$A$10:$E$40</definedName>
    <definedName name="_xlnm._FilterDatabase" localSheetId="45" hidden="1">Characteristics!$A$10:$E$40</definedName>
    <definedName name="_xlnm._FilterDatabase" localSheetId="44" hidden="1">CO2CalcMethod!$A$10:$E$40</definedName>
    <definedName name="_xlnm._FilterDatabase" localSheetId="17" hidden="1">Company!$A$10:$E$40</definedName>
    <definedName name="_xlnm._FilterDatabase" localSheetId="16" hidden="1">Contact!$A$10:$E$40</definedName>
    <definedName name="_xlnm._FilterDatabase" localSheetId="15" hidden="1">ContactOther!$A$10:$E$40</definedName>
    <definedName name="_xlnm._FilterDatabase" localSheetId="14" hidden="1">Country!$A$10:$E$40</definedName>
    <definedName name="_xlnm._FilterDatabase" localSheetId="43" hidden="1">CustomsInfo!$A$10:$E$40</definedName>
    <definedName name="_xlnm._FilterDatabase" localSheetId="42" hidden="1">DangerousGoods!$A$10:$E$40</definedName>
    <definedName name="_xlnm._FilterDatabase" localSheetId="13" hidden="1">Dimensions!$A$10:$E$40</definedName>
    <definedName name="_xlnm._FilterDatabase" localSheetId="12" hidden="1">Event!$A$10:$E$40</definedName>
    <definedName name="_xlnm._FilterDatabase" localSheetId="11" hidden="1">ExternalReference!$A$10:$E$40</definedName>
    <definedName name="_xlnm._FilterDatabase" localSheetId="10" hidden="1">Geolocation!$A$10:$E$40</definedName>
    <definedName name="_xlnm._FilterDatabase" localSheetId="41" hidden="1">Insurance!$A$10:$E$40</definedName>
    <definedName name="_xlnm._FilterDatabase" localSheetId="40" hidden="1">Item!$A$10:$E$40</definedName>
    <definedName name="_xlnm._FilterDatabase" localSheetId="9" hidden="1">Location!$A$10:$E$40</definedName>
    <definedName name="_xlnm._FilterDatabase" localSheetId="39" hidden="1">Offer!$A$10:$E$40</definedName>
    <definedName name="_xlnm._FilterDatabase" localSheetId="8" hidden="1">OtherIdentifier!$A$10:$E$40</definedName>
    <definedName name="_xlnm._FilterDatabase" localSheetId="7" hidden="1">OtherParty!$A$10:$E$40</definedName>
    <definedName name="_xlnm._FilterDatabase" localSheetId="38" hidden="1">PackagingType!$A$10:$E$40</definedName>
    <definedName name="_xlnm._FilterDatabase" localSheetId="6" hidden="1">Person!$A$10:$E$40</definedName>
    <definedName name="_xlnm._FilterDatabase" localSheetId="37" hidden="1">Piece!$A$10:$E$40</definedName>
    <definedName name="_xlnm._FilterDatabase" localSheetId="36" hidden="1">Price!$A$10:$E$40</definedName>
    <definedName name="_xlnm._FilterDatabase" localSheetId="35" hidden="1">Product!$A$10:$E$40</definedName>
    <definedName name="_xlnm._FilterDatabase" localSheetId="34" hidden="1">QuoteRequest!$A$10:$E$40</definedName>
    <definedName name="_xlnm._FilterDatabase" localSheetId="33" hidden="1">QuoteResponse!$A$10:$E$40</definedName>
    <definedName name="_xlnm._FilterDatabase" localSheetId="32" hidden="1">Ranges!$A$10:$E$40</definedName>
    <definedName name="_xlnm._FilterDatabase" localSheetId="31" hidden="1">Ratings!$A$10:$E$40</definedName>
    <definedName name="_xlnm._FilterDatabase" localSheetId="30" hidden="1">ReasonsForSecurityStatus!$A$10:$E$40</definedName>
    <definedName name="_xlnm._FilterDatabase" localSheetId="29" hidden="1">ReceivedFrom!$A$10:$E$40</definedName>
    <definedName name="_xlnm._FilterDatabase" localSheetId="28" hidden="1">Routing!$A$10:$E$40</definedName>
    <definedName name="_xlnm._FilterDatabase" localSheetId="27" hidden="1">SecurityStatus!$A$10:$E$40</definedName>
    <definedName name="_xlnm._FilterDatabase" localSheetId="26" hidden="1">ServiceRequest!$A$10:$E$40</definedName>
    <definedName name="_xlnm._FilterDatabase" localSheetId="25" hidden="1">Shipment!$A$10:$E$40</definedName>
    <definedName name="_xlnm._FilterDatabase" localSheetId="24" hidden="1">SpecialHandling!$A$10:$E$40</definedName>
    <definedName name="_xlnm._FilterDatabase" localSheetId="52" hidden="1">TechnicalSheet_Task_CO!$B$1:$E$40</definedName>
    <definedName name="_xlnm._FilterDatabase" localSheetId="49" hidden="1">'template-do-not-delete'!$A$10:$E$40</definedName>
    <definedName name="_xlnm._FilterDatabase" localSheetId="23" hidden="1">TransportMeans!$A$10:$E$40</definedName>
    <definedName name="_xlnm._FilterDatabase" localSheetId="22" hidden="1">TransportSegment!$A$10:$E$40</definedName>
    <definedName name="_xlnm._FilterDatabase" localSheetId="21" hidden="1">ULD!$A$10:$E$40</definedName>
    <definedName name="_xlnm._FilterDatabase" localSheetId="5" hidden="1">Value!$A$10:$E$40</definedName>
    <definedName name="_xlnm._FilterDatabase" localSheetId="4" hidden="1">VolumetricWeight!$A$10:$E$40</definedName>
    <definedName name="_xlnm._FilterDatabase" localSheetId="20" hidden="1">Waybill!$A$10:$E$40</definedName>
    <definedName name="_MOP_Activity">parameters!$B$4:$T$4</definedName>
  </definedNames>
  <calcPr calcId="191028"/>
  <customWorkbookViews>
    <customWorkbookView name="Patrick Murray - Personal View" guid="{E422D10D-9C2B-454B-AFCD-871CD9035CE7}" mergeInterval="0" personalView="1" maximized="1" windowWidth="1020" windowHeight="597" tabRatio="802" activeSheetId="3"/>
    <customWorkbookView name="Constantin Syridis - Personal View" guid="{4858CC2B-A96C-4668-8DB3-ED537C11C704}" mergeInterval="0" personalView="1" maximized="1" windowWidth="1026" windowHeight="500" tabRatio="802" activeSheetId="1"/>
  </customWorkbookView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4" i="38" l="1"/>
  <c r="F5" i="38"/>
  <c r="F6" i="38"/>
  <c r="F7" i="38"/>
  <c r="F8" i="38"/>
  <c r="F9" i="38"/>
  <c r="F10" i="38"/>
  <c r="F11" i="38"/>
  <c r="F12" i="38"/>
  <c r="F13" i="38"/>
  <c r="F14" i="38"/>
  <c r="F15" i="38"/>
  <c r="F16" i="38"/>
  <c r="F17" i="38"/>
  <c r="F18" i="38"/>
  <c r="F19" i="38"/>
  <c r="F20" i="38"/>
  <c r="F21" i="38"/>
  <c r="F22" i="38"/>
  <c r="F23" i="38"/>
  <c r="F24" i="38"/>
  <c r="F25" i="38"/>
  <c r="F26" i="38"/>
  <c r="F27" i="38"/>
  <c r="F28" i="38"/>
  <c r="F29" i="38"/>
  <c r="F30" i="38"/>
  <c r="F31" i="38"/>
  <c r="F32" i="38"/>
  <c r="F33" i="38"/>
  <c r="F34" i="38"/>
  <c r="F35" i="38"/>
  <c r="F36" i="38"/>
  <c r="F37" i="38"/>
  <c r="F38" i="38"/>
  <c r="F39" i="38"/>
  <c r="F40" i="38"/>
  <c r="F41" i="38"/>
  <c r="F42" i="38"/>
  <c r="F43" i="38"/>
  <c r="F44" i="38"/>
  <c r="F45" i="38"/>
  <c r="F46" i="38"/>
  <c r="F47" i="38"/>
  <c r="F48" i="38"/>
  <c r="F49" i="38"/>
  <c r="F50" i="38"/>
  <c r="F51" i="38"/>
  <c r="F52" i="38"/>
  <c r="F53" i="38"/>
  <c r="F54" i="38"/>
  <c r="F55" i="38"/>
  <c r="F56" i="38"/>
  <c r="F57" i="38"/>
  <c r="F58" i="38"/>
  <c r="F59" i="38"/>
  <c r="F60" i="38"/>
  <c r="F61" i="38"/>
  <c r="F62" i="38"/>
  <c r="F63" i="38"/>
  <c r="F64" i="38"/>
  <c r="F65" i="38"/>
  <c r="F66" i="38"/>
  <c r="F67" i="38"/>
  <c r="F68" i="38"/>
  <c r="F69" i="38"/>
  <c r="F70" i="38"/>
  <c r="F71" i="38"/>
  <c r="F72" i="38"/>
  <c r="F73" i="38"/>
  <c r="F74" i="38"/>
  <c r="F75" i="38"/>
  <c r="F76" i="38"/>
  <c r="F77" i="38"/>
  <c r="F78" i="38"/>
  <c r="F79" i="38"/>
  <c r="F80" i="38"/>
  <c r="F3" i="38"/>
  <c r="C4" i="38" l="1"/>
  <c r="C5" i="38"/>
  <c r="C6" i="38"/>
  <c r="C7" i="38"/>
  <c r="C8" i="38"/>
  <c r="C9" i="38"/>
  <c r="C10" i="38"/>
  <c r="C11" i="38"/>
  <c r="C12" i="38"/>
  <c r="C13" i="38"/>
  <c r="C14" i="38"/>
  <c r="C15" i="38"/>
  <c r="C16" i="38"/>
  <c r="C17" i="38"/>
  <c r="C18" i="38"/>
  <c r="C19" i="38"/>
  <c r="C20" i="38"/>
  <c r="C21" i="38"/>
  <c r="C22" i="38"/>
  <c r="C23" i="38"/>
  <c r="C24" i="38"/>
  <c r="C25" i="38"/>
  <c r="C26" i="38"/>
  <c r="C27" i="38"/>
  <c r="C28" i="38"/>
  <c r="C29" i="38"/>
  <c r="C30" i="38"/>
  <c r="C31" i="38"/>
  <c r="C32" i="38"/>
  <c r="C33" i="38"/>
  <c r="C34" i="38"/>
  <c r="C35" i="38"/>
  <c r="C36" i="38"/>
  <c r="C37" i="38"/>
  <c r="C38" i="38"/>
  <c r="C39" i="38"/>
  <c r="C40" i="38"/>
  <c r="C41" i="38"/>
  <c r="C42" i="38"/>
  <c r="C43" i="38"/>
  <c r="C44" i="38"/>
  <c r="C45" i="38"/>
  <c r="C46" i="38"/>
  <c r="C47" i="38"/>
  <c r="C48" i="38"/>
  <c r="C49" i="38"/>
  <c r="C50" i="38"/>
  <c r="C51" i="38"/>
  <c r="C52" i="38"/>
  <c r="C53" i="38"/>
  <c r="C54" i="38"/>
  <c r="C55" i="38"/>
  <c r="C56" i="38"/>
  <c r="C57" i="38"/>
  <c r="C58" i="38"/>
  <c r="C59" i="38"/>
  <c r="C60" i="38"/>
  <c r="C61" i="38"/>
  <c r="C62" i="38"/>
  <c r="C63" i="38"/>
  <c r="C64" i="38"/>
  <c r="C65" i="38"/>
  <c r="C66" i="38"/>
  <c r="C67" i="38"/>
  <c r="C68" i="38"/>
  <c r="C69" i="38"/>
  <c r="C70" i="38"/>
  <c r="C71" i="38"/>
  <c r="C72" i="38"/>
  <c r="C73" i="38"/>
  <c r="C74" i="38"/>
  <c r="C75" i="38"/>
  <c r="C76" i="38"/>
  <c r="C77" i="38"/>
  <c r="C78" i="38"/>
  <c r="C79" i="38"/>
  <c r="C80" i="38"/>
  <c r="C3" i="38"/>
  <c r="B19" i="42"/>
  <c r="B20" i="42"/>
  <c r="B21" i="42"/>
  <c r="B22" i="42"/>
  <c r="B23" i="42"/>
  <c r="B24" i="42"/>
  <c r="B25" i="42"/>
  <c r="B26" i="42"/>
  <c r="B27" i="42"/>
  <c r="B28" i="42"/>
  <c r="B29" i="42"/>
  <c r="B30" i="42"/>
  <c r="B31" i="42"/>
  <c r="B32" i="42"/>
  <c r="B33" i="42"/>
  <c r="B34" i="42"/>
  <c r="B35" i="42"/>
  <c r="B36" i="42"/>
  <c r="B37" i="42"/>
  <c r="B38" i="42"/>
  <c r="B39" i="42"/>
  <c r="B40" i="42"/>
  <c r="B41" i="42"/>
  <c r="B42" i="42"/>
  <c r="B43" i="42"/>
  <c r="B44" i="42"/>
  <c r="B45" i="42"/>
  <c r="B46" i="42"/>
  <c r="B47" i="42"/>
  <c r="B48" i="42"/>
  <c r="B49" i="42"/>
  <c r="B50" i="42"/>
  <c r="B51" i="42"/>
  <c r="B52" i="42"/>
  <c r="B53" i="42"/>
  <c r="B54" i="42"/>
  <c r="B55" i="42"/>
  <c r="B56" i="42"/>
  <c r="B57" i="42"/>
  <c r="B58" i="42"/>
  <c r="B59" i="42"/>
  <c r="B60" i="42"/>
  <c r="B61" i="42"/>
  <c r="B62" i="42"/>
  <c r="B63" i="42"/>
  <c r="B64" i="42"/>
  <c r="B65" i="42"/>
  <c r="B66" i="42"/>
  <c r="B67" i="42"/>
  <c r="B68" i="42"/>
  <c r="B69" i="42"/>
  <c r="B70" i="42"/>
  <c r="B71" i="42"/>
  <c r="B72" i="42"/>
  <c r="B73" i="42"/>
  <c r="B74" i="42"/>
  <c r="B75" i="42"/>
  <c r="B76" i="42"/>
  <c r="B77" i="42"/>
  <c r="B78" i="42"/>
  <c r="B79" i="42"/>
  <c r="B80" i="42"/>
  <c r="B81" i="42"/>
  <c r="B82" i="42"/>
  <c r="B83" i="42"/>
  <c r="B84" i="42"/>
  <c r="B85" i="42"/>
  <c r="B86" i="42"/>
  <c r="B87" i="42"/>
  <c r="B88" i="42"/>
  <c r="B89" i="42"/>
  <c r="B90" i="42"/>
  <c r="B91" i="42"/>
  <c r="B92" i="42"/>
  <c r="B93" i="42"/>
  <c r="B94" i="42"/>
  <c r="B95" i="42"/>
  <c r="B18" i="42"/>
  <c r="T11" i="42"/>
  <c r="S11" i="42"/>
  <c r="R11" i="42"/>
  <c r="Q11" i="42"/>
  <c r="P11" i="42"/>
  <c r="O11" i="42"/>
  <c r="N11" i="42"/>
  <c r="M11" i="42"/>
  <c r="L11" i="42"/>
  <c r="K11" i="42"/>
  <c r="J11" i="42"/>
  <c r="I11" i="42"/>
  <c r="H11" i="42"/>
  <c r="G11" i="42"/>
  <c r="F11" i="42"/>
  <c r="E11" i="42"/>
  <c r="D11" i="42"/>
  <c r="C11" i="42"/>
  <c r="B11" i="42"/>
  <c r="T10" i="42"/>
  <c r="S10" i="42"/>
  <c r="R10" i="42"/>
  <c r="Q10" i="42"/>
  <c r="P10" i="42"/>
  <c r="O10" i="42"/>
  <c r="N10" i="42"/>
  <c r="M10" i="42"/>
  <c r="L10" i="42"/>
  <c r="K10" i="42"/>
  <c r="J10" i="42"/>
  <c r="I10" i="42"/>
  <c r="H10" i="42"/>
  <c r="G10" i="42"/>
  <c r="F10" i="42"/>
  <c r="E10" i="42"/>
  <c r="D10" i="42"/>
  <c r="C10" i="42"/>
  <c r="B10" i="42"/>
  <c r="T9" i="42"/>
  <c r="S9" i="42"/>
  <c r="R9" i="42"/>
  <c r="Q9" i="42"/>
  <c r="P9" i="42"/>
  <c r="O9" i="42"/>
  <c r="N9" i="42"/>
  <c r="M9" i="42"/>
  <c r="L9" i="42"/>
  <c r="K9" i="42"/>
  <c r="J9" i="42"/>
  <c r="I9" i="42"/>
  <c r="H9" i="42"/>
  <c r="G9" i="42"/>
  <c r="F9" i="42"/>
  <c r="E9" i="42"/>
  <c r="D9" i="42"/>
  <c r="C9" i="42"/>
  <c r="B9" i="42"/>
  <c r="T8" i="42"/>
  <c r="S8" i="42"/>
  <c r="R8" i="42"/>
  <c r="Q8" i="42"/>
  <c r="P8" i="42"/>
  <c r="O8" i="42"/>
  <c r="N8" i="42"/>
  <c r="M8" i="42"/>
  <c r="L8" i="42"/>
  <c r="K8" i="42"/>
  <c r="J8" i="42"/>
  <c r="I8" i="42"/>
  <c r="H8" i="42"/>
  <c r="G8" i="42"/>
  <c r="F8" i="42"/>
  <c r="E8" i="42"/>
  <c r="D8" i="42"/>
  <c r="C8" i="42"/>
  <c r="B8" i="42"/>
  <c r="T7" i="42"/>
  <c r="S7" i="42"/>
  <c r="R7" i="42"/>
  <c r="Q7" i="42"/>
  <c r="P7" i="42"/>
  <c r="O7" i="42"/>
  <c r="N7" i="42"/>
  <c r="M7" i="42"/>
  <c r="L7" i="42"/>
  <c r="K7" i="42"/>
  <c r="J7" i="42"/>
  <c r="I7" i="42"/>
  <c r="H7" i="42"/>
  <c r="G7" i="42"/>
  <c r="F7" i="42"/>
  <c r="E7" i="42"/>
  <c r="D7" i="42"/>
  <c r="C7" i="42"/>
  <c r="B7" i="42"/>
  <c r="T6" i="42"/>
  <c r="S6" i="42"/>
  <c r="R6" i="42"/>
  <c r="Q6" i="42"/>
  <c r="P6" i="42"/>
  <c r="O6" i="42"/>
  <c r="N6" i="42"/>
  <c r="M6" i="42"/>
  <c r="L6" i="42"/>
  <c r="K6" i="42"/>
  <c r="J6" i="42"/>
  <c r="I6" i="42"/>
  <c r="H6" i="42"/>
  <c r="G6" i="42"/>
  <c r="F6" i="42"/>
  <c r="E6" i="42"/>
  <c r="D6" i="42"/>
  <c r="C6" i="42"/>
  <c r="B6" i="42"/>
  <c r="C5" i="42"/>
  <c r="D5" i="42"/>
  <c r="E5" i="42"/>
  <c r="F5" i="42"/>
  <c r="G5" i="42"/>
  <c r="H5" i="42"/>
  <c r="I5" i="42"/>
  <c r="J5" i="42"/>
  <c r="K5" i="42"/>
  <c r="L5" i="42"/>
  <c r="M5" i="42"/>
  <c r="N5" i="42"/>
  <c r="O5" i="42"/>
  <c r="P5" i="42"/>
  <c r="Q5" i="42"/>
  <c r="R5" i="42"/>
  <c r="S5" i="42"/>
  <c r="T5" i="42"/>
  <c r="B5" i="42"/>
  <c r="C5" i="182" l="1"/>
  <c r="G40" i="182" s="1"/>
  <c r="C5" i="181"/>
  <c r="G40" i="181" s="1"/>
  <c r="C5" i="180"/>
  <c r="G40" i="180" s="1"/>
  <c r="C5" i="179"/>
  <c r="G40" i="179" s="1"/>
  <c r="C5" i="178"/>
  <c r="G40" i="178" s="1"/>
  <c r="C5" i="177"/>
  <c r="G40" i="177" s="1"/>
  <c r="C5" i="176"/>
  <c r="G40" i="176" s="1"/>
  <c r="C5" i="175"/>
  <c r="G40" i="175" s="1"/>
  <c r="C5" i="174"/>
  <c r="G40" i="174" s="1"/>
  <c r="C5" i="173"/>
  <c r="G40" i="173" s="1"/>
  <c r="C5" i="172"/>
  <c r="G40" i="172" s="1"/>
  <c r="C5" i="171"/>
  <c r="G40" i="171" s="1"/>
  <c r="C5" i="170"/>
  <c r="G40" i="170" s="1"/>
  <c r="C5" i="169"/>
  <c r="G40" i="169" s="1"/>
  <c r="C5" i="168"/>
  <c r="G40" i="168" s="1"/>
  <c r="C5" i="167"/>
  <c r="G40" i="167" s="1"/>
  <c r="C5" i="166"/>
  <c r="G40" i="166" s="1"/>
  <c r="C5" i="165"/>
  <c r="G40" i="165" s="1"/>
  <c r="C5" i="164"/>
  <c r="G40" i="164" s="1"/>
  <c r="C5" i="163"/>
  <c r="G40" i="163" s="1"/>
  <c r="C5" i="162"/>
  <c r="G40" i="162" s="1"/>
  <c r="C5" i="161"/>
  <c r="G40" i="161" s="1"/>
  <c r="C5" i="160"/>
  <c r="G40" i="160" s="1"/>
  <c r="C5" i="159"/>
  <c r="G40" i="159" s="1"/>
  <c r="C5" i="158"/>
  <c r="G40" i="158" s="1"/>
  <c r="C5" i="157"/>
  <c r="G40" i="157" s="1"/>
  <c r="C5" i="156"/>
  <c r="G40" i="156" s="1"/>
  <c r="C5" i="155"/>
  <c r="G40" i="155" s="1"/>
  <c r="C5" i="154"/>
  <c r="G40" i="154" s="1"/>
  <c r="C5" i="153"/>
  <c r="G40" i="153" s="1"/>
  <c r="C5" i="152"/>
  <c r="G40" i="152" s="1"/>
  <c r="C5" i="151"/>
  <c r="G40" i="151" s="1"/>
  <c r="C5" i="150"/>
  <c r="G40" i="150" s="1"/>
  <c r="C5" i="149"/>
  <c r="G40" i="149" s="1"/>
  <c r="C5" i="148"/>
  <c r="G40" i="148" s="1"/>
  <c r="C5" i="147"/>
  <c r="G40" i="147" s="1"/>
  <c r="C5" i="146"/>
  <c r="G40" i="146" s="1"/>
  <c r="C5" i="145"/>
  <c r="G40" i="145" s="1"/>
  <c r="C5" i="144"/>
  <c r="G40" i="144" s="1"/>
  <c r="C5" i="143"/>
  <c r="G40" i="143" s="1"/>
  <c r="C5" i="142"/>
  <c r="G40" i="142" s="1"/>
  <c r="C5" i="141"/>
  <c r="G40" i="141" s="1"/>
  <c r="C5" i="140"/>
  <c r="G40" i="140" s="1"/>
  <c r="C5" i="139"/>
  <c r="G40" i="139" s="1"/>
  <c r="C5" i="138"/>
  <c r="G40" i="138" s="1"/>
  <c r="C20" i="182" l="1"/>
  <c r="F19" i="182"/>
  <c r="B25" i="182"/>
  <c r="E25" i="182"/>
  <c r="D30" i="182"/>
  <c r="G30" i="182"/>
  <c r="D14" i="182"/>
  <c r="F35" i="182"/>
  <c r="G14" i="182"/>
  <c r="C36" i="182"/>
  <c r="F15" i="182"/>
  <c r="B21" i="182"/>
  <c r="D26" i="182"/>
  <c r="F31" i="182"/>
  <c r="B37" i="182"/>
  <c r="C6" i="182"/>
  <c r="C16" i="182"/>
  <c r="E21" i="182"/>
  <c r="G26" i="182"/>
  <c r="C32" i="182"/>
  <c r="E37" i="182"/>
  <c r="F11" i="182"/>
  <c r="B17" i="182"/>
  <c r="D22" i="182"/>
  <c r="F27" i="182"/>
  <c r="B33" i="182"/>
  <c r="D38" i="182"/>
  <c r="C12" i="182"/>
  <c r="E17" i="182"/>
  <c r="G22" i="182"/>
  <c r="C28" i="182"/>
  <c r="E33" i="182"/>
  <c r="G38" i="182"/>
  <c r="B13" i="182"/>
  <c r="D18" i="182"/>
  <c r="F23" i="182"/>
  <c r="B29" i="182"/>
  <c r="D34" i="182"/>
  <c r="F39" i="182"/>
  <c r="E13" i="182"/>
  <c r="G18" i="182"/>
  <c r="C24" i="182"/>
  <c r="E29" i="182"/>
  <c r="G34" i="182"/>
  <c r="C40" i="182"/>
  <c r="G11" i="182"/>
  <c r="C13" i="182"/>
  <c r="E14" i="182"/>
  <c r="G15" i="182"/>
  <c r="C17" i="182"/>
  <c r="E18" i="182"/>
  <c r="G19" i="182"/>
  <c r="C21" i="182"/>
  <c r="E22" i="182"/>
  <c r="G23" i="182"/>
  <c r="C25" i="182"/>
  <c r="E26" i="182"/>
  <c r="G27" i="182"/>
  <c r="C29" i="182"/>
  <c r="E30" i="182"/>
  <c r="G31" i="182"/>
  <c r="C33" i="182"/>
  <c r="E34" i="182"/>
  <c r="G35" i="182"/>
  <c r="C37" i="182"/>
  <c r="E38" i="182"/>
  <c r="G39" i="182"/>
  <c r="B12" i="182"/>
  <c r="D13" i="182"/>
  <c r="F14" i="182"/>
  <c r="B16" i="182"/>
  <c r="D17" i="182"/>
  <c r="F18" i="182"/>
  <c r="B20" i="182"/>
  <c r="D21" i="182"/>
  <c r="F22" i="182"/>
  <c r="B24" i="182"/>
  <c r="D25" i="182"/>
  <c r="F26" i="182"/>
  <c r="B28" i="182"/>
  <c r="D29" i="182"/>
  <c r="F30" i="182"/>
  <c r="B32" i="182"/>
  <c r="D33" i="182"/>
  <c r="F34" i="182"/>
  <c r="B36" i="182"/>
  <c r="D37" i="182"/>
  <c r="F38" i="182"/>
  <c r="B40" i="182"/>
  <c r="B11" i="182"/>
  <c r="D12" i="182"/>
  <c r="F13" i="182"/>
  <c r="B15" i="182"/>
  <c r="D16" i="182"/>
  <c r="F17" i="182"/>
  <c r="B19" i="182"/>
  <c r="D20" i="182"/>
  <c r="F21" i="182"/>
  <c r="B23" i="182"/>
  <c r="D24" i="182"/>
  <c r="F25" i="182"/>
  <c r="B27" i="182"/>
  <c r="D28" i="182"/>
  <c r="F29" i="182"/>
  <c r="B31" i="182"/>
  <c r="D32" i="182"/>
  <c r="F33" i="182"/>
  <c r="B35" i="182"/>
  <c r="D36" i="182"/>
  <c r="F37" i="182"/>
  <c r="B39" i="182"/>
  <c r="D40" i="182"/>
  <c r="C11" i="182"/>
  <c r="E12" i="182"/>
  <c r="G13" i="182"/>
  <c r="C15" i="182"/>
  <c r="E16" i="182"/>
  <c r="G17" i="182"/>
  <c r="C19" i="182"/>
  <c r="E20" i="182"/>
  <c r="G21" i="182"/>
  <c r="C23" i="182"/>
  <c r="E24" i="182"/>
  <c r="G25" i="182"/>
  <c r="C27" i="182"/>
  <c r="E28" i="182"/>
  <c r="G29" i="182"/>
  <c r="C31" i="182"/>
  <c r="E32" i="182"/>
  <c r="G33" i="182"/>
  <c r="C35" i="182"/>
  <c r="E36" i="182"/>
  <c r="G37" i="182"/>
  <c r="C39" i="182"/>
  <c r="E40" i="182"/>
  <c r="D11" i="182"/>
  <c r="F12" i="182"/>
  <c r="B14" i="182"/>
  <c r="D15" i="182"/>
  <c r="F16" i="182"/>
  <c r="B18" i="182"/>
  <c r="D19" i="182"/>
  <c r="F20" i="182"/>
  <c r="B22" i="182"/>
  <c r="D23" i="182"/>
  <c r="F24" i="182"/>
  <c r="B26" i="182"/>
  <c r="D27" i="182"/>
  <c r="F28" i="182"/>
  <c r="B30" i="182"/>
  <c r="D31" i="182"/>
  <c r="F32" i="182"/>
  <c r="B34" i="182"/>
  <c r="D35" i="182"/>
  <c r="F36" i="182"/>
  <c r="B38" i="182"/>
  <c r="D39" i="182"/>
  <c r="F40" i="182"/>
  <c r="E11" i="182"/>
  <c r="G12" i="182"/>
  <c r="C14" i="182"/>
  <c r="E15" i="182"/>
  <c r="G16" i="182"/>
  <c r="C18" i="182"/>
  <c r="E19" i="182"/>
  <c r="G20" i="182"/>
  <c r="C22" i="182"/>
  <c r="E23" i="182"/>
  <c r="G24" i="182"/>
  <c r="C26" i="182"/>
  <c r="E27" i="182"/>
  <c r="G28" i="182"/>
  <c r="C30" i="182"/>
  <c r="E31" i="182"/>
  <c r="G32" i="182"/>
  <c r="C34" i="182"/>
  <c r="E35" i="182"/>
  <c r="G36" i="182"/>
  <c r="C38" i="182"/>
  <c r="E39" i="182"/>
  <c r="D14" i="181"/>
  <c r="F19" i="181"/>
  <c r="B25" i="181"/>
  <c r="D30" i="181"/>
  <c r="F35" i="181"/>
  <c r="E14" i="181"/>
  <c r="G19" i="181"/>
  <c r="C25" i="181"/>
  <c r="E30" i="181"/>
  <c r="G35" i="181"/>
  <c r="F15" i="181"/>
  <c r="B21" i="181"/>
  <c r="D26" i="181"/>
  <c r="F31" i="181"/>
  <c r="B37" i="181"/>
  <c r="F11" i="181"/>
  <c r="B17" i="181"/>
  <c r="D22" i="181"/>
  <c r="F27" i="181"/>
  <c r="B33" i="181"/>
  <c r="D38" i="181"/>
  <c r="G11" i="181"/>
  <c r="C17" i="181"/>
  <c r="E22" i="181"/>
  <c r="G27" i="181"/>
  <c r="C33" i="181"/>
  <c r="E38" i="181"/>
  <c r="G15" i="181"/>
  <c r="C21" i="181"/>
  <c r="E26" i="181"/>
  <c r="G31" i="181"/>
  <c r="C37" i="181"/>
  <c r="B13" i="181"/>
  <c r="D18" i="181"/>
  <c r="F23" i="181"/>
  <c r="B29" i="181"/>
  <c r="D34" i="181"/>
  <c r="F39" i="181"/>
  <c r="C13" i="181"/>
  <c r="E18" i="181"/>
  <c r="G23" i="181"/>
  <c r="C29" i="181"/>
  <c r="E34" i="181"/>
  <c r="G39" i="181"/>
  <c r="B12" i="181"/>
  <c r="D13" i="181"/>
  <c r="F14" i="181"/>
  <c r="B16" i="181"/>
  <c r="D17" i="181"/>
  <c r="F18" i="181"/>
  <c r="B20" i="181"/>
  <c r="D21" i="181"/>
  <c r="F22" i="181"/>
  <c r="B24" i="181"/>
  <c r="D25" i="181"/>
  <c r="F26" i="181"/>
  <c r="B28" i="181"/>
  <c r="D29" i="181"/>
  <c r="F30" i="181"/>
  <c r="B32" i="181"/>
  <c r="D33" i="181"/>
  <c r="F34" i="181"/>
  <c r="B36" i="181"/>
  <c r="D37" i="181"/>
  <c r="F38" i="181"/>
  <c r="B40" i="181"/>
  <c r="C6" i="181"/>
  <c r="C12" i="181"/>
  <c r="E13" i="181"/>
  <c r="G14" i="181"/>
  <c r="C16" i="181"/>
  <c r="E17" i="181"/>
  <c r="G18" i="181"/>
  <c r="C20" i="181"/>
  <c r="E21" i="181"/>
  <c r="G22" i="181"/>
  <c r="C24" i="181"/>
  <c r="E25" i="181"/>
  <c r="G26" i="181"/>
  <c r="C28" i="181"/>
  <c r="E29" i="181"/>
  <c r="G30" i="181"/>
  <c r="C32" i="181"/>
  <c r="E33" i="181"/>
  <c r="G34" i="181"/>
  <c r="C36" i="181"/>
  <c r="E37" i="181"/>
  <c r="G38" i="181"/>
  <c r="C40" i="181"/>
  <c r="B11" i="181"/>
  <c r="D12" i="181"/>
  <c r="F13" i="181"/>
  <c r="B15" i="181"/>
  <c r="D16" i="181"/>
  <c r="F17" i="181"/>
  <c r="B19" i="181"/>
  <c r="D20" i="181"/>
  <c r="F21" i="181"/>
  <c r="B23" i="181"/>
  <c r="D24" i="181"/>
  <c r="F25" i="181"/>
  <c r="B27" i="181"/>
  <c r="D28" i="181"/>
  <c r="F29" i="181"/>
  <c r="B31" i="181"/>
  <c r="D32" i="181"/>
  <c r="F33" i="181"/>
  <c r="B35" i="181"/>
  <c r="D36" i="181"/>
  <c r="F37" i="181"/>
  <c r="B39" i="181"/>
  <c r="D40" i="181"/>
  <c r="C11" i="181"/>
  <c r="E12" i="181"/>
  <c r="G13" i="181"/>
  <c r="C15" i="181"/>
  <c r="E16" i="181"/>
  <c r="G17" i="181"/>
  <c r="C19" i="181"/>
  <c r="E20" i="181"/>
  <c r="G21" i="181"/>
  <c r="C23" i="181"/>
  <c r="E24" i="181"/>
  <c r="G25" i="181"/>
  <c r="C27" i="181"/>
  <c r="E28" i="181"/>
  <c r="G29" i="181"/>
  <c r="C31" i="181"/>
  <c r="E32" i="181"/>
  <c r="G33" i="181"/>
  <c r="C35" i="181"/>
  <c r="E36" i="181"/>
  <c r="G37" i="181"/>
  <c r="C39" i="181"/>
  <c r="E40" i="181"/>
  <c r="D11" i="181"/>
  <c r="F12" i="181"/>
  <c r="B14" i="181"/>
  <c r="D15" i="181"/>
  <c r="F16" i="181"/>
  <c r="B18" i="181"/>
  <c r="D19" i="181"/>
  <c r="F20" i="181"/>
  <c r="B22" i="181"/>
  <c r="D23" i="181"/>
  <c r="F24" i="181"/>
  <c r="B26" i="181"/>
  <c r="D27" i="181"/>
  <c r="F28" i="181"/>
  <c r="B30" i="181"/>
  <c r="D31" i="181"/>
  <c r="F32" i="181"/>
  <c r="B34" i="181"/>
  <c r="D35" i="181"/>
  <c r="F36" i="181"/>
  <c r="B38" i="181"/>
  <c r="D39" i="181"/>
  <c r="F40" i="181"/>
  <c r="E11" i="181"/>
  <c r="G12" i="181"/>
  <c r="C14" i="181"/>
  <c r="E15" i="181"/>
  <c r="G16" i="181"/>
  <c r="C18" i="181"/>
  <c r="E19" i="181"/>
  <c r="G20" i="181"/>
  <c r="C22" i="181"/>
  <c r="E23" i="181"/>
  <c r="G24" i="181"/>
  <c r="C26" i="181"/>
  <c r="E27" i="181"/>
  <c r="G28" i="181"/>
  <c r="C30" i="181"/>
  <c r="E31" i="181"/>
  <c r="G32" i="181"/>
  <c r="C34" i="181"/>
  <c r="E35" i="181"/>
  <c r="G36" i="181"/>
  <c r="C38" i="181"/>
  <c r="E39" i="181"/>
  <c r="F19" i="180"/>
  <c r="D30" i="180"/>
  <c r="F11" i="180"/>
  <c r="D22" i="180"/>
  <c r="B33" i="180"/>
  <c r="B13" i="180"/>
  <c r="F23" i="180"/>
  <c r="D34" i="180"/>
  <c r="D14" i="180"/>
  <c r="B25" i="180"/>
  <c r="F35" i="180"/>
  <c r="B21" i="180"/>
  <c r="F31" i="180"/>
  <c r="F15" i="180"/>
  <c r="D26" i="180"/>
  <c r="B37" i="180"/>
  <c r="B17" i="180"/>
  <c r="F27" i="180"/>
  <c r="D38" i="180"/>
  <c r="D18" i="180"/>
  <c r="B29" i="180"/>
  <c r="F39" i="180"/>
  <c r="G11" i="180"/>
  <c r="C13" i="180"/>
  <c r="E14" i="180"/>
  <c r="G15" i="180"/>
  <c r="C17" i="180"/>
  <c r="E18" i="180"/>
  <c r="G19" i="180"/>
  <c r="C21" i="180"/>
  <c r="E22" i="180"/>
  <c r="G23" i="180"/>
  <c r="C25" i="180"/>
  <c r="E26" i="180"/>
  <c r="G27" i="180"/>
  <c r="C29" i="180"/>
  <c r="E30" i="180"/>
  <c r="G31" i="180"/>
  <c r="C33" i="180"/>
  <c r="E34" i="180"/>
  <c r="G35" i="180"/>
  <c r="C37" i="180"/>
  <c r="E38" i="180"/>
  <c r="G39" i="180"/>
  <c r="B12" i="180"/>
  <c r="D13" i="180"/>
  <c r="F14" i="180"/>
  <c r="B16" i="180"/>
  <c r="D17" i="180"/>
  <c r="F18" i="180"/>
  <c r="B20" i="180"/>
  <c r="D21" i="180"/>
  <c r="F22" i="180"/>
  <c r="B24" i="180"/>
  <c r="D25" i="180"/>
  <c r="F26" i="180"/>
  <c r="B28" i="180"/>
  <c r="D29" i="180"/>
  <c r="F30" i="180"/>
  <c r="B32" i="180"/>
  <c r="D33" i="180"/>
  <c r="F34" i="180"/>
  <c r="B36" i="180"/>
  <c r="D37" i="180"/>
  <c r="F38" i="180"/>
  <c r="B40" i="180"/>
  <c r="C6" i="180"/>
  <c r="C12" i="180"/>
  <c r="E13" i="180"/>
  <c r="G14" i="180"/>
  <c r="C16" i="180"/>
  <c r="E17" i="180"/>
  <c r="G18" i="180"/>
  <c r="C20" i="180"/>
  <c r="E21" i="180"/>
  <c r="G22" i="180"/>
  <c r="C24" i="180"/>
  <c r="E25" i="180"/>
  <c r="G26" i="180"/>
  <c r="C28" i="180"/>
  <c r="E29" i="180"/>
  <c r="G30" i="180"/>
  <c r="C32" i="180"/>
  <c r="E33" i="180"/>
  <c r="G34" i="180"/>
  <c r="C36" i="180"/>
  <c r="E37" i="180"/>
  <c r="G38" i="180"/>
  <c r="C40" i="180"/>
  <c r="B11" i="180"/>
  <c r="D12" i="180"/>
  <c r="F13" i="180"/>
  <c r="B15" i="180"/>
  <c r="D16" i="180"/>
  <c r="F17" i="180"/>
  <c r="B19" i="180"/>
  <c r="D20" i="180"/>
  <c r="F21" i="180"/>
  <c r="B23" i="180"/>
  <c r="D24" i="180"/>
  <c r="F25" i="180"/>
  <c r="B27" i="180"/>
  <c r="D28" i="180"/>
  <c r="F29" i="180"/>
  <c r="B31" i="180"/>
  <c r="D32" i="180"/>
  <c r="F33" i="180"/>
  <c r="B35" i="180"/>
  <c r="D36" i="180"/>
  <c r="F37" i="180"/>
  <c r="B39" i="180"/>
  <c r="D40" i="180"/>
  <c r="C11" i="180"/>
  <c r="E12" i="180"/>
  <c r="G13" i="180"/>
  <c r="C15" i="180"/>
  <c r="E16" i="180"/>
  <c r="G17" i="180"/>
  <c r="C19" i="180"/>
  <c r="E20" i="180"/>
  <c r="G21" i="180"/>
  <c r="C23" i="180"/>
  <c r="E24" i="180"/>
  <c r="G25" i="180"/>
  <c r="C27" i="180"/>
  <c r="E28" i="180"/>
  <c r="G29" i="180"/>
  <c r="C31" i="180"/>
  <c r="E32" i="180"/>
  <c r="G33" i="180"/>
  <c r="C35" i="180"/>
  <c r="E36" i="180"/>
  <c r="G37" i="180"/>
  <c r="C39" i="180"/>
  <c r="E40" i="180"/>
  <c r="D11" i="180"/>
  <c r="F12" i="180"/>
  <c r="B14" i="180"/>
  <c r="D15" i="180"/>
  <c r="F16" i="180"/>
  <c r="B18" i="180"/>
  <c r="D19" i="180"/>
  <c r="F20" i="180"/>
  <c r="B22" i="180"/>
  <c r="D23" i="180"/>
  <c r="F24" i="180"/>
  <c r="B26" i="180"/>
  <c r="D27" i="180"/>
  <c r="F28" i="180"/>
  <c r="B30" i="180"/>
  <c r="D31" i="180"/>
  <c r="F32" i="180"/>
  <c r="B34" i="180"/>
  <c r="D35" i="180"/>
  <c r="F36" i="180"/>
  <c r="B38" i="180"/>
  <c r="D39" i="180"/>
  <c r="F40" i="180"/>
  <c r="E11" i="180"/>
  <c r="G12" i="180"/>
  <c r="C14" i="180"/>
  <c r="E15" i="180"/>
  <c r="G16" i="180"/>
  <c r="C18" i="180"/>
  <c r="E19" i="180"/>
  <c r="G20" i="180"/>
  <c r="C22" i="180"/>
  <c r="E23" i="180"/>
  <c r="G24" i="180"/>
  <c r="C26" i="180"/>
  <c r="E27" i="180"/>
  <c r="G28" i="180"/>
  <c r="C30" i="180"/>
  <c r="E31" i="180"/>
  <c r="G32" i="180"/>
  <c r="C34" i="180"/>
  <c r="E35" i="180"/>
  <c r="G36" i="180"/>
  <c r="C38" i="180"/>
  <c r="E39" i="180"/>
  <c r="E14" i="179"/>
  <c r="G19" i="179"/>
  <c r="C25" i="179"/>
  <c r="E30" i="179"/>
  <c r="G35" i="179"/>
  <c r="D14" i="179"/>
  <c r="F19" i="179"/>
  <c r="B25" i="179"/>
  <c r="D30" i="179"/>
  <c r="F35" i="179"/>
  <c r="F15" i="179"/>
  <c r="B21" i="179"/>
  <c r="D26" i="179"/>
  <c r="F31" i="179"/>
  <c r="B37" i="179"/>
  <c r="G15" i="179"/>
  <c r="C21" i="179"/>
  <c r="E26" i="179"/>
  <c r="G31" i="179"/>
  <c r="C37" i="179"/>
  <c r="F11" i="179"/>
  <c r="B17" i="179"/>
  <c r="D22" i="179"/>
  <c r="F27" i="179"/>
  <c r="B33" i="179"/>
  <c r="D38" i="179"/>
  <c r="G11" i="179"/>
  <c r="C17" i="179"/>
  <c r="E22" i="179"/>
  <c r="G27" i="179"/>
  <c r="C33" i="179"/>
  <c r="E38" i="179"/>
  <c r="B13" i="179"/>
  <c r="D18" i="179"/>
  <c r="F23" i="179"/>
  <c r="B29" i="179"/>
  <c r="D34" i="179"/>
  <c r="F39" i="179"/>
  <c r="C13" i="179"/>
  <c r="E18" i="179"/>
  <c r="G23" i="179"/>
  <c r="C29" i="179"/>
  <c r="E34" i="179"/>
  <c r="G39" i="179"/>
  <c r="B12" i="179"/>
  <c r="D13" i="179"/>
  <c r="F14" i="179"/>
  <c r="B16" i="179"/>
  <c r="D17" i="179"/>
  <c r="F18" i="179"/>
  <c r="B20" i="179"/>
  <c r="D21" i="179"/>
  <c r="F22" i="179"/>
  <c r="B24" i="179"/>
  <c r="D25" i="179"/>
  <c r="F26" i="179"/>
  <c r="B28" i="179"/>
  <c r="D29" i="179"/>
  <c r="F30" i="179"/>
  <c r="B32" i="179"/>
  <c r="D33" i="179"/>
  <c r="F34" i="179"/>
  <c r="B36" i="179"/>
  <c r="D37" i="179"/>
  <c r="F38" i="179"/>
  <c r="B40" i="179"/>
  <c r="C6" i="179"/>
  <c r="C12" i="179"/>
  <c r="E13" i="179"/>
  <c r="G14" i="179"/>
  <c r="C16" i="179"/>
  <c r="E17" i="179"/>
  <c r="G18" i="179"/>
  <c r="C20" i="179"/>
  <c r="E21" i="179"/>
  <c r="G22" i="179"/>
  <c r="C24" i="179"/>
  <c r="E25" i="179"/>
  <c r="G26" i="179"/>
  <c r="C28" i="179"/>
  <c r="E29" i="179"/>
  <c r="G30" i="179"/>
  <c r="C32" i="179"/>
  <c r="E33" i="179"/>
  <c r="G34" i="179"/>
  <c r="C36" i="179"/>
  <c r="E37" i="179"/>
  <c r="G38" i="179"/>
  <c r="C40" i="179"/>
  <c r="B11" i="179"/>
  <c r="D12" i="179"/>
  <c r="F13" i="179"/>
  <c r="B15" i="179"/>
  <c r="D16" i="179"/>
  <c r="F17" i="179"/>
  <c r="B19" i="179"/>
  <c r="D20" i="179"/>
  <c r="F21" i="179"/>
  <c r="B23" i="179"/>
  <c r="D24" i="179"/>
  <c r="F25" i="179"/>
  <c r="B27" i="179"/>
  <c r="D28" i="179"/>
  <c r="F29" i="179"/>
  <c r="B31" i="179"/>
  <c r="D32" i="179"/>
  <c r="F33" i="179"/>
  <c r="B35" i="179"/>
  <c r="D36" i="179"/>
  <c r="F37" i="179"/>
  <c r="B39" i="179"/>
  <c r="D40" i="179"/>
  <c r="C11" i="179"/>
  <c r="E12" i="179"/>
  <c r="G13" i="179"/>
  <c r="C15" i="179"/>
  <c r="E16" i="179"/>
  <c r="G17" i="179"/>
  <c r="C19" i="179"/>
  <c r="E20" i="179"/>
  <c r="G21" i="179"/>
  <c r="C23" i="179"/>
  <c r="E24" i="179"/>
  <c r="G25" i="179"/>
  <c r="C27" i="179"/>
  <c r="E28" i="179"/>
  <c r="G29" i="179"/>
  <c r="C31" i="179"/>
  <c r="E32" i="179"/>
  <c r="G33" i="179"/>
  <c r="C35" i="179"/>
  <c r="E36" i="179"/>
  <c r="G37" i="179"/>
  <c r="C39" i="179"/>
  <c r="E40" i="179"/>
  <c r="D11" i="179"/>
  <c r="F12" i="179"/>
  <c r="B14" i="179"/>
  <c r="D15" i="179"/>
  <c r="F16" i="179"/>
  <c r="B18" i="179"/>
  <c r="D19" i="179"/>
  <c r="F20" i="179"/>
  <c r="B22" i="179"/>
  <c r="D23" i="179"/>
  <c r="F24" i="179"/>
  <c r="B26" i="179"/>
  <c r="D27" i="179"/>
  <c r="F28" i="179"/>
  <c r="B30" i="179"/>
  <c r="D31" i="179"/>
  <c r="F32" i="179"/>
  <c r="B34" i="179"/>
  <c r="D35" i="179"/>
  <c r="F36" i="179"/>
  <c r="B38" i="179"/>
  <c r="D39" i="179"/>
  <c r="F40" i="179"/>
  <c r="E11" i="179"/>
  <c r="G12" i="179"/>
  <c r="C14" i="179"/>
  <c r="E15" i="179"/>
  <c r="G16" i="179"/>
  <c r="C18" i="179"/>
  <c r="E19" i="179"/>
  <c r="G20" i="179"/>
  <c r="C22" i="179"/>
  <c r="E23" i="179"/>
  <c r="G24" i="179"/>
  <c r="C26" i="179"/>
  <c r="E27" i="179"/>
  <c r="G28" i="179"/>
  <c r="C30" i="179"/>
  <c r="E31" i="179"/>
  <c r="G32" i="179"/>
  <c r="C34" i="179"/>
  <c r="E35" i="179"/>
  <c r="G36" i="179"/>
  <c r="C38" i="179"/>
  <c r="E39" i="179"/>
  <c r="C20" i="177"/>
  <c r="G19" i="178"/>
  <c r="E30" i="178"/>
  <c r="C21" i="178"/>
  <c r="G31" i="178"/>
  <c r="G11" i="178"/>
  <c r="E22" i="178"/>
  <c r="C33" i="178"/>
  <c r="C13" i="178"/>
  <c r="G23" i="178"/>
  <c r="E34" i="178"/>
  <c r="E14" i="178"/>
  <c r="C25" i="178"/>
  <c r="G35" i="178"/>
  <c r="G15" i="178"/>
  <c r="E26" i="178"/>
  <c r="C37" i="178"/>
  <c r="C17" i="178"/>
  <c r="G27" i="178"/>
  <c r="E38" i="178"/>
  <c r="F19" i="177"/>
  <c r="E18" i="178"/>
  <c r="C29" i="178"/>
  <c r="G39" i="178"/>
  <c r="F11" i="178"/>
  <c r="B13" i="178"/>
  <c r="D14" i="178"/>
  <c r="F15" i="178"/>
  <c r="B17" i="178"/>
  <c r="D18" i="178"/>
  <c r="F19" i="178"/>
  <c r="B21" i="178"/>
  <c r="D22" i="178"/>
  <c r="F23" i="178"/>
  <c r="B25" i="178"/>
  <c r="D26" i="178"/>
  <c r="F27" i="178"/>
  <c r="B29" i="178"/>
  <c r="D30" i="178"/>
  <c r="F31" i="178"/>
  <c r="B33" i="178"/>
  <c r="D34" i="178"/>
  <c r="F35" i="178"/>
  <c r="B37" i="178"/>
  <c r="D38" i="178"/>
  <c r="F39" i="178"/>
  <c r="C6" i="178"/>
  <c r="C12" i="178"/>
  <c r="E13" i="178"/>
  <c r="G14" i="178"/>
  <c r="C16" i="178"/>
  <c r="E17" i="178"/>
  <c r="G18" i="178"/>
  <c r="C20" i="178"/>
  <c r="E21" i="178"/>
  <c r="G22" i="178"/>
  <c r="C24" i="178"/>
  <c r="E25" i="178"/>
  <c r="G26" i="178"/>
  <c r="C28" i="178"/>
  <c r="E29" i="178"/>
  <c r="G30" i="178"/>
  <c r="C32" i="178"/>
  <c r="E33" i="178"/>
  <c r="G34" i="178"/>
  <c r="C36" i="178"/>
  <c r="E37" i="178"/>
  <c r="G38" i="178"/>
  <c r="C40" i="178"/>
  <c r="B12" i="178"/>
  <c r="D13" i="178"/>
  <c r="F14" i="178"/>
  <c r="B16" i="178"/>
  <c r="D17" i="178"/>
  <c r="F18" i="178"/>
  <c r="B20" i="178"/>
  <c r="F22" i="178"/>
  <c r="B24" i="178"/>
  <c r="D25" i="178"/>
  <c r="F26" i="178"/>
  <c r="B28" i="178"/>
  <c r="D29" i="178"/>
  <c r="F30" i="178"/>
  <c r="B32" i="178"/>
  <c r="D33" i="178"/>
  <c r="F34" i="178"/>
  <c r="B36" i="178"/>
  <c r="D37" i="178"/>
  <c r="F38" i="178"/>
  <c r="B40" i="178"/>
  <c r="B11" i="178"/>
  <c r="D12" i="178"/>
  <c r="F13" i="178"/>
  <c r="B15" i="178"/>
  <c r="D16" i="178"/>
  <c r="F17" i="178"/>
  <c r="B19" i="178"/>
  <c r="D20" i="178"/>
  <c r="F21" i="178"/>
  <c r="B23" i="178"/>
  <c r="D24" i="178"/>
  <c r="F25" i="178"/>
  <c r="B27" i="178"/>
  <c r="D28" i="178"/>
  <c r="F29" i="178"/>
  <c r="B31" i="178"/>
  <c r="D32" i="178"/>
  <c r="F33" i="178"/>
  <c r="B35" i="178"/>
  <c r="D36" i="178"/>
  <c r="F37" i="178"/>
  <c r="B39" i="178"/>
  <c r="D40" i="178"/>
  <c r="C11" i="178"/>
  <c r="E12" i="178"/>
  <c r="G13" i="178"/>
  <c r="C15" i="178"/>
  <c r="E16" i="178"/>
  <c r="G17" i="178"/>
  <c r="C19" i="178"/>
  <c r="E20" i="178"/>
  <c r="G21" i="178"/>
  <c r="C23" i="178"/>
  <c r="E24" i="178"/>
  <c r="G25" i="178"/>
  <c r="C27" i="178"/>
  <c r="E28" i="178"/>
  <c r="G29" i="178"/>
  <c r="C31" i="178"/>
  <c r="E32" i="178"/>
  <c r="G33" i="178"/>
  <c r="C35" i="178"/>
  <c r="E36" i="178"/>
  <c r="G37" i="178"/>
  <c r="C39" i="178"/>
  <c r="E40" i="178"/>
  <c r="D21" i="178"/>
  <c r="D11" i="178"/>
  <c r="F12" i="178"/>
  <c r="B14" i="178"/>
  <c r="D15" i="178"/>
  <c r="F16" i="178"/>
  <c r="B18" i="178"/>
  <c r="D19" i="178"/>
  <c r="F20" i="178"/>
  <c r="B22" i="178"/>
  <c r="D23" i="178"/>
  <c r="F24" i="178"/>
  <c r="B26" i="178"/>
  <c r="D27" i="178"/>
  <c r="F28" i="178"/>
  <c r="B30" i="178"/>
  <c r="D31" i="178"/>
  <c r="F32" i="178"/>
  <c r="B34" i="178"/>
  <c r="D35" i="178"/>
  <c r="F36" i="178"/>
  <c r="B38" i="178"/>
  <c r="D39" i="178"/>
  <c r="F40" i="178"/>
  <c r="E11" i="178"/>
  <c r="G12" i="178"/>
  <c r="C14" i="178"/>
  <c r="E15" i="178"/>
  <c r="G16" i="178"/>
  <c r="C18" i="178"/>
  <c r="E19" i="178"/>
  <c r="G20" i="178"/>
  <c r="C22" i="178"/>
  <c r="E23" i="178"/>
  <c r="G24" i="178"/>
  <c r="C26" i="178"/>
  <c r="E27" i="178"/>
  <c r="G28" i="178"/>
  <c r="C30" i="178"/>
  <c r="E31" i="178"/>
  <c r="G32" i="178"/>
  <c r="C34" i="178"/>
  <c r="E35" i="178"/>
  <c r="G36" i="178"/>
  <c r="C38" i="178"/>
  <c r="E39" i="178"/>
  <c r="B25" i="177"/>
  <c r="E25" i="177"/>
  <c r="D30" i="177"/>
  <c r="G30" i="177"/>
  <c r="D14" i="177"/>
  <c r="F35" i="177"/>
  <c r="G14" i="177"/>
  <c r="C36" i="177"/>
  <c r="F15" i="177"/>
  <c r="B21" i="177"/>
  <c r="D26" i="177"/>
  <c r="F31" i="177"/>
  <c r="B37" i="177"/>
  <c r="C6" i="177"/>
  <c r="C16" i="177"/>
  <c r="E21" i="177"/>
  <c r="G26" i="177"/>
  <c r="C32" i="177"/>
  <c r="E37" i="177"/>
  <c r="F11" i="177"/>
  <c r="B17" i="177"/>
  <c r="D22" i="177"/>
  <c r="F27" i="177"/>
  <c r="B33" i="177"/>
  <c r="D38" i="177"/>
  <c r="C12" i="177"/>
  <c r="E17" i="177"/>
  <c r="G22" i="177"/>
  <c r="C28" i="177"/>
  <c r="E33" i="177"/>
  <c r="G38" i="177"/>
  <c r="B13" i="177"/>
  <c r="D18" i="177"/>
  <c r="F23" i="177"/>
  <c r="B29" i="177"/>
  <c r="D34" i="177"/>
  <c r="F39" i="177"/>
  <c r="E13" i="177"/>
  <c r="G18" i="177"/>
  <c r="C24" i="177"/>
  <c r="E29" i="177"/>
  <c r="G34" i="177"/>
  <c r="C40" i="177"/>
  <c r="G11" i="177"/>
  <c r="C13" i="177"/>
  <c r="E14" i="177"/>
  <c r="G15" i="177"/>
  <c r="C17" i="177"/>
  <c r="E18" i="177"/>
  <c r="G19" i="177"/>
  <c r="C21" i="177"/>
  <c r="E22" i="177"/>
  <c r="G23" i="177"/>
  <c r="C25" i="177"/>
  <c r="E26" i="177"/>
  <c r="G27" i="177"/>
  <c r="C29" i="177"/>
  <c r="E30" i="177"/>
  <c r="G31" i="177"/>
  <c r="C33" i="177"/>
  <c r="E34" i="177"/>
  <c r="G35" i="177"/>
  <c r="C37" i="177"/>
  <c r="E38" i="177"/>
  <c r="G39" i="177"/>
  <c r="B12" i="177"/>
  <c r="D13" i="177"/>
  <c r="F14" i="177"/>
  <c r="B16" i="177"/>
  <c r="D17" i="177"/>
  <c r="F18" i="177"/>
  <c r="B20" i="177"/>
  <c r="D21" i="177"/>
  <c r="F22" i="177"/>
  <c r="B24" i="177"/>
  <c r="D25" i="177"/>
  <c r="F26" i="177"/>
  <c r="B28" i="177"/>
  <c r="D29" i="177"/>
  <c r="F30" i="177"/>
  <c r="B32" i="177"/>
  <c r="D33" i="177"/>
  <c r="F34" i="177"/>
  <c r="B36" i="177"/>
  <c r="D37" i="177"/>
  <c r="F38" i="177"/>
  <c r="B40" i="177"/>
  <c r="B11" i="177"/>
  <c r="D12" i="177"/>
  <c r="F13" i="177"/>
  <c r="B15" i="177"/>
  <c r="D16" i="177"/>
  <c r="F17" i="177"/>
  <c r="B19" i="177"/>
  <c r="D20" i="177"/>
  <c r="F21" i="177"/>
  <c r="B23" i="177"/>
  <c r="D24" i="177"/>
  <c r="F25" i="177"/>
  <c r="B27" i="177"/>
  <c r="D28" i="177"/>
  <c r="F29" i="177"/>
  <c r="B31" i="177"/>
  <c r="D32" i="177"/>
  <c r="F33" i="177"/>
  <c r="B35" i="177"/>
  <c r="D36" i="177"/>
  <c r="F37" i="177"/>
  <c r="B39" i="177"/>
  <c r="D40" i="177"/>
  <c r="C11" i="177"/>
  <c r="E12" i="177"/>
  <c r="G13" i="177"/>
  <c r="C15" i="177"/>
  <c r="E16" i="177"/>
  <c r="G17" i="177"/>
  <c r="C19" i="177"/>
  <c r="E20" i="177"/>
  <c r="G21" i="177"/>
  <c r="C23" i="177"/>
  <c r="E24" i="177"/>
  <c r="G25" i="177"/>
  <c r="C27" i="177"/>
  <c r="E28" i="177"/>
  <c r="G29" i="177"/>
  <c r="C31" i="177"/>
  <c r="E32" i="177"/>
  <c r="G33" i="177"/>
  <c r="C35" i="177"/>
  <c r="E36" i="177"/>
  <c r="G37" i="177"/>
  <c r="C39" i="177"/>
  <c r="E40" i="177"/>
  <c r="D11" i="177"/>
  <c r="F12" i="177"/>
  <c r="B14" i="177"/>
  <c r="D15" i="177"/>
  <c r="F16" i="177"/>
  <c r="B18" i="177"/>
  <c r="D19" i="177"/>
  <c r="F20" i="177"/>
  <c r="B22" i="177"/>
  <c r="D23" i="177"/>
  <c r="F24" i="177"/>
  <c r="B26" i="177"/>
  <c r="D27" i="177"/>
  <c r="F28" i="177"/>
  <c r="B30" i="177"/>
  <c r="D31" i="177"/>
  <c r="F32" i="177"/>
  <c r="B34" i="177"/>
  <c r="D35" i="177"/>
  <c r="F36" i="177"/>
  <c r="B38" i="177"/>
  <c r="D39" i="177"/>
  <c r="F40" i="177"/>
  <c r="E11" i="177"/>
  <c r="G12" i="177"/>
  <c r="C14" i="177"/>
  <c r="E15" i="177"/>
  <c r="G16" i="177"/>
  <c r="C18" i="177"/>
  <c r="E19" i="177"/>
  <c r="G20" i="177"/>
  <c r="C22" i="177"/>
  <c r="E23" i="177"/>
  <c r="G24" i="177"/>
  <c r="C26" i="177"/>
  <c r="E27" i="177"/>
  <c r="G28" i="177"/>
  <c r="C30" i="177"/>
  <c r="E31" i="177"/>
  <c r="G32" i="177"/>
  <c r="C34" i="177"/>
  <c r="E35" i="177"/>
  <c r="G36" i="177"/>
  <c r="C38" i="177"/>
  <c r="E39" i="177"/>
  <c r="F19" i="175"/>
  <c r="F11" i="176"/>
  <c r="B13" i="176"/>
  <c r="D14" i="176"/>
  <c r="F15" i="176"/>
  <c r="B17" i="176"/>
  <c r="D18" i="176"/>
  <c r="F19" i="176"/>
  <c r="B21" i="176"/>
  <c r="D22" i="176"/>
  <c r="F23" i="176"/>
  <c r="B25" i="176"/>
  <c r="D26" i="176"/>
  <c r="F27" i="176"/>
  <c r="B29" i="176"/>
  <c r="D30" i="176"/>
  <c r="F31" i="176"/>
  <c r="B33" i="176"/>
  <c r="D34" i="176"/>
  <c r="F35" i="176"/>
  <c r="B37" i="176"/>
  <c r="D38" i="176"/>
  <c r="F39" i="176"/>
  <c r="C25" i="175"/>
  <c r="G11" i="176"/>
  <c r="C13" i="176"/>
  <c r="E14" i="176"/>
  <c r="G15" i="176"/>
  <c r="C17" i="176"/>
  <c r="E18" i="176"/>
  <c r="G19" i="176"/>
  <c r="C21" i="176"/>
  <c r="E22" i="176"/>
  <c r="G23" i="176"/>
  <c r="C25" i="176"/>
  <c r="E26" i="176"/>
  <c r="G27" i="176"/>
  <c r="C29" i="176"/>
  <c r="E30" i="176"/>
  <c r="G31" i="176"/>
  <c r="C33" i="176"/>
  <c r="E34" i="176"/>
  <c r="G35" i="176"/>
  <c r="C37" i="176"/>
  <c r="E38" i="176"/>
  <c r="G39" i="176"/>
  <c r="B12" i="176"/>
  <c r="D13" i="176"/>
  <c r="F14" i="176"/>
  <c r="B16" i="176"/>
  <c r="D17" i="176"/>
  <c r="F18" i="176"/>
  <c r="B20" i="176"/>
  <c r="D21" i="176"/>
  <c r="F22" i="176"/>
  <c r="B24" i="176"/>
  <c r="D25" i="176"/>
  <c r="F26" i="176"/>
  <c r="B28" i="176"/>
  <c r="D29" i="176"/>
  <c r="F30" i="176"/>
  <c r="B32" i="176"/>
  <c r="D33" i="176"/>
  <c r="F34" i="176"/>
  <c r="B36" i="176"/>
  <c r="D37" i="176"/>
  <c r="F38" i="176"/>
  <c r="B40" i="176"/>
  <c r="C6" i="176"/>
  <c r="C12" i="176"/>
  <c r="E13" i="176"/>
  <c r="G14" i="176"/>
  <c r="C16" i="176"/>
  <c r="E17" i="176"/>
  <c r="G18" i="176"/>
  <c r="C20" i="176"/>
  <c r="E21" i="176"/>
  <c r="G22" i="176"/>
  <c r="C24" i="176"/>
  <c r="E25" i="176"/>
  <c r="G26" i="176"/>
  <c r="C28" i="176"/>
  <c r="E29" i="176"/>
  <c r="G30" i="176"/>
  <c r="C32" i="176"/>
  <c r="E33" i="176"/>
  <c r="G34" i="176"/>
  <c r="C36" i="176"/>
  <c r="E37" i="176"/>
  <c r="G38" i="176"/>
  <c r="C40" i="176"/>
  <c r="B11" i="176"/>
  <c r="D12" i="176"/>
  <c r="F13" i="176"/>
  <c r="B15" i="176"/>
  <c r="D16" i="176"/>
  <c r="F17" i="176"/>
  <c r="B19" i="176"/>
  <c r="D20" i="176"/>
  <c r="F21" i="176"/>
  <c r="B23" i="176"/>
  <c r="D24" i="176"/>
  <c r="F25" i="176"/>
  <c r="B27" i="176"/>
  <c r="D28" i="176"/>
  <c r="F29" i="176"/>
  <c r="B31" i="176"/>
  <c r="D32" i="176"/>
  <c r="F33" i="176"/>
  <c r="B35" i="176"/>
  <c r="D36" i="176"/>
  <c r="F37" i="176"/>
  <c r="B39" i="176"/>
  <c r="D40" i="176"/>
  <c r="C11" i="176"/>
  <c r="E12" i="176"/>
  <c r="G13" i="176"/>
  <c r="C15" i="176"/>
  <c r="E16" i="176"/>
  <c r="G17" i="176"/>
  <c r="C19" i="176"/>
  <c r="E20" i="176"/>
  <c r="G21" i="176"/>
  <c r="C23" i="176"/>
  <c r="E24" i="176"/>
  <c r="G25" i="176"/>
  <c r="C27" i="176"/>
  <c r="E28" i="176"/>
  <c r="G29" i="176"/>
  <c r="C31" i="176"/>
  <c r="E32" i="176"/>
  <c r="G33" i="176"/>
  <c r="C35" i="176"/>
  <c r="E36" i="176"/>
  <c r="G37" i="176"/>
  <c r="C39" i="176"/>
  <c r="E40" i="176"/>
  <c r="D11" i="176"/>
  <c r="F12" i="176"/>
  <c r="B14" i="176"/>
  <c r="D15" i="176"/>
  <c r="F16" i="176"/>
  <c r="B18" i="176"/>
  <c r="D19" i="176"/>
  <c r="F20" i="176"/>
  <c r="B22" i="176"/>
  <c r="D23" i="176"/>
  <c r="F24" i="176"/>
  <c r="B26" i="176"/>
  <c r="D27" i="176"/>
  <c r="F28" i="176"/>
  <c r="B30" i="176"/>
  <c r="D31" i="176"/>
  <c r="F32" i="176"/>
  <c r="B34" i="176"/>
  <c r="D35" i="176"/>
  <c r="F36" i="176"/>
  <c r="B38" i="176"/>
  <c r="D39" i="176"/>
  <c r="F40" i="176"/>
  <c r="E11" i="176"/>
  <c r="G12" i="176"/>
  <c r="C14" i="176"/>
  <c r="E15" i="176"/>
  <c r="G16" i="176"/>
  <c r="C18" i="176"/>
  <c r="E19" i="176"/>
  <c r="G20" i="176"/>
  <c r="C22" i="176"/>
  <c r="E23" i="176"/>
  <c r="G24" i="176"/>
  <c r="C26" i="176"/>
  <c r="E27" i="176"/>
  <c r="G28" i="176"/>
  <c r="C30" i="176"/>
  <c r="E31" i="176"/>
  <c r="G32" i="176"/>
  <c r="C34" i="176"/>
  <c r="E35" i="176"/>
  <c r="G36" i="176"/>
  <c r="C38" i="176"/>
  <c r="E39" i="176"/>
  <c r="G19" i="175"/>
  <c r="B25" i="175"/>
  <c r="D30" i="175"/>
  <c r="E30" i="175"/>
  <c r="D14" i="175"/>
  <c r="F35" i="175"/>
  <c r="E14" i="175"/>
  <c r="G35" i="175"/>
  <c r="F15" i="175"/>
  <c r="B21" i="175"/>
  <c r="D26" i="175"/>
  <c r="F31" i="175"/>
  <c r="B37" i="175"/>
  <c r="G15" i="175"/>
  <c r="C21" i="175"/>
  <c r="E26" i="175"/>
  <c r="G31" i="175"/>
  <c r="C37" i="175"/>
  <c r="F11" i="175"/>
  <c r="B17" i="175"/>
  <c r="D22" i="175"/>
  <c r="F27" i="175"/>
  <c r="B33" i="175"/>
  <c r="D38" i="175"/>
  <c r="G11" i="175"/>
  <c r="C17" i="175"/>
  <c r="E22" i="175"/>
  <c r="G27" i="175"/>
  <c r="C33" i="175"/>
  <c r="E38" i="175"/>
  <c r="B13" i="175"/>
  <c r="D18" i="175"/>
  <c r="F23" i="175"/>
  <c r="B29" i="175"/>
  <c r="D34" i="175"/>
  <c r="F39" i="175"/>
  <c r="C13" i="175"/>
  <c r="E18" i="175"/>
  <c r="G23" i="175"/>
  <c r="C29" i="175"/>
  <c r="E34" i="175"/>
  <c r="G39" i="175"/>
  <c r="B12" i="175"/>
  <c r="D13" i="175"/>
  <c r="F14" i="175"/>
  <c r="B16" i="175"/>
  <c r="D17" i="175"/>
  <c r="F18" i="175"/>
  <c r="B20" i="175"/>
  <c r="D21" i="175"/>
  <c r="F22" i="175"/>
  <c r="B24" i="175"/>
  <c r="D25" i="175"/>
  <c r="F26" i="175"/>
  <c r="B28" i="175"/>
  <c r="D29" i="175"/>
  <c r="F30" i="175"/>
  <c r="B32" i="175"/>
  <c r="D33" i="175"/>
  <c r="F34" i="175"/>
  <c r="B36" i="175"/>
  <c r="D37" i="175"/>
  <c r="F38" i="175"/>
  <c r="B40" i="175"/>
  <c r="C6" i="175"/>
  <c r="C12" i="175"/>
  <c r="E13" i="175"/>
  <c r="G14" i="175"/>
  <c r="C16" i="175"/>
  <c r="E17" i="175"/>
  <c r="G18" i="175"/>
  <c r="C20" i="175"/>
  <c r="E21" i="175"/>
  <c r="G22" i="175"/>
  <c r="C24" i="175"/>
  <c r="E25" i="175"/>
  <c r="G26" i="175"/>
  <c r="C28" i="175"/>
  <c r="E29" i="175"/>
  <c r="G30" i="175"/>
  <c r="C32" i="175"/>
  <c r="E33" i="175"/>
  <c r="G34" i="175"/>
  <c r="C36" i="175"/>
  <c r="E37" i="175"/>
  <c r="G38" i="175"/>
  <c r="C40" i="175"/>
  <c r="B11" i="175"/>
  <c r="D12" i="175"/>
  <c r="F13" i="175"/>
  <c r="B15" i="175"/>
  <c r="D16" i="175"/>
  <c r="F17" i="175"/>
  <c r="B19" i="175"/>
  <c r="D20" i="175"/>
  <c r="F21" i="175"/>
  <c r="B23" i="175"/>
  <c r="D24" i="175"/>
  <c r="F25" i="175"/>
  <c r="B27" i="175"/>
  <c r="D28" i="175"/>
  <c r="F29" i="175"/>
  <c r="B31" i="175"/>
  <c r="D32" i="175"/>
  <c r="F33" i="175"/>
  <c r="B35" i="175"/>
  <c r="D36" i="175"/>
  <c r="F37" i="175"/>
  <c r="B39" i="175"/>
  <c r="D40" i="175"/>
  <c r="C11" i="175"/>
  <c r="E12" i="175"/>
  <c r="G13" i="175"/>
  <c r="C15" i="175"/>
  <c r="E16" i="175"/>
  <c r="G17" i="175"/>
  <c r="C19" i="175"/>
  <c r="E20" i="175"/>
  <c r="G21" i="175"/>
  <c r="C23" i="175"/>
  <c r="E24" i="175"/>
  <c r="G25" i="175"/>
  <c r="C27" i="175"/>
  <c r="E28" i="175"/>
  <c r="G29" i="175"/>
  <c r="C31" i="175"/>
  <c r="E32" i="175"/>
  <c r="G33" i="175"/>
  <c r="C35" i="175"/>
  <c r="E36" i="175"/>
  <c r="G37" i="175"/>
  <c r="C39" i="175"/>
  <c r="E40" i="175"/>
  <c r="D11" i="175"/>
  <c r="F12" i="175"/>
  <c r="B14" i="175"/>
  <c r="D15" i="175"/>
  <c r="F16" i="175"/>
  <c r="B18" i="175"/>
  <c r="D19" i="175"/>
  <c r="F20" i="175"/>
  <c r="B22" i="175"/>
  <c r="D23" i="175"/>
  <c r="F24" i="175"/>
  <c r="B26" i="175"/>
  <c r="D27" i="175"/>
  <c r="F28" i="175"/>
  <c r="B30" i="175"/>
  <c r="D31" i="175"/>
  <c r="F32" i="175"/>
  <c r="B34" i="175"/>
  <c r="D35" i="175"/>
  <c r="F36" i="175"/>
  <c r="B38" i="175"/>
  <c r="D39" i="175"/>
  <c r="F40" i="175"/>
  <c r="E11" i="175"/>
  <c r="G12" i="175"/>
  <c r="C14" i="175"/>
  <c r="E15" i="175"/>
  <c r="G16" i="175"/>
  <c r="C18" i="175"/>
  <c r="E19" i="175"/>
  <c r="G20" i="175"/>
  <c r="C22" i="175"/>
  <c r="E23" i="175"/>
  <c r="G24" i="175"/>
  <c r="C26" i="175"/>
  <c r="E27" i="175"/>
  <c r="G28" i="175"/>
  <c r="C30" i="175"/>
  <c r="E31" i="175"/>
  <c r="G32" i="175"/>
  <c r="C34" i="175"/>
  <c r="E35" i="175"/>
  <c r="G36" i="175"/>
  <c r="C38" i="175"/>
  <c r="E39" i="175"/>
  <c r="E14" i="174"/>
  <c r="G19" i="174"/>
  <c r="C25" i="174"/>
  <c r="E30" i="174"/>
  <c r="G35" i="174"/>
  <c r="D14" i="174"/>
  <c r="F19" i="174"/>
  <c r="B25" i="174"/>
  <c r="D30" i="174"/>
  <c r="F35" i="174"/>
  <c r="F15" i="174"/>
  <c r="B21" i="174"/>
  <c r="D26" i="174"/>
  <c r="F31" i="174"/>
  <c r="B37" i="174"/>
  <c r="G15" i="174"/>
  <c r="C21" i="174"/>
  <c r="E26" i="174"/>
  <c r="G31" i="174"/>
  <c r="C37" i="174"/>
  <c r="F11" i="174"/>
  <c r="B17" i="174"/>
  <c r="D22" i="174"/>
  <c r="F27" i="174"/>
  <c r="B33" i="174"/>
  <c r="D38" i="174"/>
  <c r="G11" i="174"/>
  <c r="C17" i="174"/>
  <c r="E22" i="174"/>
  <c r="G27" i="174"/>
  <c r="C33" i="174"/>
  <c r="E38" i="174"/>
  <c r="B13" i="174"/>
  <c r="D18" i="174"/>
  <c r="F23" i="174"/>
  <c r="B29" i="174"/>
  <c r="D34" i="174"/>
  <c r="F39" i="174"/>
  <c r="C13" i="174"/>
  <c r="E18" i="174"/>
  <c r="G23" i="174"/>
  <c r="C29" i="174"/>
  <c r="E34" i="174"/>
  <c r="G39" i="174"/>
  <c r="B12" i="174"/>
  <c r="F14" i="174"/>
  <c r="B16" i="174"/>
  <c r="D17" i="174"/>
  <c r="F18" i="174"/>
  <c r="B20" i="174"/>
  <c r="D21" i="174"/>
  <c r="F22" i="174"/>
  <c r="B24" i="174"/>
  <c r="D25" i="174"/>
  <c r="F26" i="174"/>
  <c r="D29" i="174"/>
  <c r="F30" i="174"/>
  <c r="B32" i="174"/>
  <c r="D33" i="174"/>
  <c r="F34" i="174"/>
  <c r="B36" i="174"/>
  <c r="D37" i="174"/>
  <c r="F38" i="174"/>
  <c r="B40" i="174"/>
  <c r="C6" i="174"/>
  <c r="C12" i="174"/>
  <c r="E13" i="174"/>
  <c r="G14" i="174"/>
  <c r="C16" i="174"/>
  <c r="E17" i="174"/>
  <c r="G18" i="174"/>
  <c r="C20" i="174"/>
  <c r="E21" i="174"/>
  <c r="G22" i="174"/>
  <c r="C24" i="174"/>
  <c r="E25" i="174"/>
  <c r="G26" i="174"/>
  <c r="C28" i="174"/>
  <c r="E29" i="174"/>
  <c r="G30" i="174"/>
  <c r="C32" i="174"/>
  <c r="E33" i="174"/>
  <c r="G34" i="174"/>
  <c r="C36" i="174"/>
  <c r="E37" i="174"/>
  <c r="G38" i="174"/>
  <c r="C40" i="174"/>
  <c r="B11" i="174"/>
  <c r="D12" i="174"/>
  <c r="F13" i="174"/>
  <c r="B15" i="174"/>
  <c r="D16" i="174"/>
  <c r="F17" i="174"/>
  <c r="B19" i="174"/>
  <c r="D20" i="174"/>
  <c r="F21" i="174"/>
  <c r="B23" i="174"/>
  <c r="D24" i="174"/>
  <c r="F25" i="174"/>
  <c r="B27" i="174"/>
  <c r="D28" i="174"/>
  <c r="F29" i="174"/>
  <c r="B31" i="174"/>
  <c r="D32" i="174"/>
  <c r="F33" i="174"/>
  <c r="B35" i="174"/>
  <c r="D36" i="174"/>
  <c r="F37" i="174"/>
  <c r="B39" i="174"/>
  <c r="D40" i="174"/>
  <c r="D13" i="174"/>
  <c r="B28" i="174"/>
  <c r="C11" i="174"/>
  <c r="E12" i="174"/>
  <c r="G13" i="174"/>
  <c r="C15" i="174"/>
  <c r="E16" i="174"/>
  <c r="G17" i="174"/>
  <c r="C19" i="174"/>
  <c r="E20" i="174"/>
  <c r="G21" i="174"/>
  <c r="C23" i="174"/>
  <c r="E24" i="174"/>
  <c r="G25" i="174"/>
  <c r="C27" i="174"/>
  <c r="E28" i="174"/>
  <c r="G29" i="174"/>
  <c r="C31" i="174"/>
  <c r="E32" i="174"/>
  <c r="G33" i="174"/>
  <c r="C35" i="174"/>
  <c r="E36" i="174"/>
  <c r="G37" i="174"/>
  <c r="C39" i="174"/>
  <c r="E40" i="174"/>
  <c r="D11" i="174"/>
  <c r="F12" i="174"/>
  <c r="B14" i="174"/>
  <c r="D15" i="174"/>
  <c r="F16" i="174"/>
  <c r="B18" i="174"/>
  <c r="D19" i="174"/>
  <c r="F20" i="174"/>
  <c r="B22" i="174"/>
  <c r="D23" i="174"/>
  <c r="F24" i="174"/>
  <c r="B26" i="174"/>
  <c r="D27" i="174"/>
  <c r="F28" i="174"/>
  <c r="B30" i="174"/>
  <c r="D31" i="174"/>
  <c r="F32" i="174"/>
  <c r="B34" i="174"/>
  <c r="D35" i="174"/>
  <c r="F36" i="174"/>
  <c r="B38" i="174"/>
  <c r="D39" i="174"/>
  <c r="F40" i="174"/>
  <c r="E11" i="174"/>
  <c r="G12" i="174"/>
  <c r="C14" i="174"/>
  <c r="E15" i="174"/>
  <c r="G16" i="174"/>
  <c r="C18" i="174"/>
  <c r="E19" i="174"/>
  <c r="G20" i="174"/>
  <c r="C22" i="174"/>
  <c r="E23" i="174"/>
  <c r="G24" i="174"/>
  <c r="C26" i="174"/>
  <c r="E27" i="174"/>
  <c r="G28" i="174"/>
  <c r="C30" i="174"/>
  <c r="E31" i="174"/>
  <c r="G32" i="174"/>
  <c r="C34" i="174"/>
  <c r="E35" i="174"/>
  <c r="G36" i="174"/>
  <c r="C38" i="174"/>
  <c r="E39" i="174"/>
  <c r="D14" i="173"/>
  <c r="F19" i="173"/>
  <c r="B25" i="173"/>
  <c r="D30" i="173"/>
  <c r="F35" i="173"/>
  <c r="E14" i="173"/>
  <c r="G19" i="173"/>
  <c r="C25" i="173"/>
  <c r="E30" i="173"/>
  <c r="G35" i="173"/>
  <c r="F15" i="173"/>
  <c r="B21" i="173"/>
  <c r="D26" i="173"/>
  <c r="F31" i="173"/>
  <c r="B37" i="173"/>
  <c r="G15" i="173"/>
  <c r="C21" i="173"/>
  <c r="E26" i="173"/>
  <c r="G31" i="173"/>
  <c r="C37" i="173"/>
  <c r="F11" i="173"/>
  <c r="B17" i="173"/>
  <c r="D22" i="173"/>
  <c r="F27" i="173"/>
  <c r="B33" i="173"/>
  <c r="D38" i="173"/>
  <c r="G11" i="173"/>
  <c r="C17" i="173"/>
  <c r="E22" i="173"/>
  <c r="G27" i="173"/>
  <c r="C33" i="173"/>
  <c r="E38" i="173"/>
  <c r="B13" i="173"/>
  <c r="D18" i="173"/>
  <c r="F23" i="173"/>
  <c r="B29" i="173"/>
  <c r="D34" i="173"/>
  <c r="F39" i="173"/>
  <c r="C13" i="173"/>
  <c r="E18" i="173"/>
  <c r="G23" i="173"/>
  <c r="C29" i="173"/>
  <c r="E34" i="173"/>
  <c r="G39" i="173"/>
  <c r="B12" i="173"/>
  <c r="D13" i="173"/>
  <c r="F14" i="173"/>
  <c r="B16" i="173"/>
  <c r="D17" i="173"/>
  <c r="F18" i="173"/>
  <c r="B20" i="173"/>
  <c r="D21" i="173"/>
  <c r="F22" i="173"/>
  <c r="B24" i="173"/>
  <c r="D25" i="173"/>
  <c r="F26" i="173"/>
  <c r="B28" i="173"/>
  <c r="D29" i="173"/>
  <c r="F30" i="173"/>
  <c r="B32" i="173"/>
  <c r="D33" i="173"/>
  <c r="F34" i="173"/>
  <c r="B36" i="173"/>
  <c r="D37" i="173"/>
  <c r="F38" i="173"/>
  <c r="B40" i="173"/>
  <c r="C6" i="173"/>
  <c r="C12" i="173"/>
  <c r="E13" i="173"/>
  <c r="G14" i="173"/>
  <c r="C16" i="173"/>
  <c r="E17" i="173"/>
  <c r="G18" i="173"/>
  <c r="C20" i="173"/>
  <c r="E21" i="173"/>
  <c r="G22" i="173"/>
  <c r="C24" i="173"/>
  <c r="E25" i="173"/>
  <c r="G26" i="173"/>
  <c r="C28" i="173"/>
  <c r="E29" i="173"/>
  <c r="G30" i="173"/>
  <c r="C32" i="173"/>
  <c r="E33" i="173"/>
  <c r="G34" i="173"/>
  <c r="C36" i="173"/>
  <c r="E37" i="173"/>
  <c r="G38" i="173"/>
  <c r="C40" i="173"/>
  <c r="B11" i="173"/>
  <c r="D12" i="173"/>
  <c r="F13" i="173"/>
  <c r="B15" i="173"/>
  <c r="D16" i="173"/>
  <c r="F17" i="173"/>
  <c r="B19" i="173"/>
  <c r="D20" i="173"/>
  <c r="F21" i="173"/>
  <c r="B23" i="173"/>
  <c r="D24" i="173"/>
  <c r="F25" i="173"/>
  <c r="B27" i="173"/>
  <c r="D28" i="173"/>
  <c r="F29" i="173"/>
  <c r="B31" i="173"/>
  <c r="D32" i="173"/>
  <c r="F33" i="173"/>
  <c r="B35" i="173"/>
  <c r="D36" i="173"/>
  <c r="F37" i="173"/>
  <c r="B39" i="173"/>
  <c r="D40" i="173"/>
  <c r="C11" i="173"/>
  <c r="E12" i="173"/>
  <c r="G13" i="173"/>
  <c r="C15" i="173"/>
  <c r="E16" i="173"/>
  <c r="G17" i="173"/>
  <c r="C19" i="173"/>
  <c r="E20" i="173"/>
  <c r="G21" i="173"/>
  <c r="C23" i="173"/>
  <c r="E24" i="173"/>
  <c r="G25" i="173"/>
  <c r="C27" i="173"/>
  <c r="E28" i="173"/>
  <c r="G29" i="173"/>
  <c r="C31" i="173"/>
  <c r="E32" i="173"/>
  <c r="G33" i="173"/>
  <c r="C35" i="173"/>
  <c r="E36" i="173"/>
  <c r="G37" i="173"/>
  <c r="C39" i="173"/>
  <c r="E40" i="173"/>
  <c r="D11" i="173"/>
  <c r="F12" i="173"/>
  <c r="B14" i="173"/>
  <c r="D15" i="173"/>
  <c r="F16" i="173"/>
  <c r="B18" i="173"/>
  <c r="D19" i="173"/>
  <c r="F20" i="173"/>
  <c r="B22" i="173"/>
  <c r="D23" i="173"/>
  <c r="F24" i="173"/>
  <c r="B26" i="173"/>
  <c r="D27" i="173"/>
  <c r="F28" i="173"/>
  <c r="B30" i="173"/>
  <c r="D31" i="173"/>
  <c r="F32" i="173"/>
  <c r="B34" i="173"/>
  <c r="D35" i="173"/>
  <c r="F36" i="173"/>
  <c r="B38" i="173"/>
  <c r="D39" i="173"/>
  <c r="F40" i="173"/>
  <c r="E11" i="173"/>
  <c r="G12" i="173"/>
  <c r="C14" i="173"/>
  <c r="E15" i="173"/>
  <c r="G16" i="173"/>
  <c r="C18" i="173"/>
  <c r="E19" i="173"/>
  <c r="G20" i="173"/>
  <c r="C22" i="173"/>
  <c r="E23" i="173"/>
  <c r="G24" i="173"/>
  <c r="C26" i="173"/>
  <c r="E27" i="173"/>
  <c r="G28" i="173"/>
  <c r="C30" i="173"/>
  <c r="E31" i="173"/>
  <c r="G32" i="173"/>
  <c r="C34" i="173"/>
  <c r="E35" i="173"/>
  <c r="G36" i="173"/>
  <c r="C38" i="173"/>
  <c r="E39" i="173"/>
  <c r="G19" i="172"/>
  <c r="E30" i="172"/>
  <c r="C21" i="172"/>
  <c r="G31" i="172"/>
  <c r="G11" i="172"/>
  <c r="E22" i="172"/>
  <c r="C33" i="172"/>
  <c r="C13" i="172"/>
  <c r="G23" i="172"/>
  <c r="E34" i="172"/>
  <c r="E14" i="172"/>
  <c r="C25" i="172"/>
  <c r="G35" i="172"/>
  <c r="G15" i="172"/>
  <c r="E26" i="172"/>
  <c r="C37" i="172"/>
  <c r="C17" i="172"/>
  <c r="G27" i="172"/>
  <c r="E38" i="172"/>
  <c r="E18" i="172"/>
  <c r="C29" i="172"/>
  <c r="G39" i="172"/>
  <c r="F11" i="172"/>
  <c r="B13" i="172"/>
  <c r="D14" i="172"/>
  <c r="F15" i="172"/>
  <c r="B17" i="172"/>
  <c r="D18" i="172"/>
  <c r="F19" i="172"/>
  <c r="B21" i="172"/>
  <c r="D22" i="172"/>
  <c r="F23" i="172"/>
  <c r="B25" i="172"/>
  <c r="D26" i="172"/>
  <c r="F27" i="172"/>
  <c r="B29" i="172"/>
  <c r="D30" i="172"/>
  <c r="F31" i="172"/>
  <c r="B33" i="172"/>
  <c r="D34" i="172"/>
  <c r="F35" i="172"/>
  <c r="B37" i="172"/>
  <c r="D38" i="172"/>
  <c r="F39" i="172"/>
  <c r="B12" i="172"/>
  <c r="D13" i="172"/>
  <c r="F14" i="172"/>
  <c r="B16" i="172"/>
  <c r="D17" i="172"/>
  <c r="F18" i="172"/>
  <c r="B20" i="172"/>
  <c r="D21" i="172"/>
  <c r="F22" i="172"/>
  <c r="B24" i="172"/>
  <c r="D25" i="172"/>
  <c r="F26" i="172"/>
  <c r="B28" i="172"/>
  <c r="D29" i="172"/>
  <c r="F30" i="172"/>
  <c r="B32" i="172"/>
  <c r="D33" i="172"/>
  <c r="F34" i="172"/>
  <c r="B36" i="172"/>
  <c r="D37" i="172"/>
  <c r="F38" i="172"/>
  <c r="B40" i="172"/>
  <c r="C6" i="172"/>
  <c r="C12" i="172"/>
  <c r="E13" i="172"/>
  <c r="G14" i="172"/>
  <c r="C16" i="172"/>
  <c r="E17" i="172"/>
  <c r="G18" i="172"/>
  <c r="C20" i="172"/>
  <c r="E21" i="172"/>
  <c r="G22" i="172"/>
  <c r="C24" i="172"/>
  <c r="E25" i="172"/>
  <c r="G26" i="172"/>
  <c r="C28" i="172"/>
  <c r="E29" i="172"/>
  <c r="G30" i="172"/>
  <c r="C32" i="172"/>
  <c r="E33" i="172"/>
  <c r="G34" i="172"/>
  <c r="C36" i="172"/>
  <c r="E37" i="172"/>
  <c r="G38" i="172"/>
  <c r="C40" i="172"/>
  <c r="B11" i="172"/>
  <c r="D12" i="172"/>
  <c r="F13" i="172"/>
  <c r="B15" i="172"/>
  <c r="D16" i="172"/>
  <c r="F17" i="172"/>
  <c r="B19" i="172"/>
  <c r="D20" i="172"/>
  <c r="F21" i="172"/>
  <c r="B23" i="172"/>
  <c r="D24" i="172"/>
  <c r="F25" i="172"/>
  <c r="B27" i="172"/>
  <c r="D28" i="172"/>
  <c r="F29" i="172"/>
  <c r="B31" i="172"/>
  <c r="D32" i="172"/>
  <c r="F33" i="172"/>
  <c r="B35" i="172"/>
  <c r="D36" i="172"/>
  <c r="F37" i="172"/>
  <c r="B39" i="172"/>
  <c r="D40" i="172"/>
  <c r="C11" i="172"/>
  <c r="E12" i="172"/>
  <c r="G13" i="172"/>
  <c r="C15" i="172"/>
  <c r="E16" i="172"/>
  <c r="G17" i="172"/>
  <c r="C19" i="172"/>
  <c r="E20" i="172"/>
  <c r="G21" i="172"/>
  <c r="C23" i="172"/>
  <c r="E24" i="172"/>
  <c r="G25" i="172"/>
  <c r="C27" i="172"/>
  <c r="E28" i="172"/>
  <c r="G29" i="172"/>
  <c r="C31" i="172"/>
  <c r="E32" i="172"/>
  <c r="G33" i="172"/>
  <c r="C35" i="172"/>
  <c r="E36" i="172"/>
  <c r="G37" i="172"/>
  <c r="C39" i="172"/>
  <c r="E40" i="172"/>
  <c r="D11" i="172"/>
  <c r="F12" i="172"/>
  <c r="B14" i="172"/>
  <c r="D15" i="172"/>
  <c r="F16" i="172"/>
  <c r="B18" i="172"/>
  <c r="D19" i="172"/>
  <c r="F20" i="172"/>
  <c r="B22" i="172"/>
  <c r="D23" i="172"/>
  <c r="F24" i="172"/>
  <c r="B26" i="172"/>
  <c r="D27" i="172"/>
  <c r="F28" i="172"/>
  <c r="B30" i="172"/>
  <c r="D31" i="172"/>
  <c r="F32" i="172"/>
  <c r="B34" i="172"/>
  <c r="D35" i="172"/>
  <c r="F36" i="172"/>
  <c r="B38" i="172"/>
  <c r="D39" i="172"/>
  <c r="F40" i="172"/>
  <c r="E11" i="172"/>
  <c r="G12" i="172"/>
  <c r="C14" i="172"/>
  <c r="E15" i="172"/>
  <c r="G16" i="172"/>
  <c r="C18" i="172"/>
  <c r="E19" i="172"/>
  <c r="G20" i="172"/>
  <c r="C22" i="172"/>
  <c r="E23" i="172"/>
  <c r="G24" i="172"/>
  <c r="C26" i="172"/>
  <c r="E27" i="172"/>
  <c r="G28" i="172"/>
  <c r="C30" i="172"/>
  <c r="E31" i="172"/>
  <c r="G32" i="172"/>
  <c r="C34" i="172"/>
  <c r="E35" i="172"/>
  <c r="G36" i="172"/>
  <c r="C38" i="172"/>
  <c r="E39" i="172"/>
  <c r="G26" i="170"/>
  <c r="F19" i="171"/>
  <c r="D30" i="171"/>
  <c r="F11" i="171"/>
  <c r="D22" i="171"/>
  <c r="B33" i="171"/>
  <c r="B13" i="171"/>
  <c r="F23" i="171"/>
  <c r="D34" i="171"/>
  <c r="B21" i="171"/>
  <c r="D14" i="171"/>
  <c r="B25" i="171"/>
  <c r="F35" i="171"/>
  <c r="F15" i="171"/>
  <c r="D26" i="171"/>
  <c r="B37" i="171"/>
  <c r="F31" i="171"/>
  <c r="B17" i="171"/>
  <c r="F27" i="171"/>
  <c r="D38" i="171"/>
  <c r="D18" i="171"/>
  <c r="B29" i="171"/>
  <c r="F39" i="171"/>
  <c r="D34" i="170"/>
  <c r="G11" i="171"/>
  <c r="C13" i="171"/>
  <c r="E14" i="171"/>
  <c r="G15" i="171"/>
  <c r="C17" i="171"/>
  <c r="E18" i="171"/>
  <c r="G19" i="171"/>
  <c r="C21" i="171"/>
  <c r="E22" i="171"/>
  <c r="G23" i="171"/>
  <c r="C25" i="171"/>
  <c r="E26" i="171"/>
  <c r="G27" i="171"/>
  <c r="C29" i="171"/>
  <c r="E30" i="171"/>
  <c r="G31" i="171"/>
  <c r="C33" i="171"/>
  <c r="E34" i="171"/>
  <c r="G35" i="171"/>
  <c r="C37" i="171"/>
  <c r="E38" i="171"/>
  <c r="G39" i="171"/>
  <c r="B12" i="171"/>
  <c r="D13" i="171"/>
  <c r="F14" i="171"/>
  <c r="B16" i="171"/>
  <c r="D17" i="171"/>
  <c r="F18" i="171"/>
  <c r="B20" i="171"/>
  <c r="D21" i="171"/>
  <c r="F22" i="171"/>
  <c r="B24" i="171"/>
  <c r="D25" i="171"/>
  <c r="F26" i="171"/>
  <c r="B28" i="171"/>
  <c r="D29" i="171"/>
  <c r="F30" i="171"/>
  <c r="B32" i="171"/>
  <c r="D33" i="171"/>
  <c r="F34" i="171"/>
  <c r="B36" i="171"/>
  <c r="D37" i="171"/>
  <c r="F38" i="171"/>
  <c r="B40" i="171"/>
  <c r="C6" i="171"/>
  <c r="C12" i="171"/>
  <c r="E13" i="171"/>
  <c r="G14" i="171"/>
  <c r="C16" i="171"/>
  <c r="E17" i="171"/>
  <c r="G18" i="171"/>
  <c r="C20" i="171"/>
  <c r="E21" i="171"/>
  <c r="G22" i="171"/>
  <c r="C24" i="171"/>
  <c r="E25" i="171"/>
  <c r="G26" i="171"/>
  <c r="C28" i="171"/>
  <c r="E29" i="171"/>
  <c r="G30" i="171"/>
  <c r="C32" i="171"/>
  <c r="E33" i="171"/>
  <c r="G34" i="171"/>
  <c r="C36" i="171"/>
  <c r="E37" i="171"/>
  <c r="G38" i="171"/>
  <c r="C40" i="171"/>
  <c r="B11" i="171"/>
  <c r="D12" i="171"/>
  <c r="F13" i="171"/>
  <c r="B15" i="171"/>
  <c r="D16" i="171"/>
  <c r="F17" i="171"/>
  <c r="B19" i="171"/>
  <c r="D20" i="171"/>
  <c r="F21" i="171"/>
  <c r="B23" i="171"/>
  <c r="D24" i="171"/>
  <c r="F25" i="171"/>
  <c r="B27" i="171"/>
  <c r="D28" i="171"/>
  <c r="F29" i="171"/>
  <c r="B31" i="171"/>
  <c r="D32" i="171"/>
  <c r="F33" i="171"/>
  <c r="B35" i="171"/>
  <c r="D36" i="171"/>
  <c r="F37" i="171"/>
  <c r="B39" i="171"/>
  <c r="D40" i="171"/>
  <c r="C11" i="171"/>
  <c r="E12" i="171"/>
  <c r="G13" i="171"/>
  <c r="C15" i="171"/>
  <c r="E16" i="171"/>
  <c r="G17" i="171"/>
  <c r="C19" i="171"/>
  <c r="E20" i="171"/>
  <c r="G21" i="171"/>
  <c r="C23" i="171"/>
  <c r="E24" i="171"/>
  <c r="G25" i="171"/>
  <c r="C27" i="171"/>
  <c r="E28" i="171"/>
  <c r="G29" i="171"/>
  <c r="C31" i="171"/>
  <c r="E32" i="171"/>
  <c r="G33" i="171"/>
  <c r="C35" i="171"/>
  <c r="E36" i="171"/>
  <c r="G37" i="171"/>
  <c r="C39" i="171"/>
  <c r="E40" i="171"/>
  <c r="B13" i="170"/>
  <c r="D11" i="171"/>
  <c r="F12" i="171"/>
  <c r="B14" i="171"/>
  <c r="D15" i="171"/>
  <c r="F16" i="171"/>
  <c r="B18" i="171"/>
  <c r="D19" i="171"/>
  <c r="F20" i="171"/>
  <c r="B22" i="171"/>
  <c r="D23" i="171"/>
  <c r="F24" i="171"/>
  <c r="B26" i="171"/>
  <c r="D27" i="171"/>
  <c r="F28" i="171"/>
  <c r="B30" i="171"/>
  <c r="D31" i="171"/>
  <c r="F32" i="171"/>
  <c r="B34" i="171"/>
  <c r="D35" i="171"/>
  <c r="F36" i="171"/>
  <c r="B38" i="171"/>
  <c r="D39" i="171"/>
  <c r="F40" i="171"/>
  <c r="G19" i="170"/>
  <c r="E11" i="171"/>
  <c r="G12" i="171"/>
  <c r="C14" i="171"/>
  <c r="E15" i="171"/>
  <c r="G16" i="171"/>
  <c r="C18" i="171"/>
  <c r="E19" i="171"/>
  <c r="G20" i="171"/>
  <c r="C22" i="171"/>
  <c r="E23" i="171"/>
  <c r="G24" i="171"/>
  <c r="C26" i="171"/>
  <c r="E27" i="171"/>
  <c r="G28" i="171"/>
  <c r="C30" i="171"/>
  <c r="E31" i="171"/>
  <c r="G32" i="171"/>
  <c r="C34" i="171"/>
  <c r="E35" i="171"/>
  <c r="G36" i="171"/>
  <c r="C38" i="171"/>
  <c r="E39" i="171"/>
  <c r="C12" i="170"/>
  <c r="F19" i="170"/>
  <c r="E26" i="170"/>
  <c r="E33" i="170"/>
  <c r="E13" i="170"/>
  <c r="B21" i="170"/>
  <c r="G27" i="170"/>
  <c r="G34" i="170"/>
  <c r="E14" i="170"/>
  <c r="E21" i="170"/>
  <c r="B29" i="170"/>
  <c r="G35" i="170"/>
  <c r="G15" i="170"/>
  <c r="G22" i="170"/>
  <c r="D30" i="170"/>
  <c r="C37" i="170"/>
  <c r="C16" i="170"/>
  <c r="F23" i="170"/>
  <c r="E30" i="170"/>
  <c r="E37" i="170"/>
  <c r="C17" i="170"/>
  <c r="C24" i="170"/>
  <c r="F31" i="170"/>
  <c r="E38" i="170"/>
  <c r="C6" i="170"/>
  <c r="D18" i="170"/>
  <c r="C25" i="170"/>
  <c r="C32" i="170"/>
  <c r="F39" i="170"/>
  <c r="C13" i="170"/>
  <c r="B17" i="170"/>
  <c r="C20" i="170"/>
  <c r="G23" i="170"/>
  <c r="F27" i="170"/>
  <c r="G30" i="170"/>
  <c r="E34" i="170"/>
  <c r="D38" i="170"/>
  <c r="D14" i="170"/>
  <c r="E17" i="170"/>
  <c r="C21" i="170"/>
  <c r="B25" i="170"/>
  <c r="C28" i="170"/>
  <c r="G31" i="170"/>
  <c r="F35" i="170"/>
  <c r="G38" i="170"/>
  <c r="F11" i="170"/>
  <c r="G14" i="170"/>
  <c r="E18" i="170"/>
  <c r="D22" i="170"/>
  <c r="E25" i="170"/>
  <c r="C29" i="170"/>
  <c r="B33" i="170"/>
  <c r="C36" i="170"/>
  <c r="G39" i="170"/>
  <c r="G11" i="170"/>
  <c r="F15" i="170"/>
  <c r="G18" i="170"/>
  <c r="E22" i="170"/>
  <c r="D26" i="170"/>
  <c r="E29" i="170"/>
  <c r="C33" i="170"/>
  <c r="B37" i="170"/>
  <c r="C40" i="170"/>
  <c r="B12" i="170"/>
  <c r="D13" i="170"/>
  <c r="F14" i="170"/>
  <c r="B16" i="170"/>
  <c r="D17" i="170"/>
  <c r="F18" i="170"/>
  <c r="B20" i="170"/>
  <c r="D21" i="170"/>
  <c r="F22" i="170"/>
  <c r="B24" i="170"/>
  <c r="D25" i="170"/>
  <c r="F26" i="170"/>
  <c r="B28" i="170"/>
  <c r="D29" i="170"/>
  <c r="F30" i="170"/>
  <c r="B32" i="170"/>
  <c r="D33" i="170"/>
  <c r="F34" i="170"/>
  <c r="B36" i="170"/>
  <c r="D37" i="170"/>
  <c r="F38" i="170"/>
  <c r="B40" i="170"/>
  <c r="B11" i="170"/>
  <c r="D12" i="170"/>
  <c r="F13" i="170"/>
  <c r="B15" i="170"/>
  <c r="D16" i="170"/>
  <c r="F17" i="170"/>
  <c r="B19" i="170"/>
  <c r="D20" i="170"/>
  <c r="F21" i="170"/>
  <c r="B23" i="170"/>
  <c r="D24" i="170"/>
  <c r="F25" i="170"/>
  <c r="B27" i="170"/>
  <c r="D28" i="170"/>
  <c r="F29" i="170"/>
  <c r="B31" i="170"/>
  <c r="D32" i="170"/>
  <c r="F33" i="170"/>
  <c r="B35" i="170"/>
  <c r="D36" i="170"/>
  <c r="F37" i="170"/>
  <c r="B39" i="170"/>
  <c r="D40" i="170"/>
  <c r="C11" i="170"/>
  <c r="E12" i="170"/>
  <c r="G13" i="170"/>
  <c r="C15" i="170"/>
  <c r="E16" i="170"/>
  <c r="G17" i="170"/>
  <c r="C19" i="170"/>
  <c r="E20" i="170"/>
  <c r="G21" i="170"/>
  <c r="C23" i="170"/>
  <c r="E24" i="170"/>
  <c r="G25" i="170"/>
  <c r="C27" i="170"/>
  <c r="E28" i="170"/>
  <c r="G29" i="170"/>
  <c r="C31" i="170"/>
  <c r="E32" i="170"/>
  <c r="G33" i="170"/>
  <c r="C35" i="170"/>
  <c r="E36" i="170"/>
  <c r="G37" i="170"/>
  <c r="C39" i="170"/>
  <c r="E40" i="170"/>
  <c r="D11" i="170"/>
  <c r="F12" i="170"/>
  <c r="B14" i="170"/>
  <c r="D15" i="170"/>
  <c r="F16" i="170"/>
  <c r="B18" i="170"/>
  <c r="D19" i="170"/>
  <c r="F20" i="170"/>
  <c r="B22" i="170"/>
  <c r="D23" i="170"/>
  <c r="F24" i="170"/>
  <c r="B26" i="170"/>
  <c r="D27" i="170"/>
  <c r="F28" i="170"/>
  <c r="B30" i="170"/>
  <c r="D31" i="170"/>
  <c r="F32" i="170"/>
  <c r="B34" i="170"/>
  <c r="D35" i="170"/>
  <c r="F36" i="170"/>
  <c r="B38" i="170"/>
  <c r="D39" i="170"/>
  <c r="F40" i="170"/>
  <c r="E11" i="170"/>
  <c r="G12" i="170"/>
  <c r="C14" i="170"/>
  <c r="E15" i="170"/>
  <c r="G16" i="170"/>
  <c r="C18" i="170"/>
  <c r="E19" i="170"/>
  <c r="G20" i="170"/>
  <c r="C22" i="170"/>
  <c r="E23" i="170"/>
  <c r="G24" i="170"/>
  <c r="C26" i="170"/>
  <c r="E27" i="170"/>
  <c r="G28" i="170"/>
  <c r="C30" i="170"/>
  <c r="E31" i="170"/>
  <c r="G32" i="170"/>
  <c r="C34" i="170"/>
  <c r="E35" i="170"/>
  <c r="G36" i="170"/>
  <c r="C38" i="170"/>
  <c r="E39" i="170"/>
  <c r="D14" i="169"/>
  <c r="F19" i="169"/>
  <c r="B25" i="169"/>
  <c r="D30" i="169"/>
  <c r="F35" i="169"/>
  <c r="C6" i="169"/>
  <c r="G14" i="169"/>
  <c r="C20" i="169"/>
  <c r="E25" i="169"/>
  <c r="G30" i="169"/>
  <c r="C36" i="169"/>
  <c r="C11" i="169"/>
  <c r="F15" i="169"/>
  <c r="B21" i="169"/>
  <c r="D26" i="169"/>
  <c r="F31" i="169"/>
  <c r="B37" i="169"/>
  <c r="F11" i="169"/>
  <c r="C16" i="169"/>
  <c r="E21" i="169"/>
  <c r="G26" i="169"/>
  <c r="C32" i="169"/>
  <c r="E37" i="169"/>
  <c r="C12" i="169"/>
  <c r="B17" i="169"/>
  <c r="D22" i="169"/>
  <c r="F27" i="169"/>
  <c r="B33" i="169"/>
  <c r="D38" i="169"/>
  <c r="E12" i="169"/>
  <c r="E17" i="169"/>
  <c r="G22" i="169"/>
  <c r="C28" i="169"/>
  <c r="E33" i="169"/>
  <c r="G38" i="169"/>
  <c r="B13" i="169"/>
  <c r="D18" i="169"/>
  <c r="F23" i="169"/>
  <c r="B29" i="169"/>
  <c r="D34" i="169"/>
  <c r="F39" i="169"/>
  <c r="F27" i="168"/>
  <c r="E13" i="169"/>
  <c r="G18" i="169"/>
  <c r="C24" i="169"/>
  <c r="E29" i="169"/>
  <c r="G34" i="169"/>
  <c r="C40" i="169"/>
  <c r="B33" i="168"/>
  <c r="G11" i="169"/>
  <c r="C13" i="169"/>
  <c r="E14" i="169"/>
  <c r="G15" i="169"/>
  <c r="C17" i="169"/>
  <c r="E18" i="169"/>
  <c r="G19" i="169"/>
  <c r="C21" i="169"/>
  <c r="E22" i="169"/>
  <c r="G23" i="169"/>
  <c r="C25" i="169"/>
  <c r="E26" i="169"/>
  <c r="G27" i="169"/>
  <c r="C29" i="169"/>
  <c r="E30" i="169"/>
  <c r="G31" i="169"/>
  <c r="C33" i="169"/>
  <c r="E34" i="169"/>
  <c r="G35" i="169"/>
  <c r="C37" i="169"/>
  <c r="E38" i="169"/>
  <c r="G39" i="169"/>
  <c r="B12" i="169"/>
  <c r="D13" i="169"/>
  <c r="F14" i="169"/>
  <c r="B16" i="169"/>
  <c r="D17" i="169"/>
  <c r="F18" i="169"/>
  <c r="B20" i="169"/>
  <c r="D21" i="169"/>
  <c r="F22" i="169"/>
  <c r="B24" i="169"/>
  <c r="D25" i="169"/>
  <c r="F26" i="169"/>
  <c r="B28" i="169"/>
  <c r="D29" i="169"/>
  <c r="F30" i="169"/>
  <c r="B32" i="169"/>
  <c r="D33" i="169"/>
  <c r="F34" i="169"/>
  <c r="B36" i="169"/>
  <c r="D37" i="169"/>
  <c r="F38" i="169"/>
  <c r="B40" i="169"/>
  <c r="B11" i="169"/>
  <c r="D12" i="169"/>
  <c r="F13" i="169"/>
  <c r="B15" i="169"/>
  <c r="D16" i="169"/>
  <c r="F17" i="169"/>
  <c r="B19" i="169"/>
  <c r="D20" i="169"/>
  <c r="F21" i="169"/>
  <c r="B23" i="169"/>
  <c r="D24" i="169"/>
  <c r="F25" i="169"/>
  <c r="B27" i="169"/>
  <c r="D28" i="169"/>
  <c r="F29" i="169"/>
  <c r="B31" i="169"/>
  <c r="D32" i="169"/>
  <c r="F33" i="169"/>
  <c r="B35" i="169"/>
  <c r="D36" i="169"/>
  <c r="F37" i="169"/>
  <c r="B39" i="169"/>
  <c r="D40" i="169"/>
  <c r="G13" i="169"/>
  <c r="C15" i="169"/>
  <c r="E16" i="169"/>
  <c r="G17" i="169"/>
  <c r="C19" i="169"/>
  <c r="E20" i="169"/>
  <c r="G21" i="169"/>
  <c r="C23" i="169"/>
  <c r="E24" i="169"/>
  <c r="G25" i="169"/>
  <c r="C27" i="169"/>
  <c r="E28" i="169"/>
  <c r="G29" i="169"/>
  <c r="C31" i="169"/>
  <c r="E32" i="169"/>
  <c r="G33" i="169"/>
  <c r="C35" i="169"/>
  <c r="E36" i="169"/>
  <c r="G37" i="169"/>
  <c r="C39" i="169"/>
  <c r="E40" i="169"/>
  <c r="C13" i="168"/>
  <c r="D11" i="169"/>
  <c r="F12" i="169"/>
  <c r="B14" i="169"/>
  <c r="D15" i="169"/>
  <c r="F16" i="169"/>
  <c r="B18" i="169"/>
  <c r="D19" i="169"/>
  <c r="F20" i="169"/>
  <c r="B22" i="169"/>
  <c r="D23" i="169"/>
  <c r="F24" i="169"/>
  <c r="B26" i="169"/>
  <c r="D27" i="169"/>
  <c r="F28" i="169"/>
  <c r="B30" i="169"/>
  <c r="D31" i="169"/>
  <c r="F32" i="169"/>
  <c r="B34" i="169"/>
  <c r="D35" i="169"/>
  <c r="F36" i="169"/>
  <c r="B38" i="169"/>
  <c r="D39" i="169"/>
  <c r="F40" i="169"/>
  <c r="E18" i="168"/>
  <c r="E11" i="169"/>
  <c r="G12" i="169"/>
  <c r="C14" i="169"/>
  <c r="E15" i="169"/>
  <c r="G16" i="169"/>
  <c r="C18" i="169"/>
  <c r="E19" i="169"/>
  <c r="G20" i="169"/>
  <c r="C22" i="169"/>
  <c r="E23" i="169"/>
  <c r="G24" i="169"/>
  <c r="C26" i="169"/>
  <c r="E27" i="169"/>
  <c r="G28" i="169"/>
  <c r="C30" i="169"/>
  <c r="E31" i="169"/>
  <c r="G32" i="169"/>
  <c r="C34" i="169"/>
  <c r="E35" i="169"/>
  <c r="G36" i="169"/>
  <c r="C38" i="169"/>
  <c r="E39" i="169"/>
  <c r="E14" i="168"/>
  <c r="C29" i="168"/>
  <c r="B17" i="168"/>
  <c r="E30" i="168"/>
  <c r="G19" i="168"/>
  <c r="E34" i="168"/>
  <c r="D22" i="168"/>
  <c r="G35" i="168"/>
  <c r="G23" i="168"/>
  <c r="D38" i="168"/>
  <c r="F11" i="168"/>
  <c r="C25" i="168"/>
  <c r="G39" i="168"/>
  <c r="D14" i="168"/>
  <c r="F19" i="168"/>
  <c r="B25" i="168"/>
  <c r="D30" i="168"/>
  <c r="F35" i="168"/>
  <c r="F15" i="168"/>
  <c r="B21" i="168"/>
  <c r="D26" i="168"/>
  <c r="F31" i="168"/>
  <c r="B37" i="168"/>
  <c r="G15" i="168"/>
  <c r="C21" i="168"/>
  <c r="E26" i="168"/>
  <c r="G31" i="168"/>
  <c r="C37" i="168"/>
  <c r="G11" i="168"/>
  <c r="C17" i="168"/>
  <c r="E22" i="168"/>
  <c r="G27" i="168"/>
  <c r="C33" i="168"/>
  <c r="E38" i="168"/>
  <c r="B13" i="168"/>
  <c r="D18" i="168"/>
  <c r="F23" i="168"/>
  <c r="B29" i="168"/>
  <c r="D34" i="168"/>
  <c r="F39" i="168"/>
  <c r="B12" i="168"/>
  <c r="D13" i="168"/>
  <c r="F14" i="168"/>
  <c r="B16" i="168"/>
  <c r="D17" i="168"/>
  <c r="F18" i="168"/>
  <c r="B20" i="168"/>
  <c r="D21" i="168"/>
  <c r="F22" i="168"/>
  <c r="B24" i="168"/>
  <c r="D25" i="168"/>
  <c r="F26" i="168"/>
  <c r="B28" i="168"/>
  <c r="D29" i="168"/>
  <c r="F30" i="168"/>
  <c r="B32" i="168"/>
  <c r="D33" i="168"/>
  <c r="F34" i="168"/>
  <c r="B36" i="168"/>
  <c r="D37" i="168"/>
  <c r="F38" i="168"/>
  <c r="B40" i="168"/>
  <c r="C6" i="168"/>
  <c r="C12" i="168"/>
  <c r="E13" i="168"/>
  <c r="G14" i="168"/>
  <c r="C16" i="168"/>
  <c r="E17" i="168"/>
  <c r="G18" i="168"/>
  <c r="C20" i="168"/>
  <c r="E21" i="168"/>
  <c r="G22" i="168"/>
  <c r="C24" i="168"/>
  <c r="E25" i="168"/>
  <c r="G26" i="168"/>
  <c r="C28" i="168"/>
  <c r="E29" i="168"/>
  <c r="G30" i="168"/>
  <c r="C32" i="168"/>
  <c r="E33" i="168"/>
  <c r="G34" i="168"/>
  <c r="C36" i="168"/>
  <c r="E37" i="168"/>
  <c r="G38" i="168"/>
  <c r="C40" i="168"/>
  <c r="B11" i="168"/>
  <c r="D12" i="168"/>
  <c r="F13" i="168"/>
  <c r="B15" i="168"/>
  <c r="D16" i="168"/>
  <c r="F17" i="168"/>
  <c r="B19" i="168"/>
  <c r="D20" i="168"/>
  <c r="F21" i="168"/>
  <c r="B23" i="168"/>
  <c r="D24" i="168"/>
  <c r="F25" i="168"/>
  <c r="B27" i="168"/>
  <c r="D28" i="168"/>
  <c r="F29" i="168"/>
  <c r="B31" i="168"/>
  <c r="D32" i="168"/>
  <c r="F33" i="168"/>
  <c r="B35" i="168"/>
  <c r="D36" i="168"/>
  <c r="F37" i="168"/>
  <c r="B39" i="168"/>
  <c r="D40" i="168"/>
  <c r="C11" i="168"/>
  <c r="E12" i="168"/>
  <c r="G13" i="168"/>
  <c r="C15" i="168"/>
  <c r="E16" i="168"/>
  <c r="G17" i="168"/>
  <c r="C19" i="168"/>
  <c r="E20" i="168"/>
  <c r="G21" i="168"/>
  <c r="C23" i="168"/>
  <c r="E24" i="168"/>
  <c r="G25" i="168"/>
  <c r="C27" i="168"/>
  <c r="E28" i="168"/>
  <c r="G29" i="168"/>
  <c r="C31" i="168"/>
  <c r="E32" i="168"/>
  <c r="G33" i="168"/>
  <c r="C35" i="168"/>
  <c r="E36" i="168"/>
  <c r="G37" i="168"/>
  <c r="C39" i="168"/>
  <c r="E40" i="168"/>
  <c r="D11" i="168"/>
  <c r="F12" i="168"/>
  <c r="B14" i="168"/>
  <c r="D15" i="168"/>
  <c r="F16" i="168"/>
  <c r="B18" i="168"/>
  <c r="D19" i="168"/>
  <c r="F20" i="168"/>
  <c r="B22" i="168"/>
  <c r="D23" i="168"/>
  <c r="F24" i="168"/>
  <c r="B26" i="168"/>
  <c r="D27" i="168"/>
  <c r="F28" i="168"/>
  <c r="B30" i="168"/>
  <c r="D31" i="168"/>
  <c r="F32" i="168"/>
  <c r="B34" i="168"/>
  <c r="D35" i="168"/>
  <c r="F36" i="168"/>
  <c r="B38" i="168"/>
  <c r="D39" i="168"/>
  <c r="F40" i="168"/>
  <c r="E11" i="168"/>
  <c r="G12" i="168"/>
  <c r="C14" i="168"/>
  <c r="E15" i="168"/>
  <c r="G16" i="168"/>
  <c r="C18" i="168"/>
  <c r="E19" i="168"/>
  <c r="G20" i="168"/>
  <c r="C22" i="168"/>
  <c r="E23" i="168"/>
  <c r="G24" i="168"/>
  <c r="C26" i="168"/>
  <c r="E27" i="168"/>
  <c r="G28" i="168"/>
  <c r="C30" i="168"/>
  <c r="E31" i="168"/>
  <c r="G32" i="168"/>
  <c r="C34" i="168"/>
  <c r="E35" i="168"/>
  <c r="G36" i="168"/>
  <c r="C38" i="168"/>
  <c r="E39" i="168"/>
  <c r="G14" i="167"/>
  <c r="C20" i="167"/>
  <c r="E25" i="167"/>
  <c r="G30" i="167"/>
  <c r="C36" i="167"/>
  <c r="D14" i="167"/>
  <c r="F19" i="167"/>
  <c r="B25" i="167"/>
  <c r="D30" i="167"/>
  <c r="F35" i="167"/>
  <c r="F15" i="167"/>
  <c r="B21" i="167"/>
  <c r="D26" i="167"/>
  <c r="F31" i="167"/>
  <c r="B37" i="167"/>
  <c r="C6" i="167"/>
  <c r="C16" i="167"/>
  <c r="E21" i="167"/>
  <c r="G26" i="167"/>
  <c r="C32" i="167"/>
  <c r="E37" i="167"/>
  <c r="F11" i="167"/>
  <c r="B17" i="167"/>
  <c r="D22" i="167"/>
  <c r="F27" i="167"/>
  <c r="B33" i="167"/>
  <c r="D38" i="167"/>
  <c r="C12" i="167"/>
  <c r="E17" i="167"/>
  <c r="G22" i="167"/>
  <c r="C28" i="167"/>
  <c r="E33" i="167"/>
  <c r="G38" i="167"/>
  <c r="B13" i="167"/>
  <c r="D18" i="167"/>
  <c r="F23" i="167"/>
  <c r="B29" i="167"/>
  <c r="D34" i="167"/>
  <c r="F39" i="167"/>
  <c r="E13" i="167"/>
  <c r="G18" i="167"/>
  <c r="C24" i="167"/>
  <c r="E29" i="167"/>
  <c r="G34" i="167"/>
  <c r="C40" i="167"/>
  <c r="G11" i="167"/>
  <c r="C13" i="167"/>
  <c r="E14" i="167"/>
  <c r="G15" i="167"/>
  <c r="C17" i="167"/>
  <c r="E18" i="167"/>
  <c r="G19" i="167"/>
  <c r="C21" i="167"/>
  <c r="E22" i="167"/>
  <c r="G23" i="167"/>
  <c r="C25" i="167"/>
  <c r="E26" i="167"/>
  <c r="G27" i="167"/>
  <c r="C29" i="167"/>
  <c r="E30" i="167"/>
  <c r="G31" i="167"/>
  <c r="C33" i="167"/>
  <c r="E34" i="167"/>
  <c r="G35" i="167"/>
  <c r="C37" i="167"/>
  <c r="E38" i="167"/>
  <c r="G39" i="167"/>
  <c r="B12" i="167"/>
  <c r="D13" i="167"/>
  <c r="F14" i="167"/>
  <c r="B16" i="167"/>
  <c r="D17" i="167"/>
  <c r="F18" i="167"/>
  <c r="B20" i="167"/>
  <c r="D21" i="167"/>
  <c r="F22" i="167"/>
  <c r="B24" i="167"/>
  <c r="D25" i="167"/>
  <c r="F26" i="167"/>
  <c r="B28" i="167"/>
  <c r="D29" i="167"/>
  <c r="F30" i="167"/>
  <c r="B32" i="167"/>
  <c r="D33" i="167"/>
  <c r="F34" i="167"/>
  <c r="B36" i="167"/>
  <c r="D37" i="167"/>
  <c r="F38" i="167"/>
  <c r="B40" i="167"/>
  <c r="B11" i="167"/>
  <c r="D12" i="167"/>
  <c r="F13" i="167"/>
  <c r="B15" i="167"/>
  <c r="D16" i="167"/>
  <c r="F17" i="167"/>
  <c r="B19" i="167"/>
  <c r="D20" i="167"/>
  <c r="F21" i="167"/>
  <c r="B23" i="167"/>
  <c r="D24" i="167"/>
  <c r="F25" i="167"/>
  <c r="B27" i="167"/>
  <c r="D28" i="167"/>
  <c r="F29" i="167"/>
  <c r="B31" i="167"/>
  <c r="D32" i="167"/>
  <c r="F33" i="167"/>
  <c r="B35" i="167"/>
  <c r="D36" i="167"/>
  <c r="F37" i="167"/>
  <c r="B39" i="167"/>
  <c r="D40" i="167"/>
  <c r="C11" i="167"/>
  <c r="E12" i="167"/>
  <c r="G13" i="167"/>
  <c r="C15" i="167"/>
  <c r="E16" i="167"/>
  <c r="G17" i="167"/>
  <c r="C19" i="167"/>
  <c r="E20" i="167"/>
  <c r="G21" i="167"/>
  <c r="C23" i="167"/>
  <c r="E24" i="167"/>
  <c r="G25" i="167"/>
  <c r="C27" i="167"/>
  <c r="E28" i="167"/>
  <c r="G29" i="167"/>
  <c r="C31" i="167"/>
  <c r="E32" i="167"/>
  <c r="G33" i="167"/>
  <c r="C35" i="167"/>
  <c r="E36" i="167"/>
  <c r="G37" i="167"/>
  <c r="C39" i="167"/>
  <c r="E40" i="167"/>
  <c r="D11" i="167"/>
  <c r="F12" i="167"/>
  <c r="B14" i="167"/>
  <c r="D15" i="167"/>
  <c r="F16" i="167"/>
  <c r="B18" i="167"/>
  <c r="D19" i="167"/>
  <c r="F20" i="167"/>
  <c r="B22" i="167"/>
  <c r="D23" i="167"/>
  <c r="F24" i="167"/>
  <c r="B26" i="167"/>
  <c r="D27" i="167"/>
  <c r="F28" i="167"/>
  <c r="B30" i="167"/>
  <c r="D31" i="167"/>
  <c r="F32" i="167"/>
  <c r="B34" i="167"/>
  <c r="D35" i="167"/>
  <c r="F36" i="167"/>
  <c r="B38" i="167"/>
  <c r="D39" i="167"/>
  <c r="F40" i="167"/>
  <c r="E11" i="167"/>
  <c r="G12" i="167"/>
  <c r="C14" i="167"/>
  <c r="E15" i="167"/>
  <c r="G16" i="167"/>
  <c r="C18" i="167"/>
  <c r="E19" i="167"/>
  <c r="G20" i="167"/>
  <c r="C22" i="167"/>
  <c r="E23" i="167"/>
  <c r="G24" i="167"/>
  <c r="C26" i="167"/>
  <c r="E27" i="167"/>
  <c r="G28" i="167"/>
  <c r="C30" i="167"/>
  <c r="E31" i="167"/>
  <c r="G32" i="167"/>
  <c r="C34" i="167"/>
  <c r="E35" i="167"/>
  <c r="G36" i="167"/>
  <c r="C38" i="167"/>
  <c r="E39" i="167"/>
  <c r="D14" i="166"/>
  <c r="F19" i="166"/>
  <c r="B25" i="166"/>
  <c r="D30" i="166"/>
  <c r="F35" i="166"/>
  <c r="E14" i="166"/>
  <c r="G19" i="166"/>
  <c r="C25" i="166"/>
  <c r="E30" i="166"/>
  <c r="G35" i="166"/>
  <c r="F15" i="166"/>
  <c r="B21" i="166"/>
  <c r="D26" i="166"/>
  <c r="F31" i="166"/>
  <c r="B37" i="166"/>
  <c r="G31" i="166"/>
  <c r="F11" i="166"/>
  <c r="B17" i="166"/>
  <c r="D22" i="166"/>
  <c r="F27" i="166"/>
  <c r="B33" i="166"/>
  <c r="D38" i="166"/>
  <c r="G11" i="166"/>
  <c r="C17" i="166"/>
  <c r="E22" i="166"/>
  <c r="G27" i="166"/>
  <c r="C33" i="166"/>
  <c r="E38" i="166"/>
  <c r="G15" i="166"/>
  <c r="C21" i="166"/>
  <c r="E26" i="166"/>
  <c r="C37" i="166"/>
  <c r="B13" i="166"/>
  <c r="D18" i="166"/>
  <c r="F23" i="166"/>
  <c r="B29" i="166"/>
  <c r="D34" i="166"/>
  <c r="F39" i="166"/>
  <c r="C13" i="166"/>
  <c r="E18" i="166"/>
  <c r="G23" i="166"/>
  <c r="C29" i="166"/>
  <c r="E34" i="166"/>
  <c r="G39" i="166"/>
  <c r="F19" i="165"/>
  <c r="B12" i="166"/>
  <c r="D13" i="166"/>
  <c r="F14" i="166"/>
  <c r="B16" i="166"/>
  <c r="D17" i="166"/>
  <c r="F18" i="166"/>
  <c r="B20" i="166"/>
  <c r="D21" i="166"/>
  <c r="F22" i="166"/>
  <c r="B24" i="166"/>
  <c r="D25" i="166"/>
  <c r="F26" i="166"/>
  <c r="B28" i="166"/>
  <c r="D29" i="166"/>
  <c r="F30" i="166"/>
  <c r="B32" i="166"/>
  <c r="D33" i="166"/>
  <c r="F34" i="166"/>
  <c r="B36" i="166"/>
  <c r="D37" i="166"/>
  <c r="F38" i="166"/>
  <c r="B40" i="166"/>
  <c r="C6" i="166"/>
  <c r="C12" i="166"/>
  <c r="E13" i="166"/>
  <c r="G14" i="166"/>
  <c r="C16" i="166"/>
  <c r="E17" i="166"/>
  <c r="G18" i="166"/>
  <c r="C20" i="166"/>
  <c r="E21" i="166"/>
  <c r="G22" i="166"/>
  <c r="C24" i="166"/>
  <c r="E25" i="166"/>
  <c r="G26" i="166"/>
  <c r="C28" i="166"/>
  <c r="E29" i="166"/>
  <c r="G30" i="166"/>
  <c r="C32" i="166"/>
  <c r="E33" i="166"/>
  <c r="G34" i="166"/>
  <c r="C36" i="166"/>
  <c r="E37" i="166"/>
  <c r="G38" i="166"/>
  <c r="C40" i="166"/>
  <c r="B11" i="166"/>
  <c r="D12" i="166"/>
  <c r="F13" i="166"/>
  <c r="B15" i="166"/>
  <c r="D16" i="166"/>
  <c r="F17" i="166"/>
  <c r="B19" i="166"/>
  <c r="D20" i="166"/>
  <c r="F21" i="166"/>
  <c r="B23" i="166"/>
  <c r="D24" i="166"/>
  <c r="F25" i="166"/>
  <c r="B27" i="166"/>
  <c r="D28" i="166"/>
  <c r="F29" i="166"/>
  <c r="B31" i="166"/>
  <c r="D32" i="166"/>
  <c r="F33" i="166"/>
  <c r="B35" i="166"/>
  <c r="D36" i="166"/>
  <c r="F37" i="166"/>
  <c r="B39" i="166"/>
  <c r="D40" i="166"/>
  <c r="C11" i="166"/>
  <c r="E12" i="166"/>
  <c r="G13" i="166"/>
  <c r="C15" i="166"/>
  <c r="E16" i="166"/>
  <c r="G17" i="166"/>
  <c r="C19" i="166"/>
  <c r="E20" i="166"/>
  <c r="G21" i="166"/>
  <c r="C23" i="166"/>
  <c r="E24" i="166"/>
  <c r="G25" i="166"/>
  <c r="C27" i="166"/>
  <c r="E28" i="166"/>
  <c r="G29" i="166"/>
  <c r="C31" i="166"/>
  <c r="E32" i="166"/>
  <c r="G33" i="166"/>
  <c r="C35" i="166"/>
  <c r="E36" i="166"/>
  <c r="G37" i="166"/>
  <c r="C39" i="166"/>
  <c r="E40" i="166"/>
  <c r="D11" i="166"/>
  <c r="F12" i="166"/>
  <c r="B14" i="166"/>
  <c r="D15" i="166"/>
  <c r="F16" i="166"/>
  <c r="B18" i="166"/>
  <c r="D19" i="166"/>
  <c r="F20" i="166"/>
  <c r="B22" i="166"/>
  <c r="D23" i="166"/>
  <c r="F24" i="166"/>
  <c r="B26" i="166"/>
  <c r="D27" i="166"/>
  <c r="F28" i="166"/>
  <c r="B30" i="166"/>
  <c r="D31" i="166"/>
  <c r="F32" i="166"/>
  <c r="B34" i="166"/>
  <c r="D35" i="166"/>
  <c r="F36" i="166"/>
  <c r="B38" i="166"/>
  <c r="D39" i="166"/>
  <c r="F40" i="166"/>
  <c r="E11" i="166"/>
  <c r="G12" i="166"/>
  <c r="C14" i="166"/>
  <c r="E15" i="166"/>
  <c r="G16" i="166"/>
  <c r="C18" i="166"/>
  <c r="E19" i="166"/>
  <c r="G20" i="166"/>
  <c r="C22" i="166"/>
  <c r="E23" i="166"/>
  <c r="G24" i="166"/>
  <c r="C26" i="166"/>
  <c r="E27" i="166"/>
  <c r="G28" i="166"/>
  <c r="C30" i="166"/>
  <c r="E31" i="166"/>
  <c r="G32" i="166"/>
  <c r="C34" i="166"/>
  <c r="E35" i="166"/>
  <c r="G36" i="166"/>
  <c r="C38" i="166"/>
  <c r="E39" i="166"/>
  <c r="G19" i="165"/>
  <c r="B25" i="165"/>
  <c r="C25" i="165"/>
  <c r="D30" i="165"/>
  <c r="E30" i="165"/>
  <c r="D14" i="165"/>
  <c r="F35" i="165"/>
  <c r="E14" i="165"/>
  <c r="G35" i="165"/>
  <c r="F15" i="165"/>
  <c r="B21" i="165"/>
  <c r="D26" i="165"/>
  <c r="F31" i="165"/>
  <c r="B37" i="165"/>
  <c r="G15" i="165"/>
  <c r="C21" i="165"/>
  <c r="E26" i="165"/>
  <c r="G31" i="165"/>
  <c r="C37" i="165"/>
  <c r="F11" i="165"/>
  <c r="B17" i="165"/>
  <c r="D22" i="165"/>
  <c r="F27" i="165"/>
  <c r="B33" i="165"/>
  <c r="D38" i="165"/>
  <c r="G11" i="165"/>
  <c r="C17" i="165"/>
  <c r="E22" i="165"/>
  <c r="G27" i="165"/>
  <c r="C33" i="165"/>
  <c r="E38" i="165"/>
  <c r="B13" i="165"/>
  <c r="D18" i="165"/>
  <c r="F23" i="165"/>
  <c r="B29" i="165"/>
  <c r="D34" i="165"/>
  <c r="F39" i="165"/>
  <c r="C13" i="165"/>
  <c r="E18" i="165"/>
  <c r="G23" i="165"/>
  <c r="C29" i="165"/>
  <c r="E34" i="165"/>
  <c r="G39" i="165"/>
  <c r="B12" i="165"/>
  <c r="D13" i="165"/>
  <c r="F14" i="165"/>
  <c r="B16" i="165"/>
  <c r="D17" i="165"/>
  <c r="F18" i="165"/>
  <c r="B20" i="165"/>
  <c r="D21" i="165"/>
  <c r="F22" i="165"/>
  <c r="B24" i="165"/>
  <c r="D25" i="165"/>
  <c r="F26" i="165"/>
  <c r="B28" i="165"/>
  <c r="D29" i="165"/>
  <c r="F30" i="165"/>
  <c r="B32" i="165"/>
  <c r="D33" i="165"/>
  <c r="F34" i="165"/>
  <c r="B36" i="165"/>
  <c r="D37" i="165"/>
  <c r="F38" i="165"/>
  <c r="B40" i="165"/>
  <c r="C6" i="165"/>
  <c r="C12" i="165"/>
  <c r="E13" i="165"/>
  <c r="G14" i="165"/>
  <c r="C16" i="165"/>
  <c r="E17" i="165"/>
  <c r="G18" i="165"/>
  <c r="C20" i="165"/>
  <c r="E21" i="165"/>
  <c r="G22" i="165"/>
  <c r="C24" i="165"/>
  <c r="E25" i="165"/>
  <c r="G26" i="165"/>
  <c r="C28" i="165"/>
  <c r="E29" i="165"/>
  <c r="G30" i="165"/>
  <c r="C32" i="165"/>
  <c r="E33" i="165"/>
  <c r="G34" i="165"/>
  <c r="C36" i="165"/>
  <c r="E37" i="165"/>
  <c r="G38" i="165"/>
  <c r="C40" i="165"/>
  <c r="B11" i="165"/>
  <c r="D12" i="165"/>
  <c r="F13" i="165"/>
  <c r="B15" i="165"/>
  <c r="D16" i="165"/>
  <c r="F17" i="165"/>
  <c r="B19" i="165"/>
  <c r="D20" i="165"/>
  <c r="F21" i="165"/>
  <c r="B23" i="165"/>
  <c r="D24" i="165"/>
  <c r="F25" i="165"/>
  <c r="B27" i="165"/>
  <c r="D28" i="165"/>
  <c r="F29" i="165"/>
  <c r="B31" i="165"/>
  <c r="D32" i="165"/>
  <c r="F33" i="165"/>
  <c r="B35" i="165"/>
  <c r="D36" i="165"/>
  <c r="F37" i="165"/>
  <c r="B39" i="165"/>
  <c r="D40" i="165"/>
  <c r="C11" i="165"/>
  <c r="E12" i="165"/>
  <c r="G13" i="165"/>
  <c r="C15" i="165"/>
  <c r="E16" i="165"/>
  <c r="G17" i="165"/>
  <c r="C19" i="165"/>
  <c r="E20" i="165"/>
  <c r="G21" i="165"/>
  <c r="C23" i="165"/>
  <c r="E24" i="165"/>
  <c r="G25" i="165"/>
  <c r="C27" i="165"/>
  <c r="E28" i="165"/>
  <c r="G29" i="165"/>
  <c r="C31" i="165"/>
  <c r="E32" i="165"/>
  <c r="G33" i="165"/>
  <c r="C35" i="165"/>
  <c r="E36" i="165"/>
  <c r="G37" i="165"/>
  <c r="C39" i="165"/>
  <c r="E40" i="165"/>
  <c r="D11" i="165"/>
  <c r="F12" i="165"/>
  <c r="B14" i="165"/>
  <c r="D15" i="165"/>
  <c r="F16" i="165"/>
  <c r="B18" i="165"/>
  <c r="D19" i="165"/>
  <c r="F20" i="165"/>
  <c r="B22" i="165"/>
  <c r="D23" i="165"/>
  <c r="F24" i="165"/>
  <c r="B26" i="165"/>
  <c r="D27" i="165"/>
  <c r="F28" i="165"/>
  <c r="B30" i="165"/>
  <c r="D31" i="165"/>
  <c r="F32" i="165"/>
  <c r="B34" i="165"/>
  <c r="D35" i="165"/>
  <c r="F36" i="165"/>
  <c r="B38" i="165"/>
  <c r="D39" i="165"/>
  <c r="F40" i="165"/>
  <c r="E11" i="165"/>
  <c r="G12" i="165"/>
  <c r="C14" i="165"/>
  <c r="E15" i="165"/>
  <c r="G16" i="165"/>
  <c r="C18" i="165"/>
  <c r="E19" i="165"/>
  <c r="G20" i="165"/>
  <c r="C22" i="165"/>
  <c r="E23" i="165"/>
  <c r="G24" i="165"/>
  <c r="C26" i="165"/>
  <c r="E27" i="165"/>
  <c r="G28" i="165"/>
  <c r="C30" i="165"/>
  <c r="E31" i="165"/>
  <c r="G32" i="165"/>
  <c r="C34" i="165"/>
  <c r="E35" i="165"/>
  <c r="G36" i="165"/>
  <c r="C38" i="165"/>
  <c r="E39" i="165"/>
  <c r="D18" i="164"/>
  <c r="F19" i="164"/>
  <c r="B29" i="164"/>
  <c r="D30" i="164"/>
  <c r="B21" i="164"/>
  <c r="F31" i="164"/>
  <c r="F11" i="164"/>
  <c r="D22" i="164"/>
  <c r="B33" i="164"/>
  <c r="B13" i="164"/>
  <c r="F23" i="164"/>
  <c r="D34" i="164"/>
  <c r="D14" i="164"/>
  <c r="B25" i="164"/>
  <c r="F35" i="164"/>
  <c r="F15" i="164"/>
  <c r="D26" i="164"/>
  <c r="B37" i="164"/>
  <c r="B17" i="164"/>
  <c r="F27" i="164"/>
  <c r="D38" i="164"/>
  <c r="F39" i="164"/>
  <c r="G11" i="164"/>
  <c r="C13" i="164"/>
  <c r="E14" i="164"/>
  <c r="G15" i="164"/>
  <c r="C17" i="164"/>
  <c r="E18" i="164"/>
  <c r="G19" i="164"/>
  <c r="C21" i="164"/>
  <c r="E22" i="164"/>
  <c r="G23" i="164"/>
  <c r="C25" i="164"/>
  <c r="E26" i="164"/>
  <c r="G27" i="164"/>
  <c r="C29" i="164"/>
  <c r="E30" i="164"/>
  <c r="G31" i="164"/>
  <c r="C33" i="164"/>
  <c r="E34" i="164"/>
  <c r="G35" i="164"/>
  <c r="C37" i="164"/>
  <c r="E38" i="164"/>
  <c r="G39" i="164"/>
  <c r="B12" i="164"/>
  <c r="D13" i="164"/>
  <c r="F14" i="164"/>
  <c r="B16" i="164"/>
  <c r="D17" i="164"/>
  <c r="F18" i="164"/>
  <c r="B20" i="164"/>
  <c r="D21" i="164"/>
  <c r="F22" i="164"/>
  <c r="B24" i="164"/>
  <c r="D25" i="164"/>
  <c r="F26" i="164"/>
  <c r="B28" i="164"/>
  <c r="D29" i="164"/>
  <c r="F30" i="164"/>
  <c r="B32" i="164"/>
  <c r="D33" i="164"/>
  <c r="F34" i="164"/>
  <c r="B36" i="164"/>
  <c r="D37" i="164"/>
  <c r="F38" i="164"/>
  <c r="B40" i="164"/>
  <c r="C6" i="164"/>
  <c r="C12" i="164"/>
  <c r="E13" i="164"/>
  <c r="G14" i="164"/>
  <c r="C16" i="164"/>
  <c r="E17" i="164"/>
  <c r="G18" i="164"/>
  <c r="C20" i="164"/>
  <c r="E21" i="164"/>
  <c r="G22" i="164"/>
  <c r="C24" i="164"/>
  <c r="E25" i="164"/>
  <c r="G26" i="164"/>
  <c r="C28" i="164"/>
  <c r="E29" i="164"/>
  <c r="G30" i="164"/>
  <c r="C32" i="164"/>
  <c r="E33" i="164"/>
  <c r="G34" i="164"/>
  <c r="C36" i="164"/>
  <c r="E37" i="164"/>
  <c r="G38" i="164"/>
  <c r="C40" i="164"/>
  <c r="B11" i="164"/>
  <c r="D12" i="164"/>
  <c r="F13" i="164"/>
  <c r="B15" i="164"/>
  <c r="D16" i="164"/>
  <c r="F17" i="164"/>
  <c r="B19" i="164"/>
  <c r="D20" i="164"/>
  <c r="F21" i="164"/>
  <c r="B23" i="164"/>
  <c r="D24" i="164"/>
  <c r="F25" i="164"/>
  <c r="B27" i="164"/>
  <c r="D28" i="164"/>
  <c r="F29" i="164"/>
  <c r="B31" i="164"/>
  <c r="D32" i="164"/>
  <c r="F33" i="164"/>
  <c r="B35" i="164"/>
  <c r="D36" i="164"/>
  <c r="F37" i="164"/>
  <c r="B39" i="164"/>
  <c r="D40" i="164"/>
  <c r="C11" i="164"/>
  <c r="E12" i="164"/>
  <c r="G13" i="164"/>
  <c r="C15" i="164"/>
  <c r="E16" i="164"/>
  <c r="G17" i="164"/>
  <c r="C19" i="164"/>
  <c r="E20" i="164"/>
  <c r="G21" i="164"/>
  <c r="C23" i="164"/>
  <c r="E24" i="164"/>
  <c r="G25" i="164"/>
  <c r="C27" i="164"/>
  <c r="E28" i="164"/>
  <c r="G29" i="164"/>
  <c r="C31" i="164"/>
  <c r="E32" i="164"/>
  <c r="G33" i="164"/>
  <c r="C35" i="164"/>
  <c r="E36" i="164"/>
  <c r="G37" i="164"/>
  <c r="C39" i="164"/>
  <c r="E40" i="164"/>
  <c r="D11" i="164"/>
  <c r="F12" i="164"/>
  <c r="B14" i="164"/>
  <c r="D15" i="164"/>
  <c r="F16" i="164"/>
  <c r="B18" i="164"/>
  <c r="D19" i="164"/>
  <c r="F20" i="164"/>
  <c r="B22" i="164"/>
  <c r="D23" i="164"/>
  <c r="F24" i="164"/>
  <c r="B26" i="164"/>
  <c r="D27" i="164"/>
  <c r="F28" i="164"/>
  <c r="B30" i="164"/>
  <c r="D31" i="164"/>
  <c r="F32" i="164"/>
  <c r="B34" i="164"/>
  <c r="D35" i="164"/>
  <c r="F36" i="164"/>
  <c r="B38" i="164"/>
  <c r="D39" i="164"/>
  <c r="F40" i="164"/>
  <c r="E11" i="164"/>
  <c r="G12" i="164"/>
  <c r="C14" i="164"/>
  <c r="E15" i="164"/>
  <c r="G16" i="164"/>
  <c r="C18" i="164"/>
  <c r="E19" i="164"/>
  <c r="G20" i="164"/>
  <c r="C22" i="164"/>
  <c r="E23" i="164"/>
  <c r="G24" i="164"/>
  <c r="C26" i="164"/>
  <c r="E27" i="164"/>
  <c r="G28" i="164"/>
  <c r="C30" i="164"/>
  <c r="E31" i="164"/>
  <c r="G32" i="164"/>
  <c r="C34" i="164"/>
  <c r="E35" i="164"/>
  <c r="G36" i="164"/>
  <c r="C38" i="164"/>
  <c r="E39" i="164"/>
  <c r="C17" i="162"/>
  <c r="G19" i="163"/>
  <c r="E30" i="163"/>
  <c r="C21" i="163"/>
  <c r="G31" i="163"/>
  <c r="G11" i="163"/>
  <c r="E22" i="163"/>
  <c r="C33" i="163"/>
  <c r="E14" i="163"/>
  <c r="C25" i="163"/>
  <c r="G35" i="163"/>
  <c r="E34" i="163"/>
  <c r="G15" i="163"/>
  <c r="E26" i="163"/>
  <c r="C37" i="163"/>
  <c r="C13" i="163"/>
  <c r="G23" i="163"/>
  <c r="C17" i="163"/>
  <c r="G27" i="163"/>
  <c r="E38" i="163"/>
  <c r="E18" i="163"/>
  <c r="C29" i="163"/>
  <c r="G39" i="163"/>
  <c r="B13" i="162"/>
  <c r="F11" i="163"/>
  <c r="B13" i="163"/>
  <c r="D14" i="163"/>
  <c r="F15" i="163"/>
  <c r="B17" i="163"/>
  <c r="D18" i="163"/>
  <c r="F19" i="163"/>
  <c r="B21" i="163"/>
  <c r="D22" i="163"/>
  <c r="F23" i="163"/>
  <c r="B25" i="163"/>
  <c r="D26" i="163"/>
  <c r="F27" i="163"/>
  <c r="B29" i="163"/>
  <c r="D30" i="163"/>
  <c r="F31" i="163"/>
  <c r="B33" i="163"/>
  <c r="D34" i="163"/>
  <c r="F35" i="163"/>
  <c r="B37" i="163"/>
  <c r="D38" i="163"/>
  <c r="F39" i="163"/>
  <c r="B12" i="163"/>
  <c r="D13" i="163"/>
  <c r="F14" i="163"/>
  <c r="B16" i="163"/>
  <c r="D17" i="163"/>
  <c r="F18" i="163"/>
  <c r="B20" i="163"/>
  <c r="D21" i="163"/>
  <c r="F22" i="163"/>
  <c r="B24" i="163"/>
  <c r="D25" i="163"/>
  <c r="F26" i="163"/>
  <c r="B28" i="163"/>
  <c r="D29" i="163"/>
  <c r="F30" i="163"/>
  <c r="B32" i="163"/>
  <c r="D33" i="163"/>
  <c r="F34" i="163"/>
  <c r="B36" i="163"/>
  <c r="D37" i="163"/>
  <c r="F38" i="163"/>
  <c r="B40" i="163"/>
  <c r="C6" i="163"/>
  <c r="C12" i="163"/>
  <c r="E13" i="163"/>
  <c r="G14" i="163"/>
  <c r="C16" i="163"/>
  <c r="E17" i="163"/>
  <c r="G18" i="163"/>
  <c r="C20" i="163"/>
  <c r="E21" i="163"/>
  <c r="G22" i="163"/>
  <c r="C24" i="163"/>
  <c r="E25" i="163"/>
  <c r="G26" i="163"/>
  <c r="C28" i="163"/>
  <c r="E29" i="163"/>
  <c r="G30" i="163"/>
  <c r="C32" i="163"/>
  <c r="E33" i="163"/>
  <c r="G34" i="163"/>
  <c r="C36" i="163"/>
  <c r="E37" i="163"/>
  <c r="G38" i="163"/>
  <c r="C40" i="163"/>
  <c r="B11" i="163"/>
  <c r="D12" i="163"/>
  <c r="F13" i="163"/>
  <c r="B15" i="163"/>
  <c r="D16" i="163"/>
  <c r="F17" i="163"/>
  <c r="B19" i="163"/>
  <c r="D20" i="163"/>
  <c r="F21" i="163"/>
  <c r="B23" i="163"/>
  <c r="D24" i="163"/>
  <c r="F25" i="163"/>
  <c r="B27" i="163"/>
  <c r="D28" i="163"/>
  <c r="F29" i="163"/>
  <c r="B31" i="163"/>
  <c r="D32" i="163"/>
  <c r="F33" i="163"/>
  <c r="B35" i="163"/>
  <c r="D36" i="163"/>
  <c r="F37" i="163"/>
  <c r="B39" i="163"/>
  <c r="D40" i="163"/>
  <c r="C11" i="163"/>
  <c r="E12" i="163"/>
  <c r="G13" i="163"/>
  <c r="C15" i="163"/>
  <c r="E16" i="163"/>
  <c r="G17" i="163"/>
  <c r="C19" i="163"/>
  <c r="E20" i="163"/>
  <c r="G21" i="163"/>
  <c r="C23" i="163"/>
  <c r="E24" i="163"/>
  <c r="G25" i="163"/>
  <c r="C27" i="163"/>
  <c r="E28" i="163"/>
  <c r="G29" i="163"/>
  <c r="C31" i="163"/>
  <c r="E32" i="163"/>
  <c r="G33" i="163"/>
  <c r="C35" i="163"/>
  <c r="E36" i="163"/>
  <c r="G37" i="163"/>
  <c r="C39" i="163"/>
  <c r="E40" i="163"/>
  <c r="D11" i="163"/>
  <c r="F12" i="163"/>
  <c r="B14" i="163"/>
  <c r="D15" i="163"/>
  <c r="F16" i="163"/>
  <c r="B18" i="163"/>
  <c r="D19" i="163"/>
  <c r="F20" i="163"/>
  <c r="B22" i="163"/>
  <c r="D23" i="163"/>
  <c r="F24" i="163"/>
  <c r="B26" i="163"/>
  <c r="D27" i="163"/>
  <c r="F28" i="163"/>
  <c r="B30" i="163"/>
  <c r="D31" i="163"/>
  <c r="F32" i="163"/>
  <c r="B34" i="163"/>
  <c r="D35" i="163"/>
  <c r="F36" i="163"/>
  <c r="B38" i="163"/>
  <c r="D39" i="163"/>
  <c r="F40" i="163"/>
  <c r="G11" i="162"/>
  <c r="E11" i="163"/>
  <c r="G12" i="163"/>
  <c r="C14" i="163"/>
  <c r="E15" i="163"/>
  <c r="G16" i="163"/>
  <c r="C18" i="163"/>
  <c r="E19" i="163"/>
  <c r="G20" i="163"/>
  <c r="C22" i="163"/>
  <c r="E23" i="163"/>
  <c r="G24" i="163"/>
  <c r="C26" i="163"/>
  <c r="E27" i="163"/>
  <c r="G28" i="163"/>
  <c r="C30" i="163"/>
  <c r="E31" i="163"/>
  <c r="G32" i="163"/>
  <c r="C34" i="163"/>
  <c r="E35" i="163"/>
  <c r="G36" i="163"/>
  <c r="C38" i="163"/>
  <c r="E39" i="163"/>
  <c r="D18" i="162"/>
  <c r="E22" i="162"/>
  <c r="F23" i="162"/>
  <c r="F31" i="162"/>
  <c r="B33" i="162"/>
  <c r="F11" i="162"/>
  <c r="B17" i="162"/>
  <c r="D22" i="162"/>
  <c r="D30" i="162"/>
  <c r="C13" i="162"/>
  <c r="E18" i="162"/>
  <c r="G23" i="162"/>
  <c r="D34" i="162"/>
  <c r="D14" i="162"/>
  <c r="F19" i="162"/>
  <c r="B25" i="162"/>
  <c r="F35" i="162"/>
  <c r="E14" i="162"/>
  <c r="G19" i="162"/>
  <c r="D26" i="162"/>
  <c r="B37" i="162"/>
  <c r="F15" i="162"/>
  <c r="B21" i="162"/>
  <c r="F27" i="162"/>
  <c r="D38" i="162"/>
  <c r="G15" i="162"/>
  <c r="C21" i="162"/>
  <c r="B29" i="162"/>
  <c r="F39" i="162"/>
  <c r="C25" i="162"/>
  <c r="E26" i="162"/>
  <c r="G27" i="162"/>
  <c r="C29" i="162"/>
  <c r="E30" i="162"/>
  <c r="G31" i="162"/>
  <c r="C33" i="162"/>
  <c r="E34" i="162"/>
  <c r="G35" i="162"/>
  <c r="C37" i="162"/>
  <c r="E38" i="162"/>
  <c r="G39" i="162"/>
  <c r="B12" i="162"/>
  <c r="D13" i="162"/>
  <c r="F14" i="162"/>
  <c r="B16" i="162"/>
  <c r="D17" i="162"/>
  <c r="F18" i="162"/>
  <c r="B20" i="162"/>
  <c r="D21" i="162"/>
  <c r="F22" i="162"/>
  <c r="B24" i="162"/>
  <c r="D25" i="162"/>
  <c r="F26" i="162"/>
  <c r="B28" i="162"/>
  <c r="D29" i="162"/>
  <c r="F30" i="162"/>
  <c r="B32" i="162"/>
  <c r="D33" i="162"/>
  <c r="F34" i="162"/>
  <c r="B36" i="162"/>
  <c r="D37" i="162"/>
  <c r="F38" i="162"/>
  <c r="B40" i="162"/>
  <c r="C6" i="162"/>
  <c r="C12" i="162"/>
  <c r="E13" i="162"/>
  <c r="G14" i="162"/>
  <c r="C16" i="162"/>
  <c r="E17" i="162"/>
  <c r="G18" i="162"/>
  <c r="C20" i="162"/>
  <c r="E21" i="162"/>
  <c r="G22" i="162"/>
  <c r="C24" i="162"/>
  <c r="E25" i="162"/>
  <c r="G26" i="162"/>
  <c r="C28" i="162"/>
  <c r="E29" i="162"/>
  <c r="G30" i="162"/>
  <c r="C32" i="162"/>
  <c r="E33" i="162"/>
  <c r="G34" i="162"/>
  <c r="C36" i="162"/>
  <c r="E37" i="162"/>
  <c r="G38" i="162"/>
  <c r="C40" i="162"/>
  <c r="B11" i="162"/>
  <c r="D12" i="162"/>
  <c r="F13" i="162"/>
  <c r="B15" i="162"/>
  <c r="D16" i="162"/>
  <c r="F17" i="162"/>
  <c r="B19" i="162"/>
  <c r="D20" i="162"/>
  <c r="F21" i="162"/>
  <c r="B23" i="162"/>
  <c r="D24" i="162"/>
  <c r="F25" i="162"/>
  <c r="B27" i="162"/>
  <c r="D28" i="162"/>
  <c r="F29" i="162"/>
  <c r="B31" i="162"/>
  <c r="D32" i="162"/>
  <c r="F33" i="162"/>
  <c r="B35" i="162"/>
  <c r="D36" i="162"/>
  <c r="F37" i="162"/>
  <c r="B39" i="162"/>
  <c r="D40" i="162"/>
  <c r="C11" i="162"/>
  <c r="E12" i="162"/>
  <c r="G13" i="162"/>
  <c r="C15" i="162"/>
  <c r="E16" i="162"/>
  <c r="G17" i="162"/>
  <c r="C19" i="162"/>
  <c r="E20" i="162"/>
  <c r="G21" i="162"/>
  <c r="C23" i="162"/>
  <c r="E24" i="162"/>
  <c r="G25" i="162"/>
  <c r="C27" i="162"/>
  <c r="E28" i="162"/>
  <c r="G29" i="162"/>
  <c r="C31" i="162"/>
  <c r="E32" i="162"/>
  <c r="G33" i="162"/>
  <c r="C35" i="162"/>
  <c r="E36" i="162"/>
  <c r="G37" i="162"/>
  <c r="C39" i="162"/>
  <c r="E40" i="162"/>
  <c r="D11" i="162"/>
  <c r="F12" i="162"/>
  <c r="B14" i="162"/>
  <c r="D15" i="162"/>
  <c r="F16" i="162"/>
  <c r="B18" i="162"/>
  <c r="D19" i="162"/>
  <c r="F20" i="162"/>
  <c r="B22" i="162"/>
  <c r="D23" i="162"/>
  <c r="F24" i="162"/>
  <c r="B26" i="162"/>
  <c r="D27" i="162"/>
  <c r="F28" i="162"/>
  <c r="B30" i="162"/>
  <c r="D31" i="162"/>
  <c r="F32" i="162"/>
  <c r="B34" i="162"/>
  <c r="D35" i="162"/>
  <c r="F36" i="162"/>
  <c r="B38" i="162"/>
  <c r="D39" i="162"/>
  <c r="F40" i="162"/>
  <c r="E11" i="162"/>
  <c r="G12" i="162"/>
  <c r="C14" i="162"/>
  <c r="E15" i="162"/>
  <c r="G16" i="162"/>
  <c r="C18" i="162"/>
  <c r="E19" i="162"/>
  <c r="G20" i="162"/>
  <c r="C22" i="162"/>
  <c r="E23" i="162"/>
  <c r="G24" i="162"/>
  <c r="C26" i="162"/>
  <c r="E27" i="162"/>
  <c r="G28" i="162"/>
  <c r="C30" i="162"/>
  <c r="E31" i="162"/>
  <c r="G32" i="162"/>
  <c r="C34" i="162"/>
  <c r="E35" i="162"/>
  <c r="G36" i="162"/>
  <c r="C38" i="162"/>
  <c r="E39" i="162"/>
  <c r="G19" i="161"/>
  <c r="E30" i="161"/>
  <c r="C13" i="161"/>
  <c r="G23" i="161"/>
  <c r="E34" i="161"/>
  <c r="G11" i="161"/>
  <c r="E22" i="161"/>
  <c r="C33" i="161"/>
  <c r="E14" i="161"/>
  <c r="C25" i="161"/>
  <c r="G35" i="161"/>
  <c r="G15" i="161"/>
  <c r="E26" i="161"/>
  <c r="C37" i="161"/>
  <c r="C21" i="161"/>
  <c r="G31" i="161"/>
  <c r="C17" i="161"/>
  <c r="G27" i="161"/>
  <c r="E38" i="161"/>
  <c r="E18" i="161"/>
  <c r="C29" i="161"/>
  <c r="G39" i="161"/>
  <c r="F14" i="161"/>
  <c r="F18" i="161"/>
  <c r="F22" i="161"/>
  <c r="D25" i="161"/>
  <c r="B28" i="161"/>
  <c r="F30" i="161"/>
  <c r="D33" i="161"/>
  <c r="F34" i="161"/>
  <c r="B36" i="161"/>
  <c r="D37" i="161"/>
  <c r="B40" i="161"/>
  <c r="F11" i="161"/>
  <c r="B13" i="161"/>
  <c r="D14" i="161"/>
  <c r="F15" i="161"/>
  <c r="B17" i="161"/>
  <c r="D18" i="161"/>
  <c r="F19" i="161"/>
  <c r="B21" i="161"/>
  <c r="D22" i="161"/>
  <c r="F23" i="161"/>
  <c r="B25" i="161"/>
  <c r="D26" i="161"/>
  <c r="F27" i="161"/>
  <c r="B29" i="161"/>
  <c r="D30" i="161"/>
  <c r="F31" i="161"/>
  <c r="B33" i="161"/>
  <c r="D34" i="161"/>
  <c r="F35" i="161"/>
  <c r="B37" i="161"/>
  <c r="D38" i="161"/>
  <c r="F39" i="161"/>
  <c r="B12" i="161"/>
  <c r="B16" i="161"/>
  <c r="B20" i="161"/>
  <c r="D29" i="161"/>
  <c r="C6" i="161"/>
  <c r="C12" i="161"/>
  <c r="E13" i="161"/>
  <c r="G14" i="161"/>
  <c r="C16" i="161"/>
  <c r="E17" i="161"/>
  <c r="G18" i="161"/>
  <c r="C20" i="161"/>
  <c r="E21" i="161"/>
  <c r="G22" i="161"/>
  <c r="C24" i="161"/>
  <c r="E25" i="161"/>
  <c r="G26" i="161"/>
  <c r="C28" i="161"/>
  <c r="E29" i="161"/>
  <c r="G30" i="161"/>
  <c r="C32" i="161"/>
  <c r="E33" i="161"/>
  <c r="G34" i="161"/>
  <c r="C36" i="161"/>
  <c r="E37" i="161"/>
  <c r="G38" i="161"/>
  <c r="C40" i="161"/>
  <c r="B11" i="161"/>
  <c r="D12" i="161"/>
  <c r="F13" i="161"/>
  <c r="B15" i="161"/>
  <c r="D16" i="161"/>
  <c r="F17" i="161"/>
  <c r="B19" i="161"/>
  <c r="D20" i="161"/>
  <c r="F21" i="161"/>
  <c r="B23" i="161"/>
  <c r="D24" i="161"/>
  <c r="F25" i="161"/>
  <c r="B27" i="161"/>
  <c r="D28" i="161"/>
  <c r="F29" i="161"/>
  <c r="B31" i="161"/>
  <c r="D32" i="161"/>
  <c r="F33" i="161"/>
  <c r="B35" i="161"/>
  <c r="D36" i="161"/>
  <c r="F37" i="161"/>
  <c r="B39" i="161"/>
  <c r="D40" i="161"/>
  <c r="C11" i="161"/>
  <c r="E12" i="161"/>
  <c r="G13" i="161"/>
  <c r="C15" i="161"/>
  <c r="E16" i="161"/>
  <c r="G17" i="161"/>
  <c r="C19" i="161"/>
  <c r="E20" i="161"/>
  <c r="G21" i="161"/>
  <c r="C23" i="161"/>
  <c r="E24" i="161"/>
  <c r="G25" i="161"/>
  <c r="C27" i="161"/>
  <c r="E28" i="161"/>
  <c r="G29" i="161"/>
  <c r="C31" i="161"/>
  <c r="E32" i="161"/>
  <c r="G33" i="161"/>
  <c r="C35" i="161"/>
  <c r="E36" i="161"/>
  <c r="G37" i="161"/>
  <c r="C39" i="161"/>
  <c r="E40" i="161"/>
  <c r="D13" i="161"/>
  <c r="D17" i="161"/>
  <c r="D21" i="161"/>
  <c r="B24" i="161"/>
  <c r="F26" i="161"/>
  <c r="B32" i="161"/>
  <c r="F38" i="161"/>
  <c r="D11" i="161"/>
  <c r="F12" i="161"/>
  <c r="B14" i="161"/>
  <c r="D15" i="161"/>
  <c r="F16" i="161"/>
  <c r="B18" i="161"/>
  <c r="D19" i="161"/>
  <c r="F20" i="161"/>
  <c r="B22" i="161"/>
  <c r="D23" i="161"/>
  <c r="F24" i="161"/>
  <c r="B26" i="161"/>
  <c r="D27" i="161"/>
  <c r="F28" i="161"/>
  <c r="B30" i="161"/>
  <c r="D31" i="161"/>
  <c r="F32" i="161"/>
  <c r="B34" i="161"/>
  <c r="D35" i="161"/>
  <c r="F36" i="161"/>
  <c r="B38" i="161"/>
  <c r="D39" i="161"/>
  <c r="F40" i="161"/>
  <c r="E11" i="161"/>
  <c r="G12" i="161"/>
  <c r="C14" i="161"/>
  <c r="E15" i="161"/>
  <c r="G16" i="161"/>
  <c r="C18" i="161"/>
  <c r="E19" i="161"/>
  <c r="G20" i="161"/>
  <c r="C22" i="161"/>
  <c r="E23" i="161"/>
  <c r="G24" i="161"/>
  <c r="C26" i="161"/>
  <c r="E27" i="161"/>
  <c r="G28" i="161"/>
  <c r="C30" i="161"/>
  <c r="E31" i="161"/>
  <c r="G32" i="161"/>
  <c r="C34" i="161"/>
  <c r="E35" i="161"/>
  <c r="G36" i="161"/>
  <c r="C38" i="161"/>
  <c r="E39" i="161"/>
  <c r="D14" i="160"/>
  <c r="F19" i="160"/>
  <c r="B25" i="160"/>
  <c r="D30" i="160"/>
  <c r="F35" i="160"/>
  <c r="E14" i="160"/>
  <c r="G19" i="160"/>
  <c r="C25" i="160"/>
  <c r="E30" i="160"/>
  <c r="G35" i="160"/>
  <c r="F15" i="160"/>
  <c r="B21" i="160"/>
  <c r="D26" i="160"/>
  <c r="F31" i="160"/>
  <c r="B37" i="160"/>
  <c r="G15" i="160"/>
  <c r="C21" i="160"/>
  <c r="E26" i="160"/>
  <c r="G31" i="160"/>
  <c r="C37" i="160"/>
  <c r="F11" i="160"/>
  <c r="B17" i="160"/>
  <c r="D22" i="160"/>
  <c r="F27" i="160"/>
  <c r="B33" i="160"/>
  <c r="D38" i="160"/>
  <c r="G11" i="160"/>
  <c r="C17" i="160"/>
  <c r="E22" i="160"/>
  <c r="G27" i="160"/>
  <c r="C33" i="160"/>
  <c r="E38" i="160"/>
  <c r="B13" i="160"/>
  <c r="D18" i="160"/>
  <c r="F23" i="160"/>
  <c r="B29" i="160"/>
  <c r="D34" i="160"/>
  <c r="F39" i="160"/>
  <c r="C13" i="160"/>
  <c r="E18" i="160"/>
  <c r="G23" i="160"/>
  <c r="C29" i="160"/>
  <c r="E34" i="160"/>
  <c r="G39" i="160"/>
  <c r="C6" i="160"/>
  <c r="C12" i="160"/>
  <c r="E13" i="160"/>
  <c r="G14" i="160"/>
  <c r="C16" i="160"/>
  <c r="E17" i="160"/>
  <c r="G18" i="160"/>
  <c r="C20" i="160"/>
  <c r="E21" i="160"/>
  <c r="G22" i="160"/>
  <c r="C24" i="160"/>
  <c r="E25" i="160"/>
  <c r="G26" i="160"/>
  <c r="C28" i="160"/>
  <c r="E29" i="160"/>
  <c r="G30" i="160"/>
  <c r="C32" i="160"/>
  <c r="E33" i="160"/>
  <c r="G34" i="160"/>
  <c r="C36" i="160"/>
  <c r="E37" i="160"/>
  <c r="G38" i="160"/>
  <c r="C40" i="160"/>
  <c r="B12" i="160"/>
  <c r="B16" i="160"/>
  <c r="B20" i="160"/>
  <c r="D21" i="160"/>
  <c r="B24" i="160"/>
  <c r="F30" i="160"/>
  <c r="B11" i="160"/>
  <c r="D12" i="160"/>
  <c r="F13" i="160"/>
  <c r="B15" i="160"/>
  <c r="D16" i="160"/>
  <c r="F17" i="160"/>
  <c r="B19" i="160"/>
  <c r="D20" i="160"/>
  <c r="F21" i="160"/>
  <c r="B23" i="160"/>
  <c r="D24" i="160"/>
  <c r="F25" i="160"/>
  <c r="B27" i="160"/>
  <c r="D28" i="160"/>
  <c r="F29" i="160"/>
  <c r="B31" i="160"/>
  <c r="D32" i="160"/>
  <c r="F33" i="160"/>
  <c r="B35" i="160"/>
  <c r="D36" i="160"/>
  <c r="F37" i="160"/>
  <c r="B39" i="160"/>
  <c r="D40" i="160"/>
  <c r="C11" i="160"/>
  <c r="E12" i="160"/>
  <c r="G13" i="160"/>
  <c r="C15" i="160"/>
  <c r="E16" i="160"/>
  <c r="G17" i="160"/>
  <c r="C19" i="160"/>
  <c r="E20" i="160"/>
  <c r="G21" i="160"/>
  <c r="C23" i="160"/>
  <c r="E24" i="160"/>
  <c r="G25" i="160"/>
  <c r="C27" i="160"/>
  <c r="E28" i="160"/>
  <c r="G29" i="160"/>
  <c r="C31" i="160"/>
  <c r="E32" i="160"/>
  <c r="G33" i="160"/>
  <c r="C35" i="160"/>
  <c r="E36" i="160"/>
  <c r="G37" i="160"/>
  <c r="C39" i="160"/>
  <c r="E40" i="160"/>
  <c r="D11" i="160"/>
  <c r="F12" i="160"/>
  <c r="B14" i="160"/>
  <c r="D15" i="160"/>
  <c r="F16" i="160"/>
  <c r="B18" i="160"/>
  <c r="D19" i="160"/>
  <c r="F20" i="160"/>
  <c r="B22" i="160"/>
  <c r="D23" i="160"/>
  <c r="F24" i="160"/>
  <c r="B26" i="160"/>
  <c r="D27" i="160"/>
  <c r="F28" i="160"/>
  <c r="B30" i="160"/>
  <c r="D31" i="160"/>
  <c r="F32" i="160"/>
  <c r="B34" i="160"/>
  <c r="D35" i="160"/>
  <c r="F36" i="160"/>
  <c r="B38" i="160"/>
  <c r="D39" i="160"/>
  <c r="F40" i="160"/>
  <c r="D13" i="160"/>
  <c r="F14" i="160"/>
  <c r="D17" i="160"/>
  <c r="F18" i="160"/>
  <c r="F22" i="160"/>
  <c r="D25" i="160"/>
  <c r="F26" i="160"/>
  <c r="B28" i="160"/>
  <c r="D29" i="160"/>
  <c r="B32" i="160"/>
  <c r="D33" i="160"/>
  <c r="F34" i="160"/>
  <c r="B36" i="160"/>
  <c r="D37" i="160"/>
  <c r="F38" i="160"/>
  <c r="B40" i="160"/>
  <c r="E11" i="160"/>
  <c r="G12" i="160"/>
  <c r="C14" i="160"/>
  <c r="E15" i="160"/>
  <c r="G16" i="160"/>
  <c r="C18" i="160"/>
  <c r="E19" i="160"/>
  <c r="G20" i="160"/>
  <c r="C22" i="160"/>
  <c r="E23" i="160"/>
  <c r="G24" i="160"/>
  <c r="C26" i="160"/>
  <c r="E27" i="160"/>
  <c r="G28" i="160"/>
  <c r="C30" i="160"/>
  <c r="E31" i="160"/>
  <c r="G32" i="160"/>
  <c r="C34" i="160"/>
  <c r="E35" i="160"/>
  <c r="G36" i="160"/>
  <c r="C38" i="160"/>
  <c r="E39" i="160"/>
  <c r="G19" i="159"/>
  <c r="E30" i="159"/>
  <c r="C21" i="159"/>
  <c r="G31" i="159"/>
  <c r="G11" i="159"/>
  <c r="E22" i="159"/>
  <c r="C33" i="159"/>
  <c r="C13" i="159"/>
  <c r="G23" i="159"/>
  <c r="E34" i="159"/>
  <c r="E14" i="159"/>
  <c r="C25" i="159"/>
  <c r="G35" i="159"/>
  <c r="G15" i="159"/>
  <c r="E26" i="159"/>
  <c r="C37" i="159"/>
  <c r="C17" i="159"/>
  <c r="G27" i="159"/>
  <c r="E38" i="159"/>
  <c r="E18" i="159"/>
  <c r="C29" i="159"/>
  <c r="G39" i="159"/>
  <c r="F11" i="159"/>
  <c r="B13" i="159"/>
  <c r="D14" i="159"/>
  <c r="F15" i="159"/>
  <c r="B17" i="159"/>
  <c r="D18" i="159"/>
  <c r="F19" i="159"/>
  <c r="B21" i="159"/>
  <c r="D22" i="159"/>
  <c r="F23" i="159"/>
  <c r="B25" i="159"/>
  <c r="D26" i="159"/>
  <c r="F27" i="159"/>
  <c r="B29" i="159"/>
  <c r="D30" i="159"/>
  <c r="F31" i="159"/>
  <c r="B33" i="159"/>
  <c r="D34" i="159"/>
  <c r="F35" i="159"/>
  <c r="B37" i="159"/>
  <c r="D38" i="159"/>
  <c r="F39" i="159"/>
  <c r="C6" i="159"/>
  <c r="C12" i="159"/>
  <c r="E13" i="159"/>
  <c r="G14" i="159"/>
  <c r="C16" i="159"/>
  <c r="E17" i="159"/>
  <c r="G18" i="159"/>
  <c r="C20" i="159"/>
  <c r="E21" i="159"/>
  <c r="G22" i="159"/>
  <c r="C24" i="159"/>
  <c r="E25" i="159"/>
  <c r="G26" i="159"/>
  <c r="C28" i="159"/>
  <c r="E29" i="159"/>
  <c r="G30" i="159"/>
  <c r="C32" i="159"/>
  <c r="E33" i="159"/>
  <c r="G34" i="159"/>
  <c r="C36" i="159"/>
  <c r="E37" i="159"/>
  <c r="G38" i="159"/>
  <c r="C40" i="159"/>
  <c r="B12" i="159"/>
  <c r="D13" i="159"/>
  <c r="F14" i="159"/>
  <c r="B16" i="159"/>
  <c r="D17" i="159"/>
  <c r="F18" i="159"/>
  <c r="B20" i="159"/>
  <c r="D21" i="159"/>
  <c r="F22" i="159"/>
  <c r="B24" i="159"/>
  <c r="D25" i="159"/>
  <c r="F26" i="159"/>
  <c r="B28" i="159"/>
  <c r="D29" i="159"/>
  <c r="F30" i="159"/>
  <c r="B32" i="159"/>
  <c r="D33" i="159"/>
  <c r="F34" i="159"/>
  <c r="B36" i="159"/>
  <c r="D37" i="159"/>
  <c r="F38" i="159"/>
  <c r="B40" i="159"/>
  <c r="B11" i="159"/>
  <c r="D12" i="159"/>
  <c r="F13" i="159"/>
  <c r="B15" i="159"/>
  <c r="D16" i="159"/>
  <c r="F17" i="159"/>
  <c r="B19" i="159"/>
  <c r="D20" i="159"/>
  <c r="F21" i="159"/>
  <c r="B23" i="159"/>
  <c r="D24" i="159"/>
  <c r="F25" i="159"/>
  <c r="B27" i="159"/>
  <c r="D28" i="159"/>
  <c r="F29" i="159"/>
  <c r="B31" i="159"/>
  <c r="D32" i="159"/>
  <c r="F33" i="159"/>
  <c r="B35" i="159"/>
  <c r="D36" i="159"/>
  <c r="F37" i="159"/>
  <c r="B39" i="159"/>
  <c r="D40" i="159"/>
  <c r="C11" i="159"/>
  <c r="E12" i="159"/>
  <c r="G13" i="159"/>
  <c r="C15" i="159"/>
  <c r="E16" i="159"/>
  <c r="G17" i="159"/>
  <c r="C19" i="159"/>
  <c r="E20" i="159"/>
  <c r="G21" i="159"/>
  <c r="C23" i="159"/>
  <c r="E24" i="159"/>
  <c r="G25" i="159"/>
  <c r="C27" i="159"/>
  <c r="E28" i="159"/>
  <c r="G29" i="159"/>
  <c r="C31" i="159"/>
  <c r="E32" i="159"/>
  <c r="G33" i="159"/>
  <c r="C35" i="159"/>
  <c r="E36" i="159"/>
  <c r="G37" i="159"/>
  <c r="C39" i="159"/>
  <c r="E40" i="159"/>
  <c r="D11" i="159"/>
  <c r="F12" i="159"/>
  <c r="B14" i="159"/>
  <c r="D15" i="159"/>
  <c r="F16" i="159"/>
  <c r="B18" i="159"/>
  <c r="D19" i="159"/>
  <c r="F20" i="159"/>
  <c r="B22" i="159"/>
  <c r="D23" i="159"/>
  <c r="F24" i="159"/>
  <c r="B26" i="159"/>
  <c r="D27" i="159"/>
  <c r="F28" i="159"/>
  <c r="B30" i="159"/>
  <c r="D31" i="159"/>
  <c r="F32" i="159"/>
  <c r="B34" i="159"/>
  <c r="D35" i="159"/>
  <c r="F36" i="159"/>
  <c r="B38" i="159"/>
  <c r="D39" i="159"/>
  <c r="F40" i="159"/>
  <c r="E11" i="159"/>
  <c r="G12" i="159"/>
  <c r="C14" i="159"/>
  <c r="E15" i="159"/>
  <c r="G16" i="159"/>
  <c r="C18" i="159"/>
  <c r="E19" i="159"/>
  <c r="G20" i="159"/>
  <c r="C22" i="159"/>
  <c r="E23" i="159"/>
  <c r="G24" i="159"/>
  <c r="C26" i="159"/>
  <c r="E27" i="159"/>
  <c r="G28" i="159"/>
  <c r="C30" i="159"/>
  <c r="E31" i="159"/>
  <c r="G32" i="159"/>
  <c r="C34" i="159"/>
  <c r="E35" i="159"/>
  <c r="G36" i="159"/>
  <c r="C38" i="159"/>
  <c r="E39" i="159"/>
  <c r="E34" i="157"/>
  <c r="G19" i="158"/>
  <c r="E30" i="158"/>
  <c r="C21" i="158"/>
  <c r="G31" i="158"/>
  <c r="G11" i="158"/>
  <c r="E22" i="158"/>
  <c r="C33" i="158"/>
  <c r="C13" i="158"/>
  <c r="G23" i="158"/>
  <c r="E34" i="158"/>
  <c r="E14" i="158"/>
  <c r="C25" i="158"/>
  <c r="G35" i="158"/>
  <c r="G15" i="158"/>
  <c r="E26" i="158"/>
  <c r="C37" i="158"/>
  <c r="C17" i="158"/>
  <c r="G27" i="158"/>
  <c r="E38" i="158"/>
  <c r="E18" i="158"/>
  <c r="C29" i="158"/>
  <c r="G39" i="158"/>
  <c r="G23" i="157"/>
  <c r="F11" i="158"/>
  <c r="B13" i="158"/>
  <c r="D14" i="158"/>
  <c r="F15" i="158"/>
  <c r="B17" i="158"/>
  <c r="D18" i="158"/>
  <c r="F19" i="158"/>
  <c r="B21" i="158"/>
  <c r="D22" i="158"/>
  <c r="F23" i="158"/>
  <c r="B25" i="158"/>
  <c r="D26" i="158"/>
  <c r="F27" i="158"/>
  <c r="B29" i="158"/>
  <c r="D30" i="158"/>
  <c r="F31" i="158"/>
  <c r="B33" i="158"/>
  <c r="D34" i="158"/>
  <c r="F35" i="158"/>
  <c r="B37" i="158"/>
  <c r="D38" i="158"/>
  <c r="F39" i="158"/>
  <c r="B12" i="158"/>
  <c r="D13" i="158"/>
  <c r="F14" i="158"/>
  <c r="B16" i="158"/>
  <c r="D17" i="158"/>
  <c r="F18" i="158"/>
  <c r="B20" i="158"/>
  <c r="D21" i="158"/>
  <c r="F22" i="158"/>
  <c r="B24" i="158"/>
  <c r="D25" i="158"/>
  <c r="F26" i="158"/>
  <c r="B28" i="158"/>
  <c r="D29" i="158"/>
  <c r="F30" i="158"/>
  <c r="B32" i="158"/>
  <c r="D33" i="158"/>
  <c r="F34" i="158"/>
  <c r="B36" i="158"/>
  <c r="D37" i="158"/>
  <c r="F38" i="158"/>
  <c r="B40" i="158"/>
  <c r="C6" i="158"/>
  <c r="C12" i="158"/>
  <c r="E13" i="158"/>
  <c r="G14" i="158"/>
  <c r="C16" i="158"/>
  <c r="E17" i="158"/>
  <c r="G18" i="158"/>
  <c r="C20" i="158"/>
  <c r="E21" i="158"/>
  <c r="G22" i="158"/>
  <c r="C24" i="158"/>
  <c r="E25" i="158"/>
  <c r="G26" i="158"/>
  <c r="C28" i="158"/>
  <c r="E29" i="158"/>
  <c r="G30" i="158"/>
  <c r="C32" i="158"/>
  <c r="E33" i="158"/>
  <c r="G34" i="158"/>
  <c r="C36" i="158"/>
  <c r="E37" i="158"/>
  <c r="G38" i="158"/>
  <c r="C40" i="158"/>
  <c r="B11" i="158"/>
  <c r="D12" i="158"/>
  <c r="F13" i="158"/>
  <c r="B15" i="158"/>
  <c r="D16" i="158"/>
  <c r="F17" i="158"/>
  <c r="B19" i="158"/>
  <c r="D20" i="158"/>
  <c r="F21" i="158"/>
  <c r="B23" i="158"/>
  <c r="D24" i="158"/>
  <c r="F25" i="158"/>
  <c r="B27" i="158"/>
  <c r="D28" i="158"/>
  <c r="F29" i="158"/>
  <c r="B31" i="158"/>
  <c r="D32" i="158"/>
  <c r="F33" i="158"/>
  <c r="B35" i="158"/>
  <c r="D36" i="158"/>
  <c r="F37" i="158"/>
  <c r="B39" i="158"/>
  <c r="D40" i="158"/>
  <c r="C13" i="157"/>
  <c r="C11" i="158"/>
  <c r="E12" i="158"/>
  <c r="G13" i="158"/>
  <c r="C15" i="158"/>
  <c r="E16" i="158"/>
  <c r="G17" i="158"/>
  <c r="C19" i="158"/>
  <c r="E20" i="158"/>
  <c r="G21" i="158"/>
  <c r="C23" i="158"/>
  <c r="E24" i="158"/>
  <c r="G25" i="158"/>
  <c r="C27" i="158"/>
  <c r="E28" i="158"/>
  <c r="G29" i="158"/>
  <c r="C31" i="158"/>
  <c r="E32" i="158"/>
  <c r="G33" i="158"/>
  <c r="C35" i="158"/>
  <c r="E36" i="158"/>
  <c r="G37" i="158"/>
  <c r="C39" i="158"/>
  <c r="E40" i="158"/>
  <c r="G15" i="157"/>
  <c r="D11" i="158"/>
  <c r="F12" i="158"/>
  <c r="B14" i="158"/>
  <c r="D15" i="158"/>
  <c r="F16" i="158"/>
  <c r="B18" i="158"/>
  <c r="D19" i="158"/>
  <c r="F20" i="158"/>
  <c r="B22" i="158"/>
  <c r="D23" i="158"/>
  <c r="F24" i="158"/>
  <c r="B26" i="158"/>
  <c r="D27" i="158"/>
  <c r="F28" i="158"/>
  <c r="B30" i="158"/>
  <c r="D31" i="158"/>
  <c r="F32" i="158"/>
  <c r="B34" i="158"/>
  <c r="D35" i="158"/>
  <c r="F36" i="158"/>
  <c r="B38" i="158"/>
  <c r="D39" i="158"/>
  <c r="F40" i="158"/>
  <c r="G19" i="157"/>
  <c r="E11" i="158"/>
  <c r="G12" i="158"/>
  <c r="C14" i="158"/>
  <c r="E15" i="158"/>
  <c r="G16" i="158"/>
  <c r="C18" i="158"/>
  <c r="E19" i="158"/>
  <c r="G20" i="158"/>
  <c r="C22" i="158"/>
  <c r="E23" i="158"/>
  <c r="G24" i="158"/>
  <c r="C26" i="158"/>
  <c r="E27" i="158"/>
  <c r="G28" i="158"/>
  <c r="C30" i="158"/>
  <c r="E31" i="158"/>
  <c r="G32" i="158"/>
  <c r="C34" i="158"/>
  <c r="E35" i="158"/>
  <c r="G36" i="158"/>
  <c r="C38" i="158"/>
  <c r="E39" i="158"/>
  <c r="E26" i="157"/>
  <c r="E30" i="157"/>
  <c r="C37" i="157"/>
  <c r="C21" i="157"/>
  <c r="G31" i="157"/>
  <c r="G11" i="157"/>
  <c r="E22" i="157"/>
  <c r="C33" i="157"/>
  <c r="E14" i="157"/>
  <c r="C25" i="157"/>
  <c r="G35" i="157"/>
  <c r="C17" i="157"/>
  <c r="G27" i="157"/>
  <c r="E38" i="157"/>
  <c r="E18" i="157"/>
  <c r="C29" i="157"/>
  <c r="G39" i="157"/>
  <c r="F11" i="157"/>
  <c r="B13" i="157"/>
  <c r="D14" i="157"/>
  <c r="F15" i="157"/>
  <c r="B17" i="157"/>
  <c r="D18" i="157"/>
  <c r="F19" i="157"/>
  <c r="B21" i="157"/>
  <c r="D22" i="157"/>
  <c r="F23" i="157"/>
  <c r="B25" i="157"/>
  <c r="D26" i="157"/>
  <c r="F27" i="157"/>
  <c r="B29" i="157"/>
  <c r="D30" i="157"/>
  <c r="F31" i="157"/>
  <c r="B33" i="157"/>
  <c r="D34" i="157"/>
  <c r="F35" i="157"/>
  <c r="B37" i="157"/>
  <c r="D38" i="157"/>
  <c r="F39" i="157"/>
  <c r="C6" i="157"/>
  <c r="C12" i="157"/>
  <c r="E13" i="157"/>
  <c r="G14" i="157"/>
  <c r="C16" i="157"/>
  <c r="E17" i="157"/>
  <c r="G18" i="157"/>
  <c r="C20" i="157"/>
  <c r="E21" i="157"/>
  <c r="G22" i="157"/>
  <c r="C24" i="157"/>
  <c r="E25" i="157"/>
  <c r="G26" i="157"/>
  <c r="C28" i="157"/>
  <c r="E29" i="157"/>
  <c r="G30" i="157"/>
  <c r="C32" i="157"/>
  <c r="E33" i="157"/>
  <c r="G34" i="157"/>
  <c r="C36" i="157"/>
  <c r="E37" i="157"/>
  <c r="G38" i="157"/>
  <c r="C40" i="157"/>
  <c r="D13" i="157"/>
  <c r="F14" i="157"/>
  <c r="D17" i="157"/>
  <c r="D21" i="157"/>
  <c r="F22" i="157"/>
  <c r="D25" i="157"/>
  <c r="F26" i="157"/>
  <c r="D29" i="157"/>
  <c r="F30" i="157"/>
  <c r="B32" i="157"/>
  <c r="D33" i="157"/>
  <c r="B36" i="157"/>
  <c r="D37" i="157"/>
  <c r="B40" i="157"/>
  <c r="B11" i="157"/>
  <c r="D12" i="157"/>
  <c r="F13" i="157"/>
  <c r="B15" i="157"/>
  <c r="D16" i="157"/>
  <c r="F17" i="157"/>
  <c r="B19" i="157"/>
  <c r="D20" i="157"/>
  <c r="F21" i="157"/>
  <c r="B23" i="157"/>
  <c r="D24" i="157"/>
  <c r="F25" i="157"/>
  <c r="B27" i="157"/>
  <c r="D28" i="157"/>
  <c r="F29" i="157"/>
  <c r="B31" i="157"/>
  <c r="D32" i="157"/>
  <c r="F33" i="157"/>
  <c r="B35" i="157"/>
  <c r="D36" i="157"/>
  <c r="F37" i="157"/>
  <c r="B39" i="157"/>
  <c r="D40" i="157"/>
  <c r="B16" i="157"/>
  <c r="B20" i="157"/>
  <c r="B24" i="157"/>
  <c r="B28" i="157"/>
  <c r="F38" i="157"/>
  <c r="C11" i="157"/>
  <c r="E12" i="157"/>
  <c r="G13" i="157"/>
  <c r="C15" i="157"/>
  <c r="E16" i="157"/>
  <c r="G17" i="157"/>
  <c r="C19" i="157"/>
  <c r="E20" i="157"/>
  <c r="G21" i="157"/>
  <c r="C23" i="157"/>
  <c r="E24" i="157"/>
  <c r="G25" i="157"/>
  <c r="C27" i="157"/>
  <c r="E28" i="157"/>
  <c r="G29" i="157"/>
  <c r="C31" i="157"/>
  <c r="E32" i="157"/>
  <c r="G33" i="157"/>
  <c r="C35" i="157"/>
  <c r="E36" i="157"/>
  <c r="G37" i="157"/>
  <c r="C39" i="157"/>
  <c r="E40" i="157"/>
  <c r="B12" i="157"/>
  <c r="F18" i="157"/>
  <c r="F34" i="157"/>
  <c r="D11" i="157"/>
  <c r="F12" i="157"/>
  <c r="B14" i="157"/>
  <c r="D15" i="157"/>
  <c r="F16" i="157"/>
  <c r="B18" i="157"/>
  <c r="D19" i="157"/>
  <c r="F20" i="157"/>
  <c r="B22" i="157"/>
  <c r="D23" i="157"/>
  <c r="F24" i="157"/>
  <c r="B26" i="157"/>
  <c r="D27" i="157"/>
  <c r="F28" i="157"/>
  <c r="B30" i="157"/>
  <c r="D31" i="157"/>
  <c r="F32" i="157"/>
  <c r="B34" i="157"/>
  <c r="D35" i="157"/>
  <c r="F36" i="157"/>
  <c r="B38" i="157"/>
  <c r="D39" i="157"/>
  <c r="F40" i="157"/>
  <c r="E11" i="157"/>
  <c r="G12" i="157"/>
  <c r="C14" i="157"/>
  <c r="E15" i="157"/>
  <c r="G16" i="157"/>
  <c r="C18" i="157"/>
  <c r="E19" i="157"/>
  <c r="G20" i="157"/>
  <c r="C22" i="157"/>
  <c r="E23" i="157"/>
  <c r="G24" i="157"/>
  <c r="C26" i="157"/>
  <c r="E27" i="157"/>
  <c r="G28" i="157"/>
  <c r="C30" i="157"/>
  <c r="E31" i="157"/>
  <c r="G32" i="157"/>
  <c r="C34" i="157"/>
  <c r="E35" i="157"/>
  <c r="G36" i="157"/>
  <c r="C38" i="157"/>
  <c r="E39" i="157"/>
  <c r="G19" i="155"/>
  <c r="G19" i="156"/>
  <c r="E30" i="156"/>
  <c r="C21" i="156"/>
  <c r="G11" i="156"/>
  <c r="E22" i="156"/>
  <c r="C33" i="156"/>
  <c r="C13" i="156"/>
  <c r="G23" i="156"/>
  <c r="E34" i="156"/>
  <c r="G31" i="156"/>
  <c r="E14" i="156"/>
  <c r="C25" i="156"/>
  <c r="G35" i="156"/>
  <c r="G15" i="156"/>
  <c r="E26" i="156"/>
  <c r="C37" i="156"/>
  <c r="C17" i="156"/>
  <c r="G27" i="156"/>
  <c r="E38" i="156"/>
  <c r="E18" i="156"/>
  <c r="C29" i="156"/>
  <c r="G39" i="156"/>
  <c r="F15" i="155"/>
  <c r="F11" i="156"/>
  <c r="B13" i="156"/>
  <c r="D14" i="156"/>
  <c r="F15" i="156"/>
  <c r="B17" i="156"/>
  <c r="D18" i="156"/>
  <c r="F19" i="156"/>
  <c r="B21" i="156"/>
  <c r="D22" i="156"/>
  <c r="F23" i="156"/>
  <c r="B25" i="156"/>
  <c r="D26" i="156"/>
  <c r="F27" i="156"/>
  <c r="B29" i="156"/>
  <c r="D30" i="156"/>
  <c r="F31" i="156"/>
  <c r="B33" i="156"/>
  <c r="D34" i="156"/>
  <c r="F35" i="156"/>
  <c r="B37" i="156"/>
  <c r="D38" i="156"/>
  <c r="F39" i="156"/>
  <c r="B12" i="156"/>
  <c r="D13" i="156"/>
  <c r="F14" i="156"/>
  <c r="B16" i="156"/>
  <c r="D17" i="156"/>
  <c r="F18" i="156"/>
  <c r="B20" i="156"/>
  <c r="D21" i="156"/>
  <c r="F22" i="156"/>
  <c r="B24" i="156"/>
  <c r="D25" i="156"/>
  <c r="F26" i="156"/>
  <c r="B28" i="156"/>
  <c r="D29" i="156"/>
  <c r="F30" i="156"/>
  <c r="B32" i="156"/>
  <c r="D33" i="156"/>
  <c r="F34" i="156"/>
  <c r="B36" i="156"/>
  <c r="D37" i="156"/>
  <c r="F38" i="156"/>
  <c r="B40" i="156"/>
  <c r="C6" i="156"/>
  <c r="C12" i="156"/>
  <c r="E13" i="156"/>
  <c r="G14" i="156"/>
  <c r="C16" i="156"/>
  <c r="E17" i="156"/>
  <c r="G18" i="156"/>
  <c r="C20" i="156"/>
  <c r="E21" i="156"/>
  <c r="G22" i="156"/>
  <c r="C24" i="156"/>
  <c r="E25" i="156"/>
  <c r="G26" i="156"/>
  <c r="C28" i="156"/>
  <c r="E29" i="156"/>
  <c r="G30" i="156"/>
  <c r="C32" i="156"/>
  <c r="E33" i="156"/>
  <c r="G34" i="156"/>
  <c r="C36" i="156"/>
  <c r="E37" i="156"/>
  <c r="G38" i="156"/>
  <c r="C40" i="156"/>
  <c r="B11" i="156"/>
  <c r="D12" i="156"/>
  <c r="F13" i="156"/>
  <c r="B15" i="156"/>
  <c r="D16" i="156"/>
  <c r="F17" i="156"/>
  <c r="B19" i="156"/>
  <c r="D20" i="156"/>
  <c r="F21" i="156"/>
  <c r="B23" i="156"/>
  <c r="D24" i="156"/>
  <c r="F25" i="156"/>
  <c r="B27" i="156"/>
  <c r="D28" i="156"/>
  <c r="F29" i="156"/>
  <c r="B31" i="156"/>
  <c r="D32" i="156"/>
  <c r="F33" i="156"/>
  <c r="B35" i="156"/>
  <c r="D36" i="156"/>
  <c r="F37" i="156"/>
  <c r="B39" i="156"/>
  <c r="D40" i="156"/>
  <c r="C11" i="156"/>
  <c r="E12" i="156"/>
  <c r="G13" i="156"/>
  <c r="C15" i="156"/>
  <c r="E16" i="156"/>
  <c r="G17" i="156"/>
  <c r="C19" i="156"/>
  <c r="E20" i="156"/>
  <c r="G21" i="156"/>
  <c r="C23" i="156"/>
  <c r="E24" i="156"/>
  <c r="G25" i="156"/>
  <c r="C27" i="156"/>
  <c r="E28" i="156"/>
  <c r="G29" i="156"/>
  <c r="C31" i="156"/>
  <c r="E32" i="156"/>
  <c r="G33" i="156"/>
  <c r="C35" i="156"/>
  <c r="E36" i="156"/>
  <c r="G37" i="156"/>
  <c r="C39" i="156"/>
  <c r="E40" i="156"/>
  <c r="D11" i="156"/>
  <c r="F12" i="156"/>
  <c r="B14" i="156"/>
  <c r="D15" i="156"/>
  <c r="F16" i="156"/>
  <c r="B18" i="156"/>
  <c r="D19" i="156"/>
  <c r="F20" i="156"/>
  <c r="B22" i="156"/>
  <c r="D23" i="156"/>
  <c r="F24" i="156"/>
  <c r="B26" i="156"/>
  <c r="D27" i="156"/>
  <c r="F28" i="156"/>
  <c r="B30" i="156"/>
  <c r="D31" i="156"/>
  <c r="F32" i="156"/>
  <c r="B34" i="156"/>
  <c r="D35" i="156"/>
  <c r="F36" i="156"/>
  <c r="B38" i="156"/>
  <c r="D39" i="156"/>
  <c r="F40" i="156"/>
  <c r="E11" i="156"/>
  <c r="G12" i="156"/>
  <c r="C14" i="156"/>
  <c r="E15" i="156"/>
  <c r="G16" i="156"/>
  <c r="C18" i="156"/>
  <c r="E19" i="156"/>
  <c r="G20" i="156"/>
  <c r="C22" i="156"/>
  <c r="E23" i="156"/>
  <c r="G24" i="156"/>
  <c r="C26" i="156"/>
  <c r="E27" i="156"/>
  <c r="G28" i="156"/>
  <c r="C30" i="156"/>
  <c r="E31" i="156"/>
  <c r="G32" i="156"/>
  <c r="C34" i="156"/>
  <c r="E35" i="156"/>
  <c r="G36" i="156"/>
  <c r="C38" i="156"/>
  <c r="E39" i="156"/>
  <c r="E14" i="155"/>
  <c r="B21" i="155"/>
  <c r="C25" i="155"/>
  <c r="D26" i="155"/>
  <c r="E30" i="155"/>
  <c r="G31" i="155"/>
  <c r="G15" i="155"/>
  <c r="C21" i="155"/>
  <c r="E26" i="155"/>
  <c r="C33" i="155"/>
  <c r="F11" i="155"/>
  <c r="B17" i="155"/>
  <c r="D22" i="155"/>
  <c r="F27" i="155"/>
  <c r="E34" i="155"/>
  <c r="G11" i="155"/>
  <c r="C17" i="155"/>
  <c r="E22" i="155"/>
  <c r="G27" i="155"/>
  <c r="G35" i="155"/>
  <c r="B13" i="155"/>
  <c r="D18" i="155"/>
  <c r="F23" i="155"/>
  <c r="B29" i="155"/>
  <c r="C37" i="155"/>
  <c r="C13" i="155"/>
  <c r="E18" i="155"/>
  <c r="G23" i="155"/>
  <c r="C29" i="155"/>
  <c r="E38" i="155"/>
  <c r="D14" i="155"/>
  <c r="F19" i="155"/>
  <c r="B25" i="155"/>
  <c r="D30" i="155"/>
  <c r="G39" i="155"/>
  <c r="F31" i="155"/>
  <c r="B33" i="155"/>
  <c r="D34" i="155"/>
  <c r="F35" i="155"/>
  <c r="B37" i="155"/>
  <c r="D38" i="155"/>
  <c r="F39" i="155"/>
  <c r="B12" i="155"/>
  <c r="D13" i="155"/>
  <c r="F14" i="155"/>
  <c r="B16" i="155"/>
  <c r="D17" i="155"/>
  <c r="F18" i="155"/>
  <c r="B20" i="155"/>
  <c r="D21" i="155"/>
  <c r="F22" i="155"/>
  <c r="B24" i="155"/>
  <c r="D25" i="155"/>
  <c r="F26" i="155"/>
  <c r="B28" i="155"/>
  <c r="D29" i="155"/>
  <c r="F30" i="155"/>
  <c r="B32" i="155"/>
  <c r="D33" i="155"/>
  <c r="F34" i="155"/>
  <c r="B36" i="155"/>
  <c r="D37" i="155"/>
  <c r="F38" i="155"/>
  <c r="B40" i="155"/>
  <c r="C6" i="155"/>
  <c r="C12" i="155"/>
  <c r="E13" i="155"/>
  <c r="G14" i="155"/>
  <c r="C16" i="155"/>
  <c r="E17" i="155"/>
  <c r="G18" i="155"/>
  <c r="C20" i="155"/>
  <c r="E21" i="155"/>
  <c r="G22" i="155"/>
  <c r="C24" i="155"/>
  <c r="E25" i="155"/>
  <c r="G26" i="155"/>
  <c r="C28" i="155"/>
  <c r="E29" i="155"/>
  <c r="G30" i="155"/>
  <c r="C32" i="155"/>
  <c r="E33" i="155"/>
  <c r="G34" i="155"/>
  <c r="C36" i="155"/>
  <c r="E37" i="155"/>
  <c r="G38" i="155"/>
  <c r="C40" i="155"/>
  <c r="B11" i="155"/>
  <c r="D12" i="155"/>
  <c r="F13" i="155"/>
  <c r="B15" i="155"/>
  <c r="D16" i="155"/>
  <c r="F17" i="155"/>
  <c r="B19" i="155"/>
  <c r="D20" i="155"/>
  <c r="F21" i="155"/>
  <c r="B23" i="155"/>
  <c r="D24" i="155"/>
  <c r="F25" i="155"/>
  <c r="B27" i="155"/>
  <c r="D28" i="155"/>
  <c r="F29" i="155"/>
  <c r="B31" i="155"/>
  <c r="D32" i="155"/>
  <c r="F33" i="155"/>
  <c r="B35" i="155"/>
  <c r="D36" i="155"/>
  <c r="F37" i="155"/>
  <c r="B39" i="155"/>
  <c r="D40" i="155"/>
  <c r="C11" i="155"/>
  <c r="E12" i="155"/>
  <c r="G13" i="155"/>
  <c r="C15" i="155"/>
  <c r="E16" i="155"/>
  <c r="G17" i="155"/>
  <c r="C19" i="155"/>
  <c r="E20" i="155"/>
  <c r="G21" i="155"/>
  <c r="C23" i="155"/>
  <c r="E24" i="155"/>
  <c r="G25" i="155"/>
  <c r="C27" i="155"/>
  <c r="E28" i="155"/>
  <c r="G29" i="155"/>
  <c r="C31" i="155"/>
  <c r="E32" i="155"/>
  <c r="G33" i="155"/>
  <c r="C35" i="155"/>
  <c r="E36" i="155"/>
  <c r="G37" i="155"/>
  <c r="C39" i="155"/>
  <c r="E40" i="155"/>
  <c r="D11" i="155"/>
  <c r="F12" i="155"/>
  <c r="B14" i="155"/>
  <c r="D15" i="155"/>
  <c r="F16" i="155"/>
  <c r="B18" i="155"/>
  <c r="D19" i="155"/>
  <c r="F20" i="155"/>
  <c r="B22" i="155"/>
  <c r="D23" i="155"/>
  <c r="F24" i="155"/>
  <c r="B26" i="155"/>
  <c r="D27" i="155"/>
  <c r="F28" i="155"/>
  <c r="B30" i="155"/>
  <c r="D31" i="155"/>
  <c r="F32" i="155"/>
  <c r="B34" i="155"/>
  <c r="D35" i="155"/>
  <c r="F36" i="155"/>
  <c r="B38" i="155"/>
  <c r="D39" i="155"/>
  <c r="F40" i="155"/>
  <c r="E11" i="155"/>
  <c r="G12" i="155"/>
  <c r="C14" i="155"/>
  <c r="E15" i="155"/>
  <c r="G16" i="155"/>
  <c r="C18" i="155"/>
  <c r="E19" i="155"/>
  <c r="G20" i="155"/>
  <c r="C22" i="155"/>
  <c r="E23" i="155"/>
  <c r="G24" i="155"/>
  <c r="C26" i="155"/>
  <c r="E27" i="155"/>
  <c r="G28" i="155"/>
  <c r="C30" i="155"/>
  <c r="E31" i="155"/>
  <c r="G32" i="155"/>
  <c r="C34" i="155"/>
  <c r="E35" i="155"/>
  <c r="G36" i="155"/>
  <c r="C38" i="155"/>
  <c r="E39" i="155"/>
  <c r="E14" i="154"/>
  <c r="G19" i="154"/>
  <c r="C25" i="154"/>
  <c r="E30" i="154"/>
  <c r="G35" i="154"/>
  <c r="D14" i="154"/>
  <c r="F19" i="154"/>
  <c r="B25" i="154"/>
  <c r="D30" i="154"/>
  <c r="F35" i="154"/>
  <c r="F15" i="154"/>
  <c r="B21" i="154"/>
  <c r="D26" i="154"/>
  <c r="F31" i="154"/>
  <c r="B37" i="154"/>
  <c r="G15" i="154"/>
  <c r="C21" i="154"/>
  <c r="E26" i="154"/>
  <c r="G31" i="154"/>
  <c r="C37" i="154"/>
  <c r="F11" i="154"/>
  <c r="B17" i="154"/>
  <c r="D22" i="154"/>
  <c r="F27" i="154"/>
  <c r="B33" i="154"/>
  <c r="D38" i="154"/>
  <c r="G11" i="154"/>
  <c r="C17" i="154"/>
  <c r="E22" i="154"/>
  <c r="G27" i="154"/>
  <c r="C33" i="154"/>
  <c r="E38" i="154"/>
  <c r="B13" i="154"/>
  <c r="D18" i="154"/>
  <c r="F23" i="154"/>
  <c r="B29" i="154"/>
  <c r="D34" i="154"/>
  <c r="F39" i="154"/>
  <c r="C13" i="154"/>
  <c r="E18" i="154"/>
  <c r="G23" i="154"/>
  <c r="C29" i="154"/>
  <c r="E34" i="154"/>
  <c r="G39" i="154"/>
  <c r="B12" i="154"/>
  <c r="D13" i="154"/>
  <c r="F14" i="154"/>
  <c r="B16" i="154"/>
  <c r="D17" i="154"/>
  <c r="F18" i="154"/>
  <c r="B20" i="154"/>
  <c r="D21" i="154"/>
  <c r="F22" i="154"/>
  <c r="B24" i="154"/>
  <c r="D25" i="154"/>
  <c r="F26" i="154"/>
  <c r="B28" i="154"/>
  <c r="D29" i="154"/>
  <c r="F30" i="154"/>
  <c r="B32" i="154"/>
  <c r="D33" i="154"/>
  <c r="F34" i="154"/>
  <c r="B36" i="154"/>
  <c r="D37" i="154"/>
  <c r="F38" i="154"/>
  <c r="B40" i="154"/>
  <c r="C6" i="154"/>
  <c r="C12" i="154"/>
  <c r="E13" i="154"/>
  <c r="G14" i="154"/>
  <c r="C16" i="154"/>
  <c r="E17" i="154"/>
  <c r="G18" i="154"/>
  <c r="C20" i="154"/>
  <c r="E21" i="154"/>
  <c r="G22" i="154"/>
  <c r="C24" i="154"/>
  <c r="E25" i="154"/>
  <c r="G26" i="154"/>
  <c r="C28" i="154"/>
  <c r="E29" i="154"/>
  <c r="G30" i="154"/>
  <c r="C32" i="154"/>
  <c r="E33" i="154"/>
  <c r="G34" i="154"/>
  <c r="C36" i="154"/>
  <c r="E37" i="154"/>
  <c r="G38" i="154"/>
  <c r="C40" i="154"/>
  <c r="B11" i="154"/>
  <c r="D12" i="154"/>
  <c r="F13" i="154"/>
  <c r="B15" i="154"/>
  <c r="D16" i="154"/>
  <c r="F17" i="154"/>
  <c r="B19" i="154"/>
  <c r="D20" i="154"/>
  <c r="F21" i="154"/>
  <c r="B23" i="154"/>
  <c r="D24" i="154"/>
  <c r="F25" i="154"/>
  <c r="B27" i="154"/>
  <c r="D28" i="154"/>
  <c r="F29" i="154"/>
  <c r="B31" i="154"/>
  <c r="D32" i="154"/>
  <c r="F33" i="154"/>
  <c r="B35" i="154"/>
  <c r="D36" i="154"/>
  <c r="F37" i="154"/>
  <c r="B39" i="154"/>
  <c r="D40" i="154"/>
  <c r="C11" i="154"/>
  <c r="E12" i="154"/>
  <c r="G13" i="154"/>
  <c r="C15" i="154"/>
  <c r="E16" i="154"/>
  <c r="G17" i="154"/>
  <c r="C19" i="154"/>
  <c r="E20" i="154"/>
  <c r="G21" i="154"/>
  <c r="C23" i="154"/>
  <c r="E24" i="154"/>
  <c r="G25" i="154"/>
  <c r="C27" i="154"/>
  <c r="E28" i="154"/>
  <c r="G29" i="154"/>
  <c r="C31" i="154"/>
  <c r="E32" i="154"/>
  <c r="G33" i="154"/>
  <c r="C35" i="154"/>
  <c r="E36" i="154"/>
  <c r="G37" i="154"/>
  <c r="C39" i="154"/>
  <c r="E40" i="154"/>
  <c r="D11" i="154"/>
  <c r="F12" i="154"/>
  <c r="B14" i="154"/>
  <c r="D15" i="154"/>
  <c r="F16" i="154"/>
  <c r="B18" i="154"/>
  <c r="D19" i="154"/>
  <c r="F20" i="154"/>
  <c r="B22" i="154"/>
  <c r="D23" i="154"/>
  <c r="F24" i="154"/>
  <c r="B26" i="154"/>
  <c r="D27" i="154"/>
  <c r="F28" i="154"/>
  <c r="B30" i="154"/>
  <c r="D31" i="154"/>
  <c r="F32" i="154"/>
  <c r="B34" i="154"/>
  <c r="D35" i="154"/>
  <c r="F36" i="154"/>
  <c r="B38" i="154"/>
  <c r="D39" i="154"/>
  <c r="F40" i="154"/>
  <c r="E11" i="154"/>
  <c r="G12" i="154"/>
  <c r="C14" i="154"/>
  <c r="E15" i="154"/>
  <c r="G16" i="154"/>
  <c r="C18" i="154"/>
  <c r="E19" i="154"/>
  <c r="G20" i="154"/>
  <c r="C22" i="154"/>
  <c r="E23" i="154"/>
  <c r="G24" i="154"/>
  <c r="C26" i="154"/>
  <c r="E27" i="154"/>
  <c r="G28" i="154"/>
  <c r="C30" i="154"/>
  <c r="E31" i="154"/>
  <c r="G32" i="154"/>
  <c r="C34" i="154"/>
  <c r="E35" i="154"/>
  <c r="G36" i="154"/>
  <c r="C38" i="154"/>
  <c r="E39" i="154"/>
  <c r="B21" i="152"/>
  <c r="B12" i="153"/>
  <c r="D13" i="153"/>
  <c r="F14" i="153"/>
  <c r="B16" i="153"/>
  <c r="D17" i="153"/>
  <c r="F18" i="153"/>
  <c r="B20" i="153"/>
  <c r="D21" i="153"/>
  <c r="F22" i="153"/>
  <c r="B24" i="153"/>
  <c r="D25" i="153"/>
  <c r="F26" i="153"/>
  <c r="B28" i="153"/>
  <c r="D29" i="153"/>
  <c r="F30" i="153"/>
  <c r="B32" i="153"/>
  <c r="D33" i="153"/>
  <c r="F34" i="153"/>
  <c r="B36" i="153"/>
  <c r="D37" i="153"/>
  <c r="F38" i="153"/>
  <c r="B40" i="153"/>
  <c r="G19" i="152"/>
  <c r="F11" i="153"/>
  <c r="B13" i="153"/>
  <c r="D14" i="153"/>
  <c r="F15" i="153"/>
  <c r="B17" i="153"/>
  <c r="D18" i="153"/>
  <c r="F19" i="153"/>
  <c r="B21" i="153"/>
  <c r="D22" i="153"/>
  <c r="F23" i="153"/>
  <c r="B25" i="153"/>
  <c r="D26" i="153"/>
  <c r="F27" i="153"/>
  <c r="B29" i="153"/>
  <c r="D30" i="153"/>
  <c r="F31" i="153"/>
  <c r="B33" i="153"/>
  <c r="D34" i="153"/>
  <c r="F35" i="153"/>
  <c r="B37" i="153"/>
  <c r="D38" i="153"/>
  <c r="F39" i="153"/>
  <c r="C6" i="153"/>
  <c r="C12" i="153"/>
  <c r="E13" i="153"/>
  <c r="G14" i="153"/>
  <c r="C16" i="153"/>
  <c r="E17" i="153"/>
  <c r="G18" i="153"/>
  <c r="C20" i="153"/>
  <c r="E21" i="153"/>
  <c r="G22" i="153"/>
  <c r="C24" i="153"/>
  <c r="E25" i="153"/>
  <c r="G26" i="153"/>
  <c r="C28" i="153"/>
  <c r="E29" i="153"/>
  <c r="G30" i="153"/>
  <c r="C32" i="153"/>
  <c r="E33" i="153"/>
  <c r="G34" i="153"/>
  <c r="C36" i="153"/>
  <c r="E37" i="153"/>
  <c r="G38" i="153"/>
  <c r="C40" i="153"/>
  <c r="G11" i="153"/>
  <c r="C13" i="153"/>
  <c r="E14" i="153"/>
  <c r="G15" i="153"/>
  <c r="C17" i="153"/>
  <c r="E18" i="153"/>
  <c r="G19" i="153"/>
  <c r="C21" i="153"/>
  <c r="E22" i="153"/>
  <c r="G23" i="153"/>
  <c r="C25" i="153"/>
  <c r="E26" i="153"/>
  <c r="G27" i="153"/>
  <c r="C29" i="153"/>
  <c r="E30" i="153"/>
  <c r="G31" i="153"/>
  <c r="C33" i="153"/>
  <c r="E34" i="153"/>
  <c r="G35" i="153"/>
  <c r="C37" i="153"/>
  <c r="E38" i="153"/>
  <c r="G39" i="153"/>
  <c r="B11" i="153"/>
  <c r="D12" i="153"/>
  <c r="F13" i="153"/>
  <c r="B15" i="153"/>
  <c r="D16" i="153"/>
  <c r="F17" i="153"/>
  <c r="B19" i="153"/>
  <c r="D20" i="153"/>
  <c r="F21" i="153"/>
  <c r="B23" i="153"/>
  <c r="D24" i="153"/>
  <c r="F25" i="153"/>
  <c r="B27" i="153"/>
  <c r="D28" i="153"/>
  <c r="F29" i="153"/>
  <c r="B31" i="153"/>
  <c r="D32" i="153"/>
  <c r="F33" i="153"/>
  <c r="B35" i="153"/>
  <c r="D36" i="153"/>
  <c r="F37" i="153"/>
  <c r="B39" i="153"/>
  <c r="D40" i="153"/>
  <c r="C11" i="153"/>
  <c r="E12" i="153"/>
  <c r="G13" i="153"/>
  <c r="C15" i="153"/>
  <c r="E16" i="153"/>
  <c r="G17" i="153"/>
  <c r="C19" i="153"/>
  <c r="E20" i="153"/>
  <c r="G21" i="153"/>
  <c r="C23" i="153"/>
  <c r="E24" i="153"/>
  <c r="G25" i="153"/>
  <c r="C27" i="153"/>
  <c r="E28" i="153"/>
  <c r="G29" i="153"/>
  <c r="C31" i="153"/>
  <c r="E32" i="153"/>
  <c r="G33" i="153"/>
  <c r="C35" i="153"/>
  <c r="E36" i="153"/>
  <c r="G37" i="153"/>
  <c r="C39" i="153"/>
  <c r="E40" i="153"/>
  <c r="D11" i="153"/>
  <c r="F12" i="153"/>
  <c r="B14" i="153"/>
  <c r="D15" i="153"/>
  <c r="F16" i="153"/>
  <c r="B18" i="153"/>
  <c r="D19" i="153"/>
  <c r="F20" i="153"/>
  <c r="B22" i="153"/>
  <c r="D23" i="153"/>
  <c r="F24" i="153"/>
  <c r="B26" i="153"/>
  <c r="D27" i="153"/>
  <c r="F28" i="153"/>
  <c r="B30" i="153"/>
  <c r="D31" i="153"/>
  <c r="F32" i="153"/>
  <c r="B34" i="153"/>
  <c r="D35" i="153"/>
  <c r="F36" i="153"/>
  <c r="B38" i="153"/>
  <c r="D39" i="153"/>
  <c r="F40" i="153"/>
  <c r="E11" i="153"/>
  <c r="G12" i="153"/>
  <c r="C14" i="153"/>
  <c r="E15" i="153"/>
  <c r="G16" i="153"/>
  <c r="C18" i="153"/>
  <c r="E19" i="153"/>
  <c r="G20" i="153"/>
  <c r="C22" i="153"/>
  <c r="E23" i="153"/>
  <c r="G24" i="153"/>
  <c r="C26" i="153"/>
  <c r="E27" i="153"/>
  <c r="G28" i="153"/>
  <c r="C30" i="153"/>
  <c r="E31" i="153"/>
  <c r="G32" i="153"/>
  <c r="C34" i="153"/>
  <c r="E35" i="153"/>
  <c r="G36" i="153"/>
  <c r="C38" i="153"/>
  <c r="E39" i="153"/>
  <c r="C25" i="152"/>
  <c r="C12" i="151"/>
  <c r="D26" i="152"/>
  <c r="E26" i="151"/>
  <c r="E30" i="152"/>
  <c r="F31" i="152"/>
  <c r="E14" i="152"/>
  <c r="G35" i="152"/>
  <c r="F15" i="152"/>
  <c r="B37" i="152"/>
  <c r="D14" i="152"/>
  <c r="F19" i="152"/>
  <c r="B25" i="152"/>
  <c r="D30" i="152"/>
  <c r="F35" i="152"/>
  <c r="G15" i="152"/>
  <c r="C21" i="152"/>
  <c r="E26" i="152"/>
  <c r="G31" i="152"/>
  <c r="C37" i="152"/>
  <c r="F11" i="152"/>
  <c r="B17" i="152"/>
  <c r="D22" i="152"/>
  <c r="F27" i="152"/>
  <c r="B33" i="152"/>
  <c r="D38" i="152"/>
  <c r="G11" i="152"/>
  <c r="C17" i="152"/>
  <c r="E22" i="152"/>
  <c r="G27" i="152"/>
  <c r="C33" i="152"/>
  <c r="E38" i="152"/>
  <c r="B13" i="152"/>
  <c r="D18" i="152"/>
  <c r="F23" i="152"/>
  <c r="B29" i="152"/>
  <c r="D34" i="152"/>
  <c r="F39" i="152"/>
  <c r="C13" i="152"/>
  <c r="E18" i="152"/>
  <c r="G23" i="152"/>
  <c r="C29" i="152"/>
  <c r="E34" i="152"/>
  <c r="G39" i="152"/>
  <c r="B12" i="152"/>
  <c r="D13" i="152"/>
  <c r="F14" i="152"/>
  <c r="B16" i="152"/>
  <c r="D17" i="152"/>
  <c r="F18" i="152"/>
  <c r="B20" i="152"/>
  <c r="D21" i="152"/>
  <c r="F22" i="152"/>
  <c r="B24" i="152"/>
  <c r="D25" i="152"/>
  <c r="F26" i="152"/>
  <c r="B28" i="152"/>
  <c r="D29" i="152"/>
  <c r="F30" i="152"/>
  <c r="B32" i="152"/>
  <c r="D33" i="152"/>
  <c r="F34" i="152"/>
  <c r="B36" i="152"/>
  <c r="D37" i="152"/>
  <c r="F38" i="152"/>
  <c r="B40" i="152"/>
  <c r="C6" i="152"/>
  <c r="C12" i="152"/>
  <c r="E13" i="152"/>
  <c r="G14" i="152"/>
  <c r="C16" i="152"/>
  <c r="E17" i="152"/>
  <c r="G18" i="152"/>
  <c r="C20" i="152"/>
  <c r="E21" i="152"/>
  <c r="G22" i="152"/>
  <c r="C24" i="152"/>
  <c r="E25" i="152"/>
  <c r="G26" i="152"/>
  <c r="C28" i="152"/>
  <c r="E29" i="152"/>
  <c r="G30" i="152"/>
  <c r="C32" i="152"/>
  <c r="E33" i="152"/>
  <c r="G34" i="152"/>
  <c r="C36" i="152"/>
  <c r="E37" i="152"/>
  <c r="G38" i="152"/>
  <c r="C40" i="152"/>
  <c r="B11" i="152"/>
  <c r="D12" i="152"/>
  <c r="F13" i="152"/>
  <c r="B15" i="152"/>
  <c r="D16" i="152"/>
  <c r="F17" i="152"/>
  <c r="B19" i="152"/>
  <c r="D20" i="152"/>
  <c r="F21" i="152"/>
  <c r="B23" i="152"/>
  <c r="D24" i="152"/>
  <c r="F25" i="152"/>
  <c r="B27" i="152"/>
  <c r="D28" i="152"/>
  <c r="F29" i="152"/>
  <c r="B31" i="152"/>
  <c r="D32" i="152"/>
  <c r="F33" i="152"/>
  <c r="B35" i="152"/>
  <c r="D36" i="152"/>
  <c r="F37" i="152"/>
  <c r="B39" i="152"/>
  <c r="D40" i="152"/>
  <c r="C11" i="152"/>
  <c r="E12" i="152"/>
  <c r="G13" i="152"/>
  <c r="C15" i="152"/>
  <c r="E16" i="152"/>
  <c r="G17" i="152"/>
  <c r="C19" i="152"/>
  <c r="E20" i="152"/>
  <c r="G21" i="152"/>
  <c r="C23" i="152"/>
  <c r="E24" i="152"/>
  <c r="G25" i="152"/>
  <c r="C27" i="152"/>
  <c r="E28" i="152"/>
  <c r="G29" i="152"/>
  <c r="C31" i="152"/>
  <c r="E32" i="152"/>
  <c r="G33" i="152"/>
  <c r="C35" i="152"/>
  <c r="E36" i="152"/>
  <c r="G37" i="152"/>
  <c r="C39" i="152"/>
  <c r="E40" i="152"/>
  <c r="D11" i="152"/>
  <c r="F12" i="152"/>
  <c r="B14" i="152"/>
  <c r="D15" i="152"/>
  <c r="F16" i="152"/>
  <c r="B18" i="152"/>
  <c r="D19" i="152"/>
  <c r="F20" i="152"/>
  <c r="B22" i="152"/>
  <c r="D23" i="152"/>
  <c r="F24" i="152"/>
  <c r="B26" i="152"/>
  <c r="D27" i="152"/>
  <c r="F28" i="152"/>
  <c r="B30" i="152"/>
  <c r="D31" i="152"/>
  <c r="F32" i="152"/>
  <c r="B34" i="152"/>
  <c r="D35" i="152"/>
  <c r="F36" i="152"/>
  <c r="B38" i="152"/>
  <c r="D39" i="152"/>
  <c r="F40" i="152"/>
  <c r="E11" i="152"/>
  <c r="G12" i="152"/>
  <c r="C14" i="152"/>
  <c r="E15" i="152"/>
  <c r="G16" i="152"/>
  <c r="C18" i="152"/>
  <c r="E19" i="152"/>
  <c r="G20" i="152"/>
  <c r="C22" i="152"/>
  <c r="E23" i="152"/>
  <c r="G24" i="152"/>
  <c r="C26" i="152"/>
  <c r="E27" i="152"/>
  <c r="G28" i="152"/>
  <c r="C30" i="152"/>
  <c r="E31" i="152"/>
  <c r="G32" i="152"/>
  <c r="C34" i="152"/>
  <c r="E35" i="152"/>
  <c r="G36" i="152"/>
  <c r="C38" i="152"/>
  <c r="E39" i="152"/>
  <c r="B13" i="151"/>
  <c r="G26" i="151"/>
  <c r="G15" i="151"/>
  <c r="D30" i="151"/>
  <c r="C16" i="151"/>
  <c r="E30" i="151"/>
  <c r="F19" i="151"/>
  <c r="E33" i="151"/>
  <c r="G19" i="151"/>
  <c r="D34" i="151"/>
  <c r="G22" i="151"/>
  <c r="C37" i="151"/>
  <c r="F23" i="151"/>
  <c r="E37" i="151"/>
  <c r="C13" i="151"/>
  <c r="B17" i="151"/>
  <c r="C20" i="151"/>
  <c r="G23" i="151"/>
  <c r="F27" i="151"/>
  <c r="G30" i="151"/>
  <c r="E34" i="151"/>
  <c r="D38" i="151"/>
  <c r="E13" i="151"/>
  <c r="C17" i="151"/>
  <c r="B21" i="151"/>
  <c r="C24" i="151"/>
  <c r="G27" i="151"/>
  <c r="F31" i="151"/>
  <c r="G34" i="151"/>
  <c r="E38" i="151"/>
  <c r="D14" i="151"/>
  <c r="E17" i="151"/>
  <c r="C21" i="151"/>
  <c r="B25" i="151"/>
  <c r="C28" i="151"/>
  <c r="G31" i="151"/>
  <c r="F35" i="151"/>
  <c r="G38" i="151"/>
  <c r="C6" i="151"/>
  <c r="E14" i="151"/>
  <c r="D18" i="151"/>
  <c r="E21" i="151"/>
  <c r="C25" i="151"/>
  <c r="B29" i="151"/>
  <c r="C32" i="151"/>
  <c r="G35" i="151"/>
  <c r="F39" i="151"/>
  <c r="F11" i="151"/>
  <c r="G14" i="151"/>
  <c r="E18" i="151"/>
  <c r="D22" i="151"/>
  <c r="E25" i="151"/>
  <c r="C29" i="151"/>
  <c r="B33" i="151"/>
  <c r="C36" i="151"/>
  <c r="G39" i="151"/>
  <c r="G11" i="151"/>
  <c r="F15" i="151"/>
  <c r="G18" i="151"/>
  <c r="E22" i="151"/>
  <c r="D26" i="151"/>
  <c r="E29" i="151"/>
  <c r="C33" i="151"/>
  <c r="B37" i="151"/>
  <c r="C40" i="151"/>
  <c r="B12" i="151"/>
  <c r="D13" i="151"/>
  <c r="F14" i="151"/>
  <c r="B16" i="151"/>
  <c r="D17" i="151"/>
  <c r="F18" i="151"/>
  <c r="B20" i="151"/>
  <c r="D21" i="151"/>
  <c r="F22" i="151"/>
  <c r="B24" i="151"/>
  <c r="D25" i="151"/>
  <c r="F26" i="151"/>
  <c r="B28" i="151"/>
  <c r="D29" i="151"/>
  <c r="F30" i="151"/>
  <c r="B32" i="151"/>
  <c r="D33" i="151"/>
  <c r="F34" i="151"/>
  <c r="B36" i="151"/>
  <c r="D37" i="151"/>
  <c r="F38" i="151"/>
  <c r="B40" i="151"/>
  <c r="B11" i="151"/>
  <c r="D12" i="151"/>
  <c r="F13" i="151"/>
  <c r="B15" i="151"/>
  <c r="D16" i="151"/>
  <c r="F17" i="151"/>
  <c r="B19" i="151"/>
  <c r="D20" i="151"/>
  <c r="F21" i="151"/>
  <c r="B23" i="151"/>
  <c r="D24" i="151"/>
  <c r="F25" i="151"/>
  <c r="B27" i="151"/>
  <c r="D28" i="151"/>
  <c r="F29" i="151"/>
  <c r="B31" i="151"/>
  <c r="D32" i="151"/>
  <c r="F33" i="151"/>
  <c r="B35" i="151"/>
  <c r="D36" i="151"/>
  <c r="F37" i="151"/>
  <c r="B39" i="151"/>
  <c r="D40" i="151"/>
  <c r="C11" i="151"/>
  <c r="E12" i="151"/>
  <c r="G13" i="151"/>
  <c r="C15" i="151"/>
  <c r="E16" i="151"/>
  <c r="G17" i="151"/>
  <c r="C19" i="151"/>
  <c r="E20" i="151"/>
  <c r="G21" i="151"/>
  <c r="C23" i="151"/>
  <c r="E24" i="151"/>
  <c r="G25" i="151"/>
  <c r="C27" i="151"/>
  <c r="E28" i="151"/>
  <c r="G29" i="151"/>
  <c r="C31" i="151"/>
  <c r="E32" i="151"/>
  <c r="G33" i="151"/>
  <c r="C35" i="151"/>
  <c r="E36" i="151"/>
  <c r="G37" i="151"/>
  <c r="C39" i="151"/>
  <c r="E40" i="151"/>
  <c r="D11" i="151"/>
  <c r="F12" i="151"/>
  <c r="B14" i="151"/>
  <c r="D15" i="151"/>
  <c r="F16" i="151"/>
  <c r="B18" i="151"/>
  <c r="D19" i="151"/>
  <c r="F20" i="151"/>
  <c r="B22" i="151"/>
  <c r="D23" i="151"/>
  <c r="F24" i="151"/>
  <c r="B26" i="151"/>
  <c r="D27" i="151"/>
  <c r="F28" i="151"/>
  <c r="B30" i="151"/>
  <c r="D31" i="151"/>
  <c r="F32" i="151"/>
  <c r="B34" i="151"/>
  <c r="D35" i="151"/>
  <c r="F36" i="151"/>
  <c r="B38" i="151"/>
  <c r="D39" i="151"/>
  <c r="F40" i="151"/>
  <c r="E11" i="151"/>
  <c r="G12" i="151"/>
  <c r="C14" i="151"/>
  <c r="E15" i="151"/>
  <c r="G16" i="151"/>
  <c r="C18" i="151"/>
  <c r="E19" i="151"/>
  <c r="G20" i="151"/>
  <c r="C22" i="151"/>
  <c r="E23" i="151"/>
  <c r="G24" i="151"/>
  <c r="C26" i="151"/>
  <c r="E27" i="151"/>
  <c r="G28" i="151"/>
  <c r="C30" i="151"/>
  <c r="E31" i="151"/>
  <c r="G32" i="151"/>
  <c r="C34" i="151"/>
  <c r="E35" i="151"/>
  <c r="G36" i="151"/>
  <c r="C38" i="151"/>
  <c r="E39" i="151"/>
  <c r="F19" i="150"/>
  <c r="D30" i="150"/>
  <c r="F11" i="150"/>
  <c r="D22" i="150"/>
  <c r="B33" i="150"/>
  <c r="B21" i="150"/>
  <c r="B13" i="150"/>
  <c r="F23" i="150"/>
  <c r="D34" i="150"/>
  <c r="F31" i="150"/>
  <c r="D14" i="150"/>
  <c r="B25" i="150"/>
  <c r="F35" i="150"/>
  <c r="F15" i="150"/>
  <c r="D26" i="150"/>
  <c r="B37" i="150"/>
  <c r="B17" i="150"/>
  <c r="F27" i="150"/>
  <c r="D38" i="150"/>
  <c r="D18" i="150"/>
  <c r="B29" i="150"/>
  <c r="F39" i="150"/>
  <c r="G11" i="150"/>
  <c r="C13" i="150"/>
  <c r="E14" i="150"/>
  <c r="G15" i="150"/>
  <c r="C17" i="150"/>
  <c r="E18" i="150"/>
  <c r="G19" i="150"/>
  <c r="C21" i="150"/>
  <c r="E22" i="150"/>
  <c r="G23" i="150"/>
  <c r="C25" i="150"/>
  <c r="E26" i="150"/>
  <c r="G27" i="150"/>
  <c r="C29" i="150"/>
  <c r="E30" i="150"/>
  <c r="G31" i="150"/>
  <c r="C33" i="150"/>
  <c r="E34" i="150"/>
  <c r="G35" i="150"/>
  <c r="C37" i="150"/>
  <c r="E38" i="150"/>
  <c r="G39" i="150"/>
  <c r="B12" i="150"/>
  <c r="D13" i="150"/>
  <c r="F14" i="150"/>
  <c r="B16" i="150"/>
  <c r="D17" i="150"/>
  <c r="F18" i="150"/>
  <c r="B20" i="150"/>
  <c r="D21" i="150"/>
  <c r="F22" i="150"/>
  <c r="B24" i="150"/>
  <c r="D25" i="150"/>
  <c r="F26" i="150"/>
  <c r="B28" i="150"/>
  <c r="D29" i="150"/>
  <c r="F30" i="150"/>
  <c r="B32" i="150"/>
  <c r="D33" i="150"/>
  <c r="F34" i="150"/>
  <c r="B36" i="150"/>
  <c r="D37" i="150"/>
  <c r="F38" i="150"/>
  <c r="B40" i="150"/>
  <c r="C6" i="150"/>
  <c r="C12" i="150"/>
  <c r="E13" i="150"/>
  <c r="G14" i="150"/>
  <c r="C16" i="150"/>
  <c r="E17" i="150"/>
  <c r="G18" i="150"/>
  <c r="C20" i="150"/>
  <c r="E21" i="150"/>
  <c r="G22" i="150"/>
  <c r="C24" i="150"/>
  <c r="E25" i="150"/>
  <c r="G26" i="150"/>
  <c r="C28" i="150"/>
  <c r="E29" i="150"/>
  <c r="G30" i="150"/>
  <c r="C32" i="150"/>
  <c r="E33" i="150"/>
  <c r="G34" i="150"/>
  <c r="C36" i="150"/>
  <c r="E37" i="150"/>
  <c r="G38" i="150"/>
  <c r="C40" i="150"/>
  <c r="B11" i="150"/>
  <c r="D12" i="150"/>
  <c r="F13" i="150"/>
  <c r="B15" i="150"/>
  <c r="D16" i="150"/>
  <c r="F17" i="150"/>
  <c r="B19" i="150"/>
  <c r="D20" i="150"/>
  <c r="F21" i="150"/>
  <c r="B23" i="150"/>
  <c r="D24" i="150"/>
  <c r="F25" i="150"/>
  <c r="B27" i="150"/>
  <c r="D28" i="150"/>
  <c r="F29" i="150"/>
  <c r="B31" i="150"/>
  <c r="D32" i="150"/>
  <c r="F33" i="150"/>
  <c r="B35" i="150"/>
  <c r="D36" i="150"/>
  <c r="F37" i="150"/>
  <c r="B39" i="150"/>
  <c r="D40" i="150"/>
  <c r="C11" i="150"/>
  <c r="E12" i="150"/>
  <c r="G13" i="150"/>
  <c r="C15" i="150"/>
  <c r="E16" i="150"/>
  <c r="G17" i="150"/>
  <c r="C19" i="150"/>
  <c r="E20" i="150"/>
  <c r="G21" i="150"/>
  <c r="C23" i="150"/>
  <c r="E24" i="150"/>
  <c r="G25" i="150"/>
  <c r="C27" i="150"/>
  <c r="E28" i="150"/>
  <c r="G29" i="150"/>
  <c r="C31" i="150"/>
  <c r="E32" i="150"/>
  <c r="G33" i="150"/>
  <c r="C35" i="150"/>
  <c r="E36" i="150"/>
  <c r="G37" i="150"/>
  <c r="C39" i="150"/>
  <c r="E40" i="150"/>
  <c r="D11" i="150"/>
  <c r="F12" i="150"/>
  <c r="B14" i="150"/>
  <c r="D15" i="150"/>
  <c r="F16" i="150"/>
  <c r="B18" i="150"/>
  <c r="D19" i="150"/>
  <c r="F20" i="150"/>
  <c r="B22" i="150"/>
  <c r="D23" i="150"/>
  <c r="F24" i="150"/>
  <c r="B26" i="150"/>
  <c r="D27" i="150"/>
  <c r="F28" i="150"/>
  <c r="B30" i="150"/>
  <c r="D31" i="150"/>
  <c r="F32" i="150"/>
  <c r="B34" i="150"/>
  <c r="D35" i="150"/>
  <c r="F36" i="150"/>
  <c r="B38" i="150"/>
  <c r="D39" i="150"/>
  <c r="F40" i="150"/>
  <c r="E11" i="150"/>
  <c r="G12" i="150"/>
  <c r="C14" i="150"/>
  <c r="E15" i="150"/>
  <c r="G16" i="150"/>
  <c r="C18" i="150"/>
  <c r="E19" i="150"/>
  <c r="G20" i="150"/>
  <c r="C22" i="150"/>
  <c r="E23" i="150"/>
  <c r="G24" i="150"/>
  <c r="C26" i="150"/>
  <c r="E27" i="150"/>
  <c r="G28" i="150"/>
  <c r="C30" i="150"/>
  <c r="E31" i="150"/>
  <c r="G32" i="150"/>
  <c r="C34" i="150"/>
  <c r="E35" i="150"/>
  <c r="G36" i="150"/>
  <c r="C38" i="150"/>
  <c r="E39" i="150"/>
  <c r="D14" i="149"/>
  <c r="F19" i="149"/>
  <c r="B25" i="149"/>
  <c r="D30" i="149"/>
  <c r="F35" i="149"/>
  <c r="F19" i="148"/>
  <c r="G14" i="149"/>
  <c r="C20" i="149"/>
  <c r="E25" i="149"/>
  <c r="G30" i="149"/>
  <c r="C36" i="149"/>
  <c r="F15" i="149"/>
  <c r="B21" i="149"/>
  <c r="D26" i="149"/>
  <c r="F31" i="149"/>
  <c r="B37" i="149"/>
  <c r="C6" i="149"/>
  <c r="C16" i="149"/>
  <c r="E21" i="149"/>
  <c r="G26" i="149"/>
  <c r="C32" i="149"/>
  <c r="E37" i="149"/>
  <c r="F11" i="149"/>
  <c r="B17" i="149"/>
  <c r="D22" i="149"/>
  <c r="F27" i="149"/>
  <c r="B33" i="149"/>
  <c r="D38" i="149"/>
  <c r="C12" i="149"/>
  <c r="E17" i="149"/>
  <c r="G22" i="149"/>
  <c r="C28" i="149"/>
  <c r="E33" i="149"/>
  <c r="G38" i="149"/>
  <c r="B13" i="149"/>
  <c r="D18" i="149"/>
  <c r="F23" i="149"/>
  <c r="B29" i="149"/>
  <c r="D34" i="149"/>
  <c r="F39" i="149"/>
  <c r="E13" i="149"/>
  <c r="G18" i="149"/>
  <c r="C24" i="149"/>
  <c r="E29" i="149"/>
  <c r="G34" i="149"/>
  <c r="C40" i="149"/>
  <c r="G19" i="148"/>
  <c r="G11" i="149"/>
  <c r="C13" i="149"/>
  <c r="E14" i="149"/>
  <c r="G15" i="149"/>
  <c r="C17" i="149"/>
  <c r="E18" i="149"/>
  <c r="G19" i="149"/>
  <c r="C21" i="149"/>
  <c r="E22" i="149"/>
  <c r="G23" i="149"/>
  <c r="C25" i="149"/>
  <c r="E26" i="149"/>
  <c r="G27" i="149"/>
  <c r="C29" i="149"/>
  <c r="E30" i="149"/>
  <c r="G31" i="149"/>
  <c r="C33" i="149"/>
  <c r="E34" i="149"/>
  <c r="G35" i="149"/>
  <c r="C37" i="149"/>
  <c r="E38" i="149"/>
  <c r="G39" i="149"/>
  <c r="B12" i="149"/>
  <c r="D13" i="149"/>
  <c r="F14" i="149"/>
  <c r="B16" i="149"/>
  <c r="D17" i="149"/>
  <c r="F18" i="149"/>
  <c r="B20" i="149"/>
  <c r="D21" i="149"/>
  <c r="F22" i="149"/>
  <c r="B24" i="149"/>
  <c r="D25" i="149"/>
  <c r="F26" i="149"/>
  <c r="B28" i="149"/>
  <c r="D29" i="149"/>
  <c r="F30" i="149"/>
  <c r="B32" i="149"/>
  <c r="D33" i="149"/>
  <c r="F34" i="149"/>
  <c r="B36" i="149"/>
  <c r="D37" i="149"/>
  <c r="F38" i="149"/>
  <c r="B40" i="149"/>
  <c r="B11" i="149"/>
  <c r="D12" i="149"/>
  <c r="F13" i="149"/>
  <c r="B15" i="149"/>
  <c r="D16" i="149"/>
  <c r="F17" i="149"/>
  <c r="B19" i="149"/>
  <c r="D20" i="149"/>
  <c r="F21" i="149"/>
  <c r="B23" i="149"/>
  <c r="D24" i="149"/>
  <c r="F25" i="149"/>
  <c r="B27" i="149"/>
  <c r="D28" i="149"/>
  <c r="F29" i="149"/>
  <c r="B31" i="149"/>
  <c r="D32" i="149"/>
  <c r="F33" i="149"/>
  <c r="B35" i="149"/>
  <c r="D36" i="149"/>
  <c r="F37" i="149"/>
  <c r="B39" i="149"/>
  <c r="D40" i="149"/>
  <c r="C11" i="149"/>
  <c r="E12" i="149"/>
  <c r="G13" i="149"/>
  <c r="C15" i="149"/>
  <c r="E16" i="149"/>
  <c r="G17" i="149"/>
  <c r="C19" i="149"/>
  <c r="E20" i="149"/>
  <c r="G21" i="149"/>
  <c r="C23" i="149"/>
  <c r="E24" i="149"/>
  <c r="G25" i="149"/>
  <c r="C27" i="149"/>
  <c r="E28" i="149"/>
  <c r="G29" i="149"/>
  <c r="C31" i="149"/>
  <c r="E32" i="149"/>
  <c r="G33" i="149"/>
  <c r="C35" i="149"/>
  <c r="E36" i="149"/>
  <c r="G37" i="149"/>
  <c r="C39" i="149"/>
  <c r="E40" i="149"/>
  <c r="D11" i="149"/>
  <c r="F12" i="149"/>
  <c r="B14" i="149"/>
  <c r="D15" i="149"/>
  <c r="F16" i="149"/>
  <c r="B18" i="149"/>
  <c r="D19" i="149"/>
  <c r="F20" i="149"/>
  <c r="B22" i="149"/>
  <c r="D23" i="149"/>
  <c r="F24" i="149"/>
  <c r="B26" i="149"/>
  <c r="D27" i="149"/>
  <c r="F28" i="149"/>
  <c r="B30" i="149"/>
  <c r="D31" i="149"/>
  <c r="F32" i="149"/>
  <c r="B34" i="149"/>
  <c r="D35" i="149"/>
  <c r="F36" i="149"/>
  <c r="B38" i="149"/>
  <c r="D39" i="149"/>
  <c r="F40" i="149"/>
  <c r="E11" i="149"/>
  <c r="G12" i="149"/>
  <c r="C14" i="149"/>
  <c r="E15" i="149"/>
  <c r="G16" i="149"/>
  <c r="C18" i="149"/>
  <c r="E19" i="149"/>
  <c r="G20" i="149"/>
  <c r="C22" i="149"/>
  <c r="E23" i="149"/>
  <c r="G24" i="149"/>
  <c r="C26" i="149"/>
  <c r="E27" i="149"/>
  <c r="G28" i="149"/>
  <c r="C30" i="149"/>
  <c r="E31" i="149"/>
  <c r="G32" i="149"/>
  <c r="C34" i="149"/>
  <c r="E35" i="149"/>
  <c r="G36" i="149"/>
  <c r="C38" i="149"/>
  <c r="E39" i="149"/>
  <c r="B25" i="148"/>
  <c r="C25" i="148"/>
  <c r="D30" i="148"/>
  <c r="E30" i="148"/>
  <c r="D14" i="148"/>
  <c r="F35" i="148"/>
  <c r="E14" i="148"/>
  <c r="G35" i="148"/>
  <c r="F15" i="148"/>
  <c r="B21" i="148"/>
  <c r="D26" i="148"/>
  <c r="F31" i="148"/>
  <c r="B37" i="148"/>
  <c r="G15" i="148"/>
  <c r="C21" i="148"/>
  <c r="E26" i="148"/>
  <c r="G31" i="148"/>
  <c r="C37" i="148"/>
  <c r="F11" i="148"/>
  <c r="B17" i="148"/>
  <c r="D22" i="148"/>
  <c r="F27" i="148"/>
  <c r="B33" i="148"/>
  <c r="D38" i="148"/>
  <c r="G11" i="148"/>
  <c r="C17" i="148"/>
  <c r="E22" i="148"/>
  <c r="G27" i="148"/>
  <c r="C33" i="148"/>
  <c r="E38" i="148"/>
  <c r="B13" i="148"/>
  <c r="D18" i="148"/>
  <c r="F23" i="148"/>
  <c r="B29" i="148"/>
  <c r="D34" i="148"/>
  <c r="F39" i="148"/>
  <c r="C13" i="148"/>
  <c r="E18" i="148"/>
  <c r="G23" i="148"/>
  <c r="C29" i="148"/>
  <c r="E34" i="148"/>
  <c r="G39" i="148"/>
  <c r="B12" i="148"/>
  <c r="D13" i="148"/>
  <c r="F14" i="148"/>
  <c r="B16" i="148"/>
  <c r="D17" i="148"/>
  <c r="F18" i="148"/>
  <c r="B20" i="148"/>
  <c r="D21" i="148"/>
  <c r="F22" i="148"/>
  <c r="B24" i="148"/>
  <c r="D25" i="148"/>
  <c r="F26" i="148"/>
  <c r="B28" i="148"/>
  <c r="D29" i="148"/>
  <c r="F30" i="148"/>
  <c r="B32" i="148"/>
  <c r="D33" i="148"/>
  <c r="F34" i="148"/>
  <c r="B36" i="148"/>
  <c r="D37" i="148"/>
  <c r="F38" i="148"/>
  <c r="B40" i="148"/>
  <c r="C6" i="148"/>
  <c r="C12" i="148"/>
  <c r="E13" i="148"/>
  <c r="G14" i="148"/>
  <c r="C16" i="148"/>
  <c r="E17" i="148"/>
  <c r="G18" i="148"/>
  <c r="C20" i="148"/>
  <c r="E21" i="148"/>
  <c r="G22" i="148"/>
  <c r="C24" i="148"/>
  <c r="E25" i="148"/>
  <c r="G26" i="148"/>
  <c r="C28" i="148"/>
  <c r="E29" i="148"/>
  <c r="G30" i="148"/>
  <c r="C32" i="148"/>
  <c r="E33" i="148"/>
  <c r="G34" i="148"/>
  <c r="C36" i="148"/>
  <c r="E37" i="148"/>
  <c r="G38" i="148"/>
  <c r="C40" i="148"/>
  <c r="B11" i="148"/>
  <c r="D12" i="148"/>
  <c r="F13" i="148"/>
  <c r="B15" i="148"/>
  <c r="D16" i="148"/>
  <c r="F17" i="148"/>
  <c r="B19" i="148"/>
  <c r="D20" i="148"/>
  <c r="F21" i="148"/>
  <c r="B23" i="148"/>
  <c r="D24" i="148"/>
  <c r="F25" i="148"/>
  <c r="B27" i="148"/>
  <c r="D28" i="148"/>
  <c r="F29" i="148"/>
  <c r="B31" i="148"/>
  <c r="D32" i="148"/>
  <c r="F33" i="148"/>
  <c r="B35" i="148"/>
  <c r="D36" i="148"/>
  <c r="F37" i="148"/>
  <c r="B39" i="148"/>
  <c r="D40" i="148"/>
  <c r="C11" i="148"/>
  <c r="E12" i="148"/>
  <c r="G13" i="148"/>
  <c r="C15" i="148"/>
  <c r="E16" i="148"/>
  <c r="G17" i="148"/>
  <c r="C19" i="148"/>
  <c r="E20" i="148"/>
  <c r="G21" i="148"/>
  <c r="C23" i="148"/>
  <c r="E24" i="148"/>
  <c r="G25" i="148"/>
  <c r="C27" i="148"/>
  <c r="E28" i="148"/>
  <c r="G29" i="148"/>
  <c r="C31" i="148"/>
  <c r="E32" i="148"/>
  <c r="G33" i="148"/>
  <c r="C35" i="148"/>
  <c r="E36" i="148"/>
  <c r="G37" i="148"/>
  <c r="C39" i="148"/>
  <c r="E40" i="148"/>
  <c r="D11" i="148"/>
  <c r="F12" i="148"/>
  <c r="B14" i="148"/>
  <c r="D15" i="148"/>
  <c r="F16" i="148"/>
  <c r="B18" i="148"/>
  <c r="D19" i="148"/>
  <c r="F20" i="148"/>
  <c r="B22" i="148"/>
  <c r="D23" i="148"/>
  <c r="F24" i="148"/>
  <c r="B26" i="148"/>
  <c r="D27" i="148"/>
  <c r="F28" i="148"/>
  <c r="B30" i="148"/>
  <c r="D31" i="148"/>
  <c r="F32" i="148"/>
  <c r="B34" i="148"/>
  <c r="D35" i="148"/>
  <c r="F36" i="148"/>
  <c r="B38" i="148"/>
  <c r="D39" i="148"/>
  <c r="F40" i="148"/>
  <c r="E11" i="148"/>
  <c r="G12" i="148"/>
  <c r="C14" i="148"/>
  <c r="E15" i="148"/>
  <c r="G16" i="148"/>
  <c r="C18" i="148"/>
  <c r="E19" i="148"/>
  <c r="G20" i="148"/>
  <c r="C22" i="148"/>
  <c r="E23" i="148"/>
  <c r="G24" i="148"/>
  <c r="C26" i="148"/>
  <c r="E27" i="148"/>
  <c r="G28" i="148"/>
  <c r="C30" i="148"/>
  <c r="E31" i="148"/>
  <c r="G32" i="148"/>
  <c r="C34" i="148"/>
  <c r="E35" i="148"/>
  <c r="G36" i="148"/>
  <c r="C38" i="148"/>
  <c r="E39" i="148"/>
  <c r="G19" i="147"/>
  <c r="E30" i="147"/>
  <c r="G11" i="147"/>
  <c r="E22" i="147"/>
  <c r="C33" i="147"/>
  <c r="E14" i="147"/>
  <c r="C25" i="147"/>
  <c r="G35" i="147"/>
  <c r="G23" i="147"/>
  <c r="G15" i="147"/>
  <c r="E26" i="147"/>
  <c r="C37" i="147"/>
  <c r="C21" i="147"/>
  <c r="C13" i="147"/>
  <c r="E34" i="147"/>
  <c r="C17" i="147"/>
  <c r="G27" i="147"/>
  <c r="E38" i="147"/>
  <c r="G31" i="147"/>
  <c r="E18" i="147"/>
  <c r="C29" i="147"/>
  <c r="G39" i="147"/>
  <c r="F11" i="147"/>
  <c r="B13" i="147"/>
  <c r="D14" i="147"/>
  <c r="F15" i="147"/>
  <c r="B17" i="147"/>
  <c r="D18" i="147"/>
  <c r="F19" i="147"/>
  <c r="B21" i="147"/>
  <c r="D22" i="147"/>
  <c r="F23" i="147"/>
  <c r="B25" i="147"/>
  <c r="D26" i="147"/>
  <c r="F27" i="147"/>
  <c r="B29" i="147"/>
  <c r="D30" i="147"/>
  <c r="F31" i="147"/>
  <c r="B33" i="147"/>
  <c r="D34" i="147"/>
  <c r="F35" i="147"/>
  <c r="B37" i="147"/>
  <c r="D38" i="147"/>
  <c r="F39" i="147"/>
  <c r="B12" i="147"/>
  <c r="D13" i="147"/>
  <c r="F14" i="147"/>
  <c r="B16" i="147"/>
  <c r="D17" i="147"/>
  <c r="F18" i="147"/>
  <c r="B20" i="147"/>
  <c r="D21" i="147"/>
  <c r="F22" i="147"/>
  <c r="B24" i="147"/>
  <c r="D25" i="147"/>
  <c r="F26" i="147"/>
  <c r="B28" i="147"/>
  <c r="D29" i="147"/>
  <c r="F30" i="147"/>
  <c r="B32" i="147"/>
  <c r="D33" i="147"/>
  <c r="F34" i="147"/>
  <c r="B36" i="147"/>
  <c r="D37" i="147"/>
  <c r="F38" i="147"/>
  <c r="B40" i="147"/>
  <c r="C6" i="147"/>
  <c r="C12" i="147"/>
  <c r="E13" i="147"/>
  <c r="G14" i="147"/>
  <c r="C16" i="147"/>
  <c r="E17" i="147"/>
  <c r="G18" i="147"/>
  <c r="C20" i="147"/>
  <c r="E21" i="147"/>
  <c r="G22" i="147"/>
  <c r="C24" i="147"/>
  <c r="E25" i="147"/>
  <c r="G26" i="147"/>
  <c r="C28" i="147"/>
  <c r="E29" i="147"/>
  <c r="G30" i="147"/>
  <c r="C32" i="147"/>
  <c r="E33" i="147"/>
  <c r="G34" i="147"/>
  <c r="C36" i="147"/>
  <c r="E37" i="147"/>
  <c r="G38" i="147"/>
  <c r="C40" i="147"/>
  <c r="B11" i="147"/>
  <c r="D12" i="147"/>
  <c r="F13" i="147"/>
  <c r="B15" i="147"/>
  <c r="D16" i="147"/>
  <c r="F17" i="147"/>
  <c r="B19" i="147"/>
  <c r="D20" i="147"/>
  <c r="F21" i="147"/>
  <c r="B23" i="147"/>
  <c r="D24" i="147"/>
  <c r="F25" i="147"/>
  <c r="B27" i="147"/>
  <c r="D28" i="147"/>
  <c r="F29" i="147"/>
  <c r="B31" i="147"/>
  <c r="D32" i="147"/>
  <c r="F33" i="147"/>
  <c r="B35" i="147"/>
  <c r="D36" i="147"/>
  <c r="F37" i="147"/>
  <c r="B39" i="147"/>
  <c r="D40" i="147"/>
  <c r="C11" i="147"/>
  <c r="E12" i="147"/>
  <c r="G13" i="147"/>
  <c r="C15" i="147"/>
  <c r="E16" i="147"/>
  <c r="G17" i="147"/>
  <c r="C19" i="147"/>
  <c r="E20" i="147"/>
  <c r="G21" i="147"/>
  <c r="C23" i="147"/>
  <c r="E24" i="147"/>
  <c r="G25" i="147"/>
  <c r="C27" i="147"/>
  <c r="E28" i="147"/>
  <c r="G29" i="147"/>
  <c r="C31" i="147"/>
  <c r="E32" i="147"/>
  <c r="G33" i="147"/>
  <c r="C35" i="147"/>
  <c r="E36" i="147"/>
  <c r="G37" i="147"/>
  <c r="C39" i="147"/>
  <c r="E40" i="147"/>
  <c r="D11" i="147"/>
  <c r="F12" i="147"/>
  <c r="B14" i="147"/>
  <c r="D15" i="147"/>
  <c r="F16" i="147"/>
  <c r="B18" i="147"/>
  <c r="D19" i="147"/>
  <c r="F20" i="147"/>
  <c r="B22" i="147"/>
  <c r="D23" i="147"/>
  <c r="F24" i="147"/>
  <c r="B26" i="147"/>
  <c r="D27" i="147"/>
  <c r="F28" i="147"/>
  <c r="B30" i="147"/>
  <c r="D31" i="147"/>
  <c r="F32" i="147"/>
  <c r="B34" i="147"/>
  <c r="D35" i="147"/>
  <c r="F36" i="147"/>
  <c r="B38" i="147"/>
  <c r="D39" i="147"/>
  <c r="F40" i="147"/>
  <c r="E11" i="147"/>
  <c r="G12" i="147"/>
  <c r="C14" i="147"/>
  <c r="E15" i="147"/>
  <c r="G16" i="147"/>
  <c r="C18" i="147"/>
  <c r="E19" i="147"/>
  <c r="G20" i="147"/>
  <c r="C22" i="147"/>
  <c r="E23" i="147"/>
  <c r="G24" i="147"/>
  <c r="C26" i="147"/>
  <c r="E27" i="147"/>
  <c r="G28" i="147"/>
  <c r="C30" i="147"/>
  <c r="E31" i="147"/>
  <c r="G32" i="147"/>
  <c r="C34" i="147"/>
  <c r="E35" i="147"/>
  <c r="G36" i="147"/>
  <c r="C38" i="147"/>
  <c r="E39" i="147"/>
  <c r="E14" i="146"/>
  <c r="G19" i="146"/>
  <c r="C25" i="146"/>
  <c r="E30" i="146"/>
  <c r="G35" i="146"/>
  <c r="D14" i="146"/>
  <c r="F19" i="146"/>
  <c r="B25" i="146"/>
  <c r="D30" i="146"/>
  <c r="F35" i="146"/>
  <c r="F15" i="146"/>
  <c r="B21" i="146"/>
  <c r="D26" i="146"/>
  <c r="F31" i="146"/>
  <c r="B37" i="146"/>
  <c r="G15" i="146"/>
  <c r="C21" i="146"/>
  <c r="E26" i="146"/>
  <c r="G31" i="146"/>
  <c r="C37" i="146"/>
  <c r="F11" i="146"/>
  <c r="B17" i="146"/>
  <c r="D22" i="146"/>
  <c r="F27" i="146"/>
  <c r="B33" i="146"/>
  <c r="D38" i="146"/>
  <c r="G11" i="146"/>
  <c r="C17" i="146"/>
  <c r="E22" i="146"/>
  <c r="G27" i="146"/>
  <c r="C33" i="146"/>
  <c r="E38" i="146"/>
  <c r="B13" i="146"/>
  <c r="D18" i="146"/>
  <c r="F23" i="146"/>
  <c r="B29" i="146"/>
  <c r="D34" i="146"/>
  <c r="F39" i="146"/>
  <c r="C13" i="146"/>
  <c r="E18" i="146"/>
  <c r="G23" i="146"/>
  <c r="C29" i="146"/>
  <c r="E34" i="146"/>
  <c r="G39" i="146"/>
  <c r="B12" i="146"/>
  <c r="D13" i="146"/>
  <c r="F14" i="146"/>
  <c r="B16" i="146"/>
  <c r="D17" i="146"/>
  <c r="F18" i="146"/>
  <c r="B20" i="146"/>
  <c r="D21" i="146"/>
  <c r="F22" i="146"/>
  <c r="B24" i="146"/>
  <c r="D25" i="146"/>
  <c r="F26" i="146"/>
  <c r="B28" i="146"/>
  <c r="D29" i="146"/>
  <c r="F30" i="146"/>
  <c r="B32" i="146"/>
  <c r="D33" i="146"/>
  <c r="F34" i="146"/>
  <c r="B36" i="146"/>
  <c r="D37" i="146"/>
  <c r="F38" i="146"/>
  <c r="B40" i="146"/>
  <c r="B11" i="146"/>
  <c r="D12" i="146"/>
  <c r="F13" i="146"/>
  <c r="B15" i="146"/>
  <c r="D16" i="146"/>
  <c r="F17" i="146"/>
  <c r="B19" i="146"/>
  <c r="D20" i="146"/>
  <c r="F21" i="146"/>
  <c r="B23" i="146"/>
  <c r="D24" i="146"/>
  <c r="F25" i="146"/>
  <c r="B27" i="146"/>
  <c r="D28" i="146"/>
  <c r="F29" i="146"/>
  <c r="B31" i="146"/>
  <c r="D32" i="146"/>
  <c r="F33" i="146"/>
  <c r="B35" i="146"/>
  <c r="D36" i="146"/>
  <c r="F37" i="146"/>
  <c r="B39" i="146"/>
  <c r="D40" i="146"/>
  <c r="D11" i="146"/>
  <c r="F12" i="146"/>
  <c r="B14" i="146"/>
  <c r="D15" i="146"/>
  <c r="F16" i="146"/>
  <c r="B18" i="146"/>
  <c r="D19" i="146"/>
  <c r="F20" i="146"/>
  <c r="B22" i="146"/>
  <c r="D23" i="146"/>
  <c r="F24" i="146"/>
  <c r="B26" i="146"/>
  <c r="D27" i="146"/>
  <c r="F28" i="146"/>
  <c r="B30" i="146"/>
  <c r="D31" i="146"/>
  <c r="F32" i="146"/>
  <c r="B34" i="146"/>
  <c r="D35" i="146"/>
  <c r="F36" i="146"/>
  <c r="B38" i="146"/>
  <c r="D39" i="146"/>
  <c r="F40" i="146"/>
  <c r="C6" i="146"/>
  <c r="C12" i="146"/>
  <c r="E13" i="146"/>
  <c r="G14" i="146"/>
  <c r="C16" i="146"/>
  <c r="E17" i="146"/>
  <c r="G18" i="146"/>
  <c r="C20" i="146"/>
  <c r="E21" i="146"/>
  <c r="G22" i="146"/>
  <c r="C24" i="146"/>
  <c r="E25" i="146"/>
  <c r="G26" i="146"/>
  <c r="C28" i="146"/>
  <c r="E29" i="146"/>
  <c r="G30" i="146"/>
  <c r="C32" i="146"/>
  <c r="E33" i="146"/>
  <c r="G34" i="146"/>
  <c r="C36" i="146"/>
  <c r="E37" i="146"/>
  <c r="G38" i="146"/>
  <c r="C40" i="146"/>
  <c r="C11" i="146"/>
  <c r="E12" i="146"/>
  <c r="G13" i="146"/>
  <c r="C15" i="146"/>
  <c r="E16" i="146"/>
  <c r="G17" i="146"/>
  <c r="C19" i="146"/>
  <c r="E20" i="146"/>
  <c r="G21" i="146"/>
  <c r="C23" i="146"/>
  <c r="E24" i="146"/>
  <c r="G25" i="146"/>
  <c r="C27" i="146"/>
  <c r="E28" i="146"/>
  <c r="G29" i="146"/>
  <c r="C31" i="146"/>
  <c r="E32" i="146"/>
  <c r="G33" i="146"/>
  <c r="C35" i="146"/>
  <c r="E36" i="146"/>
  <c r="G37" i="146"/>
  <c r="C39" i="146"/>
  <c r="E40" i="146"/>
  <c r="E11" i="146"/>
  <c r="G12" i="146"/>
  <c r="C14" i="146"/>
  <c r="E15" i="146"/>
  <c r="G16" i="146"/>
  <c r="C18" i="146"/>
  <c r="E19" i="146"/>
  <c r="G20" i="146"/>
  <c r="C22" i="146"/>
  <c r="E23" i="146"/>
  <c r="G24" i="146"/>
  <c r="C26" i="146"/>
  <c r="E27" i="146"/>
  <c r="G28" i="146"/>
  <c r="C30" i="146"/>
  <c r="E31" i="146"/>
  <c r="G32" i="146"/>
  <c r="C34" i="146"/>
  <c r="E35" i="146"/>
  <c r="G36" i="146"/>
  <c r="C38" i="146"/>
  <c r="E39" i="146"/>
  <c r="C11" i="145"/>
  <c r="C21" i="145"/>
  <c r="G31" i="145"/>
  <c r="G19" i="145"/>
  <c r="E30" i="145"/>
  <c r="G11" i="145"/>
  <c r="E22" i="145"/>
  <c r="C33" i="145"/>
  <c r="C13" i="145"/>
  <c r="G23" i="145"/>
  <c r="E34" i="145"/>
  <c r="E14" i="145"/>
  <c r="C25" i="145"/>
  <c r="G35" i="145"/>
  <c r="G15" i="145"/>
  <c r="E26" i="145"/>
  <c r="C37" i="145"/>
  <c r="C17" i="145"/>
  <c r="G27" i="145"/>
  <c r="E38" i="145"/>
  <c r="E18" i="145"/>
  <c r="C29" i="145"/>
  <c r="G39" i="145"/>
  <c r="F11" i="145"/>
  <c r="B13" i="145"/>
  <c r="D14" i="145"/>
  <c r="F15" i="145"/>
  <c r="B17" i="145"/>
  <c r="D18" i="145"/>
  <c r="F19" i="145"/>
  <c r="B21" i="145"/>
  <c r="D22" i="145"/>
  <c r="F23" i="145"/>
  <c r="B25" i="145"/>
  <c r="D26" i="145"/>
  <c r="F27" i="145"/>
  <c r="B29" i="145"/>
  <c r="D30" i="145"/>
  <c r="F31" i="145"/>
  <c r="B33" i="145"/>
  <c r="D34" i="145"/>
  <c r="F35" i="145"/>
  <c r="B37" i="145"/>
  <c r="D38" i="145"/>
  <c r="F39" i="145"/>
  <c r="B12" i="145"/>
  <c r="D13" i="145"/>
  <c r="F14" i="145"/>
  <c r="B16" i="145"/>
  <c r="D17" i="145"/>
  <c r="F18" i="145"/>
  <c r="B20" i="145"/>
  <c r="D21" i="145"/>
  <c r="F22" i="145"/>
  <c r="B24" i="145"/>
  <c r="D25" i="145"/>
  <c r="F26" i="145"/>
  <c r="B28" i="145"/>
  <c r="D29" i="145"/>
  <c r="F30" i="145"/>
  <c r="B32" i="145"/>
  <c r="D33" i="145"/>
  <c r="F34" i="145"/>
  <c r="B36" i="145"/>
  <c r="D37" i="145"/>
  <c r="F38" i="145"/>
  <c r="B40" i="145"/>
  <c r="C6" i="145"/>
  <c r="C12" i="145"/>
  <c r="E13" i="145"/>
  <c r="G14" i="145"/>
  <c r="C16" i="145"/>
  <c r="E17" i="145"/>
  <c r="G18" i="145"/>
  <c r="C20" i="145"/>
  <c r="E21" i="145"/>
  <c r="G22" i="145"/>
  <c r="C24" i="145"/>
  <c r="E25" i="145"/>
  <c r="G26" i="145"/>
  <c r="C28" i="145"/>
  <c r="E29" i="145"/>
  <c r="G30" i="145"/>
  <c r="C32" i="145"/>
  <c r="E33" i="145"/>
  <c r="G34" i="145"/>
  <c r="C36" i="145"/>
  <c r="E37" i="145"/>
  <c r="G38" i="145"/>
  <c r="C40" i="145"/>
  <c r="B11" i="145"/>
  <c r="D12" i="145"/>
  <c r="F13" i="145"/>
  <c r="B15" i="145"/>
  <c r="D16" i="145"/>
  <c r="F17" i="145"/>
  <c r="B19" i="145"/>
  <c r="D20" i="145"/>
  <c r="F21" i="145"/>
  <c r="B23" i="145"/>
  <c r="D24" i="145"/>
  <c r="F25" i="145"/>
  <c r="B27" i="145"/>
  <c r="D28" i="145"/>
  <c r="F29" i="145"/>
  <c r="B31" i="145"/>
  <c r="D32" i="145"/>
  <c r="F33" i="145"/>
  <c r="B35" i="145"/>
  <c r="D36" i="145"/>
  <c r="F37" i="145"/>
  <c r="B39" i="145"/>
  <c r="D40" i="145"/>
  <c r="E12" i="145"/>
  <c r="G13" i="145"/>
  <c r="C15" i="145"/>
  <c r="E16" i="145"/>
  <c r="G17" i="145"/>
  <c r="C19" i="145"/>
  <c r="E20" i="145"/>
  <c r="G21" i="145"/>
  <c r="C23" i="145"/>
  <c r="E24" i="145"/>
  <c r="G25" i="145"/>
  <c r="C27" i="145"/>
  <c r="E28" i="145"/>
  <c r="G29" i="145"/>
  <c r="C31" i="145"/>
  <c r="E32" i="145"/>
  <c r="G33" i="145"/>
  <c r="C35" i="145"/>
  <c r="E36" i="145"/>
  <c r="G37" i="145"/>
  <c r="C39" i="145"/>
  <c r="E40" i="145"/>
  <c r="D11" i="145"/>
  <c r="F12" i="145"/>
  <c r="B14" i="145"/>
  <c r="D15" i="145"/>
  <c r="F16" i="145"/>
  <c r="B18" i="145"/>
  <c r="D19" i="145"/>
  <c r="F20" i="145"/>
  <c r="B22" i="145"/>
  <c r="D23" i="145"/>
  <c r="F24" i="145"/>
  <c r="B26" i="145"/>
  <c r="D27" i="145"/>
  <c r="F28" i="145"/>
  <c r="B30" i="145"/>
  <c r="D31" i="145"/>
  <c r="F32" i="145"/>
  <c r="B34" i="145"/>
  <c r="D35" i="145"/>
  <c r="F36" i="145"/>
  <c r="B38" i="145"/>
  <c r="D39" i="145"/>
  <c r="F40" i="145"/>
  <c r="E11" i="145"/>
  <c r="G12" i="145"/>
  <c r="C14" i="145"/>
  <c r="E15" i="145"/>
  <c r="G16" i="145"/>
  <c r="C18" i="145"/>
  <c r="E19" i="145"/>
  <c r="G20" i="145"/>
  <c r="C22" i="145"/>
  <c r="E23" i="145"/>
  <c r="G24" i="145"/>
  <c r="C26" i="145"/>
  <c r="E27" i="145"/>
  <c r="G28" i="145"/>
  <c r="C30" i="145"/>
  <c r="E31" i="145"/>
  <c r="G32" i="145"/>
  <c r="C34" i="145"/>
  <c r="E35" i="145"/>
  <c r="G36" i="145"/>
  <c r="C38" i="145"/>
  <c r="E39" i="145"/>
  <c r="B21" i="144"/>
  <c r="F31" i="144"/>
  <c r="F19" i="144"/>
  <c r="D30" i="144"/>
  <c r="F11" i="144"/>
  <c r="D22" i="144"/>
  <c r="B33" i="144"/>
  <c r="B13" i="144"/>
  <c r="F23" i="144"/>
  <c r="D34" i="144"/>
  <c r="D14" i="144"/>
  <c r="B25" i="144"/>
  <c r="F35" i="144"/>
  <c r="F15" i="144"/>
  <c r="D26" i="144"/>
  <c r="B37" i="144"/>
  <c r="B17" i="144"/>
  <c r="F27" i="144"/>
  <c r="D38" i="144"/>
  <c r="D18" i="144"/>
  <c r="B29" i="144"/>
  <c r="F39" i="144"/>
  <c r="G11" i="144"/>
  <c r="C13" i="144"/>
  <c r="E14" i="144"/>
  <c r="G15" i="144"/>
  <c r="C17" i="144"/>
  <c r="E18" i="144"/>
  <c r="G19" i="144"/>
  <c r="C21" i="144"/>
  <c r="E22" i="144"/>
  <c r="G23" i="144"/>
  <c r="C25" i="144"/>
  <c r="E26" i="144"/>
  <c r="G27" i="144"/>
  <c r="C29" i="144"/>
  <c r="E30" i="144"/>
  <c r="G31" i="144"/>
  <c r="C33" i="144"/>
  <c r="E34" i="144"/>
  <c r="G35" i="144"/>
  <c r="C37" i="144"/>
  <c r="E38" i="144"/>
  <c r="G39" i="144"/>
  <c r="B12" i="144"/>
  <c r="D13" i="144"/>
  <c r="F14" i="144"/>
  <c r="B16" i="144"/>
  <c r="D17" i="144"/>
  <c r="F18" i="144"/>
  <c r="B20" i="144"/>
  <c r="D21" i="144"/>
  <c r="F22" i="144"/>
  <c r="B24" i="144"/>
  <c r="D25" i="144"/>
  <c r="F26" i="144"/>
  <c r="B28" i="144"/>
  <c r="D29" i="144"/>
  <c r="F30" i="144"/>
  <c r="B32" i="144"/>
  <c r="D33" i="144"/>
  <c r="F34" i="144"/>
  <c r="B36" i="144"/>
  <c r="D37" i="144"/>
  <c r="F38" i="144"/>
  <c r="B40" i="144"/>
  <c r="C6" i="144"/>
  <c r="C12" i="144"/>
  <c r="E13" i="144"/>
  <c r="G14" i="144"/>
  <c r="C16" i="144"/>
  <c r="E17" i="144"/>
  <c r="G18" i="144"/>
  <c r="C20" i="144"/>
  <c r="E21" i="144"/>
  <c r="G22" i="144"/>
  <c r="C24" i="144"/>
  <c r="E25" i="144"/>
  <c r="G26" i="144"/>
  <c r="C28" i="144"/>
  <c r="E29" i="144"/>
  <c r="G30" i="144"/>
  <c r="C32" i="144"/>
  <c r="E33" i="144"/>
  <c r="G34" i="144"/>
  <c r="C36" i="144"/>
  <c r="E37" i="144"/>
  <c r="G38" i="144"/>
  <c r="C40" i="144"/>
  <c r="B11" i="144"/>
  <c r="D12" i="144"/>
  <c r="F13" i="144"/>
  <c r="B15" i="144"/>
  <c r="D16" i="144"/>
  <c r="F17" i="144"/>
  <c r="B19" i="144"/>
  <c r="D20" i="144"/>
  <c r="F21" i="144"/>
  <c r="B23" i="144"/>
  <c r="D24" i="144"/>
  <c r="F25" i="144"/>
  <c r="B27" i="144"/>
  <c r="D28" i="144"/>
  <c r="F29" i="144"/>
  <c r="B31" i="144"/>
  <c r="D32" i="144"/>
  <c r="F33" i="144"/>
  <c r="B35" i="144"/>
  <c r="D36" i="144"/>
  <c r="F37" i="144"/>
  <c r="B39" i="144"/>
  <c r="D40" i="144"/>
  <c r="C11" i="144"/>
  <c r="E12" i="144"/>
  <c r="G13" i="144"/>
  <c r="C15" i="144"/>
  <c r="E16" i="144"/>
  <c r="G17" i="144"/>
  <c r="C19" i="144"/>
  <c r="E20" i="144"/>
  <c r="G21" i="144"/>
  <c r="C23" i="144"/>
  <c r="E24" i="144"/>
  <c r="G25" i="144"/>
  <c r="C27" i="144"/>
  <c r="E28" i="144"/>
  <c r="G29" i="144"/>
  <c r="C31" i="144"/>
  <c r="E32" i="144"/>
  <c r="G33" i="144"/>
  <c r="C35" i="144"/>
  <c r="E36" i="144"/>
  <c r="G37" i="144"/>
  <c r="C39" i="144"/>
  <c r="E40" i="144"/>
  <c r="D11" i="144"/>
  <c r="F12" i="144"/>
  <c r="B14" i="144"/>
  <c r="D15" i="144"/>
  <c r="F16" i="144"/>
  <c r="B18" i="144"/>
  <c r="D19" i="144"/>
  <c r="F20" i="144"/>
  <c r="B22" i="144"/>
  <c r="D23" i="144"/>
  <c r="F24" i="144"/>
  <c r="B26" i="144"/>
  <c r="D27" i="144"/>
  <c r="F28" i="144"/>
  <c r="B30" i="144"/>
  <c r="D31" i="144"/>
  <c r="F32" i="144"/>
  <c r="B34" i="144"/>
  <c r="D35" i="144"/>
  <c r="F36" i="144"/>
  <c r="B38" i="144"/>
  <c r="D39" i="144"/>
  <c r="F40" i="144"/>
  <c r="E11" i="144"/>
  <c r="G12" i="144"/>
  <c r="C14" i="144"/>
  <c r="E15" i="144"/>
  <c r="G16" i="144"/>
  <c r="C18" i="144"/>
  <c r="E19" i="144"/>
  <c r="G20" i="144"/>
  <c r="C22" i="144"/>
  <c r="E23" i="144"/>
  <c r="G24" i="144"/>
  <c r="C26" i="144"/>
  <c r="E27" i="144"/>
  <c r="G28" i="144"/>
  <c r="C30" i="144"/>
  <c r="E31" i="144"/>
  <c r="G32" i="144"/>
  <c r="C34" i="144"/>
  <c r="E35" i="144"/>
  <c r="G36" i="144"/>
  <c r="C38" i="144"/>
  <c r="E39" i="144"/>
  <c r="C13" i="143"/>
  <c r="G15" i="143"/>
  <c r="C17" i="143"/>
  <c r="E18" i="143"/>
  <c r="G19" i="143"/>
  <c r="C21" i="143"/>
  <c r="E22" i="143"/>
  <c r="G23" i="143"/>
  <c r="C25" i="143"/>
  <c r="E26" i="143"/>
  <c r="G27" i="143"/>
  <c r="C29" i="143"/>
  <c r="E30" i="143"/>
  <c r="G31" i="143"/>
  <c r="C33" i="143"/>
  <c r="E34" i="143"/>
  <c r="G35" i="143"/>
  <c r="C37" i="143"/>
  <c r="E38" i="143"/>
  <c r="G39" i="143"/>
  <c r="B12" i="143"/>
  <c r="D13" i="143"/>
  <c r="F14" i="143"/>
  <c r="B16" i="143"/>
  <c r="D17" i="143"/>
  <c r="F18" i="143"/>
  <c r="B20" i="143"/>
  <c r="D21" i="143"/>
  <c r="F22" i="143"/>
  <c r="B24" i="143"/>
  <c r="D25" i="143"/>
  <c r="F26" i="143"/>
  <c r="B28" i="143"/>
  <c r="D29" i="143"/>
  <c r="F30" i="143"/>
  <c r="B32" i="143"/>
  <c r="D33" i="143"/>
  <c r="F34" i="143"/>
  <c r="B36" i="143"/>
  <c r="D37" i="143"/>
  <c r="F38" i="143"/>
  <c r="B40" i="143"/>
  <c r="F11" i="143"/>
  <c r="B13" i="143"/>
  <c r="D14" i="143"/>
  <c r="F15" i="143"/>
  <c r="B17" i="143"/>
  <c r="D18" i="143"/>
  <c r="F19" i="143"/>
  <c r="B21" i="143"/>
  <c r="D22" i="143"/>
  <c r="F23" i="143"/>
  <c r="B25" i="143"/>
  <c r="D26" i="143"/>
  <c r="F27" i="143"/>
  <c r="B29" i="143"/>
  <c r="D30" i="143"/>
  <c r="F31" i="143"/>
  <c r="B33" i="143"/>
  <c r="D34" i="143"/>
  <c r="F35" i="143"/>
  <c r="B37" i="143"/>
  <c r="D38" i="143"/>
  <c r="F39" i="143"/>
  <c r="G11" i="143"/>
  <c r="E14" i="143"/>
  <c r="C6" i="143"/>
  <c r="C12" i="143"/>
  <c r="E13" i="143"/>
  <c r="G14" i="143"/>
  <c r="C16" i="143"/>
  <c r="E17" i="143"/>
  <c r="G18" i="143"/>
  <c r="C20" i="143"/>
  <c r="E21" i="143"/>
  <c r="G22" i="143"/>
  <c r="C24" i="143"/>
  <c r="E25" i="143"/>
  <c r="G26" i="143"/>
  <c r="C28" i="143"/>
  <c r="E29" i="143"/>
  <c r="G30" i="143"/>
  <c r="C32" i="143"/>
  <c r="E33" i="143"/>
  <c r="G34" i="143"/>
  <c r="C36" i="143"/>
  <c r="E37" i="143"/>
  <c r="G38" i="143"/>
  <c r="C40" i="143"/>
  <c r="B11" i="143"/>
  <c r="D12" i="143"/>
  <c r="F13" i="143"/>
  <c r="B15" i="143"/>
  <c r="D16" i="143"/>
  <c r="F17" i="143"/>
  <c r="B19" i="143"/>
  <c r="D20" i="143"/>
  <c r="F21" i="143"/>
  <c r="B23" i="143"/>
  <c r="D24" i="143"/>
  <c r="F25" i="143"/>
  <c r="B27" i="143"/>
  <c r="D28" i="143"/>
  <c r="F29" i="143"/>
  <c r="B31" i="143"/>
  <c r="D32" i="143"/>
  <c r="F33" i="143"/>
  <c r="B35" i="143"/>
  <c r="D36" i="143"/>
  <c r="F37" i="143"/>
  <c r="B39" i="143"/>
  <c r="D40" i="143"/>
  <c r="C11" i="143"/>
  <c r="E12" i="143"/>
  <c r="G13" i="143"/>
  <c r="C15" i="143"/>
  <c r="E16" i="143"/>
  <c r="G17" i="143"/>
  <c r="C19" i="143"/>
  <c r="E20" i="143"/>
  <c r="G21" i="143"/>
  <c r="C23" i="143"/>
  <c r="E24" i="143"/>
  <c r="G25" i="143"/>
  <c r="C27" i="143"/>
  <c r="E28" i="143"/>
  <c r="G29" i="143"/>
  <c r="C31" i="143"/>
  <c r="E32" i="143"/>
  <c r="G33" i="143"/>
  <c r="C35" i="143"/>
  <c r="E36" i="143"/>
  <c r="G37" i="143"/>
  <c r="C39" i="143"/>
  <c r="E40" i="143"/>
  <c r="D11" i="143"/>
  <c r="F12" i="143"/>
  <c r="B14" i="143"/>
  <c r="D15" i="143"/>
  <c r="F16" i="143"/>
  <c r="B18" i="143"/>
  <c r="D19" i="143"/>
  <c r="F20" i="143"/>
  <c r="B22" i="143"/>
  <c r="D23" i="143"/>
  <c r="F24" i="143"/>
  <c r="B26" i="143"/>
  <c r="D27" i="143"/>
  <c r="F28" i="143"/>
  <c r="B30" i="143"/>
  <c r="D31" i="143"/>
  <c r="F32" i="143"/>
  <c r="B34" i="143"/>
  <c r="D35" i="143"/>
  <c r="F36" i="143"/>
  <c r="B38" i="143"/>
  <c r="D39" i="143"/>
  <c r="F40" i="143"/>
  <c r="E11" i="143"/>
  <c r="G12" i="143"/>
  <c r="C14" i="143"/>
  <c r="E15" i="143"/>
  <c r="G16" i="143"/>
  <c r="C18" i="143"/>
  <c r="E19" i="143"/>
  <c r="G20" i="143"/>
  <c r="C22" i="143"/>
  <c r="E23" i="143"/>
  <c r="G24" i="143"/>
  <c r="C26" i="143"/>
  <c r="E27" i="143"/>
  <c r="G28" i="143"/>
  <c r="C30" i="143"/>
  <c r="E31" i="143"/>
  <c r="G32" i="143"/>
  <c r="C34" i="143"/>
  <c r="E35" i="143"/>
  <c r="G36" i="143"/>
  <c r="C38" i="143"/>
  <c r="E39" i="143"/>
  <c r="B12" i="142"/>
  <c r="D13" i="142"/>
  <c r="F14" i="142"/>
  <c r="B16" i="142"/>
  <c r="D17" i="142"/>
  <c r="F18" i="142"/>
  <c r="B20" i="142"/>
  <c r="D21" i="142"/>
  <c r="F22" i="142"/>
  <c r="B24" i="142"/>
  <c r="D25" i="142"/>
  <c r="F26" i="142"/>
  <c r="B28" i="142"/>
  <c r="D29" i="142"/>
  <c r="F30" i="142"/>
  <c r="B32" i="142"/>
  <c r="D33" i="142"/>
  <c r="F34" i="142"/>
  <c r="B36" i="142"/>
  <c r="D37" i="142"/>
  <c r="F38" i="142"/>
  <c r="B40" i="142"/>
  <c r="F11" i="142"/>
  <c r="B13" i="142"/>
  <c r="D14" i="142"/>
  <c r="F15" i="142"/>
  <c r="B17" i="142"/>
  <c r="D18" i="142"/>
  <c r="F19" i="142"/>
  <c r="B21" i="142"/>
  <c r="D22" i="142"/>
  <c r="F23" i="142"/>
  <c r="B25" i="142"/>
  <c r="D26" i="142"/>
  <c r="F27" i="142"/>
  <c r="B29" i="142"/>
  <c r="D30" i="142"/>
  <c r="F31" i="142"/>
  <c r="B33" i="142"/>
  <c r="D34" i="142"/>
  <c r="F35" i="142"/>
  <c r="B37" i="142"/>
  <c r="D38" i="142"/>
  <c r="F39" i="142"/>
  <c r="G11" i="142"/>
  <c r="C13" i="142"/>
  <c r="G15" i="142"/>
  <c r="C17" i="142"/>
  <c r="G19" i="142"/>
  <c r="E22" i="142"/>
  <c r="G23" i="142"/>
  <c r="E26" i="142"/>
  <c r="C29" i="142"/>
  <c r="G31" i="142"/>
  <c r="C33" i="142"/>
  <c r="G35" i="142"/>
  <c r="E38" i="142"/>
  <c r="C6" i="142"/>
  <c r="E13" i="142"/>
  <c r="C16" i="142"/>
  <c r="E21" i="142"/>
  <c r="G30" i="142"/>
  <c r="F17" i="142"/>
  <c r="E14" i="142"/>
  <c r="E18" i="142"/>
  <c r="C21" i="142"/>
  <c r="C25" i="142"/>
  <c r="G27" i="142"/>
  <c r="E30" i="142"/>
  <c r="E34" i="142"/>
  <c r="C37" i="142"/>
  <c r="G39" i="142"/>
  <c r="C12" i="142"/>
  <c r="G14" i="142"/>
  <c r="E17" i="142"/>
  <c r="G18" i="142"/>
  <c r="C20" i="142"/>
  <c r="G22" i="142"/>
  <c r="C24" i="142"/>
  <c r="E25" i="142"/>
  <c r="G26" i="142"/>
  <c r="C28" i="142"/>
  <c r="E29" i="142"/>
  <c r="C32" i="142"/>
  <c r="E33" i="142"/>
  <c r="G34" i="142"/>
  <c r="C36" i="142"/>
  <c r="E37" i="142"/>
  <c r="G38" i="142"/>
  <c r="C40" i="142"/>
  <c r="B11" i="142"/>
  <c r="D12" i="142"/>
  <c r="F13" i="142"/>
  <c r="B15" i="142"/>
  <c r="D16" i="142"/>
  <c r="B19" i="142"/>
  <c r="D20" i="142"/>
  <c r="F21" i="142"/>
  <c r="B23" i="142"/>
  <c r="D24" i="142"/>
  <c r="F25" i="142"/>
  <c r="B27" i="142"/>
  <c r="D28" i="142"/>
  <c r="F29" i="142"/>
  <c r="B31" i="142"/>
  <c r="D32" i="142"/>
  <c r="F33" i="142"/>
  <c r="B35" i="142"/>
  <c r="D36" i="142"/>
  <c r="F37" i="142"/>
  <c r="B39" i="142"/>
  <c r="D40" i="142"/>
  <c r="C11" i="142"/>
  <c r="E12" i="142"/>
  <c r="G13" i="142"/>
  <c r="C15" i="142"/>
  <c r="E16" i="142"/>
  <c r="G17" i="142"/>
  <c r="C19" i="142"/>
  <c r="E20" i="142"/>
  <c r="G21" i="142"/>
  <c r="C23" i="142"/>
  <c r="E24" i="142"/>
  <c r="G25" i="142"/>
  <c r="C27" i="142"/>
  <c r="E28" i="142"/>
  <c r="G29" i="142"/>
  <c r="C31" i="142"/>
  <c r="E32" i="142"/>
  <c r="G33" i="142"/>
  <c r="C35" i="142"/>
  <c r="E36" i="142"/>
  <c r="G37" i="142"/>
  <c r="C39" i="142"/>
  <c r="E40" i="142"/>
  <c r="D11" i="142"/>
  <c r="F12" i="142"/>
  <c r="B14" i="142"/>
  <c r="D15" i="142"/>
  <c r="F16" i="142"/>
  <c r="B18" i="142"/>
  <c r="D19" i="142"/>
  <c r="F20" i="142"/>
  <c r="B22" i="142"/>
  <c r="D23" i="142"/>
  <c r="F24" i="142"/>
  <c r="B26" i="142"/>
  <c r="D27" i="142"/>
  <c r="F28" i="142"/>
  <c r="B30" i="142"/>
  <c r="D31" i="142"/>
  <c r="F32" i="142"/>
  <c r="B34" i="142"/>
  <c r="D35" i="142"/>
  <c r="F36" i="142"/>
  <c r="B38" i="142"/>
  <c r="D39" i="142"/>
  <c r="F40" i="142"/>
  <c r="E11" i="142"/>
  <c r="G12" i="142"/>
  <c r="C14" i="142"/>
  <c r="E15" i="142"/>
  <c r="G16" i="142"/>
  <c r="C18" i="142"/>
  <c r="E19" i="142"/>
  <c r="G20" i="142"/>
  <c r="C22" i="142"/>
  <c r="E23" i="142"/>
  <c r="G24" i="142"/>
  <c r="C26" i="142"/>
  <c r="E27" i="142"/>
  <c r="G28" i="142"/>
  <c r="C30" i="142"/>
  <c r="E31" i="142"/>
  <c r="G32" i="142"/>
  <c r="C34" i="142"/>
  <c r="E35" i="142"/>
  <c r="G36" i="142"/>
  <c r="C38" i="142"/>
  <c r="E39" i="142"/>
  <c r="B12" i="141"/>
  <c r="D13" i="141"/>
  <c r="F14" i="141"/>
  <c r="B16" i="141"/>
  <c r="D17" i="141"/>
  <c r="F18" i="141"/>
  <c r="B20" i="141"/>
  <c r="D21" i="141"/>
  <c r="F22" i="141"/>
  <c r="B24" i="141"/>
  <c r="D25" i="141"/>
  <c r="F26" i="141"/>
  <c r="B28" i="141"/>
  <c r="D29" i="141"/>
  <c r="F30" i="141"/>
  <c r="B32" i="141"/>
  <c r="D33" i="141"/>
  <c r="F34" i="141"/>
  <c r="B36" i="141"/>
  <c r="D37" i="141"/>
  <c r="F38" i="141"/>
  <c r="B40" i="141"/>
  <c r="F31" i="141"/>
  <c r="G15" i="141"/>
  <c r="E18" i="141"/>
  <c r="C21" i="141"/>
  <c r="G23" i="141"/>
  <c r="E26" i="141"/>
  <c r="C29" i="141"/>
  <c r="G31" i="141"/>
  <c r="C33" i="141"/>
  <c r="G35" i="141"/>
  <c r="C37" i="141"/>
  <c r="G39" i="141"/>
  <c r="C6" i="141"/>
  <c r="E13" i="141"/>
  <c r="C16" i="141"/>
  <c r="E17" i="141"/>
  <c r="C20" i="141"/>
  <c r="G22" i="141"/>
  <c r="E25" i="141"/>
  <c r="C28" i="141"/>
  <c r="C32" i="141"/>
  <c r="G34" i="141"/>
  <c r="C40" i="141"/>
  <c r="B11" i="141"/>
  <c r="F13" i="141"/>
  <c r="F17" i="141"/>
  <c r="F21" i="141"/>
  <c r="F25" i="141"/>
  <c r="F29" i="141"/>
  <c r="B31" i="141"/>
  <c r="D32" i="141"/>
  <c r="D36" i="141"/>
  <c r="F37" i="141"/>
  <c r="B39" i="141"/>
  <c r="D40" i="141"/>
  <c r="F11" i="141"/>
  <c r="B13" i="141"/>
  <c r="D14" i="141"/>
  <c r="F15" i="141"/>
  <c r="B17" i="141"/>
  <c r="D18" i="141"/>
  <c r="F19" i="141"/>
  <c r="B21" i="141"/>
  <c r="D22" i="141"/>
  <c r="F23" i="141"/>
  <c r="B25" i="141"/>
  <c r="D26" i="141"/>
  <c r="F27" i="141"/>
  <c r="B29" i="141"/>
  <c r="D30" i="141"/>
  <c r="B33" i="141"/>
  <c r="D34" i="141"/>
  <c r="F35" i="141"/>
  <c r="B37" i="141"/>
  <c r="D38" i="141"/>
  <c r="F39" i="141"/>
  <c r="G11" i="141"/>
  <c r="C13" i="141"/>
  <c r="E14" i="141"/>
  <c r="C17" i="141"/>
  <c r="G19" i="141"/>
  <c r="E22" i="141"/>
  <c r="C25" i="141"/>
  <c r="G27" i="141"/>
  <c r="E30" i="141"/>
  <c r="E34" i="141"/>
  <c r="E38" i="141"/>
  <c r="C12" i="141"/>
  <c r="G14" i="141"/>
  <c r="G18" i="141"/>
  <c r="E21" i="141"/>
  <c r="C24" i="141"/>
  <c r="G26" i="141"/>
  <c r="E29" i="141"/>
  <c r="G30" i="141"/>
  <c r="E33" i="141"/>
  <c r="C36" i="141"/>
  <c r="E37" i="141"/>
  <c r="G38" i="141"/>
  <c r="D12" i="141"/>
  <c r="D16" i="141"/>
  <c r="B19" i="141"/>
  <c r="D24" i="141"/>
  <c r="D28" i="141"/>
  <c r="B35" i="141"/>
  <c r="C11" i="141"/>
  <c r="E12" i="141"/>
  <c r="G13" i="141"/>
  <c r="C15" i="141"/>
  <c r="E16" i="141"/>
  <c r="G17" i="141"/>
  <c r="C19" i="141"/>
  <c r="E20" i="141"/>
  <c r="G21" i="141"/>
  <c r="C23" i="141"/>
  <c r="E24" i="141"/>
  <c r="G25" i="141"/>
  <c r="C27" i="141"/>
  <c r="E28" i="141"/>
  <c r="G29" i="141"/>
  <c r="C31" i="141"/>
  <c r="E32" i="141"/>
  <c r="G33" i="141"/>
  <c r="C35" i="141"/>
  <c r="E36" i="141"/>
  <c r="G37" i="141"/>
  <c r="C39" i="141"/>
  <c r="E40" i="141"/>
  <c r="B15" i="141"/>
  <c r="D20" i="141"/>
  <c r="B23" i="141"/>
  <c r="B27" i="141"/>
  <c r="F33" i="141"/>
  <c r="D11" i="141"/>
  <c r="F12" i="141"/>
  <c r="B14" i="141"/>
  <c r="D15" i="141"/>
  <c r="F16" i="141"/>
  <c r="B18" i="141"/>
  <c r="D19" i="141"/>
  <c r="F20" i="141"/>
  <c r="B22" i="141"/>
  <c r="D23" i="141"/>
  <c r="F24" i="141"/>
  <c r="B26" i="141"/>
  <c r="D27" i="141"/>
  <c r="F28" i="141"/>
  <c r="B30" i="141"/>
  <c r="D31" i="141"/>
  <c r="F32" i="141"/>
  <c r="B34" i="141"/>
  <c r="D35" i="141"/>
  <c r="F36" i="141"/>
  <c r="B38" i="141"/>
  <c r="D39" i="141"/>
  <c r="F40" i="141"/>
  <c r="E11" i="141"/>
  <c r="G12" i="141"/>
  <c r="C14" i="141"/>
  <c r="E15" i="141"/>
  <c r="G16" i="141"/>
  <c r="C18" i="141"/>
  <c r="E19" i="141"/>
  <c r="G20" i="141"/>
  <c r="C22" i="141"/>
  <c r="E23" i="141"/>
  <c r="G24" i="141"/>
  <c r="C26" i="141"/>
  <c r="E27" i="141"/>
  <c r="G28" i="141"/>
  <c r="C30" i="141"/>
  <c r="E31" i="141"/>
  <c r="G32" i="141"/>
  <c r="C34" i="141"/>
  <c r="E35" i="141"/>
  <c r="G36" i="141"/>
  <c r="C38" i="141"/>
  <c r="E39" i="141"/>
  <c r="C6" i="140"/>
  <c r="G14" i="140"/>
  <c r="E17" i="140"/>
  <c r="C20" i="140"/>
  <c r="E21" i="140"/>
  <c r="C24" i="140"/>
  <c r="G26" i="140"/>
  <c r="E29" i="140"/>
  <c r="G30" i="140"/>
  <c r="C32" i="140"/>
  <c r="G34" i="140"/>
  <c r="C36" i="140"/>
  <c r="E37" i="140"/>
  <c r="G38" i="140"/>
  <c r="C40" i="140"/>
  <c r="G11" i="140"/>
  <c r="C13" i="140"/>
  <c r="G15" i="140"/>
  <c r="E18" i="140"/>
  <c r="C21" i="140"/>
  <c r="G23" i="140"/>
  <c r="E26" i="140"/>
  <c r="C29" i="140"/>
  <c r="G31" i="140"/>
  <c r="E34" i="140"/>
  <c r="E38" i="140"/>
  <c r="B16" i="140"/>
  <c r="B36" i="140"/>
  <c r="B40" i="140"/>
  <c r="C12" i="140"/>
  <c r="E13" i="140"/>
  <c r="C16" i="140"/>
  <c r="G18" i="140"/>
  <c r="G22" i="140"/>
  <c r="E25" i="140"/>
  <c r="C28" i="140"/>
  <c r="E33" i="140"/>
  <c r="B11" i="140"/>
  <c r="D12" i="140"/>
  <c r="F13" i="140"/>
  <c r="B15" i="140"/>
  <c r="D16" i="140"/>
  <c r="F17" i="140"/>
  <c r="B19" i="140"/>
  <c r="D20" i="140"/>
  <c r="F21" i="140"/>
  <c r="B23" i="140"/>
  <c r="D24" i="140"/>
  <c r="F25" i="140"/>
  <c r="B27" i="140"/>
  <c r="D28" i="140"/>
  <c r="F29" i="140"/>
  <c r="B31" i="140"/>
  <c r="D32" i="140"/>
  <c r="F33" i="140"/>
  <c r="B35" i="140"/>
  <c r="D36" i="140"/>
  <c r="F37" i="140"/>
  <c r="B39" i="140"/>
  <c r="D40" i="140"/>
  <c r="F11" i="140"/>
  <c r="B13" i="140"/>
  <c r="D14" i="140"/>
  <c r="F15" i="140"/>
  <c r="B17" i="140"/>
  <c r="D18" i="140"/>
  <c r="F19" i="140"/>
  <c r="B21" i="140"/>
  <c r="D22" i="140"/>
  <c r="F23" i="140"/>
  <c r="B25" i="140"/>
  <c r="D26" i="140"/>
  <c r="F27" i="140"/>
  <c r="B29" i="140"/>
  <c r="D30" i="140"/>
  <c r="F31" i="140"/>
  <c r="B33" i="140"/>
  <c r="D34" i="140"/>
  <c r="F35" i="140"/>
  <c r="B37" i="140"/>
  <c r="D38" i="140"/>
  <c r="F39" i="140"/>
  <c r="G37" i="140"/>
  <c r="C39" i="140"/>
  <c r="E40" i="140"/>
  <c r="D13" i="140"/>
  <c r="D17" i="140"/>
  <c r="B20" i="140"/>
  <c r="D21" i="140"/>
  <c r="B24" i="140"/>
  <c r="F26" i="140"/>
  <c r="F30" i="140"/>
  <c r="D33" i="140"/>
  <c r="D37" i="140"/>
  <c r="E12" i="140"/>
  <c r="C15" i="140"/>
  <c r="G17" i="140"/>
  <c r="C19" i="140"/>
  <c r="G21" i="140"/>
  <c r="G25" i="140"/>
  <c r="C27" i="140"/>
  <c r="G29" i="140"/>
  <c r="E32" i="140"/>
  <c r="C35" i="140"/>
  <c r="D11" i="140"/>
  <c r="B14" i="140"/>
  <c r="F16" i="140"/>
  <c r="B18" i="140"/>
  <c r="D19" i="140"/>
  <c r="F20" i="140"/>
  <c r="B22" i="140"/>
  <c r="D23" i="140"/>
  <c r="F24" i="140"/>
  <c r="B26" i="140"/>
  <c r="D27" i="140"/>
  <c r="F28" i="140"/>
  <c r="B30" i="140"/>
  <c r="D31" i="140"/>
  <c r="F32" i="140"/>
  <c r="B34" i="140"/>
  <c r="D35" i="140"/>
  <c r="F36" i="140"/>
  <c r="B38" i="140"/>
  <c r="D39" i="140"/>
  <c r="F40" i="140"/>
  <c r="E14" i="140"/>
  <c r="C17" i="140"/>
  <c r="G19" i="140"/>
  <c r="E22" i="140"/>
  <c r="C25" i="140"/>
  <c r="G27" i="140"/>
  <c r="E30" i="140"/>
  <c r="C33" i="140"/>
  <c r="G35" i="140"/>
  <c r="C37" i="140"/>
  <c r="G39" i="140"/>
  <c r="B12" i="140"/>
  <c r="F14" i="140"/>
  <c r="F18" i="140"/>
  <c r="F22" i="140"/>
  <c r="D25" i="140"/>
  <c r="B28" i="140"/>
  <c r="D29" i="140"/>
  <c r="B32" i="140"/>
  <c r="F34" i="140"/>
  <c r="F38" i="140"/>
  <c r="C11" i="140"/>
  <c r="G13" i="140"/>
  <c r="E16" i="140"/>
  <c r="E20" i="140"/>
  <c r="C23" i="140"/>
  <c r="E24" i="140"/>
  <c r="E28" i="140"/>
  <c r="C31" i="140"/>
  <c r="G33" i="140"/>
  <c r="E36" i="140"/>
  <c r="F12" i="140"/>
  <c r="D15" i="140"/>
  <c r="E11" i="140"/>
  <c r="G12" i="140"/>
  <c r="C14" i="140"/>
  <c r="E15" i="140"/>
  <c r="G16" i="140"/>
  <c r="C18" i="140"/>
  <c r="E19" i="140"/>
  <c r="G20" i="140"/>
  <c r="C22" i="140"/>
  <c r="E23" i="140"/>
  <c r="G24" i="140"/>
  <c r="C26" i="140"/>
  <c r="E27" i="140"/>
  <c r="G28" i="140"/>
  <c r="C30" i="140"/>
  <c r="E31" i="140"/>
  <c r="G32" i="140"/>
  <c r="C34" i="140"/>
  <c r="E35" i="140"/>
  <c r="G36" i="140"/>
  <c r="C38" i="140"/>
  <c r="E39" i="140"/>
  <c r="B17" i="139"/>
  <c r="B21" i="139"/>
  <c r="D22" i="139"/>
  <c r="F23" i="139"/>
  <c r="B25" i="139"/>
  <c r="D26" i="139"/>
  <c r="F27" i="139"/>
  <c r="B29" i="139"/>
  <c r="D30" i="139"/>
  <c r="F31" i="139"/>
  <c r="B33" i="139"/>
  <c r="D34" i="139"/>
  <c r="F35" i="139"/>
  <c r="B37" i="139"/>
  <c r="D38" i="139"/>
  <c r="F39" i="139"/>
  <c r="F15" i="139"/>
  <c r="C17" i="139"/>
  <c r="G19" i="139"/>
  <c r="E22" i="139"/>
  <c r="C29" i="139"/>
  <c r="E30" i="139"/>
  <c r="G31" i="139"/>
  <c r="C33" i="139"/>
  <c r="E34" i="139"/>
  <c r="G35" i="139"/>
  <c r="C37" i="139"/>
  <c r="E38" i="139"/>
  <c r="G39" i="139"/>
  <c r="B12" i="139"/>
  <c r="D13" i="139"/>
  <c r="F14" i="139"/>
  <c r="B16" i="139"/>
  <c r="D17" i="139"/>
  <c r="F18" i="139"/>
  <c r="B20" i="139"/>
  <c r="D21" i="139"/>
  <c r="F22" i="139"/>
  <c r="B24" i="139"/>
  <c r="D25" i="139"/>
  <c r="F26" i="139"/>
  <c r="B28" i="139"/>
  <c r="D29" i="139"/>
  <c r="F30" i="139"/>
  <c r="B32" i="139"/>
  <c r="D33" i="139"/>
  <c r="F34" i="139"/>
  <c r="B36" i="139"/>
  <c r="D37" i="139"/>
  <c r="F38" i="139"/>
  <c r="B40" i="139"/>
  <c r="C21" i="139"/>
  <c r="C6" i="139"/>
  <c r="E17" i="139"/>
  <c r="C24" i="139"/>
  <c r="G26" i="139"/>
  <c r="E29" i="139"/>
  <c r="C32" i="139"/>
  <c r="G34" i="139"/>
  <c r="C36" i="139"/>
  <c r="G38" i="139"/>
  <c r="C40" i="139"/>
  <c r="D14" i="139"/>
  <c r="G11" i="139"/>
  <c r="G27" i="139"/>
  <c r="C16" i="139"/>
  <c r="C20" i="139"/>
  <c r="E25" i="139"/>
  <c r="C28" i="139"/>
  <c r="G30" i="139"/>
  <c r="E33" i="139"/>
  <c r="E37" i="139"/>
  <c r="B11" i="139"/>
  <c r="D12" i="139"/>
  <c r="F13" i="139"/>
  <c r="B15" i="139"/>
  <c r="D16" i="139"/>
  <c r="F17" i="139"/>
  <c r="B19" i="139"/>
  <c r="D20" i="139"/>
  <c r="F21" i="139"/>
  <c r="B23" i="139"/>
  <c r="D24" i="139"/>
  <c r="F25" i="139"/>
  <c r="B27" i="139"/>
  <c r="D28" i="139"/>
  <c r="F29" i="139"/>
  <c r="B31" i="139"/>
  <c r="D32" i="139"/>
  <c r="F33" i="139"/>
  <c r="B35" i="139"/>
  <c r="D36" i="139"/>
  <c r="F37" i="139"/>
  <c r="B39" i="139"/>
  <c r="D40" i="139"/>
  <c r="B13" i="139"/>
  <c r="E14" i="139"/>
  <c r="C25" i="139"/>
  <c r="E13" i="139"/>
  <c r="G18" i="139"/>
  <c r="E12" i="139"/>
  <c r="G13" i="139"/>
  <c r="C15" i="139"/>
  <c r="E16" i="139"/>
  <c r="G17" i="139"/>
  <c r="C19" i="139"/>
  <c r="E20" i="139"/>
  <c r="G21" i="139"/>
  <c r="C23" i="139"/>
  <c r="E24" i="139"/>
  <c r="G25" i="139"/>
  <c r="C27" i="139"/>
  <c r="E28" i="139"/>
  <c r="G29" i="139"/>
  <c r="C31" i="139"/>
  <c r="E32" i="139"/>
  <c r="G33" i="139"/>
  <c r="C35" i="139"/>
  <c r="E36" i="139"/>
  <c r="G37" i="139"/>
  <c r="C39" i="139"/>
  <c r="E40" i="139"/>
  <c r="D18" i="139"/>
  <c r="G15" i="139"/>
  <c r="E26" i="139"/>
  <c r="C12" i="139"/>
  <c r="E21" i="139"/>
  <c r="B14" i="139"/>
  <c r="F16" i="139"/>
  <c r="D19" i="139"/>
  <c r="B22" i="139"/>
  <c r="D23" i="139"/>
  <c r="F24" i="139"/>
  <c r="D27" i="139"/>
  <c r="F28" i="139"/>
  <c r="B30" i="139"/>
  <c r="D31" i="139"/>
  <c r="F32" i="139"/>
  <c r="B34" i="139"/>
  <c r="D35" i="139"/>
  <c r="F36" i="139"/>
  <c r="B38" i="139"/>
  <c r="D39" i="139"/>
  <c r="F40" i="139"/>
  <c r="F11" i="139"/>
  <c r="F19" i="139"/>
  <c r="C13" i="139"/>
  <c r="E18" i="139"/>
  <c r="G23" i="139"/>
  <c r="G14" i="139"/>
  <c r="G22" i="139"/>
  <c r="C11" i="139"/>
  <c r="D11" i="139"/>
  <c r="F12" i="139"/>
  <c r="D15" i="139"/>
  <c r="B18" i="139"/>
  <c r="F20" i="139"/>
  <c r="B26" i="139"/>
  <c r="E11" i="139"/>
  <c r="G12" i="139"/>
  <c r="C14" i="139"/>
  <c r="E15" i="139"/>
  <c r="G16" i="139"/>
  <c r="C18" i="139"/>
  <c r="E19" i="139"/>
  <c r="G20" i="139"/>
  <c r="C22" i="139"/>
  <c r="E23" i="139"/>
  <c r="G24" i="139"/>
  <c r="C26" i="139"/>
  <c r="E27" i="139"/>
  <c r="G28" i="139"/>
  <c r="C30" i="139"/>
  <c r="E31" i="139"/>
  <c r="G32" i="139"/>
  <c r="C34" i="139"/>
  <c r="E35" i="139"/>
  <c r="G36" i="139"/>
  <c r="C38" i="139"/>
  <c r="E39" i="139"/>
  <c r="F11" i="138"/>
  <c r="B17" i="138"/>
  <c r="F19" i="138"/>
  <c r="B25" i="138"/>
  <c r="D26" i="138"/>
  <c r="F27" i="138"/>
  <c r="B29" i="138"/>
  <c r="D30" i="138"/>
  <c r="F31" i="138"/>
  <c r="B33" i="138"/>
  <c r="D34" i="138"/>
  <c r="F35" i="138"/>
  <c r="B37" i="138"/>
  <c r="D38" i="138"/>
  <c r="F39" i="138"/>
  <c r="G11" i="138"/>
  <c r="C13" i="138"/>
  <c r="E14" i="138"/>
  <c r="G15" i="138"/>
  <c r="C17" i="138"/>
  <c r="E18" i="138"/>
  <c r="G19" i="138"/>
  <c r="C21" i="138"/>
  <c r="E22" i="138"/>
  <c r="G23" i="138"/>
  <c r="C25" i="138"/>
  <c r="E26" i="138"/>
  <c r="G27" i="138"/>
  <c r="C29" i="138"/>
  <c r="E30" i="138"/>
  <c r="G31" i="138"/>
  <c r="C33" i="138"/>
  <c r="E34" i="138"/>
  <c r="G35" i="138"/>
  <c r="C37" i="138"/>
  <c r="E38" i="138"/>
  <c r="G39" i="138"/>
  <c r="B12" i="138"/>
  <c r="D13" i="138"/>
  <c r="F14" i="138"/>
  <c r="B16" i="138"/>
  <c r="D17" i="138"/>
  <c r="F18" i="138"/>
  <c r="B20" i="138"/>
  <c r="D21" i="138"/>
  <c r="F22" i="138"/>
  <c r="B24" i="138"/>
  <c r="D25" i="138"/>
  <c r="F26" i="138"/>
  <c r="B28" i="138"/>
  <c r="D29" i="138"/>
  <c r="F30" i="138"/>
  <c r="B32" i="138"/>
  <c r="D33" i="138"/>
  <c r="F34" i="138"/>
  <c r="B36" i="138"/>
  <c r="D37" i="138"/>
  <c r="F38" i="138"/>
  <c r="B40" i="138"/>
  <c r="D14" i="138"/>
  <c r="F23" i="138"/>
  <c r="C12" i="138"/>
  <c r="G18" i="138"/>
  <c r="C20" i="138"/>
  <c r="C24" i="138"/>
  <c r="C28" i="138"/>
  <c r="E29" i="138"/>
  <c r="G34" i="138"/>
  <c r="G38" i="138"/>
  <c r="D12" i="138"/>
  <c r="B15" i="138"/>
  <c r="D20" i="138"/>
  <c r="B23" i="138"/>
  <c r="F25" i="138"/>
  <c r="B27" i="138"/>
  <c r="F29" i="138"/>
  <c r="D32" i="138"/>
  <c r="B35" i="138"/>
  <c r="D36" i="138"/>
  <c r="F37" i="138"/>
  <c r="B39" i="138"/>
  <c r="D40" i="138"/>
  <c r="D22" i="138"/>
  <c r="G14" i="138"/>
  <c r="G22" i="138"/>
  <c r="E37" i="138"/>
  <c r="B11" i="138"/>
  <c r="B19" i="138"/>
  <c r="D28" i="138"/>
  <c r="G13" i="138"/>
  <c r="G17" i="138"/>
  <c r="E20" i="138"/>
  <c r="C23" i="138"/>
  <c r="C27" i="138"/>
  <c r="E28" i="138"/>
  <c r="G29" i="138"/>
  <c r="C31" i="138"/>
  <c r="E32" i="138"/>
  <c r="G33" i="138"/>
  <c r="C35" i="138"/>
  <c r="E36" i="138"/>
  <c r="G37" i="138"/>
  <c r="C39" i="138"/>
  <c r="E40" i="138"/>
  <c r="F15" i="138"/>
  <c r="B21" i="138"/>
  <c r="C6" i="138"/>
  <c r="C16" i="138"/>
  <c r="G26" i="138"/>
  <c r="C32" i="138"/>
  <c r="C36" i="138"/>
  <c r="F17" i="138"/>
  <c r="D24" i="138"/>
  <c r="B31" i="138"/>
  <c r="C11" i="138"/>
  <c r="E16" i="138"/>
  <c r="E24" i="138"/>
  <c r="D11" i="138"/>
  <c r="B14" i="138"/>
  <c r="F16" i="138"/>
  <c r="D19" i="138"/>
  <c r="F20" i="138"/>
  <c r="D23" i="138"/>
  <c r="F24" i="138"/>
  <c r="D27" i="138"/>
  <c r="F28" i="138"/>
  <c r="B30" i="138"/>
  <c r="D31" i="138"/>
  <c r="F32" i="138"/>
  <c r="B34" i="138"/>
  <c r="D35" i="138"/>
  <c r="F36" i="138"/>
  <c r="B38" i="138"/>
  <c r="D39" i="138"/>
  <c r="F40" i="138"/>
  <c r="B13" i="138"/>
  <c r="D18" i="138"/>
  <c r="E13" i="138"/>
  <c r="E17" i="138"/>
  <c r="E21" i="138"/>
  <c r="E25" i="138"/>
  <c r="G30" i="138"/>
  <c r="E33" i="138"/>
  <c r="C40" i="138"/>
  <c r="F13" i="138"/>
  <c r="D16" i="138"/>
  <c r="F21" i="138"/>
  <c r="F33" i="138"/>
  <c r="E12" i="138"/>
  <c r="C15" i="138"/>
  <c r="C19" i="138"/>
  <c r="G21" i="138"/>
  <c r="G25" i="138"/>
  <c r="F12" i="138"/>
  <c r="D15" i="138"/>
  <c r="B18" i="138"/>
  <c r="B22" i="138"/>
  <c r="B26" i="138"/>
  <c r="E11" i="138"/>
  <c r="G12" i="138"/>
  <c r="C14" i="138"/>
  <c r="E15" i="138"/>
  <c r="G16" i="138"/>
  <c r="C18" i="138"/>
  <c r="E19" i="138"/>
  <c r="G20" i="138"/>
  <c r="C22" i="138"/>
  <c r="E23" i="138"/>
  <c r="G24" i="138"/>
  <c r="C26" i="138"/>
  <c r="E27" i="138"/>
  <c r="G28" i="138"/>
  <c r="C30" i="138"/>
  <c r="E31" i="138"/>
  <c r="G32" i="138"/>
  <c r="C34" i="138"/>
  <c r="E35" i="138"/>
  <c r="G36" i="138"/>
  <c r="C38" i="138"/>
  <c r="E39" i="138"/>
  <c r="F18" i="41"/>
  <c r="C5" i="60" l="1"/>
  <c r="G40" i="60" s="1"/>
  <c r="F3" i="58"/>
  <c r="F4" i="58"/>
  <c r="F5" i="58"/>
  <c r="F6" i="58"/>
  <c r="F7" i="58"/>
  <c r="F8" i="58"/>
  <c r="F9" i="58"/>
  <c r="F10" i="58"/>
  <c r="F11" i="58"/>
  <c r="F12" i="58"/>
  <c r="F13" i="58"/>
  <c r="F14" i="58"/>
  <c r="F15" i="58"/>
  <c r="F16" i="58"/>
  <c r="F17" i="58"/>
  <c r="F18" i="58"/>
  <c r="F19" i="58"/>
  <c r="F20" i="58"/>
  <c r="F21" i="58"/>
  <c r="F22" i="58"/>
  <c r="F23" i="58"/>
  <c r="F24" i="58"/>
  <c r="F25" i="58"/>
  <c r="F26" i="58"/>
  <c r="F27" i="58"/>
  <c r="F28" i="58"/>
  <c r="F29" i="58"/>
  <c r="F30" i="58"/>
  <c r="F31" i="58"/>
  <c r="F32" i="58"/>
  <c r="F33" i="58"/>
  <c r="F34" i="58"/>
  <c r="F35" i="58"/>
  <c r="F36" i="58"/>
  <c r="F37" i="58"/>
  <c r="F38" i="58"/>
  <c r="F39" i="58"/>
  <c r="F40" i="58"/>
  <c r="F2" i="58"/>
  <c r="D3" i="58"/>
  <c r="D4" i="58"/>
  <c r="D5" i="58"/>
  <c r="D6" i="58"/>
  <c r="D7" i="58"/>
  <c r="D8" i="58"/>
  <c r="D9" i="58"/>
  <c r="D10" i="58"/>
  <c r="D11" i="58"/>
  <c r="D12" i="58"/>
  <c r="D13" i="58"/>
  <c r="D14" i="58"/>
  <c r="D15" i="58"/>
  <c r="D16" i="58"/>
  <c r="D17" i="58"/>
  <c r="D18" i="58"/>
  <c r="D19" i="58"/>
  <c r="D20" i="58"/>
  <c r="D21" i="58"/>
  <c r="D22" i="58"/>
  <c r="D23" i="58"/>
  <c r="D24" i="58"/>
  <c r="D25" i="58"/>
  <c r="D26" i="58"/>
  <c r="D27" i="58"/>
  <c r="D28" i="58"/>
  <c r="D29" i="58"/>
  <c r="D30" i="58"/>
  <c r="D31" i="58"/>
  <c r="D32" i="58"/>
  <c r="D33" i="58"/>
  <c r="D34" i="58"/>
  <c r="D35" i="58"/>
  <c r="D36" i="58"/>
  <c r="D37" i="58"/>
  <c r="D38" i="58"/>
  <c r="D39" i="58"/>
  <c r="D40" i="58"/>
  <c r="D2" i="58"/>
  <c r="D7" i="56"/>
  <c r="D8" i="56"/>
  <c r="D9" i="56"/>
  <c r="D10" i="56"/>
  <c r="D11" i="56"/>
  <c r="D12" i="56"/>
  <c r="D13" i="56"/>
  <c r="D14" i="56"/>
  <c r="D15" i="56"/>
  <c r="D16" i="56"/>
  <c r="D17" i="56"/>
  <c r="D18" i="56"/>
  <c r="D19" i="56"/>
  <c r="D20" i="56"/>
  <c r="D21" i="56"/>
  <c r="D22" i="56"/>
  <c r="D23" i="56"/>
  <c r="D24" i="56"/>
  <c r="D25" i="56"/>
  <c r="D26" i="56"/>
  <c r="D27" i="56"/>
  <c r="D28" i="56"/>
  <c r="D29" i="56"/>
  <c r="D30" i="56"/>
  <c r="D31" i="56"/>
  <c r="D32" i="56"/>
  <c r="D33" i="56"/>
  <c r="D34" i="56"/>
  <c r="D6" i="56"/>
  <c r="C12" i="41"/>
  <c r="C2" i="56"/>
  <c r="C3" i="56" s="1"/>
  <c r="C8" i="56" s="1"/>
  <c r="B4" i="45"/>
  <c r="B5" i="45"/>
  <c r="B6" i="45"/>
  <c r="B7" i="45"/>
  <c r="B8" i="45"/>
  <c r="B9" i="45"/>
  <c r="B10" i="45"/>
  <c r="B11" i="45"/>
  <c r="B12" i="45"/>
  <c r="B13" i="45"/>
  <c r="B14" i="45"/>
  <c r="B15" i="45"/>
  <c r="B16" i="45"/>
  <c r="B17" i="45"/>
  <c r="B18" i="45"/>
  <c r="B19" i="45"/>
  <c r="B20" i="45"/>
  <c r="B21" i="45"/>
  <c r="B22" i="45"/>
  <c r="B23" i="45"/>
  <c r="B24" i="45"/>
  <c r="B25" i="45"/>
  <c r="B26" i="45"/>
  <c r="B27" i="45"/>
  <c r="B28" i="45"/>
  <c r="B29" i="45"/>
  <c r="B30" i="45"/>
  <c r="B31" i="45"/>
  <c r="B32" i="45"/>
  <c r="B33" i="45"/>
  <c r="B34" i="45"/>
  <c r="B35" i="45"/>
  <c r="B36" i="45"/>
  <c r="B37" i="45"/>
  <c r="B38" i="45"/>
  <c r="B39" i="45"/>
  <c r="B40" i="45"/>
  <c r="B41" i="45"/>
  <c r="B42" i="45"/>
  <c r="B43" i="45"/>
  <c r="B44" i="45"/>
  <c r="B45" i="45"/>
  <c r="B46" i="45"/>
  <c r="B47" i="45"/>
  <c r="B48" i="45"/>
  <c r="B49" i="45"/>
  <c r="B50" i="45"/>
  <c r="B51" i="45"/>
  <c r="B52" i="45"/>
  <c r="B53" i="45"/>
  <c r="B54" i="45"/>
  <c r="B55" i="45"/>
  <c r="B56" i="45"/>
  <c r="B57" i="45"/>
  <c r="B58" i="45"/>
  <c r="B59" i="45"/>
  <c r="B60" i="45"/>
  <c r="B61" i="45"/>
  <c r="B62" i="45"/>
  <c r="B63" i="45"/>
  <c r="B64" i="45"/>
  <c r="B65" i="45"/>
  <c r="B66" i="45"/>
  <c r="B67" i="45"/>
  <c r="B68" i="45"/>
  <c r="B69" i="45"/>
  <c r="B70" i="45"/>
  <c r="B71" i="45"/>
  <c r="B72" i="45"/>
  <c r="B73" i="45"/>
  <c r="B74" i="45"/>
  <c r="B75" i="45"/>
  <c r="B76" i="45"/>
  <c r="B77" i="45"/>
  <c r="B78" i="45"/>
  <c r="B79" i="45"/>
  <c r="B80" i="45"/>
  <c r="B81" i="45"/>
  <c r="B82" i="45"/>
  <c r="B83" i="45"/>
  <c r="B84" i="45"/>
  <c r="B85" i="45"/>
  <c r="B86" i="45"/>
  <c r="B87" i="45"/>
  <c r="B88" i="45"/>
  <c r="B89" i="45"/>
  <c r="B90" i="45"/>
  <c r="B91" i="45"/>
  <c r="B92" i="45"/>
  <c r="B93" i="45"/>
  <c r="B94" i="45"/>
  <c r="B95" i="45"/>
  <c r="B96" i="45"/>
  <c r="B97" i="45"/>
  <c r="B98" i="45"/>
  <c r="B99" i="45"/>
  <c r="B100" i="45"/>
  <c r="B101" i="45"/>
  <c r="B102" i="45"/>
  <c r="B103" i="45"/>
  <c r="B104" i="45"/>
  <c r="B105" i="45"/>
  <c r="B106" i="45"/>
  <c r="B107" i="45"/>
  <c r="B108" i="45"/>
  <c r="B109" i="45"/>
  <c r="B110" i="45"/>
  <c r="B111" i="45"/>
  <c r="B112" i="45"/>
  <c r="B113" i="45"/>
  <c r="B114" i="45"/>
  <c r="B115" i="45"/>
  <c r="B116" i="45"/>
  <c r="B117" i="45"/>
  <c r="B118" i="45"/>
  <c r="B119" i="45"/>
  <c r="B120" i="45"/>
  <c r="B121" i="45"/>
  <c r="B122" i="45"/>
  <c r="B123" i="45"/>
  <c r="B124" i="45"/>
  <c r="B125" i="45"/>
  <c r="B126" i="45"/>
  <c r="B127" i="45"/>
  <c r="B128" i="45"/>
  <c r="B129" i="45"/>
  <c r="B130" i="45"/>
  <c r="B131" i="45"/>
  <c r="B132" i="45"/>
  <c r="B133" i="45"/>
  <c r="B134" i="45"/>
  <c r="B135" i="45"/>
  <c r="B136" i="45"/>
  <c r="B137" i="45"/>
  <c r="B138" i="45"/>
  <c r="B139" i="45"/>
  <c r="B140" i="45"/>
  <c r="B141" i="45"/>
  <c r="B142" i="45"/>
  <c r="B143" i="45"/>
  <c r="B144" i="45"/>
  <c r="B145" i="45"/>
  <c r="B146" i="45"/>
  <c r="B147" i="45"/>
  <c r="B148" i="45"/>
  <c r="B149" i="45"/>
  <c r="B150" i="45"/>
  <c r="B151" i="45"/>
  <c r="B152" i="45"/>
  <c r="B153" i="45"/>
  <c r="B154" i="45"/>
  <c r="B155" i="45"/>
  <c r="B156" i="45"/>
  <c r="B157" i="45"/>
  <c r="B158" i="45"/>
  <c r="B159" i="45"/>
  <c r="B160" i="45"/>
  <c r="B161" i="45"/>
  <c r="B162" i="45"/>
  <c r="B163" i="45"/>
  <c r="B164" i="45"/>
  <c r="B165" i="45"/>
  <c r="B166" i="45"/>
  <c r="B167" i="45"/>
  <c r="B168" i="45"/>
  <c r="B169" i="45"/>
  <c r="B170" i="45"/>
  <c r="B171" i="45"/>
  <c r="B172" i="45"/>
  <c r="B173" i="45"/>
  <c r="B174" i="45"/>
  <c r="B175" i="45"/>
  <c r="B176" i="45"/>
  <c r="B177" i="45"/>
  <c r="B178" i="45"/>
  <c r="B179" i="45"/>
  <c r="B180" i="45"/>
  <c r="B181" i="45"/>
  <c r="B182" i="45"/>
  <c r="B183" i="45"/>
  <c r="B184" i="45"/>
  <c r="B185" i="45"/>
  <c r="B186" i="45"/>
  <c r="B187" i="45"/>
  <c r="B188" i="45"/>
  <c r="B189" i="45"/>
  <c r="B190" i="45"/>
  <c r="B191" i="45"/>
  <c r="B192" i="45"/>
  <c r="B193" i="45"/>
  <c r="B194" i="45"/>
  <c r="B195" i="45"/>
  <c r="B196" i="45"/>
  <c r="B197" i="45"/>
  <c r="B198" i="45"/>
  <c r="B199" i="45"/>
  <c r="B200" i="45"/>
  <c r="B201" i="45"/>
  <c r="B202" i="45"/>
  <c r="B203" i="45"/>
  <c r="B204" i="45"/>
  <c r="B205" i="45"/>
  <c r="B206" i="45"/>
  <c r="B207" i="45"/>
  <c r="B208" i="45"/>
  <c r="B209" i="45"/>
  <c r="B210" i="45"/>
  <c r="B211" i="45"/>
  <c r="B212" i="45"/>
  <c r="B213" i="45"/>
  <c r="B214" i="45"/>
  <c r="B215" i="45"/>
  <c r="B216" i="45"/>
  <c r="B217" i="45"/>
  <c r="B218" i="45"/>
  <c r="B219" i="45"/>
  <c r="B220" i="45"/>
  <c r="B221" i="45"/>
  <c r="B222" i="45"/>
  <c r="B223" i="45"/>
  <c r="B224" i="45"/>
  <c r="B225" i="45"/>
  <c r="B226" i="45"/>
  <c r="B227" i="45"/>
  <c r="B228" i="45"/>
  <c r="B229" i="45"/>
  <c r="B230" i="45"/>
  <c r="B231" i="45"/>
  <c r="B232" i="45"/>
  <c r="B233" i="45"/>
  <c r="B234" i="45"/>
  <c r="B235" i="45"/>
  <c r="B236" i="45"/>
  <c r="B237" i="45"/>
  <c r="B238" i="45"/>
  <c r="B239" i="45"/>
  <c r="B240" i="45"/>
  <c r="B241" i="45"/>
  <c r="B242" i="45"/>
  <c r="B243" i="45"/>
  <c r="B244" i="45"/>
  <c r="B245" i="45"/>
  <c r="B246" i="45"/>
  <c r="B247" i="45"/>
  <c r="B248" i="45"/>
  <c r="B249" i="45"/>
  <c r="B250" i="45"/>
  <c r="B251" i="45"/>
  <c r="B252" i="45"/>
  <c r="B253" i="45"/>
  <c r="B254" i="45"/>
  <c r="B255" i="45"/>
  <c r="B256" i="45"/>
  <c r="B257" i="45"/>
  <c r="B258" i="45"/>
  <c r="B259" i="45"/>
  <c r="B260" i="45"/>
  <c r="B261" i="45"/>
  <c r="B262" i="45"/>
  <c r="B263" i="45"/>
  <c r="B264" i="45"/>
  <c r="B265" i="45"/>
  <c r="B266" i="45"/>
  <c r="B267" i="45"/>
  <c r="B268" i="45"/>
  <c r="B269" i="45"/>
  <c r="B270" i="45"/>
  <c r="B271" i="45"/>
  <c r="B272" i="45"/>
  <c r="B273" i="45"/>
  <c r="B274" i="45"/>
  <c r="B275" i="45"/>
  <c r="B276" i="45"/>
  <c r="B277" i="45"/>
  <c r="B278" i="45"/>
  <c r="B279" i="45"/>
  <c r="B280" i="45"/>
  <c r="B281" i="45"/>
  <c r="B282" i="45"/>
  <c r="B283" i="45"/>
  <c r="B284" i="45"/>
  <c r="B285" i="45"/>
  <c r="B286" i="45"/>
  <c r="B287" i="45"/>
  <c r="B288" i="45"/>
  <c r="B289" i="45"/>
  <c r="B290" i="45"/>
  <c r="B291" i="45"/>
  <c r="B292" i="45"/>
  <c r="B293" i="45"/>
  <c r="B294" i="45"/>
  <c r="B295" i="45"/>
  <c r="B296" i="45"/>
  <c r="B297" i="45"/>
  <c r="B298" i="45"/>
  <c r="B299" i="45"/>
  <c r="B300" i="45"/>
  <c r="B301" i="45"/>
  <c r="B302" i="45"/>
  <c r="B303" i="45"/>
  <c r="B304" i="45"/>
  <c r="B305" i="45"/>
  <c r="B306" i="45"/>
  <c r="B307" i="45"/>
  <c r="B308" i="45"/>
  <c r="B309" i="45"/>
  <c r="B310" i="45"/>
  <c r="B311" i="45"/>
  <c r="B312" i="45"/>
  <c r="B313" i="45"/>
  <c r="B314" i="45"/>
  <c r="B315" i="45"/>
  <c r="B316" i="45"/>
  <c r="B317" i="45"/>
  <c r="B3" i="45"/>
  <c r="C5" i="45"/>
  <c r="C6" i="45"/>
  <c r="C7" i="45" s="1"/>
  <c r="C8" i="45" s="1"/>
  <c r="C9" i="45" s="1"/>
  <c r="C10" i="45" s="1"/>
  <c r="C11" i="45" s="1"/>
  <c r="C12" i="45" s="1"/>
  <c r="C13" i="45"/>
  <c r="C14" i="45"/>
  <c r="C15" i="45" s="1"/>
  <c r="C16" i="45" s="1"/>
  <c r="C17" i="45"/>
  <c r="C18" i="45"/>
  <c r="C19" i="45" s="1"/>
  <c r="C20" i="45"/>
  <c r="C21" i="45" s="1"/>
  <c r="C22" i="45" s="1"/>
  <c r="C23" i="45"/>
  <c r="C24" i="45"/>
  <c r="C25" i="45"/>
  <c r="C26" i="45"/>
  <c r="C27" i="45" s="1"/>
  <c r="C28" i="45" s="1"/>
  <c r="C29" i="45" s="1"/>
  <c r="C30" i="45" s="1"/>
  <c r="C31" i="45" s="1"/>
  <c r="C32" i="45"/>
  <c r="C33" i="45"/>
  <c r="C34" i="45"/>
  <c r="C35" i="45" s="1"/>
  <c r="C36" i="45" s="1"/>
  <c r="C37" i="45" s="1"/>
  <c r="C38" i="45" s="1"/>
  <c r="C39" i="45"/>
  <c r="C40" i="45"/>
  <c r="C41" i="45"/>
  <c r="C42" i="45"/>
  <c r="C43" i="45" s="1"/>
  <c r="C44" i="45" s="1"/>
  <c r="C45" i="45" s="1"/>
  <c r="C46" i="45" s="1"/>
  <c r="C47" i="45" s="1"/>
  <c r="C48" i="45" s="1"/>
  <c r="C49" i="45" s="1"/>
  <c r="C50" i="45" s="1"/>
  <c r="C51" i="45" s="1"/>
  <c r="C52" i="45" s="1"/>
  <c r="C53" i="45" s="1"/>
  <c r="C54" i="45" s="1"/>
  <c r="C55" i="45" s="1"/>
  <c r="C56" i="45" s="1"/>
  <c r="C57" i="45"/>
  <c r="C58" i="45"/>
  <c r="C59" i="45" s="1"/>
  <c r="C60" i="45" s="1"/>
  <c r="C61" i="45" s="1"/>
  <c r="C62" i="45" s="1"/>
  <c r="C63" i="45" s="1"/>
  <c r="C64" i="45" s="1"/>
  <c r="C65" i="45" s="1"/>
  <c r="C66" i="45" s="1"/>
  <c r="C67" i="45" s="1"/>
  <c r="C68" i="45" s="1"/>
  <c r="C69" i="45" s="1"/>
  <c r="C70" i="45"/>
  <c r="C71" i="45" s="1"/>
  <c r="C72" i="45" s="1"/>
  <c r="C73" i="45"/>
  <c r="C74" i="45"/>
  <c r="C75" i="45" s="1"/>
  <c r="C76" i="45" s="1"/>
  <c r="C77" i="45" s="1"/>
  <c r="C78" i="45" s="1"/>
  <c r="C79" i="45" s="1"/>
  <c r="C80" i="45" s="1"/>
  <c r="C81" i="45" s="1"/>
  <c r="C82" i="45" s="1"/>
  <c r="C83" i="45" s="1"/>
  <c r="C84" i="45" s="1"/>
  <c r="C85" i="45" s="1"/>
  <c r="C86" i="45" s="1"/>
  <c r="C87" i="45" s="1"/>
  <c r="C88" i="45" s="1"/>
  <c r="C89" i="45" s="1"/>
  <c r="C90" i="45" s="1"/>
  <c r="C91" i="45" s="1"/>
  <c r="C92" i="45" s="1"/>
  <c r="C93" i="45" s="1"/>
  <c r="C94" i="45" s="1"/>
  <c r="C95" i="45" s="1"/>
  <c r="C96" i="45" s="1"/>
  <c r="C97" i="45" s="1"/>
  <c r="C98" i="45" s="1"/>
  <c r="C99" i="45" s="1"/>
  <c r="C100" i="45"/>
  <c r="C101" i="45" s="1"/>
  <c r="C102" i="45" s="1"/>
  <c r="C103" i="45" s="1"/>
  <c r="C104" i="45"/>
  <c r="C105" i="45"/>
  <c r="C106" i="45"/>
  <c r="C107" i="45" s="1"/>
  <c r="C108" i="45" s="1"/>
  <c r="C109" i="45" s="1"/>
  <c r="C110" i="45" s="1"/>
  <c r="C111" i="45" s="1"/>
  <c r="C112" i="45" s="1"/>
  <c r="C113" i="45" s="1"/>
  <c r="C114" i="45" s="1"/>
  <c r="C115" i="45"/>
  <c r="C116" i="45"/>
  <c r="C117" i="45" s="1"/>
  <c r="C118" i="45" s="1"/>
  <c r="C119" i="45" s="1"/>
  <c r="C120" i="45" s="1"/>
  <c r="C121" i="45" s="1"/>
  <c r="C122" i="45" s="1"/>
  <c r="C123" i="45" s="1"/>
  <c r="C124" i="45" s="1"/>
  <c r="C125" i="45" s="1"/>
  <c r="C126" i="45" s="1"/>
  <c r="C127" i="45"/>
  <c r="C128" i="45"/>
  <c r="C129" i="45"/>
  <c r="C130" i="45"/>
  <c r="C131" i="45" s="1"/>
  <c r="C132" i="45" s="1"/>
  <c r="C133" i="45" s="1"/>
  <c r="C134" i="45" s="1"/>
  <c r="C135" i="45" s="1"/>
  <c r="C136" i="45" s="1"/>
  <c r="C137" i="45" s="1"/>
  <c r="C138" i="45"/>
  <c r="C139" i="45" s="1"/>
  <c r="C140" i="45" s="1"/>
  <c r="C141" i="45" s="1"/>
  <c r="C142" i="45" s="1"/>
  <c r="C143" i="45" s="1"/>
  <c r="C144" i="45" s="1"/>
  <c r="C145" i="45" s="1"/>
  <c r="C146" i="45"/>
  <c r="C147" i="45" s="1"/>
  <c r="C148" i="45" s="1"/>
  <c r="C149" i="45" s="1"/>
  <c r="C150" i="45" s="1"/>
  <c r="C151" i="45"/>
  <c r="C152" i="45"/>
  <c r="C153" i="45"/>
  <c r="C154" i="45"/>
  <c r="C155" i="45"/>
  <c r="C156" i="45"/>
  <c r="C157" i="45" s="1"/>
  <c r="C158" i="45" s="1"/>
  <c r="C159" i="45" s="1"/>
  <c r="C160" i="45" s="1"/>
  <c r="C161" i="45"/>
  <c r="C162" i="45"/>
  <c r="C163" i="45" s="1"/>
  <c r="C164" i="45" s="1"/>
  <c r="C165" i="45" s="1"/>
  <c r="C166" i="45" s="1"/>
  <c r="C167" i="45" s="1"/>
  <c r="C168" i="45" s="1"/>
  <c r="C169" i="45" s="1"/>
  <c r="C170" i="45"/>
  <c r="C171" i="45" s="1"/>
  <c r="C172" i="45" s="1"/>
  <c r="C173" i="45" s="1"/>
  <c r="C174" i="45" s="1"/>
  <c r="C175" i="45"/>
  <c r="C176" i="45"/>
  <c r="C177" i="45"/>
  <c r="C178" i="45"/>
  <c r="C179" i="45" s="1"/>
  <c r="C180" i="45" s="1"/>
  <c r="C181" i="45" s="1"/>
  <c r="C182" i="45" s="1"/>
  <c r="C183" i="45" s="1"/>
  <c r="C184" i="45" s="1"/>
  <c r="C185" i="45" s="1"/>
  <c r="C186" i="45"/>
  <c r="C187" i="45" s="1"/>
  <c r="C188" i="45"/>
  <c r="C189" i="45" s="1"/>
  <c r="C190" i="45" s="1"/>
  <c r="C191" i="45" s="1"/>
  <c r="C192" i="45" s="1"/>
  <c r="C193" i="45" s="1"/>
  <c r="C194" i="45" s="1"/>
  <c r="C195" i="45" s="1"/>
  <c r="C196" i="45"/>
  <c r="C197" i="45" s="1"/>
  <c r="C198" i="45" s="1"/>
  <c r="C199" i="45" s="1"/>
  <c r="C200" i="45" s="1"/>
  <c r="C201" i="45" s="1"/>
  <c r="C202" i="45" s="1"/>
  <c r="C203" i="45" s="1"/>
  <c r="C204" i="45" s="1"/>
  <c r="C205" i="45" s="1"/>
  <c r="C206" i="45" s="1"/>
  <c r="C207" i="45" s="1"/>
  <c r="C208" i="45" s="1"/>
  <c r="C209" i="45" s="1"/>
  <c r="C210" i="45" s="1"/>
  <c r="C211" i="45" s="1"/>
  <c r="C212" i="45" s="1"/>
  <c r="C213" i="45" s="1"/>
  <c r="C214" i="45" s="1"/>
  <c r="C215" i="45" s="1"/>
  <c r="C216" i="45"/>
  <c r="C217" i="45"/>
  <c r="C218" i="45"/>
  <c r="C219" i="45" s="1"/>
  <c r="C220" i="45" s="1"/>
  <c r="C221" i="45" s="1"/>
  <c r="C222" i="45" s="1"/>
  <c r="C223" i="45" s="1"/>
  <c r="C224" i="45" s="1"/>
  <c r="C225" i="45" s="1"/>
  <c r="C226" i="45" s="1"/>
  <c r="C227" i="45" s="1"/>
  <c r="C228" i="45" s="1"/>
  <c r="C229" i="45" s="1"/>
  <c r="C230" i="45" s="1"/>
  <c r="C231" i="45"/>
  <c r="C232" i="45"/>
  <c r="C233" i="45"/>
  <c r="C234" i="45"/>
  <c r="C235" i="45"/>
  <c r="C236" i="45"/>
  <c r="C237" i="45" s="1"/>
  <c r="C238" i="45" s="1"/>
  <c r="C239" i="45" s="1"/>
  <c r="C240" i="45" s="1"/>
  <c r="C241" i="45" s="1"/>
  <c r="C242" i="45" s="1"/>
  <c r="C243" i="45" s="1"/>
  <c r="C244" i="45" s="1"/>
  <c r="C245" i="45" s="1"/>
  <c r="C246" i="45"/>
  <c r="C247" i="45" s="1"/>
  <c r="C248" i="45" s="1"/>
  <c r="C249" i="45" s="1"/>
  <c r="C250" i="45" s="1"/>
  <c r="C251" i="45" s="1"/>
  <c r="C252" i="45"/>
  <c r="C253" i="45" s="1"/>
  <c r="C254" i="45" s="1"/>
  <c r="C255" i="45" s="1"/>
  <c r="C256" i="45" s="1"/>
  <c r="C257" i="45" s="1"/>
  <c r="C258" i="45"/>
  <c r="C259" i="45" s="1"/>
  <c r="C260" i="45" s="1"/>
  <c r="C261" i="45" s="1"/>
  <c r="C262" i="45"/>
  <c r="C263" i="45" s="1"/>
  <c r="C264" i="45" s="1"/>
  <c r="C265" i="45"/>
  <c r="C266" i="45"/>
  <c r="C267" i="45" s="1"/>
  <c r="C268" i="45"/>
  <c r="C269" i="45" s="1"/>
  <c r="C270" i="45" s="1"/>
  <c r="C271" i="45" s="1"/>
  <c r="C272" i="45" s="1"/>
  <c r="C273" i="45"/>
  <c r="C274" i="45"/>
  <c r="C275" i="45" s="1"/>
  <c r="C276" i="45" s="1"/>
  <c r="C277" i="45" s="1"/>
  <c r="C278" i="45" s="1"/>
  <c r="C279" i="45" s="1"/>
  <c r="C280" i="45"/>
  <c r="C281" i="45"/>
  <c r="C282" i="45"/>
  <c r="C283" i="45" s="1"/>
  <c r="C284" i="45" s="1"/>
  <c r="C285" i="45" s="1"/>
  <c r="C286" i="45"/>
  <c r="C287" i="45" s="1"/>
  <c r="C288" i="45" s="1"/>
  <c r="C289" i="45" s="1"/>
  <c r="C290" i="45"/>
  <c r="C291" i="45" s="1"/>
  <c r="C292" i="45" s="1"/>
  <c r="C293" i="45" s="1"/>
  <c r="C294" i="45" s="1"/>
  <c r="C295" i="45" s="1"/>
  <c r="C296" i="45"/>
  <c r="C297" i="45"/>
  <c r="C298" i="45"/>
  <c r="C299" i="45"/>
  <c r="C300" i="45"/>
  <c r="C301" i="45" s="1"/>
  <c r="C302" i="45"/>
  <c r="C303" i="45" s="1"/>
  <c r="C304" i="45" s="1"/>
  <c r="C305" i="45" s="1"/>
  <c r="C306" i="45" s="1"/>
  <c r="C307" i="45" s="1"/>
  <c r="C308" i="45" s="1"/>
  <c r="C309" i="45" s="1"/>
  <c r="C310" i="45" s="1"/>
  <c r="C311" i="45" s="1"/>
  <c r="C312" i="45"/>
  <c r="C313" i="45"/>
  <c r="C314" i="45"/>
  <c r="C315" i="45"/>
  <c r="C316" i="45"/>
  <c r="C317" i="45" s="1"/>
  <c r="C4" i="45"/>
  <c r="B12" i="60" l="1"/>
  <c r="D13" i="60"/>
  <c r="B16" i="60"/>
  <c r="F18" i="60"/>
  <c r="F22" i="60"/>
  <c r="D25" i="60"/>
  <c r="B28" i="60"/>
  <c r="F30" i="60"/>
  <c r="D33" i="60"/>
  <c r="B40" i="60"/>
  <c r="C6" i="60"/>
  <c r="C12" i="60"/>
  <c r="E13" i="60"/>
  <c r="G14" i="60"/>
  <c r="C16" i="60"/>
  <c r="E17" i="60"/>
  <c r="G18" i="60"/>
  <c r="C20" i="60"/>
  <c r="E21" i="60"/>
  <c r="G22" i="60"/>
  <c r="C24" i="60"/>
  <c r="E25" i="60"/>
  <c r="G26" i="60"/>
  <c r="C28" i="60"/>
  <c r="E29" i="60"/>
  <c r="G30" i="60"/>
  <c r="C32" i="60"/>
  <c r="E33" i="60"/>
  <c r="G34" i="60"/>
  <c r="C36" i="60"/>
  <c r="E37" i="60"/>
  <c r="G38" i="60"/>
  <c r="C40" i="60"/>
  <c r="F14" i="60"/>
  <c r="D17" i="60"/>
  <c r="B20" i="60"/>
  <c r="D21" i="60"/>
  <c r="B24" i="60"/>
  <c r="F26" i="60"/>
  <c r="D29" i="60"/>
  <c r="B32" i="60"/>
  <c r="F34" i="60"/>
  <c r="B36" i="60"/>
  <c r="F38" i="60"/>
  <c r="B11" i="60"/>
  <c r="D12" i="60"/>
  <c r="F13" i="60"/>
  <c r="B15" i="60"/>
  <c r="D16" i="60"/>
  <c r="F17" i="60"/>
  <c r="B19" i="60"/>
  <c r="D20" i="60"/>
  <c r="F21" i="60"/>
  <c r="B23" i="60"/>
  <c r="D24" i="60"/>
  <c r="F25" i="60"/>
  <c r="B27" i="60"/>
  <c r="D28" i="60"/>
  <c r="F29" i="60"/>
  <c r="B31" i="60"/>
  <c r="D32" i="60"/>
  <c r="F33" i="60"/>
  <c r="B35" i="60"/>
  <c r="D36" i="60"/>
  <c r="F37" i="60"/>
  <c r="B39" i="60"/>
  <c r="D40" i="60"/>
  <c r="B37" i="60"/>
  <c r="G15" i="60"/>
  <c r="G19" i="60"/>
  <c r="C21" i="60"/>
  <c r="C25" i="60"/>
  <c r="E26" i="60"/>
  <c r="G27" i="60"/>
  <c r="C29" i="60"/>
  <c r="E30" i="60"/>
  <c r="G31" i="60"/>
  <c r="C33" i="60"/>
  <c r="C37" i="60"/>
  <c r="E38" i="60"/>
  <c r="G39" i="60"/>
  <c r="D37" i="60"/>
  <c r="C11" i="60"/>
  <c r="E12" i="60"/>
  <c r="G13" i="60"/>
  <c r="C15" i="60"/>
  <c r="E16" i="60"/>
  <c r="G17" i="60"/>
  <c r="C19" i="60"/>
  <c r="E20" i="60"/>
  <c r="G21" i="60"/>
  <c r="C23" i="60"/>
  <c r="E24" i="60"/>
  <c r="G25" i="60"/>
  <c r="C27" i="60"/>
  <c r="E28" i="60"/>
  <c r="G29" i="60"/>
  <c r="C31" i="60"/>
  <c r="E32" i="60"/>
  <c r="G33" i="60"/>
  <c r="C35" i="60"/>
  <c r="E36" i="60"/>
  <c r="G37" i="60"/>
  <c r="C39" i="60"/>
  <c r="E40" i="60"/>
  <c r="B13" i="60"/>
  <c r="F15" i="60"/>
  <c r="D18" i="60"/>
  <c r="B21" i="60"/>
  <c r="F23" i="60"/>
  <c r="D26" i="60"/>
  <c r="B29" i="60"/>
  <c r="F31" i="60"/>
  <c r="F35" i="60"/>
  <c r="D38" i="60"/>
  <c r="C13" i="60"/>
  <c r="C17" i="60"/>
  <c r="G23" i="60"/>
  <c r="E34" i="60"/>
  <c r="D11" i="60"/>
  <c r="F12" i="60"/>
  <c r="B14" i="60"/>
  <c r="D15" i="60"/>
  <c r="F16" i="60"/>
  <c r="B18" i="60"/>
  <c r="D19" i="60"/>
  <c r="F20" i="60"/>
  <c r="B22" i="60"/>
  <c r="D23" i="60"/>
  <c r="F24" i="60"/>
  <c r="B26" i="60"/>
  <c r="D27" i="60"/>
  <c r="F28" i="60"/>
  <c r="B30" i="60"/>
  <c r="D31" i="60"/>
  <c r="F32" i="60"/>
  <c r="B34" i="60"/>
  <c r="D35" i="60"/>
  <c r="F36" i="60"/>
  <c r="B38" i="60"/>
  <c r="D39" i="60"/>
  <c r="F40" i="60"/>
  <c r="F11" i="60"/>
  <c r="D14" i="60"/>
  <c r="B17" i="60"/>
  <c r="F19" i="60"/>
  <c r="D22" i="60"/>
  <c r="B25" i="60"/>
  <c r="F27" i="60"/>
  <c r="D30" i="60"/>
  <c r="B33" i="60"/>
  <c r="D34" i="60"/>
  <c r="F39" i="60"/>
  <c r="G11" i="60"/>
  <c r="E14" i="60"/>
  <c r="E18" i="60"/>
  <c r="E22" i="60"/>
  <c r="G35" i="60"/>
  <c r="E11" i="60"/>
  <c r="G12" i="60"/>
  <c r="C14" i="60"/>
  <c r="E15" i="60"/>
  <c r="G16" i="60"/>
  <c r="C18" i="60"/>
  <c r="E19" i="60"/>
  <c r="G20" i="60"/>
  <c r="C22" i="60"/>
  <c r="E23" i="60"/>
  <c r="G24" i="60"/>
  <c r="C26" i="60"/>
  <c r="E27" i="60"/>
  <c r="G28" i="60"/>
  <c r="C30" i="60"/>
  <c r="E31" i="60"/>
  <c r="G32" i="60"/>
  <c r="C34" i="60"/>
  <c r="E35" i="60"/>
  <c r="G36" i="60"/>
  <c r="C38" i="60"/>
  <c r="E39" i="60"/>
  <c r="E8" i="56"/>
  <c r="F8" i="56" s="1"/>
  <c r="C31" i="56"/>
  <c r="C23" i="56"/>
  <c r="C15" i="56"/>
  <c r="C7" i="56"/>
  <c r="C30" i="56"/>
  <c r="C22" i="56"/>
  <c r="C14" i="56"/>
  <c r="C29" i="56"/>
  <c r="C21" i="56"/>
  <c r="C13" i="56"/>
  <c r="C28" i="56"/>
  <c r="C20" i="56"/>
  <c r="C12" i="56"/>
  <c r="C6" i="56"/>
  <c r="C27" i="56"/>
  <c r="C19" i="56"/>
  <c r="C11" i="56"/>
  <c r="C34" i="56"/>
  <c r="C26" i="56"/>
  <c r="C18" i="56"/>
  <c r="C10" i="56"/>
  <c r="C33" i="56"/>
  <c r="C25" i="56"/>
  <c r="C17" i="56"/>
  <c r="C9" i="56"/>
  <c r="C32" i="56"/>
  <c r="C24" i="56"/>
  <c r="C16" i="56"/>
  <c r="A4" i="45"/>
  <c r="A5" i="45"/>
  <c r="A6" i="45"/>
  <c r="A7" i="45"/>
  <c r="A8" i="45"/>
  <c r="A9" i="45"/>
  <c r="A10" i="45"/>
  <c r="A11" i="45"/>
  <c r="A12" i="45"/>
  <c r="A13" i="45"/>
  <c r="A14" i="45"/>
  <c r="A15" i="45"/>
  <c r="A16" i="45"/>
  <c r="A17" i="45"/>
  <c r="A18" i="45"/>
  <c r="A19" i="45"/>
  <c r="A20" i="45"/>
  <c r="A21" i="45"/>
  <c r="A22" i="45"/>
  <c r="A23" i="45"/>
  <c r="A24" i="45"/>
  <c r="A25" i="45"/>
  <c r="A26" i="45"/>
  <c r="A27" i="45"/>
  <c r="A28" i="45"/>
  <c r="A29" i="45"/>
  <c r="A30" i="45"/>
  <c r="A31" i="45"/>
  <c r="A32" i="45"/>
  <c r="A33" i="45"/>
  <c r="A34" i="45"/>
  <c r="A35" i="45"/>
  <c r="A36" i="45"/>
  <c r="A37" i="45"/>
  <c r="A38" i="45"/>
  <c r="A39" i="45"/>
  <c r="A40" i="45"/>
  <c r="A41" i="45"/>
  <c r="A42" i="45"/>
  <c r="A43" i="45"/>
  <c r="A44" i="45"/>
  <c r="A45" i="45"/>
  <c r="A46" i="45"/>
  <c r="A47" i="45"/>
  <c r="A48" i="45"/>
  <c r="A49" i="45"/>
  <c r="A50" i="45"/>
  <c r="A51" i="45"/>
  <c r="A52" i="45"/>
  <c r="A53" i="45"/>
  <c r="A54" i="45"/>
  <c r="A55" i="45"/>
  <c r="A56" i="45"/>
  <c r="A57" i="45"/>
  <c r="A58" i="45"/>
  <c r="A59" i="45"/>
  <c r="A60" i="45"/>
  <c r="A61" i="45"/>
  <c r="A62" i="45"/>
  <c r="A63" i="45"/>
  <c r="A64" i="45"/>
  <c r="A65" i="45"/>
  <c r="A66" i="45"/>
  <c r="A67" i="45"/>
  <c r="A68" i="45"/>
  <c r="A69" i="45"/>
  <c r="A70" i="45"/>
  <c r="A71" i="45"/>
  <c r="A72" i="45"/>
  <c r="A73" i="45"/>
  <c r="A74" i="45"/>
  <c r="A75" i="45"/>
  <c r="A76" i="45"/>
  <c r="A77" i="45"/>
  <c r="A78" i="45"/>
  <c r="A79" i="45"/>
  <c r="A80" i="45"/>
  <c r="A81" i="45"/>
  <c r="A82" i="45"/>
  <c r="A83" i="45"/>
  <c r="A84" i="45"/>
  <c r="A85" i="45"/>
  <c r="A86" i="45"/>
  <c r="A87" i="45"/>
  <c r="A88" i="45"/>
  <c r="A89" i="45"/>
  <c r="A90" i="45"/>
  <c r="A91" i="45"/>
  <c r="A92" i="45"/>
  <c r="A93" i="45"/>
  <c r="A94" i="45"/>
  <c r="A95" i="45"/>
  <c r="A96" i="45"/>
  <c r="A97" i="45"/>
  <c r="A98" i="45"/>
  <c r="A99" i="45"/>
  <c r="A100" i="45"/>
  <c r="A101" i="45"/>
  <c r="A102" i="45"/>
  <c r="A103" i="45"/>
  <c r="A104" i="45"/>
  <c r="A105" i="45"/>
  <c r="A106" i="45"/>
  <c r="A107" i="45"/>
  <c r="A108" i="45"/>
  <c r="A109" i="45"/>
  <c r="A110" i="45"/>
  <c r="A111" i="45"/>
  <c r="A112" i="45"/>
  <c r="A113" i="45"/>
  <c r="A114" i="45"/>
  <c r="A115" i="45"/>
  <c r="A116" i="45"/>
  <c r="A117" i="45"/>
  <c r="A118" i="45"/>
  <c r="A119" i="45"/>
  <c r="A120" i="45"/>
  <c r="A121" i="45"/>
  <c r="A122" i="45"/>
  <c r="A123" i="45"/>
  <c r="A124" i="45"/>
  <c r="A125" i="45"/>
  <c r="A126" i="45"/>
  <c r="A127" i="45"/>
  <c r="A128" i="45"/>
  <c r="A129" i="45"/>
  <c r="A130" i="45"/>
  <c r="A131" i="45"/>
  <c r="A132" i="45"/>
  <c r="A133" i="45"/>
  <c r="A134" i="45"/>
  <c r="A135" i="45"/>
  <c r="A136" i="45"/>
  <c r="A137" i="45"/>
  <c r="A138" i="45"/>
  <c r="A139" i="45"/>
  <c r="A140" i="45"/>
  <c r="A141" i="45"/>
  <c r="A142" i="45"/>
  <c r="A143" i="45"/>
  <c r="A144" i="45"/>
  <c r="A145" i="45"/>
  <c r="A146" i="45"/>
  <c r="A147" i="45"/>
  <c r="A148" i="45"/>
  <c r="A149" i="45"/>
  <c r="A150" i="45"/>
  <c r="A151" i="45"/>
  <c r="A152" i="45"/>
  <c r="A153" i="45"/>
  <c r="A154" i="45"/>
  <c r="A155" i="45"/>
  <c r="A156" i="45"/>
  <c r="A157" i="45"/>
  <c r="A158" i="45"/>
  <c r="A159" i="45"/>
  <c r="A160" i="45"/>
  <c r="A161" i="45"/>
  <c r="A162" i="45"/>
  <c r="A163" i="45"/>
  <c r="A164" i="45"/>
  <c r="A165" i="45"/>
  <c r="A166" i="45"/>
  <c r="A167" i="45"/>
  <c r="A168" i="45"/>
  <c r="A169" i="45"/>
  <c r="A170" i="45"/>
  <c r="A171" i="45"/>
  <c r="A172" i="45"/>
  <c r="A173" i="45"/>
  <c r="A174" i="45"/>
  <c r="A175" i="45"/>
  <c r="A176" i="45"/>
  <c r="A177" i="45"/>
  <c r="A178" i="45"/>
  <c r="A179" i="45"/>
  <c r="A180" i="45"/>
  <c r="A181" i="45"/>
  <c r="A182" i="45"/>
  <c r="A183" i="45"/>
  <c r="A184" i="45"/>
  <c r="A185" i="45"/>
  <c r="A186" i="45"/>
  <c r="A187" i="45"/>
  <c r="A188" i="45"/>
  <c r="A189" i="45"/>
  <c r="A190" i="45"/>
  <c r="A191" i="45"/>
  <c r="A192" i="45"/>
  <c r="A193" i="45"/>
  <c r="A194" i="45"/>
  <c r="A195" i="45"/>
  <c r="A196" i="45"/>
  <c r="A197" i="45"/>
  <c r="A198" i="45"/>
  <c r="A199" i="45"/>
  <c r="A200" i="45"/>
  <c r="A201" i="45"/>
  <c r="A202" i="45"/>
  <c r="A203" i="45"/>
  <c r="A204" i="45"/>
  <c r="A205" i="45"/>
  <c r="A206" i="45"/>
  <c r="A207" i="45"/>
  <c r="A208" i="45"/>
  <c r="A209" i="45"/>
  <c r="A210" i="45"/>
  <c r="A211" i="45"/>
  <c r="A212" i="45"/>
  <c r="A213" i="45"/>
  <c r="A214" i="45"/>
  <c r="A215" i="45"/>
  <c r="A216" i="45"/>
  <c r="A217" i="45"/>
  <c r="A218" i="45"/>
  <c r="A219" i="45"/>
  <c r="A220" i="45"/>
  <c r="A221" i="45"/>
  <c r="A222" i="45"/>
  <c r="A223" i="45"/>
  <c r="A224" i="45"/>
  <c r="A225" i="45"/>
  <c r="A226" i="45"/>
  <c r="A227" i="45"/>
  <c r="A228" i="45"/>
  <c r="A229" i="45"/>
  <c r="A230" i="45"/>
  <c r="A231" i="45"/>
  <c r="A232" i="45"/>
  <c r="A233" i="45"/>
  <c r="A234" i="45"/>
  <c r="A235" i="45"/>
  <c r="A236" i="45"/>
  <c r="A237" i="45"/>
  <c r="A238" i="45"/>
  <c r="A239" i="45"/>
  <c r="A240" i="45"/>
  <c r="A241" i="45"/>
  <c r="A242" i="45"/>
  <c r="A243" i="45"/>
  <c r="A244" i="45"/>
  <c r="A245" i="45"/>
  <c r="A246" i="45"/>
  <c r="A247" i="45"/>
  <c r="A248" i="45"/>
  <c r="A249" i="45"/>
  <c r="A250" i="45"/>
  <c r="A251" i="45"/>
  <c r="A252" i="45"/>
  <c r="A253" i="45"/>
  <c r="A254" i="45"/>
  <c r="A255" i="45"/>
  <c r="A256" i="45"/>
  <c r="A257" i="45"/>
  <c r="A258" i="45"/>
  <c r="A259" i="45"/>
  <c r="A260" i="45"/>
  <c r="A261" i="45"/>
  <c r="A262" i="45"/>
  <c r="A263" i="45"/>
  <c r="A264" i="45"/>
  <c r="A265" i="45"/>
  <c r="A266" i="45"/>
  <c r="A267" i="45"/>
  <c r="A268" i="45"/>
  <c r="A269" i="45"/>
  <c r="A270" i="45"/>
  <c r="A271" i="45"/>
  <c r="A272" i="45"/>
  <c r="A273" i="45"/>
  <c r="A274" i="45"/>
  <c r="A275" i="45"/>
  <c r="A276" i="45"/>
  <c r="A277" i="45"/>
  <c r="A278" i="45"/>
  <c r="A279" i="45"/>
  <c r="A280" i="45"/>
  <c r="A281" i="45"/>
  <c r="A282" i="45"/>
  <c r="A283" i="45"/>
  <c r="A284" i="45"/>
  <c r="A285" i="45"/>
  <c r="A286" i="45"/>
  <c r="A287" i="45"/>
  <c r="A288" i="45"/>
  <c r="A289" i="45"/>
  <c r="A290" i="45"/>
  <c r="A291" i="45"/>
  <c r="A292" i="45"/>
  <c r="A293" i="45"/>
  <c r="A294" i="45"/>
  <c r="A295" i="45"/>
  <c r="A296" i="45"/>
  <c r="A297" i="45"/>
  <c r="A298" i="45"/>
  <c r="A299" i="45"/>
  <c r="A300" i="45"/>
  <c r="A301" i="45"/>
  <c r="A302" i="45"/>
  <c r="A303" i="45"/>
  <c r="A304" i="45"/>
  <c r="A305" i="45"/>
  <c r="A306" i="45"/>
  <c r="A307" i="45"/>
  <c r="A308" i="45"/>
  <c r="A309" i="45"/>
  <c r="A310" i="45"/>
  <c r="A311" i="45"/>
  <c r="A312" i="45"/>
  <c r="A313" i="45"/>
  <c r="A314" i="45"/>
  <c r="A315" i="45"/>
  <c r="A316" i="45"/>
  <c r="A317" i="45"/>
  <c r="A3" i="45"/>
  <c r="D19" i="42"/>
  <c r="D20" i="42"/>
  <c r="D21" i="42"/>
  <c r="D22" i="42"/>
  <c r="D23" i="42"/>
  <c r="D24" i="42"/>
  <c r="D25" i="42"/>
  <c r="D26" i="42"/>
  <c r="D27" i="42"/>
  <c r="D28" i="42"/>
  <c r="D29" i="42"/>
  <c r="D30" i="42"/>
  <c r="A8" i="41" s="1"/>
  <c r="C8" i="41" s="1"/>
  <c r="D31" i="42"/>
  <c r="D32" i="42"/>
  <c r="D33" i="42"/>
  <c r="D34" i="42"/>
  <c r="D35" i="42"/>
  <c r="D36" i="42"/>
  <c r="D37" i="42"/>
  <c r="D38" i="42"/>
  <c r="D39" i="42"/>
  <c r="D40" i="42"/>
  <c r="D41" i="42"/>
  <c r="D42" i="42"/>
  <c r="D43" i="42"/>
  <c r="D44" i="42"/>
  <c r="D45" i="42"/>
  <c r="D46" i="42"/>
  <c r="D47" i="42"/>
  <c r="D48" i="42"/>
  <c r="D49" i="42"/>
  <c r="D50" i="42"/>
  <c r="D51" i="42"/>
  <c r="D52" i="42"/>
  <c r="D53" i="42"/>
  <c r="D54" i="42"/>
  <c r="D55" i="42"/>
  <c r="D56" i="42"/>
  <c r="D57" i="42"/>
  <c r="D58" i="42"/>
  <c r="D59" i="42"/>
  <c r="D60" i="42"/>
  <c r="D61" i="42"/>
  <c r="D62" i="42"/>
  <c r="D63" i="42"/>
  <c r="D64" i="42"/>
  <c r="D65" i="42"/>
  <c r="D66" i="42"/>
  <c r="D67" i="42"/>
  <c r="D68" i="42"/>
  <c r="D69" i="42"/>
  <c r="D70" i="42"/>
  <c r="D71" i="42"/>
  <c r="D72" i="42"/>
  <c r="D73" i="42"/>
  <c r="D74" i="42"/>
  <c r="D75" i="42"/>
  <c r="D76" i="42"/>
  <c r="D77" i="42"/>
  <c r="D78" i="42"/>
  <c r="D79" i="42"/>
  <c r="D80" i="42"/>
  <c r="D81" i="42"/>
  <c r="D82" i="42"/>
  <c r="D83" i="42"/>
  <c r="D84" i="42"/>
  <c r="D85" i="42"/>
  <c r="D86" i="42"/>
  <c r="D87" i="42"/>
  <c r="D88" i="42"/>
  <c r="D89" i="42"/>
  <c r="D90" i="42"/>
  <c r="D91" i="42"/>
  <c r="D92" i="42"/>
  <c r="D93" i="42"/>
  <c r="D94" i="42"/>
  <c r="D95" i="42"/>
  <c r="D18" i="42"/>
  <c r="E33" i="56" l="1"/>
  <c r="F33" i="56" s="1"/>
  <c r="E6" i="56"/>
  <c r="F6" i="56" s="1"/>
  <c r="E22" i="56"/>
  <c r="F22" i="56" s="1"/>
  <c r="E10" i="56"/>
  <c r="F10" i="56" s="1"/>
  <c r="E12" i="56"/>
  <c r="F12" i="56" s="1"/>
  <c r="E30" i="56"/>
  <c r="F30" i="56" s="1"/>
  <c r="E16" i="56"/>
  <c r="F16" i="56" s="1"/>
  <c r="E18" i="56"/>
  <c r="F18" i="56" s="1"/>
  <c r="E20" i="56"/>
  <c r="F20" i="56" s="1"/>
  <c r="E7" i="56"/>
  <c r="F7" i="56" s="1"/>
  <c r="E24" i="56"/>
  <c r="F24" i="56" s="1"/>
  <c r="E26" i="56"/>
  <c r="F26" i="56" s="1"/>
  <c r="E28" i="56"/>
  <c r="F28" i="56" s="1"/>
  <c r="E15" i="56"/>
  <c r="F15" i="56" s="1"/>
  <c r="E32" i="56"/>
  <c r="F32" i="56" s="1"/>
  <c r="E34" i="56"/>
  <c r="F34" i="56" s="1"/>
  <c r="E13" i="56"/>
  <c r="F13" i="56" s="1"/>
  <c r="E23" i="56"/>
  <c r="F23" i="56" s="1"/>
  <c r="E9" i="56"/>
  <c r="F9" i="56" s="1"/>
  <c r="E11" i="56"/>
  <c r="F11" i="56" s="1"/>
  <c r="E21" i="56"/>
  <c r="F21" i="56" s="1"/>
  <c r="E31" i="56"/>
  <c r="F31" i="56" s="1"/>
  <c r="E17" i="56"/>
  <c r="F17" i="56" s="1"/>
  <c r="E19" i="56"/>
  <c r="F19" i="56" s="1"/>
  <c r="E29" i="56"/>
  <c r="F29" i="56" s="1"/>
  <c r="E25" i="56"/>
  <c r="F25" i="56" s="1"/>
  <c r="E27" i="56"/>
  <c r="F27" i="56" s="1"/>
  <c r="E14" i="56"/>
  <c r="F14" i="56" s="1"/>
  <c r="A6" i="41"/>
  <c r="G23" i="56" l="1"/>
  <c r="A23" i="56" s="1"/>
  <c r="G8" i="56"/>
  <c r="A8" i="56" s="1"/>
  <c r="G6" i="56"/>
  <c r="A6" i="56" s="1"/>
  <c r="G26" i="56"/>
  <c r="A26" i="56" s="1"/>
  <c r="G33" i="56"/>
  <c r="A33" i="56" s="1"/>
  <c r="G27" i="56"/>
  <c r="A27" i="56" s="1"/>
  <c r="G9" i="56"/>
  <c r="A9" i="56" s="1"/>
  <c r="G18" i="56"/>
  <c r="A18" i="56" s="1"/>
  <c r="G10" i="56"/>
  <c r="A10" i="56" s="1"/>
  <c r="G17" i="56"/>
  <c r="A17" i="56" s="1"/>
  <c r="G32" i="56"/>
  <c r="A32" i="56" s="1"/>
  <c r="G16" i="56"/>
  <c r="A16" i="56" s="1"/>
  <c r="G31" i="56"/>
  <c r="A31" i="56" s="1"/>
  <c r="G29" i="56"/>
  <c r="A29" i="56" s="1"/>
  <c r="G21" i="56"/>
  <c r="A21" i="56" s="1"/>
  <c r="G7" i="56"/>
  <c r="A7" i="56" s="1"/>
  <c r="G30" i="56"/>
  <c r="A30" i="56" s="1"/>
  <c r="G25" i="56"/>
  <c r="A25" i="56" s="1"/>
  <c r="G22" i="56"/>
  <c r="A22" i="56" s="1"/>
  <c r="G15" i="56"/>
  <c r="A15" i="56" s="1"/>
  <c r="G14" i="56"/>
  <c r="A14" i="56" s="1"/>
  <c r="G11" i="56"/>
  <c r="A11" i="56" s="1"/>
  <c r="G28" i="56"/>
  <c r="A28" i="56" s="1"/>
  <c r="G20" i="56"/>
  <c r="A20" i="56" s="1"/>
  <c r="G12" i="56"/>
  <c r="A12" i="56" s="1"/>
  <c r="G24" i="56"/>
  <c r="A24" i="56" s="1"/>
  <c r="G19" i="56"/>
  <c r="A19" i="56" s="1"/>
  <c r="G13" i="56"/>
  <c r="A13" i="56" s="1"/>
  <c r="G34" i="56"/>
  <c r="A34" i="56" s="1"/>
  <c r="B19" i="41" l="1"/>
  <c r="B27" i="41"/>
  <c r="B35" i="41"/>
  <c r="B43" i="41"/>
  <c r="B20" i="41"/>
  <c r="B28" i="41"/>
  <c r="B36" i="41"/>
  <c r="B44" i="41"/>
  <c r="B21" i="41"/>
  <c r="B29" i="41"/>
  <c r="B37" i="41"/>
  <c r="B45" i="41"/>
  <c r="B40" i="41"/>
  <c r="B22" i="41"/>
  <c r="B30" i="41"/>
  <c r="B38" i="41"/>
  <c r="B46" i="41"/>
  <c r="B23" i="41"/>
  <c r="B31" i="41"/>
  <c r="B39" i="41"/>
  <c r="B18" i="41"/>
  <c r="B24" i="41"/>
  <c r="B32" i="41"/>
  <c r="B25" i="41"/>
  <c r="B33" i="41"/>
  <c r="B41" i="41"/>
  <c r="B26" i="41"/>
  <c r="B34" i="41"/>
  <c r="B42" i="41"/>
  <c r="E4" i="58" l="1"/>
  <c r="G4" i="58" s="1"/>
  <c r="E12" i="58"/>
  <c r="G12" i="58" s="1"/>
  <c r="E20" i="58"/>
  <c r="G20" i="58" s="1"/>
  <c r="E28" i="58"/>
  <c r="G28" i="58" s="1"/>
  <c r="E36" i="58"/>
  <c r="G36" i="58" s="1"/>
  <c r="E5" i="58"/>
  <c r="G5" i="58" s="1"/>
  <c r="E13" i="58"/>
  <c r="G13" i="58" s="1"/>
  <c r="E21" i="58"/>
  <c r="G21" i="58" s="1"/>
  <c r="E29" i="58"/>
  <c r="G29" i="58" s="1"/>
  <c r="E37" i="58"/>
  <c r="G37" i="58" s="1"/>
  <c r="E38" i="58"/>
  <c r="G38" i="58" s="1"/>
  <c r="E10" i="58"/>
  <c r="G10" i="58" s="1"/>
  <c r="E6" i="58"/>
  <c r="G6" i="58" s="1"/>
  <c r="E14" i="58"/>
  <c r="G14" i="58" s="1"/>
  <c r="E22" i="58"/>
  <c r="G22" i="58" s="1"/>
  <c r="E30" i="58"/>
  <c r="G30" i="58" s="1"/>
  <c r="E34" i="58"/>
  <c r="G34" i="58" s="1"/>
  <c r="E7" i="58"/>
  <c r="G7" i="58" s="1"/>
  <c r="E15" i="58"/>
  <c r="G15" i="58" s="1"/>
  <c r="E23" i="58"/>
  <c r="G23" i="58" s="1"/>
  <c r="E31" i="58"/>
  <c r="G31" i="58" s="1"/>
  <c r="E39" i="58"/>
  <c r="G39" i="58" s="1"/>
  <c r="E26" i="58"/>
  <c r="G26" i="58" s="1"/>
  <c r="E11" i="58"/>
  <c r="G11" i="58" s="1"/>
  <c r="E8" i="58"/>
  <c r="G8" i="58" s="1"/>
  <c r="E16" i="58"/>
  <c r="G16" i="58" s="1"/>
  <c r="E24" i="58"/>
  <c r="G24" i="58" s="1"/>
  <c r="E32" i="58"/>
  <c r="G32" i="58" s="1"/>
  <c r="E40" i="58"/>
  <c r="G40" i="58" s="1"/>
  <c r="E3" i="58"/>
  <c r="G3" i="58" s="1"/>
  <c r="E27" i="58"/>
  <c r="G27" i="58" s="1"/>
  <c r="E9" i="58"/>
  <c r="G9" i="58" s="1"/>
  <c r="E17" i="58"/>
  <c r="G17" i="58" s="1"/>
  <c r="E25" i="58"/>
  <c r="G25" i="58" s="1"/>
  <c r="E33" i="58"/>
  <c r="G33" i="58" s="1"/>
  <c r="E2" i="58"/>
  <c r="G2" i="58" s="1"/>
  <c r="E18" i="58"/>
  <c r="G18" i="58" s="1"/>
  <c r="E19" i="58"/>
  <c r="G19" i="58" s="1"/>
  <c r="E35" i="58"/>
  <c r="G35" i="58" s="1"/>
  <c r="H17" i="58" l="1"/>
  <c r="H30" i="58"/>
  <c r="H27" i="58"/>
  <c r="H26" i="58"/>
  <c r="H22" i="58"/>
  <c r="H13" i="58"/>
  <c r="H34" i="58"/>
  <c r="H21" i="58"/>
  <c r="H39" i="58"/>
  <c r="H5" i="58"/>
  <c r="H18" i="58"/>
  <c r="H40" i="58"/>
  <c r="H31" i="58"/>
  <c r="H6" i="58"/>
  <c r="H36" i="58"/>
  <c r="H8" i="58"/>
  <c r="H11" i="58"/>
  <c r="H19" i="58"/>
  <c r="H32" i="58"/>
  <c r="H23" i="58"/>
  <c r="H10" i="58"/>
  <c r="H28" i="58"/>
  <c r="H9" i="58"/>
  <c r="H3" i="58"/>
  <c r="H2" i="58"/>
  <c r="H24" i="58"/>
  <c r="H15" i="58"/>
  <c r="H38" i="58"/>
  <c r="H20" i="58"/>
  <c r="H29" i="58"/>
  <c r="H35" i="58"/>
  <c r="H14" i="58"/>
  <c r="H33" i="58"/>
  <c r="H25" i="58"/>
  <c r="H16" i="58"/>
  <c r="H7" i="58"/>
  <c r="H37" i="58"/>
  <c r="H12" i="58"/>
  <c r="H4" i="58"/>
  <c r="I3" i="58" l="1"/>
  <c r="J3" i="58" a="1"/>
  <c r="J3" i="58" s="1"/>
  <c r="A3" i="58" s="1"/>
  <c r="J23" i="58" a="1"/>
  <c r="J23" i="58" s="1"/>
  <c r="A23" i="58" s="1"/>
  <c r="I23" i="58"/>
  <c r="J8" i="58" a="1"/>
  <c r="J8" i="58" s="1"/>
  <c r="A8" i="58" s="1"/>
  <c r="I8" i="58"/>
  <c r="I40" i="58"/>
  <c r="J40" i="58" a="1"/>
  <c r="J40" i="58" s="1"/>
  <c r="A40" i="58" s="1"/>
  <c r="J21" i="58" a="1"/>
  <c r="J21" i="58" s="1"/>
  <c r="A21" i="58" s="1"/>
  <c r="I21" i="58"/>
  <c r="I26" i="58"/>
  <c r="J26" i="58" a="1"/>
  <c r="J26" i="58" s="1"/>
  <c r="A26" i="58" s="1"/>
  <c r="J7" i="58" a="1"/>
  <c r="J7" i="58" s="1"/>
  <c r="A7" i="58" s="1"/>
  <c r="I7" i="58"/>
  <c r="J27" i="58" a="1"/>
  <c r="J27" i="58" s="1"/>
  <c r="A27" i="58" s="1"/>
  <c r="I27" i="58"/>
  <c r="J16" i="58" a="1"/>
  <c r="J16" i="58" s="1"/>
  <c r="A16" i="58" s="1"/>
  <c r="I16" i="58"/>
  <c r="J9" i="58" a="1"/>
  <c r="J9" i="58" s="1"/>
  <c r="A9" i="58" s="1"/>
  <c r="I9" i="58"/>
  <c r="I18" i="58"/>
  <c r="J18" i="58" a="1"/>
  <c r="J18" i="58" s="1"/>
  <c r="A18" i="58" s="1"/>
  <c r="J29" i="58" a="1"/>
  <c r="J29" i="58" s="1"/>
  <c r="A29" i="58" s="1"/>
  <c r="I29" i="58"/>
  <c r="J28" i="58" a="1"/>
  <c r="J28" i="58" s="1"/>
  <c r="A28" i="58" s="1"/>
  <c r="I28" i="58"/>
  <c r="I6" i="58"/>
  <c r="J6" i="58" a="1"/>
  <c r="J6" i="58" s="1"/>
  <c r="A6" i="58" s="1"/>
  <c r="J13" i="58" a="1"/>
  <c r="J13" i="58" s="1"/>
  <c r="A13" i="58" s="1"/>
  <c r="I13" i="58"/>
  <c r="J30" i="58" a="1"/>
  <c r="J30" i="58" s="1"/>
  <c r="A30" i="58" s="1"/>
  <c r="I30" i="58"/>
  <c r="I38" i="58"/>
  <c r="J38" i="58" a="1"/>
  <c r="J38" i="58" s="1"/>
  <c r="A38" i="58" s="1"/>
  <c r="I35" i="58"/>
  <c r="J35" i="58" a="1"/>
  <c r="J35" i="58" s="1"/>
  <c r="A35" i="58" s="1"/>
  <c r="I32" i="58"/>
  <c r="J32" i="58" a="1"/>
  <c r="J32" i="58" s="1"/>
  <c r="A32" i="58" s="1"/>
  <c r="I34" i="58"/>
  <c r="J34" i="58" a="1"/>
  <c r="J34" i="58" s="1"/>
  <c r="A34" i="58" s="1"/>
  <c r="J25" i="58" a="1"/>
  <c r="J25" i="58" s="1"/>
  <c r="A25" i="58" s="1"/>
  <c r="I25" i="58"/>
  <c r="I24" i="58"/>
  <c r="J24" i="58" a="1"/>
  <c r="J24" i="58" s="1"/>
  <c r="A24" i="58" s="1"/>
  <c r="I19" i="58"/>
  <c r="J19" i="58" a="1"/>
  <c r="J19" i="58" s="1"/>
  <c r="A19" i="58" s="1"/>
  <c r="I5" i="58"/>
  <c r="J5" i="58" a="1"/>
  <c r="J5" i="58" s="1"/>
  <c r="A5" i="58" s="1"/>
  <c r="J14" i="58" a="1"/>
  <c r="J14" i="58" s="1"/>
  <c r="A14" i="58" s="1"/>
  <c r="I14" i="58"/>
  <c r="I4" i="58"/>
  <c r="J4" i="58" a="1"/>
  <c r="J4" i="58" s="1"/>
  <c r="A4" i="58" s="1"/>
  <c r="J15" i="58" a="1"/>
  <c r="J15" i="58" s="1"/>
  <c r="A15" i="58" s="1"/>
  <c r="I15" i="58"/>
  <c r="I36" i="58"/>
  <c r="J36" i="58" a="1"/>
  <c r="J36" i="58" s="1"/>
  <c r="A36" i="58" s="1"/>
  <c r="I12" i="58"/>
  <c r="J12" i="58" a="1"/>
  <c r="J12" i="58" s="1"/>
  <c r="A12" i="58" s="1"/>
  <c r="I37" i="58"/>
  <c r="J37" i="58" a="1"/>
  <c r="J37" i="58" s="1"/>
  <c r="A37" i="58" s="1"/>
  <c r="J33" i="58" a="1"/>
  <c r="J33" i="58" s="1"/>
  <c r="A33" i="58" s="1"/>
  <c r="I33" i="58"/>
  <c r="J20" i="58" a="1"/>
  <c r="J20" i="58" s="1"/>
  <c r="A20" i="58" s="1"/>
  <c r="I20" i="58"/>
  <c r="J2" i="58" a="1"/>
  <c r="J2" i="58" s="1"/>
  <c r="A2" i="58" s="1"/>
  <c r="I2" i="58"/>
  <c r="I10" i="58"/>
  <c r="J10" i="58" a="1"/>
  <c r="J10" i="58" s="1"/>
  <c r="A10" i="58" s="1"/>
  <c r="I11" i="58"/>
  <c r="J11" i="58" a="1"/>
  <c r="J11" i="58" s="1"/>
  <c r="A11" i="58" s="1"/>
  <c r="J31" i="58" a="1"/>
  <c r="J31" i="58" s="1"/>
  <c r="A31" i="58" s="1"/>
  <c r="I31" i="58"/>
  <c r="J39" i="58" a="1"/>
  <c r="J39" i="58" s="1"/>
  <c r="A39" i="58" s="1"/>
  <c r="I39" i="58"/>
  <c r="J22" i="58" a="1"/>
  <c r="J22" i="58" s="1"/>
  <c r="A22" i="58" s="1"/>
  <c r="I22" i="58"/>
  <c r="J17" i="58" a="1"/>
  <c r="J17" i="58" s="1"/>
  <c r="A17" i="58" s="1"/>
  <c r="I17" i="58"/>
  <c r="D46" i="41" l="1"/>
  <c r="D38" i="41"/>
  <c r="D30" i="41"/>
  <c r="D22" i="41"/>
  <c r="D45" i="41"/>
  <c r="D37" i="41"/>
  <c r="D29" i="41"/>
  <c r="D21" i="41"/>
  <c r="D40" i="41"/>
  <c r="D44" i="41"/>
  <c r="D36" i="41"/>
  <c r="D28" i="41"/>
  <c r="D20" i="41"/>
  <c r="D24" i="41"/>
  <c r="D43" i="41"/>
  <c r="D35" i="41"/>
  <c r="D27" i="41"/>
  <c r="D19" i="41"/>
  <c r="D23" i="41"/>
  <c r="D42" i="41"/>
  <c r="D34" i="41"/>
  <c r="D26" i="41"/>
  <c r="D18" i="41"/>
  <c r="D32" i="41"/>
  <c r="D31" i="41"/>
  <c r="D41" i="41"/>
  <c r="D33" i="41"/>
  <c r="D25" i="41"/>
  <c r="D39" i="41"/>
</calcChain>
</file>

<file path=xl/sharedStrings.xml><?xml version="1.0" encoding="utf-8"?>
<sst xmlns="http://schemas.openxmlformats.org/spreadsheetml/2006/main" count="3391" uniqueCount="832">
  <si>
    <t>Optional or Mandatory</t>
  </si>
  <si>
    <t>Cardinality</t>
  </si>
  <si>
    <t>Description</t>
  </si>
  <si>
    <t/>
  </si>
  <si>
    <t>O</t>
  </si>
  <si>
    <t>n</t>
  </si>
  <si>
    <t>Product details</t>
  </si>
  <si>
    <t>E</t>
  </si>
  <si>
    <t>Manufacturing company details and contacts</t>
  </si>
  <si>
    <t>T</t>
  </si>
  <si>
    <t>Product description</t>
  </si>
  <si>
    <t>Manufacturer's unique product identifier</t>
  </si>
  <si>
    <t>OtherIdentifier</t>
  </si>
  <si>
    <t>Other product identifier (e.g. Bar code, UPC, EAN, Amazon…)</t>
  </si>
  <si>
    <t>Reference identifying the United Nations Dangerous Goods serial number assigned within the UN to substances and articles contained in a list of the dangerous goods most commonly carried. e.g. 1189 - Ethylene glycol monomethyl ether acetate</t>
  </si>
  <si>
    <t>Product additional details</t>
  </si>
  <si>
    <t>Product characteristic code - e.g. CLR - Color</t>
  </si>
  <si>
    <t>Value</t>
  </si>
  <si>
    <t>Product characteristic value / attribute - e.g. Blue…</t>
  </si>
  <si>
    <t>VALUE</t>
  </si>
  <si>
    <t>Dimensions</t>
  </si>
  <si>
    <t>Price</t>
  </si>
  <si>
    <t>Product price per unit in the base currency</t>
  </si>
  <si>
    <t>N</t>
  </si>
  <si>
    <t>Product quantity for unit price - e.g. 12 (eggs for one USD 1)</t>
  </si>
  <si>
    <t>Item details</t>
  </si>
  <si>
    <t>Other identifier details</t>
  </si>
  <si>
    <t>Production batch number / reference</t>
  </si>
  <si>
    <t>Production lot number / reference</t>
  </si>
  <si>
    <t>D</t>
  </si>
  <si>
    <t>Production date</t>
  </si>
  <si>
    <t>Product expiry date - e.g. for perishables goods or goods with programmed obsolescence</t>
  </si>
  <si>
    <t>Production country details</t>
  </si>
  <si>
    <t>Item target country</t>
  </si>
  <si>
    <t>Product</t>
  </si>
  <si>
    <t>Event</t>
  </si>
  <si>
    <t>Event details e.g. DEP, ARR, FOH, RCS, security screening, etc</t>
  </si>
  <si>
    <t>Individual piece or virtual grouping of pieces</t>
  </si>
  <si>
    <t>Unique Piece Identifier (UPID) of the piece (Refer IATA Recommended Practice 1689) or URI if virtual grouping of pieces</t>
  </si>
  <si>
    <t>Other piece identification ( e.g. Shipping Marks, Seal)</t>
  </si>
  <si>
    <t>General goods description</t>
  </si>
  <si>
    <t xml:space="preserve">Weight details </t>
  </si>
  <si>
    <t>VolumetricWeight</t>
  </si>
  <si>
    <t xml:space="preserve">Volumetric weight details </t>
  </si>
  <si>
    <t>Dimensions details</t>
  </si>
  <si>
    <t>PackagingType</t>
  </si>
  <si>
    <t xml:space="preserve">Packaging details </t>
  </si>
  <si>
    <t xml:space="preserve">If no Code provided, packaging type description </t>
  </si>
  <si>
    <t>Shipper's Load And Count  ( total contained piece count as provided by shipper)</t>
  </si>
  <si>
    <t>TransportSegment</t>
  </si>
  <si>
    <t>Segment related to the transport status</t>
  </si>
  <si>
    <t>Shipper</t>
  </si>
  <si>
    <t>OtherParty</t>
  </si>
  <si>
    <t xml:space="preserve">Customs details  </t>
  </si>
  <si>
    <t xml:space="preserve">Security details  </t>
  </si>
  <si>
    <t>Details of contained piece(s)</t>
  </si>
  <si>
    <t>ULD</t>
  </si>
  <si>
    <t>ExternalReference</t>
  </si>
  <si>
    <t xml:space="preserve">Reference documents details </t>
  </si>
  <si>
    <t>Unit Load Device details</t>
  </si>
  <si>
    <t>Standard Unit Load Device type code e.g. AKE - Certified Container - Contoured</t>
  </si>
  <si>
    <t>US / ATA Unit Load Device type code e.g. M2</t>
  </si>
  <si>
    <t>ULD height or loading limitation code. Refer CXML Code List 1.47,  e.g. R - ULD Height above 244 centimetres</t>
  </si>
  <si>
    <t>ULD serial number</t>
  </si>
  <si>
    <t xml:space="preserve">Issuer of the ULD owner code </t>
  </si>
  <si>
    <t>Owner code of the ULD in aa, an or na format - owner can be an airline or leasing company</t>
  </si>
  <si>
    <t>Owner company details and contacts for the ULD</t>
  </si>
  <si>
    <t>Tare weight of the empty ULD</t>
  </si>
  <si>
    <t>Details of contained (virtual) piece(s)</t>
  </si>
  <si>
    <t>M</t>
  </si>
  <si>
    <t>Waybill unique identifier (AWB or HWB)</t>
  </si>
  <si>
    <t xml:space="preserve">Total SLAC of all piece groups </t>
  </si>
  <si>
    <t>Reference documents details</t>
  </si>
  <si>
    <t>Airline</t>
  </si>
  <si>
    <t>Shipper details</t>
  </si>
  <si>
    <t>Consignee details</t>
  </si>
  <si>
    <t>Freight Forwarder details</t>
  </si>
  <si>
    <t>Customs information details</t>
  </si>
  <si>
    <t>Insurance</t>
  </si>
  <si>
    <t>Insurance details</t>
  </si>
  <si>
    <t>Location</t>
  </si>
  <si>
    <t>Unit of measurement details</t>
  </si>
  <si>
    <t>Unit of measurement/ unit of account e.g. CMT - Centimetre,  LTR - Litre (1 DM3), KGM - Kilogram, CHF - Swiss Franc</t>
  </si>
  <si>
    <t>Volumetric weight details</t>
  </si>
  <si>
    <t>Volume to weight conversion factor</t>
  </si>
  <si>
    <t>Chargeable weight</t>
  </si>
  <si>
    <t xml:space="preserve">Dimension details </t>
  </si>
  <si>
    <t>Width</t>
  </si>
  <si>
    <t>Lenght</t>
  </si>
  <si>
    <t>Height</t>
  </si>
  <si>
    <t>Volume</t>
  </si>
  <si>
    <t>Geolocation details - e.g. for drones, automated vehicles…</t>
  </si>
  <si>
    <t xml:space="preserve">Location latitude </t>
  </si>
  <si>
    <t xml:space="preserve">Location longitude </t>
  </si>
  <si>
    <t>Elevation from sea level</t>
  </si>
  <si>
    <t>Address details</t>
  </si>
  <si>
    <t>Street address including street name, street number, building number, apartment etc</t>
  </si>
  <si>
    <t>Post Office box number / code</t>
  </si>
  <si>
    <t>Postal / ZIP code</t>
  </si>
  <si>
    <t>UN/LOCODE city code (5 letter) or IATA city code (3 letter)</t>
  </si>
  <si>
    <t xml:space="preserve">If no CityCode provided, full name of the city </t>
  </si>
  <si>
    <t xml:space="preserve">Region/ State / Department. Refer ISO 3166-2  </t>
  </si>
  <si>
    <t>If no StateCode provided, full name of the region / state / province / canton</t>
  </si>
  <si>
    <t>Country</t>
  </si>
  <si>
    <t>Country ISO code. Refer ISO 3166-2</t>
  </si>
  <si>
    <t>Type of address code e.g. US CBP FIRMS</t>
  </si>
  <si>
    <t>Address identifier using special coding systems e.g. US CBP FIRMS code</t>
  </si>
  <si>
    <t>Location details</t>
  </si>
  <si>
    <t>Location type - e.g. Airport, Freight terminal, Rail station, Seaport, etc</t>
  </si>
  <si>
    <t>Location code of airport, freight terminal, seaport, rail station. UN/LOCODE city code (5 letter) or IATA airport code (3 letter)</t>
  </si>
  <si>
    <t>Full name of the location</t>
  </si>
  <si>
    <t>Geolocation details</t>
  </si>
  <si>
    <t>Address</t>
  </si>
  <si>
    <t>Country details</t>
  </si>
  <si>
    <t>Full country name</t>
  </si>
  <si>
    <t>Person details</t>
  </si>
  <si>
    <t>Contact type - e.g. Emergency contact, Customs contact, Customer contact</t>
  </si>
  <si>
    <t xml:space="preserve">Salutation </t>
  </si>
  <si>
    <t>First name / given name</t>
  </si>
  <si>
    <t>Middle name/ other name</t>
  </si>
  <si>
    <t>Last name / family name / surname</t>
  </si>
  <si>
    <t>Job title / position</t>
  </si>
  <si>
    <t>Department / Division / Unit</t>
  </si>
  <si>
    <t>Employee ID</t>
  </si>
  <si>
    <t>Contact</t>
  </si>
  <si>
    <t>Contact details</t>
  </si>
  <si>
    <t>Phone number</t>
  </si>
  <si>
    <t>E-mail address</t>
  </si>
  <si>
    <t>Other contact options e.g. Skype, Whatsapp, Viber, Fax etc</t>
  </si>
  <si>
    <t xml:space="preserve">Contact type - e.g. Skype </t>
  </si>
  <si>
    <t xml:space="preserve">Contact details e.g. Skype ID </t>
  </si>
  <si>
    <t>Company details</t>
  </si>
  <si>
    <t>Name of company or organization</t>
  </si>
  <si>
    <t>IATA accredited cargo agent 7 digit number</t>
  </si>
  <si>
    <t>Branch</t>
  </si>
  <si>
    <t>Company branches</t>
  </si>
  <si>
    <t>Company branch name</t>
  </si>
  <si>
    <t>IATA CASS cargo agent 4 digit branch number / location identifier</t>
  </si>
  <si>
    <t>Other identifiers (e.g. LEI (Legal Entity Identifier), TIN (Trader Identification Number), PIMA address, Account number, VAT/Tax id, Legal Registration id, DUNS number, etc)</t>
  </si>
  <si>
    <t>Location and address details</t>
  </si>
  <si>
    <t>Contact person details</t>
  </si>
  <si>
    <t xml:space="preserve">IATA two-character airline code </t>
  </si>
  <si>
    <t xml:space="preserve">IATA three-numeric airline prefix number </t>
  </si>
  <si>
    <t>Other Party details</t>
  </si>
  <si>
    <t xml:space="preserve">Role of other party - e.g. Notify party, Nominated agent, Customs broker, Manufacturer, Importer, Payer, Payee, ShipTo, ShipFrom, BillTo, BillFrom, RemitTo, RemitFrom </t>
  </si>
  <si>
    <t>Identifier type or description</t>
  </si>
  <si>
    <t>Item identifier</t>
  </si>
  <si>
    <t xml:space="preserve">Party covering the insurance </t>
  </si>
  <si>
    <t>Insured amount - amount covered by the insurance policy</t>
  </si>
  <si>
    <t>Type of the referenced document . Refer UNEDIFACT 1001  e.g. 740 - Air Waybill</t>
  </si>
  <si>
    <t xml:space="preserve">If no DocumentType provided, name of the referenced document </t>
  </si>
  <si>
    <t>Document originator details and contacts</t>
  </si>
  <si>
    <t>Unique document identifier</t>
  </si>
  <si>
    <t>Document version number</t>
  </si>
  <si>
    <t xml:space="preserve">Position of the shipment in the aircraft - e.g. lower or main deck </t>
  </si>
  <si>
    <t>SpecialHandling</t>
  </si>
  <si>
    <t>Special handling details</t>
  </si>
  <si>
    <t>Special handling code following IATA standards. Refer CXML1.16,  e.g. PEP - Fruits and Vegetables</t>
  </si>
  <si>
    <t>ServiceRequest</t>
  </si>
  <si>
    <t>Service request details</t>
  </si>
  <si>
    <t>Service request code</t>
  </si>
  <si>
    <t>Service request description</t>
  </si>
  <si>
    <t>Service request statement type - e.g. Dangerous Goods, Lithium Ion Battery, Live Animal Certificate</t>
  </si>
  <si>
    <t>Service request statement text</t>
  </si>
  <si>
    <t>Customs subject code. Refer CXML Code List 1.19, e.g. IMP for import, EXP for export, AGT for Agent, ISS for The Regulated Agent Issuing the Security Status for a Consignment etc. 
 At least one of the three elements (Country Code, Information Identifier or Customs, Security and Regulatory Control Information Identifier) must be completed</t>
  </si>
  <si>
    <t>Customs content code. Refer CXML Code List 1.100, e.g. IST - Security Textual StatementNumber, M - Movement Reference Number</t>
  </si>
  <si>
    <t>Information for customs submission</t>
  </si>
  <si>
    <t>Free text f or customs remarks</t>
  </si>
  <si>
    <t>SecurityStatus</t>
  </si>
  <si>
    <t>Security status details</t>
  </si>
  <si>
    <t xml:space="preserve">Security status indicator - e.g. SPX- Cargo Secure for Passenger and All-Cargo Aircraft </t>
  </si>
  <si>
    <t>Date and time when the security status was issued</t>
  </si>
  <si>
    <t>Name of person (or employee ID) and Regulated entity identifier (e.g. Regulated Agent Identifier) is mandatory</t>
  </si>
  <si>
    <t>Party type - e.g. RA - Regulated Agent, KC - Known Consignor, AO - Aircraft Operator, RC - Regulated Carrier</t>
  </si>
  <si>
    <t>ReasonsForSecurityStatus</t>
  </si>
  <si>
    <t>ReceivedFrom</t>
  </si>
  <si>
    <t>Known Consignor or Regulated Agent reference</t>
  </si>
  <si>
    <t>Regulated entity identifier (e.g. Regulated Agent Identifier) is mandatory</t>
  </si>
  <si>
    <t>Expiry date 4 digits month/year</t>
  </si>
  <si>
    <t xml:space="preserve">Screening methods which have been used to secure the cargo - e.g. EDS- Explosive Detection System </t>
  </si>
  <si>
    <t xml:space="preserve">Exemption code - e.g. BIOM- Bio-Medical Samples </t>
  </si>
  <si>
    <t>Other methods used to secure the cargo</t>
  </si>
  <si>
    <t xml:space="preserve">Ad hoc security statement required by state regulators </t>
  </si>
  <si>
    <t>Transport segment details</t>
  </si>
  <si>
    <t>Departure details including time and date</t>
  </si>
  <si>
    <t>Arrival details including time and date</t>
  </si>
  <si>
    <t>Mode of transport code. Refer UNECE Recommendation N. 19 - Code for Modes of Transport,  e.g. 4 - Air transport</t>
  </si>
  <si>
    <t>Transport company details</t>
  </si>
  <si>
    <t>Airline flight number, or rail /  truck / maritime line id</t>
  </si>
  <si>
    <t xml:space="preserve">Date associated with TransportIdentifier to uniquely identify the transport line </t>
  </si>
  <si>
    <t>Vehicle identification - e.g. aircraft registration number</t>
  </si>
  <si>
    <t>Vehicle or container type. Refer UNECE28, e.g. 4.00.0 - Aircraft, type unknown</t>
  </si>
  <si>
    <t>Size of the vehicle - free text</t>
  </si>
  <si>
    <t>Seal identifier</t>
  </si>
  <si>
    <t>Reference to document or logistics object (URI)</t>
  </si>
  <si>
    <t>Event details</t>
  </si>
  <si>
    <t>Indicates type of event e.g.  Scheduled, Estimated, Actual</t>
  </si>
  <si>
    <t>Date and time of the event</t>
  </si>
  <si>
    <t>Movement or milestone code. Refer CXML Code List 1.18, e.g. DEP, ARR, FOH, RCS</t>
  </si>
  <si>
    <t>If no EventCode provided, event name - e.g. Security clearance</t>
  </si>
  <si>
    <t>Party performing the event</t>
  </si>
  <si>
    <t>Location of event</t>
  </si>
  <si>
    <t>Issuer of the Commodity Code - e.g. Brussels Tariff Nomenclature, EU Harmonized System Code, UN Standard International Trade…</t>
  </si>
  <si>
    <t>Unique Commodity Code e.g. 391721 - Tubes, Pipes And Hoses, Rigid, Of Polymers Of Ethylene</t>
  </si>
  <si>
    <t>If no Code provided, name of commodity</t>
  </si>
  <si>
    <t>Routing</t>
  </si>
  <si>
    <t>Amount</t>
  </si>
  <si>
    <t>Packaging type identifier as per UNECE Rec 21 Annex V and VI e.g. 1A - Drum, steel - Packaging material code</t>
  </si>
  <si>
    <t>TransportMeans</t>
  </si>
  <si>
    <t>e.g. Kerosene, Diesel, SAF, Electricity [renewable], Electricity [non-renewable]</t>
  </si>
  <si>
    <t>actually measured fuel consumption</t>
  </si>
  <si>
    <t>calculated fuel consumption, if measured not available</t>
  </si>
  <si>
    <t>Distance based on really measured distance (with IOT-devices), or is it a calculated value?</t>
  </si>
  <si>
    <t>Distance calculated if distance measured is not available</t>
  </si>
  <si>
    <t>Associated transport segment</t>
  </si>
  <si>
    <t>Typical fuel comsumption (e.g. 20 000L / 1 000nm)</t>
  </si>
  <si>
    <t>Required for some CO2 calculations</t>
  </si>
  <si>
    <t>Company operating the transport means</t>
  </si>
  <si>
    <t>CO2 Calculation methods</t>
  </si>
  <si>
    <t>Name of the CO2 calculation method</t>
  </si>
  <si>
    <t>Version used for the calculation</t>
  </si>
  <si>
    <t>x</t>
  </si>
  <si>
    <t>Commodity description</t>
  </si>
  <si>
    <t>URI of the PIECE that contains the Item</t>
  </si>
  <si>
    <t xml:space="preserve">URI of the Product </t>
  </si>
  <si>
    <t>Weight of the item</t>
  </si>
  <si>
    <t>Dimensions of the item</t>
  </si>
  <si>
    <t>Piece linked to the Security Status</t>
  </si>
  <si>
    <t>Company receiving the Security Status</t>
  </si>
  <si>
    <t>Total piece count of pieces (at top level) &gt;&gt; should be a calculated value (not necessary)</t>
  </si>
  <si>
    <t>Goods production country, mandatory when there are no Items</t>
  </si>
  <si>
    <t>Shipper company details - e.g. the party shipping the piece &gt;&gt; should be at Booking level only?</t>
  </si>
  <si>
    <t>Other party company details - e.g. the party to be notified &gt;&gt; should be at Booking level only?</t>
  </si>
  <si>
    <t>Transport segments related to the piece(s)</t>
  </si>
  <si>
    <t>ULD on which the (virtual) piece has been loaded into - URIs of the ULD</t>
  </si>
  <si>
    <t xml:space="preserve">Special Handling details  </t>
  </si>
  <si>
    <t>Service Requests</t>
  </si>
  <si>
    <t>Product of the piece, mandatory when there are no items</t>
  </si>
  <si>
    <t>B</t>
  </si>
  <si>
    <t>Coload indicator for the pieces (boolean)</t>
  </si>
  <si>
    <t>CustomsInfo</t>
  </si>
  <si>
    <t>Event details e.g. DEP, ARR, FOH, RCS, security screening, customs status, etc.</t>
  </si>
  <si>
    <t>Waybill details</t>
  </si>
  <si>
    <t>House or Master Waybill unique identifier</t>
  </si>
  <si>
    <t>Waybill(s) contained, refers to URIs</t>
  </si>
  <si>
    <t>Type of the Waybill: House or Master</t>
  </si>
  <si>
    <t>Carrier details</t>
  </si>
  <si>
    <t>Other parties to be notified of the booking evolution</t>
  </si>
  <si>
    <t>Events and statuses linked to the booking</t>
  </si>
  <si>
    <t>BookingRequest</t>
  </si>
  <si>
    <t>Status of the Booking Request</t>
  </si>
  <si>
    <t>Offer</t>
  </si>
  <si>
    <t>Reference to the Offer or AllotmentCode</t>
  </si>
  <si>
    <t>Link to the Waybill</t>
  </si>
  <si>
    <t>Transport segment linked to the offer, including the Departure and Arrival locations</t>
  </si>
  <si>
    <t>Price of the offer</t>
  </si>
  <si>
    <t>Reference to the Carrier products included in the offer</t>
  </si>
  <si>
    <t>Units used for the offer</t>
  </si>
  <si>
    <t>Routing details of the offer, to be compared with routing preferences of the quote request</t>
  </si>
  <si>
    <t>Boolean</t>
  </si>
  <si>
    <t>Indicates if the offer is a perfect match to the quote request (boolean)</t>
  </si>
  <si>
    <t>Indicate the secruty state of the shipment, screened or not</t>
  </si>
  <si>
    <t>Special Handling details</t>
  </si>
  <si>
    <t>Reference to the Service requests of the quote request</t>
  </si>
  <si>
    <t>Details of the shipement that is to be shipped</t>
  </si>
  <si>
    <t>Reference to the product and commodity details of the pieces in the shipment</t>
  </si>
  <si>
    <t>DangerousGoods</t>
  </si>
  <si>
    <t>Reference to the Dangerous Goods specific details of the shipment if applicable or requested</t>
  </si>
  <si>
    <t>Reference to the Quote Request</t>
  </si>
  <si>
    <t>Reference to the offers issued by the service provider</t>
  </si>
  <si>
    <t>Transport segment linked to the request, including the Departure and Arrival locations requested</t>
  </si>
  <si>
    <t>Parties involved if known</t>
  </si>
  <si>
    <t>Unit preferences of the request (e.g. kg or cm)</t>
  </si>
  <si>
    <t>Routing details that are part of the request, these details will be used to determine if the offer is a perfect match</t>
  </si>
  <si>
    <t>Ratings preferences of the request</t>
  </si>
  <si>
    <t>latestArrivalDateTime</t>
  </si>
  <si>
    <t>Latest Arrival date time (requested or proposed)</t>
  </si>
  <si>
    <t>maxConnections</t>
  </si>
  <si>
    <t>Maximum number of connections of the transport movement (requested or proposed)</t>
  </si>
  <si>
    <t>aircraftPossibilityCode</t>
  </si>
  <si>
    <t>rfsInd</t>
  </si>
  <si>
    <t>Indicates if RFS (Road Feeder Services) is included (requested or proposed)</t>
  </si>
  <si>
    <t>Indicates interlining (requested or proposed)</t>
  </si>
  <si>
    <t>priceSpecification</t>
  </si>
  <si>
    <t>priceSpecificationRef</t>
  </si>
  <si>
    <t>chargeType</t>
  </si>
  <si>
    <t>chargeCode</t>
  </si>
  <si>
    <t>chargeDescription</t>
  </si>
  <si>
    <t>subTotal</t>
  </si>
  <si>
    <t>ranges</t>
  </si>
  <si>
    <t>Specification of the price e.g. Street, Group, Spot, etc.</t>
  </si>
  <si>
    <t>Reference of price specifications</t>
  </si>
  <si>
    <t>Type of charge e.g. Freight, Surcharges, etc.</t>
  </si>
  <si>
    <t>Code of the charge e.g. MY, SC, etc.</t>
  </si>
  <si>
    <t>Description of the charge e.g. Airfreight, fuel, etc.</t>
  </si>
  <si>
    <t>Subtotal of the charge</t>
  </si>
  <si>
    <t xml:space="preserve">Reference to the ranges </t>
  </si>
  <si>
    <t>rateClassCode</t>
  </si>
  <si>
    <t>ratingType</t>
  </si>
  <si>
    <t>unitBasis</t>
  </si>
  <si>
    <t>scr</t>
  </si>
  <si>
    <t>minimumQuantity</t>
  </si>
  <si>
    <t>maximumQuantity</t>
  </si>
  <si>
    <t>amount</t>
  </si>
  <si>
    <t>rate class code e.g. Q</t>
  </si>
  <si>
    <t>rating type - list uldRatingType</t>
  </si>
  <si>
    <t>Unit basis e.g. Chargeable Weight</t>
  </si>
  <si>
    <t>Specific commodity code linked to commodity</t>
  </si>
  <si>
    <t>Minimum quantity</t>
  </si>
  <si>
    <t>Maximum quantity</t>
  </si>
  <si>
    <t>Carriers's product code</t>
  </si>
  <si>
    <t>Carriers's product description</t>
  </si>
  <si>
    <t>classCode</t>
  </si>
  <si>
    <t>netQuantity</t>
  </si>
  <si>
    <t>packingGroup</t>
  </si>
  <si>
    <t>packingInstruction</t>
  </si>
  <si>
    <t>quantityUnits</t>
  </si>
  <si>
    <t>Dangerous Goods details</t>
  </si>
  <si>
    <t>Dangerous goods class code of the pieces in the shipment</t>
  </si>
  <si>
    <t>net quantity</t>
  </si>
  <si>
    <t>Packing instructions</t>
  </si>
  <si>
    <t>Packing group</t>
  </si>
  <si>
    <t>Quantity units</t>
  </si>
  <si>
    <t>Reference to the Offer</t>
  </si>
  <si>
    <t>Price of the Booking (if different from the offer)</t>
  </si>
  <si>
    <t>Turnable indicator for the pieces (boolean)</t>
  </si>
  <si>
    <t>Stackable indicator for the pieces (boolean)</t>
  </si>
  <si>
    <t>Shipment details</t>
  </si>
  <si>
    <t>Transport means details</t>
  </si>
  <si>
    <t>Booking details</t>
  </si>
  <si>
    <t>Booking request details</t>
  </si>
  <si>
    <t>Routing  details</t>
  </si>
  <si>
    <t>Ratings  details</t>
  </si>
  <si>
    <t>Carrier product details</t>
  </si>
  <si>
    <t>Offer in response to a booking request</t>
  </si>
  <si>
    <t>Quote response to a quote request</t>
  </si>
  <si>
    <t>Quote request details</t>
  </si>
  <si>
    <t>Ranges</t>
  </si>
  <si>
    <t>Ident level</t>
  </si>
  <si>
    <t xml:space="preserve">Data Type
(O - Object, E - Embedded object, N - Numeric, D -DateTime, T - Text)
</t>
  </si>
  <si>
    <t>Linked_Object</t>
  </si>
  <si>
    <t>Attribute</t>
  </si>
  <si>
    <t>Object</t>
  </si>
  <si>
    <t>Object_Type</t>
  </si>
  <si>
    <t>Common Object</t>
  </si>
  <si>
    <t>ContactOther</t>
  </si>
  <si>
    <t>Logistic Object</t>
  </si>
  <si>
    <t>Name of the person operating the transport means (e.g. aircraft captain, truck driver)</t>
  </si>
  <si>
    <t>Amount of CO2 emitted (e.g. 34 kg/km)</t>
  </si>
  <si>
    <t>Method of calculation of the CO2 emissions</t>
  </si>
  <si>
    <t>PIECE assigned to the transport segment</t>
  </si>
  <si>
    <t>ULD assigned to the transport segment</t>
  </si>
  <si>
    <t>Event linked to the transport segment</t>
  </si>
  <si>
    <t>ULD profile, dimensions &amp; shape</t>
  </si>
  <si>
    <t>Characteristics</t>
  </si>
  <si>
    <t>Charateristics of the product</t>
  </si>
  <si>
    <t>Piece</t>
  </si>
  <si>
    <t>Specify how the piece will be delivered (bulk or ULD)</t>
  </si>
  <si>
    <t>Country code</t>
  </si>
  <si>
    <t>UN Number associated to the DG</t>
  </si>
  <si>
    <t>Price asociated to the offer/booking</t>
  </si>
  <si>
    <t>grandTotal</t>
  </si>
  <si>
    <t>Ratings</t>
  </si>
  <si>
    <t>Terms of validity</t>
  </si>
  <si>
    <t>Rating used for pricing</t>
  </si>
  <si>
    <t>Total price</t>
  </si>
  <si>
    <t>1.3 Plan routing direct or consolidation</t>
  </si>
  <si>
    <t>1.4 Request capacity against forwarder or carrier inventories</t>
  </si>
  <si>
    <t>1.5 Confirm capacity</t>
  </si>
  <si>
    <t>1.6 Create routemaps &amp; share</t>
  </si>
  <si>
    <t>1.7 Arrange pick-up of freight</t>
  </si>
  <si>
    <t>2.1 Labeling freight</t>
  </si>
  <si>
    <t>2.2 Associate unique piece level information with booking</t>
  </si>
  <si>
    <t>2.3 Pick-up freight</t>
  </si>
  <si>
    <t>3.2 Check/apply labelling &amp; verify physical integrity of packages</t>
  </si>
  <si>
    <t>3.4 Check accuracy of booking &amp; adjust if needed</t>
  </si>
  <si>
    <t>3.6 Sort &amp; transfer freight to build or storage locations</t>
  </si>
  <si>
    <t>4.1 Confirm information to hub</t>
  </si>
  <si>
    <t>5.2 Check/verify physical integrity of truckload</t>
  </si>
  <si>
    <t>5.3 Check security status of shipment</t>
  </si>
  <si>
    <t>5.4 Create (M)AWB shipment record &amp; consolidation manifest</t>
  </si>
  <si>
    <t>5.5 Send freight picking instructions to warehouse</t>
  </si>
  <si>
    <t>5.6 Prepare shipment for export</t>
  </si>
  <si>
    <t>6.1 Issue loading list for truck to carrier / load freight</t>
  </si>
  <si>
    <t>6.3 Transmit forwarder information to carrier</t>
  </si>
  <si>
    <t>6.4 Arrival of truck at carrier domain</t>
  </si>
  <si>
    <t>7.1 Channel forwarder information to GHA where applicable</t>
  </si>
  <si>
    <t>7.2 Assign unloading slot and position to truck</t>
  </si>
  <si>
    <t>7.3 Validate security / customs status of truck</t>
  </si>
  <si>
    <t>7.4 Unload truck / Receive shipments transferred from other carriers</t>
  </si>
  <si>
    <t>7.5 Secure freight as applicable</t>
  </si>
  <si>
    <t>8.1 Verify Shipment Security Cleared</t>
  </si>
  <si>
    <t>8.2 Perform physical ready for carriage checks</t>
  </si>
  <si>
    <t>8.3 Validate information to confirm Ready for Carriage</t>
  </si>
  <si>
    <t>9.1 Shipments in transit received from process 13</t>
  </si>
  <si>
    <t>9.2 Shipments in transit security cleared</t>
  </si>
  <si>
    <t>9.3 Plan flight and send booking list to warehouse</t>
  </si>
  <si>
    <t>9.4 Collect freight and unitize as planned</t>
  </si>
  <si>
    <t>10.1 Move shipments from warehouse to hold area for ramp transport</t>
  </si>
  <si>
    <t>10.2 Move shipments from hold area to parking position</t>
  </si>
  <si>
    <t>11.1 Transmit flight and shipment information to down line stations &amp; authorities</t>
  </si>
  <si>
    <t>12.2 Unload flight</t>
  </si>
  <si>
    <t>12.3 Move shipments to appropriate facility</t>
  </si>
  <si>
    <t>13.2 Move shipments in transit to appropriate location (see process 9)</t>
  </si>
  <si>
    <t>13.3 Move shipments to be transferred to other carrier</t>
  </si>
  <si>
    <t>15.1 Check customs release status</t>
  </si>
  <si>
    <t>15.2 Prepare freight for handover</t>
  </si>
  <si>
    <t>15.3 Handover freight to forwarder</t>
  </si>
  <si>
    <t>16.1 Depart freight for forwarder hub</t>
  </si>
  <si>
    <t>16.2 Arrive/unload truck at forwarder hub</t>
  </si>
  <si>
    <t>16.3 Check shipment details against expected (after breakdown)</t>
  </si>
  <si>
    <t>16.4 Resolve discrepancies</t>
  </si>
  <si>
    <t>16.5 Issue loading list for on carriage or delivery</t>
  </si>
  <si>
    <t>17.1 Depart truck to forwarder branch facility</t>
  </si>
  <si>
    <t>17.2 Arrive/unload truck at forwarder branch facility</t>
  </si>
  <si>
    <t>17.3 Check/verify physical integrity of truckload</t>
  </si>
  <si>
    <t>17.4 Resolve discrepancies</t>
  </si>
  <si>
    <t>18.1 Contact customer for handover instructions</t>
  </si>
  <si>
    <t>18.2 Pick-up freight by customer</t>
  </si>
  <si>
    <t>18.3 Issue loading list for truck to consignee/load truck</t>
  </si>
  <si>
    <t>18.4 Depart truck from forwarder branch facility to consignee</t>
  </si>
  <si>
    <t>19.1 Make delivery &amp; capture POD data</t>
  </si>
  <si>
    <t>19.3 Discrepancy reports produced and resolved</t>
  </si>
  <si>
    <t>1 Book &amp; plan shipments</t>
  </si>
  <si>
    <t>2 Pick up from shipper</t>
  </si>
  <si>
    <t>3 Receive freight at forwarder branch facility</t>
  </si>
  <si>
    <t>4 Transfer to forwarder hub</t>
  </si>
  <si>
    <t>5 Prepare export shipment</t>
  </si>
  <si>
    <t>6 Transfer shipment to carrier domain</t>
  </si>
  <si>
    <t>7 Receive shipment into carrier domain</t>
  </si>
  <si>
    <t xml:space="preserve">8 Accept shipment as ready for carriage </t>
  </si>
  <si>
    <t xml:space="preserve">9 Prepare freight for transport </t>
  </si>
  <si>
    <t xml:space="preserve">10 Dispatch shipment to flight, load and depart </t>
  </si>
  <si>
    <t xml:space="preserve">11 Distribute information </t>
  </si>
  <si>
    <t xml:space="preserve">12 Arrive flight offload &amp; dispatch shipments to warehouse </t>
  </si>
  <si>
    <t>13 Check-in shipment</t>
  </si>
  <si>
    <t>14 Arrive shipment</t>
  </si>
  <si>
    <t>15 Handover freight to forwarder</t>
  </si>
  <si>
    <t>16 Arrive shipments at destination  forwarder hub</t>
  </si>
  <si>
    <t xml:space="preserve">17 Transfer to forwarder branch facility </t>
  </si>
  <si>
    <t xml:space="preserve">18 Load delivery vehicle &amp; produce run sheet </t>
  </si>
  <si>
    <t xml:space="preserve">19 Deliver, obtain POD &amp; conclude cycle </t>
  </si>
  <si>
    <t>Activity</t>
  </si>
  <si>
    <t>Task</t>
  </si>
  <si>
    <t>Activity/Task</t>
  </si>
  <si>
    <t>_ACT1</t>
  </si>
  <si>
    <t>_ACT2</t>
  </si>
  <si>
    <t>_ACT3</t>
  </si>
  <si>
    <t>_ACT4</t>
  </si>
  <si>
    <t>_ACT5</t>
  </si>
  <si>
    <t>_ACT6</t>
  </si>
  <si>
    <t>_ACT7</t>
  </si>
  <si>
    <t>_ACT8</t>
  </si>
  <si>
    <t>_ACT9</t>
  </si>
  <si>
    <t>_ACT10</t>
  </si>
  <si>
    <t>_ACT11</t>
  </si>
  <si>
    <t>_ACT12</t>
  </si>
  <si>
    <t>_ACT13</t>
  </si>
  <si>
    <t>_ACT14</t>
  </si>
  <si>
    <t>_ACT15</t>
  </si>
  <si>
    <t>_ACT16</t>
  </si>
  <si>
    <t>_ACT17</t>
  </si>
  <si>
    <t>_ACT18</t>
  </si>
  <si>
    <t>_ACT19</t>
  </si>
  <si>
    <t>DM impact ?</t>
  </si>
  <si>
    <t>Forwarder</t>
  </si>
  <si>
    <t>Booking</t>
  </si>
  <si>
    <t>CarrierProduct</t>
  </si>
  <si>
    <t>CO2CalcMethod</t>
  </si>
  <si>
    <t>Item</t>
  </si>
  <si>
    <t>QuoteRequest</t>
  </si>
  <si>
    <t>QuoteResponse</t>
  </si>
  <si>
    <t>Shipment</t>
  </si>
  <si>
    <t>Waybill</t>
  </si>
  <si>
    <t>Company</t>
  </si>
  <si>
    <t>Geolocation</t>
  </si>
  <si>
    <t>Person</t>
  </si>
  <si>
    <t>Page from PDF</t>
  </si>
  <si>
    <t>7.6 Check Booking Information Matches Actual Freight</t>
  </si>
  <si>
    <t>10.5 Departure of Aircraft</t>
  </si>
  <si>
    <t>na</t>
  </si>
  <si>
    <t>3.5 Create shipment record</t>
  </si>
  <si>
    <t>9.5 Consolidate information</t>
  </si>
  <si>
    <t>10.3 Load Aircraft as per Load Plan</t>
  </si>
  <si>
    <t>10.4 Resolve Discrepancies</t>
  </si>
  <si>
    <t>14.1 Store Freight for Import</t>
  </si>
  <si>
    <t>14.2 Notify Forwarder Freight and Information On Hand at Destination</t>
  </si>
  <si>
    <t>14.3 Hand over of Documents (Information) to Forwarder</t>
  </si>
  <si>
    <t>document URL</t>
  </si>
  <si>
    <t>https://a71bcec4-d0e1-4b94-80d6-695ec0bd0435.filesusr.com/ugd/722a02_e289dc70805f4bd491a467906f728abc.pdf</t>
  </si>
  <si>
    <t>page code</t>
  </si>
  <si>
    <t>MOP Document</t>
  </si>
  <si>
    <t>URL</t>
  </si>
  <si>
    <t>#page=</t>
  </si>
  <si>
    <t>Go to MOP document</t>
  </si>
  <si>
    <t>Stakeholders</t>
  </si>
  <si>
    <t>Action / Comment</t>
  </si>
  <si>
    <t>carrier</t>
  </si>
  <si>
    <t>consignee</t>
  </si>
  <si>
    <t>event</t>
  </si>
  <si>
    <t>freightForwarder</t>
  </si>
  <si>
    <t>notifyParty</t>
  </si>
  <si>
    <t>offer</t>
  </si>
  <si>
    <t>price</t>
  </si>
  <si>
    <t>shipper</t>
  </si>
  <si>
    <t>waybillNumber</t>
  </si>
  <si>
    <t>status</t>
  </si>
  <si>
    <t>productCode</t>
  </si>
  <si>
    <t>productDescription</t>
  </si>
  <si>
    <t>characteristicsType</t>
  </si>
  <si>
    <t>value</t>
  </si>
  <si>
    <t>methodName</t>
  </si>
  <si>
    <t>methodVersion</t>
  </si>
  <si>
    <t>customsInfoContentCode</t>
  </si>
  <si>
    <t>customsInfoCountryCode</t>
  </si>
  <si>
    <t>customsInformation</t>
  </si>
  <si>
    <t>customsInfoSubjectCode</t>
  </si>
  <si>
    <t>customsNote</t>
  </si>
  <si>
    <t>uNNumber</t>
  </si>
  <si>
    <t>coveringParty</t>
  </si>
  <si>
    <t>insuranceAmount</t>
  </si>
  <si>
    <t>batchNumber</t>
  </si>
  <si>
    <t>dimensions</t>
  </si>
  <si>
    <t>isInPiece</t>
  </si>
  <si>
    <t>lotNumber</t>
  </si>
  <si>
    <t>otherIdentifier</t>
  </si>
  <si>
    <t>product</t>
  </si>
  <si>
    <t>productExpiryDate</t>
  </si>
  <si>
    <t>productionCountry</t>
  </si>
  <si>
    <t>productionDate</t>
  </si>
  <si>
    <t>quantityForUnitPrice</t>
  </si>
  <si>
    <t>targetCountry</t>
  </si>
  <si>
    <t>unitPrice</t>
  </si>
  <si>
    <t>weight</t>
  </si>
  <si>
    <t>carirerProductInfo</t>
  </si>
  <si>
    <t>Carrierproduct</t>
  </si>
  <si>
    <t>commodity</t>
  </si>
  <si>
    <t>dangerousGoods</t>
  </si>
  <si>
    <t>requestMatchInd</t>
  </si>
  <si>
    <t>routing</t>
  </si>
  <si>
    <t>securityState</t>
  </si>
  <si>
    <t>serviceRequest</t>
  </si>
  <si>
    <t>Servicerequest</t>
  </si>
  <si>
    <t>shipmentDetails</t>
  </si>
  <si>
    <t>specialHandling</t>
  </si>
  <si>
    <t>Specialhandling</t>
  </si>
  <si>
    <t>transportMovement</t>
  </si>
  <si>
    <t>units</t>
  </si>
  <si>
    <t>code</t>
  </si>
  <si>
    <t>description</t>
  </si>
  <si>
    <t>additionalSecurityInfo</t>
  </si>
  <si>
    <t>coload</t>
  </si>
  <si>
    <t>containedPiece</t>
  </si>
  <si>
    <t>customsInfo</t>
  </si>
  <si>
    <t>externalReference</t>
  </si>
  <si>
    <t>goodsDescription</t>
  </si>
  <si>
    <t>grossWeight</t>
  </si>
  <si>
    <t>loadType</t>
  </si>
  <si>
    <t>otherParty</t>
  </si>
  <si>
    <t>packagingType</t>
  </si>
  <si>
    <t>securityStatus</t>
  </si>
  <si>
    <t>sLAC</t>
  </si>
  <si>
    <t>stackable</t>
  </si>
  <si>
    <t>transportSegment</t>
  </si>
  <si>
    <t>turnable</t>
  </si>
  <si>
    <t>uLDReference</t>
  </si>
  <si>
    <t>uPID</t>
  </si>
  <si>
    <t>volumetricWeight</t>
  </si>
  <si>
    <t>ratings</t>
  </si>
  <si>
    <t>validTo</t>
  </si>
  <si>
    <t>characteristics</t>
  </si>
  <si>
    <t>commodityCode</t>
  </si>
  <si>
    <t>commodityDescription</t>
  </si>
  <si>
    <t>commodityName</t>
  </si>
  <si>
    <t>commodityType</t>
  </si>
  <si>
    <t>manufacturer</t>
  </si>
  <si>
    <t>productIdentifier</t>
  </si>
  <si>
    <t>parties</t>
  </si>
  <si>
    <t>ratingsPreference</t>
  </si>
  <si>
    <t>routingPreferences</t>
  </si>
  <si>
    <t>shipmentSecurityStatus</t>
  </si>
  <si>
    <t>unitPreference</t>
  </si>
  <si>
    <t>offers</t>
  </si>
  <si>
    <t>request</t>
  </si>
  <si>
    <t>groundsForExemption</t>
  </si>
  <si>
    <t>otherScreeningMethods</t>
  </si>
  <si>
    <t>receivedFrom</t>
  </si>
  <si>
    <t>screeningMethod</t>
  </si>
  <si>
    <t>expiryDate</t>
  </si>
  <si>
    <t>regulatedEntityIdentifier</t>
  </si>
  <si>
    <t>regulatedPartyType</t>
  </si>
  <si>
    <t>onlineInd</t>
  </si>
  <si>
    <t>issuedBy</t>
  </si>
  <si>
    <t>issuedOn</t>
  </si>
  <si>
    <t>piece</t>
  </si>
  <si>
    <t>reasonsForSecurityStatus</t>
  </si>
  <si>
    <t>receivedBy</t>
  </si>
  <si>
    <t>regulatingAuthority</t>
  </si>
  <si>
    <t>statusCode</t>
  </si>
  <si>
    <t>statementText</t>
  </si>
  <si>
    <t>statementType</t>
  </si>
  <si>
    <t>insurance</t>
  </si>
  <si>
    <t>totalGrossWeight</t>
  </si>
  <si>
    <t>totalPieceCount</t>
  </si>
  <si>
    <t>totalSLAC</t>
  </si>
  <si>
    <t>transportCompany</t>
  </si>
  <si>
    <t>typicalCO2Coefficient</t>
  </si>
  <si>
    <t>typicalFuelConsumption</t>
  </si>
  <si>
    <t>vehicleRegistration</t>
  </si>
  <si>
    <t>vehicleSize</t>
  </si>
  <si>
    <t>vehicleType</t>
  </si>
  <si>
    <t>arrivalLocation</t>
  </si>
  <si>
    <t>cO2CalculationMethod</t>
  </si>
  <si>
    <t>cO2Emissions</t>
  </si>
  <si>
    <t>departureLocation</t>
  </si>
  <si>
    <t>distanceCalculated</t>
  </si>
  <si>
    <t>distanceMeasured</t>
  </si>
  <si>
    <t>fuelAmountCalculated</t>
  </si>
  <si>
    <t>fuelAmountMeasured</t>
  </si>
  <si>
    <t>fuelType</t>
  </si>
  <si>
    <t>modeCode</t>
  </si>
  <si>
    <t>seal</t>
  </si>
  <si>
    <t>transportDate</t>
  </si>
  <si>
    <t>transportIdentifier</t>
  </si>
  <si>
    <t>transportMeans</t>
  </si>
  <si>
    <t>transportMeansOperator</t>
  </si>
  <si>
    <t>uLD</t>
  </si>
  <si>
    <t>aTAdesignator</t>
  </si>
  <si>
    <t>contour</t>
  </si>
  <si>
    <t>deckPosition</t>
  </si>
  <si>
    <t>loadingIndicator</t>
  </si>
  <si>
    <t>ownerCode</t>
  </si>
  <si>
    <t>ownerCodeIssuer</t>
  </si>
  <si>
    <t>ownerCompany</t>
  </si>
  <si>
    <t>serialNumber</t>
  </si>
  <si>
    <t>tareWeight</t>
  </si>
  <si>
    <t>uldType</t>
  </si>
  <si>
    <t>containedWaybill</t>
  </si>
  <si>
    <t>type</t>
  </si>
  <si>
    <t>addressCode</t>
  </si>
  <si>
    <t>addressCodeType</t>
  </si>
  <si>
    <t>cityCode</t>
  </si>
  <si>
    <t>cityName</t>
  </si>
  <si>
    <t>country</t>
  </si>
  <si>
    <t>pOBox</t>
  </si>
  <si>
    <t>postalCode</t>
  </si>
  <si>
    <t>regionCode</t>
  </si>
  <si>
    <t>regionName</t>
  </si>
  <si>
    <t>street</t>
  </si>
  <si>
    <t>branchName</t>
  </si>
  <si>
    <t>contactPerson</t>
  </si>
  <si>
    <t>iATACargoAgentLocationIdentifier</t>
  </si>
  <si>
    <t>location</t>
  </si>
  <si>
    <t>airlineCode</t>
  </si>
  <si>
    <t>airlinePrefix</t>
  </si>
  <si>
    <t>branch</t>
  </si>
  <si>
    <t>iATACargoAgentCode</t>
  </si>
  <si>
    <t>name</t>
  </si>
  <si>
    <t>contactOther</t>
  </si>
  <si>
    <t>emailAddress</t>
  </si>
  <si>
    <t>phoneNumber</t>
  </si>
  <si>
    <t>detail</t>
  </si>
  <si>
    <t>countryCode</t>
  </si>
  <si>
    <t>countryName</t>
  </si>
  <si>
    <t>height</t>
  </si>
  <si>
    <t>length</t>
  </si>
  <si>
    <t>volume</t>
  </si>
  <si>
    <t>width</t>
  </si>
  <si>
    <t>dateTime</t>
  </si>
  <si>
    <t>eventCode</t>
  </si>
  <si>
    <t>eventName</t>
  </si>
  <si>
    <t>eventTypeIndicator</t>
  </si>
  <si>
    <t>performedBy</t>
  </si>
  <si>
    <t>documentID</t>
  </si>
  <si>
    <t>documentName</t>
  </si>
  <si>
    <t>documentOriginator</t>
  </si>
  <si>
    <t>documentType</t>
  </si>
  <si>
    <t>documentVersion</t>
  </si>
  <si>
    <t>elevation</t>
  </si>
  <si>
    <t>latitude</t>
  </si>
  <si>
    <t>longitude</t>
  </si>
  <si>
    <t>address</t>
  </si>
  <si>
    <t>geoLocation</t>
  </si>
  <si>
    <t>locationType</t>
  </si>
  <si>
    <t>identifier</t>
  </si>
  <si>
    <t>companyDetails</t>
  </si>
  <si>
    <t>roleName</t>
  </si>
  <si>
    <t>contact</t>
  </si>
  <si>
    <t>contactType</t>
  </si>
  <si>
    <t>department</t>
  </si>
  <si>
    <t>employeeID</t>
  </si>
  <si>
    <t>firstName</t>
  </si>
  <si>
    <t>jobTitle</t>
  </si>
  <si>
    <t>lastName</t>
  </si>
  <si>
    <t>middleName</t>
  </si>
  <si>
    <t>salutation</t>
  </si>
  <si>
    <t>unit</t>
  </si>
  <si>
    <t>chargeableWeight</t>
  </si>
  <si>
    <t>conversionFactor</t>
  </si>
  <si>
    <t>KEY</t>
  </si>
  <si>
    <t>SUM</t>
  </si>
  <si>
    <t>RANK</t>
  </si>
  <si>
    <t>YES1</t>
  </si>
  <si>
    <t>YES2</t>
  </si>
  <si>
    <t>YES3</t>
  </si>
  <si>
    <t>YES4</t>
  </si>
  <si>
    <t>YES5</t>
  </si>
  <si>
    <t>YES6</t>
  </si>
  <si>
    <t>YES7</t>
  </si>
  <si>
    <t>YES8</t>
  </si>
  <si>
    <t>YES9</t>
  </si>
  <si>
    <t>YES10</t>
  </si>
  <si>
    <t>YES11</t>
  </si>
  <si>
    <t>YES12</t>
  </si>
  <si>
    <t>YES13</t>
  </si>
  <si>
    <t>YES14</t>
  </si>
  <si>
    <t>YES15</t>
  </si>
  <si>
    <t>YES16</t>
  </si>
  <si>
    <t>YES17</t>
  </si>
  <si>
    <t>YES18</t>
  </si>
  <si>
    <t>YES19</t>
  </si>
  <si>
    <t>YES20</t>
  </si>
  <si>
    <t>YES21</t>
  </si>
  <si>
    <t>YES22</t>
  </si>
  <si>
    <t>YES23</t>
  </si>
  <si>
    <t>YES24</t>
  </si>
  <si>
    <t>YES25</t>
  </si>
  <si>
    <t>YES26</t>
  </si>
  <si>
    <t>Object name</t>
  </si>
  <si>
    <t>Object type</t>
  </si>
  <si>
    <t>Data type: (O - Object, E - Embedded object, N - Numeric, D -DateTime, T - Text)</t>
  </si>
  <si>
    <t xml:space="preserve">Data Type
</t>
  </si>
  <si>
    <t>Linked object</t>
  </si>
  <si>
    <t>SEQ ID</t>
  </si>
  <si>
    <t>DRILL DOWN KEY</t>
  </si>
  <si>
    <t>In Task ?</t>
  </si>
  <si>
    <t>Assess</t>
  </si>
  <si>
    <t>YES27</t>
  </si>
  <si>
    <t>YES28</t>
  </si>
  <si>
    <t>YES29</t>
  </si>
  <si>
    <t>Linked_Object_Type</t>
  </si>
  <si>
    <t>Logistic Object in Task ?</t>
  </si>
  <si>
    <t>ASSESSMENT</t>
  </si>
  <si>
    <t>RANK UNIQUE</t>
  </si>
  <si>
    <t>Actions</t>
  </si>
  <si>
    <t>GHA</t>
  </si>
  <si>
    <t>Back to "MOP vs Data Model" screen</t>
  </si>
  <si>
    <t>1. Select a task from the Master Operating Plan (MOP)</t>
  </si>
  <si>
    <t>2. The stakeholder presented below is the one accountable to make the data available. However other parties (not specified here) can be designated to perform this action (e.g. GHA on behalf of the airline)</t>
  </si>
  <si>
    <t>3. The below sections presents the Logistic/Common object to be created and a description of what need to be done during this specific tasks</t>
  </si>
  <si>
    <t>The Security Status of the freight (Piece(s) of the shipment) can be updated if the freight is screened and as the seucrity declaration is issued</t>
  </si>
  <si>
    <t>Freight can be unitized or put on dedicated pallets before being loaded on an airplane. The GHA or Carrier ensures that Piece and ULD information are up to date as the shipments are assembled/unitized</t>
  </si>
  <si>
    <t>If shipments are transferred to other carriers, the equivalent of the TFD message is captured through an Event on the Piece(s) of the respective shipments</t>
  </si>
  <si>
    <t>An Event is added to the Piece(s) of the shipments to record that the forwarder has been notified of the arrival (equivalent to FSU-NFD)</t>
  </si>
  <si>
    <t>1.1 Receive booking from shippers'request &amp; check security status</t>
  </si>
  <si>
    <t>1.2 Receive shipper freight information</t>
  </si>
  <si>
    <t>3.1 Arrival of truck at forwarder branch facility</t>
  </si>
  <si>
    <t>3.3 Check Information matches actual freight + security</t>
  </si>
  <si>
    <t>The forwarder makes all the data available to other stakeholders</t>
  </si>
  <si>
    <t>4.2 Issue loading list for truck to hub / load freight</t>
  </si>
  <si>
    <t>4.3 Departure of loaded truck from forwarder branch facility to forwarder hub</t>
  </si>
  <si>
    <t>5.1 Arrival/unload of truck at forwarder hub</t>
  </si>
  <si>
    <t>6.2 Departure of loaded truck from forwarder hub to carrier domain</t>
  </si>
  <si>
    <t>Airline issues the flight manifest, airline internal process</t>
  </si>
  <si>
    <t>The airline makes data available to down-line stations and authorities</t>
  </si>
  <si>
    <t>12.1 Arrive flight at destination airport</t>
  </si>
  <si>
    <t>12.4 Receive shipments at warehouse</t>
  </si>
  <si>
    <t>13.1 Arrive shipments at warehouse</t>
  </si>
  <si>
    <t>19.2 Upload POD information to system</t>
  </si>
  <si>
    <t>Consignee</t>
  </si>
  <si>
    <t>The shipper makes all data available to the forwarder consequently to the previous task</t>
  </si>
  <si>
    <t>The shipper documents the content of the LSI using the Service Request LO linked to the Piece(s)</t>
  </si>
  <si>
    <t>Shipper labels packages and updates Piece LO with UPID information if available</t>
  </si>
  <si>
    <t>As the shipment record may already exist, it is updated and the forwarder adds Customs information and Security Status to the pieces</t>
  </si>
  <si>
    <t>At this stage of the process, the Waybill LO should already exist with all relevant information, a snapshot can be made to generate the Waybill.</t>
  </si>
  <si>
    <t>Airline makes data available to GHA</t>
  </si>
  <si>
    <t>As the shipments are loaded onto an aircraft, an Event can be added to the Piece(s) of the shipment to capture this information.
Ideally the link between the Transport Segment and the ULD/Pieces should be made when the freight is physically loaded onto the aircraft</t>
  </si>
  <si>
    <t>If ULDs need to be broken down, the Piece(s) are updated (removal of the uLDReference attribute) and the ULDs are updated (removal of the uPID attribute)</t>
  </si>
  <si>
    <t>The booking is made between the shipper and the forwarder, at this stage this booking is not in the scope of the data model.
The shipper ensures that the following LO are created or updated for the shipment: Product, Item, Piece, Dangerous Goods, Transport Segment (Origin and Destination, reference to the pieces), ULD if relevant (creating/updating if he is the owner, linking to existing ULD object otherwise), Security Status, Customs information, Service Request
In this list the following are optional objects that are not mandatory at this stage: Item, ULD, Security Status, Customs information
If there is no Item, the Product is directly linked to the Piece</t>
  </si>
  <si>
    <t>As the forwarder starts planning the routing for the shipper, he initiates the QuoteRequest LO with essential information such as final airport of destination, connections and potential carrier selection
At this stage the forwarder fills in the QuoteRequest and associated objects with all the information available (especially the Shipment and Piece(s)) to ensure that a booking can be done. Additional information can be added afterwards during the process.
In the meantime the carrier creates a QuoteResponse and associated Offer(s).
Note: The targeted objects can change as the Quote &amp; Book integration in the data model is refined.</t>
  </si>
  <si>
    <t>The forwarder creates the BookingRequest LO. If a update of the request is required, the forwarder sends a change request to the shipper.</t>
  </si>
  <si>
    <t>The carrier confirms the requested network capacity or allocation, he creates the Booking that inherits all other objects from the selected offer. 
Offer can be updated if necessary in order to match the actual booking information.</t>
  </si>
  <si>
    <t>Transport plans are created and shared, Transport Segment, Transport Means are created.</t>
  </si>
  <si>
    <t>The forwarder adds an Event at piece level to record the pick-up of freight, then adds an Event on the Transport Segment to record the departure of the truck.
If there is no Transport Segment for the truck movement, this can be captured at piece level with an Event.</t>
  </si>
  <si>
    <t>If there are discrepancies, the forwarder contacts the shipper to make updates or via a change request</t>
  </si>
  <si>
    <t>No impact on the data model as this was done from the beginning, the shipper ensures that UPID information are shared with the forwarder.
The forwarder creates a Transport Segment to represent the movement between the shipper and the forwarder's branch facility.</t>
  </si>
  <si>
    <t>The forwarder adds an Event on the Transport Segment to record the arrival of the truck, or at piece level if there is no associated Transport Segment.
As the pieces are unloaded and checked into the warehouse, an Event can be added to the pieces to record the unloading.</t>
  </si>
  <si>
    <t>As the shipment record may already exist, it is updated and the forwarder adds all Special Handling and Service Request information to the pieces. 
The forwarder adds an Event to the pieces to record that they are ready to be loaded into truck.
If sensors are required (temperature control for instance), a Connected Device LO is linked to the Location. Then the Location will be linked to the pieces via an Event or a Transport Segment (to be defined).</t>
  </si>
  <si>
    <t>As shipment arrives at forwarder hub, an arrival Event is added to the Transport Segment to record the arrival of the truck at forwarder hub.
An Event is added to the Pieces to record the unloading from the truck</t>
  </si>
  <si>
    <t>As shipment is loaded on a truck, a Transport Segment is created/updated and linked to the pieces to represent the movement to forwarder hub.
The forwarder adds an Event to the pieces to record that pieces have been loaded onto truck.</t>
  </si>
  <si>
    <t>A departure Event is added to the Transport Segment to record the departure of the truck from the branch facility.</t>
  </si>
  <si>
    <t>The forwarder checks the security status of the shipment: He can secure the shipment or validate the shipper status.
The forwarder creates/updates Security Status
Security status becomes mandatory at this stage of the process</t>
  </si>
  <si>
    <t>Piece and/or ULD (reference) is/are updated with latest information regarding the build up of the freight. New Pieces can be created with new UPID if necessary.
The customs information are updated based on export clearance activity</t>
  </si>
  <si>
    <t>A Departure Event is added to the Transport Segment related to the truck movement to carrier domain</t>
  </si>
  <si>
    <t>An Event is created on the pieces to record the loading into truck
The forwarder creates a Transport Segment to represent the movement between the forwarder to hub and the carrier domain</t>
  </si>
  <si>
    <t>Forwarder makes data available to the carrier and other parties involved</t>
  </si>
  <si>
    <t>An Arrival Event is added to the Transport Segment related to the truck movement to carrier domain</t>
  </si>
  <si>
    <t>Airline allocates unloading slot and position to the truck. If the information is available in advance the airline can communicate to the forwarder and its truck driver.
To do so the carrier, or the GHA, issues a change request to the forwarder to update the Arrival Location of the forwarder's Transport Segment with latest information.</t>
  </si>
  <si>
    <t>The Security and Customs information are checked, if it is rejected there can be an event at Transport Segment level as all the freight within the truck is impacted.</t>
  </si>
  <si>
    <t>An Event is added to the Piece(s) of the shipment to capture the FOH milestone or the RCT milestone if it is a transfer from other carriers</t>
  </si>
  <si>
    <t>The airline informs the forwarder of all discrepancies through a change request or a outside communication channel.</t>
  </si>
  <si>
    <t>A "Ready for carriage" Event is added to the pieces and can apply to all or a part of the pieces of the shipment</t>
  </si>
  <si>
    <t>As the shipments are made available for export, it is necessary to record their proper location. To do so an Event is added on the pieces with the Location details.
Any storage conditions can be monitored through any connected device that is linked to the location.</t>
  </si>
  <si>
    <t>As shipments security are cleared for carriage, the Security Status of the piece(s) can be updated if required</t>
  </si>
  <si>
    <t>The carrier makes data available to the GHA, internal process between airline and GHA</t>
  </si>
  <si>
    <t>A Transport Segment can be created to capture the movement from hold area to parking position, with a departure event and consequent arrival event.
An event is added to the pieces to record the movement of the freight if there is no transport segment associated.</t>
  </si>
  <si>
    <t>A Transport Segment can be created to capture the movement to hold area, with a departure event and consequent arrival event.
An event can be added to the pieces to record the movement of the freight if there is no transport segment associated / equivalent of FOW.</t>
  </si>
  <si>
    <t>If some discrepancies have been identified, they should all be resolved and objects udpated accordingly.</t>
  </si>
  <si>
    <t>As the aircraft departs, an Event is added to the associated Transport Segment to record the event</t>
  </si>
  <si>
    <t xml:space="preserve">As the flight arrives at destination airport, an Arrival Event is added to The Transport Segment </t>
  </si>
  <si>
    <t>An Event is added to the pieces to record that the pieces are unloaded from the flight</t>
  </si>
  <si>
    <t>A Transport Segment can be created to capture the movement between airplane and warehouse/storage facility, with a departure Event and consequent arrival Event
An Event is added to the pieces to locate the pieces at the warehouse / FIW</t>
  </si>
  <si>
    <t>As the shipments arrive in the warehouse, an Event is added to the pieces to represent the equivalent to the RCF message</t>
  </si>
  <si>
    <t>An Event is added to the pieces to record the transit to another carrier, location details are included in the Event if required</t>
  </si>
  <si>
    <t>As the freight is stored, a dedicated Event is added to the Piece(s), location details are included in the Event if required</t>
  </si>
  <si>
    <t>All relevant information should have already been made available but the carrier needs to make sure of that.</t>
  </si>
  <si>
    <t>Customs status is communicated through the Cusomts Information of the pieces, it should cover FSU-CCD requirements.
If customs are not on ONE Record, the carrier updates the status on behalf of customs</t>
  </si>
  <si>
    <t>An Event is added to the pieces to record that the freight is ready to be collected (planned event)</t>
  </si>
  <si>
    <t>An Event is added to the pieces of the shipments to record that the freight has been delivered to consignee or agent (equivalent to FSU-DLV). 
Within the Event object, The "performedBy" attribute is used to identify who has picked up the freight.</t>
  </si>
  <si>
    <t>An Arrival Event is added to this dedicated Transport Segment to record the Arrival of the truck
An Event is added to the pieces and/or the ULDs to notify the unloading from the truck</t>
  </si>
  <si>
    <t>An Event is added to the pieces to notify the loading on the truck
A Transport Segment is created to represent the movement for the forwarder hub.
A Departure Event is added to this dedicated Transport Segment to record the Departure of the truck</t>
  </si>
  <si>
    <t>When a ULD is broken down, an Event is added to the individual pieces in it to record the actual arrival on forwarder hub</t>
  </si>
  <si>
    <t>An Event is added to the pieces to notify the loading on the truck from forwarder hub to branch facility.
A Transport Segment is created to represent the movement from forwarder hub to branch facility.</t>
  </si>
  <si>
    <t>A Departure Event is added to this dedicated Transport Segment to record the Departure of the truck from the forwarder hub to the branch facility</t>
  </si>
  <si>
    <t>An Arrival Event is added to this dedicated Transport Segment to record the Arrival of the truck.
An Event is added to the pieces to notify that they have been unloaded from the truck.</t>
  </si>
  <si>
    <t>If new handover instructions have been issued by or for the customer, they are captured in a Service Request linked to the piece.
An Event is added to the pieces to note that customer has been notified (equivalent of TPN)</t>
  </si>
  <si>
    <t>Before pick-up, customs cleared status needs to be udpated
An Event is added to the pieces to capture the pick-up by customer (equivalent of SPC)</t>
  </si>
  <si>
    <t>An Event is added to the pieces to notify the loading on the truck for delivery to consignee
A Transport Segment is created to represent the movement from the forwarder branch facility to the consignee premises</t>
  </si>
  <si>
    <t>A Departure Event is added to this dedicated Transport Segment to record the Departure of the truck</t>
  </si>
  <si>
    <t>Before delivery, customs cleared status needs to be udpated
An Event is added to the pieces to notify the delivery
An Arrival Event is added to the Transport Segment to notify the Arrival of the truck at consignee's premises</t>
  </si>
  <si>
    <t>No impact on the data model for the moment, this could change in the future as solutions to add attachments to data are analyzed.</t>
  </si>
  <si>
    <t>Stakeholder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</si>
</sst>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9" x14ac:knownFonts="1">
    <font>
      <sz val="10"/>
      <name val="Arial"/>
    </font>
    <font>
      <sz val="11"/>
      <color theme="1"/>
      <name val="Calibri"/>
      <family val="2"/>
      <scheme val="minor"/>
    </font>
    <font>
      <sz val="11"/>
      <color theme="1"/>
      <name val="Calibri"/>
      <family val="2"/>
      <scheme val="minor"/>
    </font>
    <font>
      <sz val="10"/>
      <name val="Arial"/>
      <family val="2"/>
    </font>
    <font>
      <sz val="10"/>
      <color theme="1"/>
      <name val="Arial"/>
      <family val="2"/>
    </font>
    <font>
      <b/>
      <sz val="10"/>
      <name val="Arial"/>
      <family val="2"/>
    </font>
    <font>
      <sz val="10"/>
      <color theme="4"/>
      <name val="Arial"/>
      <family val="2"/>
    </font>
    <font>
      <sz val="10"/>
      <color theme="3"/>
      <name val="Arial"/>
      <family val="2"/>
    </font>
    <font>
      <b/>
      <sz val="10"/>
      <color theme="0"/>
      <name val="Arial"/>
      <family val="2"/>
    </font>
    <font>
      <sz val="10"/>
      <name val="Calibri"/>
      <family val="2"/>
      <scheme val="minor"/>
    </font>
    <font>
      <b/>
      <sz val="10"/>
      <name val="Calibri"/>
      <family val="2"/>
      <scheme val="minor"/>
    </font>
    <font>
      <b/>
      <sz val="10"/>
      <color theme="0"/>
      <name val="Calibri"/>
      <family val="2"/>
      <scheme val="minor"/>
    </font>
    <font>
      <sz val="8"/>
      <name val="Arial"/>
    </font>
    <font>
      <u/>
      <sz val="10"/>
      <color theme="10"/>
      <name val="Arial"/>
      <family val="2"/>
    </font>
    <font>
      <sz val="10"/>
      <color theme="0"/>
      <name val="Calibri"/>
      <family val="2"/>
      <scheme val="minor"/>
    </font>
    <font>
      <sz val="8"/>
      <name val="Arial"/>
      <family val="2"/>
    </font>
    <font>
      <i/>
      <sz val="10"/>
      <name val="Arial"/>
      <family val="2"/>
    </font>
    <font>
      <i/>
      <sz val="8"/>
      <name val="Calibri"/>
      <family val="2"/>
      <scheme val="minor"/>
    </font>
    <font>
      <u/>
      <sz val="10"/>
      <name val="Arial"/>
      <family val="2"/>
    </font>
  </fonts>
  <fills count="13">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3"/>
        <bgColor indexed="64"/>
      </patternFill>
    </fill>
    <fill>
      <patternFill patternType="solid">
        <fgColor theme="1"/>
        <bgColor indexed="64"/>
      </patternFill>
    </fill>
    <fill>
      <patternFill patternType="solid">
        <fgColor theme="0" tint="-4.9989318521683403E-2"/>
        <bgColor indexed="64"/>
      </patternFill>
    </fill>
    <fill>
      <patternFill patternType="solid">
        <fgColor rgb="FF1E32FA"/>
        <bgColor indexed="64"/>
      </patternFill>
    </fill>
    <fill>
      <patternFill patternType="solid">
        <fgColor rgb="FFFAC83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00B050"/>
        <bgColor indexed="64"/>
      </patternFill>
    </fill>
  </fills>
  <borders count="12">
    <border>
      <left/>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s>
  <cellStyleXfs count="6">
    <xf numFmtId="0" fontId="0" fillId="0" borderId="0"/>
    <xf numFmtId="0" fontId="3" fillId="0" borderId="0"/>
    <xf numFmtId="0" fontId="2" fillId="0" borderId="0"/>
    <xf numFmtId="164" fontId="3" fillId="0" borderId="0" applyFont="0" applyFill="0" applyBorder="0" applyAlignment="0" applyProtection="0"/>
    <xf numFmtId="0" fontId="13" fillId="0" borderId="0" applyNumberFormat="0" applyFill="0" applyBorder="0" applyAlignment="0" applyProtection="0"/>
    <xf numFmtId="0" fontId="1" fillId="0" borderId="0"/>
  </cellStyleXfs>
  <cellXfs count="111">
    <xf numFmtId="0" fontId="0" fillId="0" borderId="0" xfId="0"/>
    <xf numFmtId="0" fontId="9" fillId="0" borderId="0" xfId="0" applyFont="1"/>
    <xf numFmtId="0" fontId="9" fillId="0" borderId="0" xfId="0" applyFont="1" applyAlignment="1">
      <alignment horizontal="center" vertical="center"/>
    </xf>
    <xf numFmtId="0" fontId="11" fillId="5" borderId="0" xfId="0" applyFont="1" applyFill="1" applyAlignment="1">
      <alignment horizontal="center" vertical="center"/>
    </xf>
    <xf numFmtId="0" fontId="11" fillId="5" borderId="0" xfId="0" applyFont="1" applyFill="1" applyAlignment="1">
      <alignment horizontal="center" textRotation="90"/>
    </xf>
    <xf numFmtId="0" fontId="10" fillId="0" borderId="0" xfId="0" applyFont="1"/>
    <xf numFmtId="0" fontId="11" fillId="5" borderId="0" xfId="0" applyFont="1" applyFill="1"/>
    <xf numFmtId="0" fontId="9" fillId="0" borderId="0" xfId="0" applyFont="1" applyAlignment="1">
      <alignment horizontal="center"/>
    </xf>
    <xf numFmtId="0" fontId="10" fillId="3" borderId="0" xfId="0" applyFont="1" applyFill="1"/>
    <xf numFmtId="0" fontId="11" fillId="5" borderId="0" xfId="0" applyFont="1" applyFill="1" applyAlignment="1">
      <alignment horizontal="left" vertical="top"/>
    </xf>
    <xf numFmtId="0" fontId="9" fillId="0" borderId="0" xfId="0" applyFont="1" applyAlignment="1">
      <alignment horizontal="left" vertical="top"/>
    </xf>
    <xf numFmtId="0" fontId="9" fillId="0" borderId="0" xfId="0" applyFont="1" applyFill="1"/>
    <xf numFmtId="0" fontId="0" fillId="3" borderId="0" xfId="0" applyFill="1"/>
    <xf numFmtId="0" fontId="9" fillId="7" borderId="0" xfId="0" applyFont="1" applyFill="1"/>
    <xf numFmtId="0" fontId="9" fillId="0" borderId="0" xfId="0" applyFont="1" applyAlignment="1">
      <alignment wrapText="1"/>
    </xf>
    <xf numFmtId="0" fontId="9" fillId="0" borderId="0" xfId="0" applyFont="1" applyAlignment="1">
      <alignment vertical="top"/>
    </xf>
    <xf numFmtId="0" fontId="14" fillId="0" borderId="0" xfId="0" applyFont="1"/>
    <xf numFmtId="0" fontId="14" fillId="0" borderId="0" xfId="0" applyFont="1" applyAlignment="1">
      <alignment vertical="top"/>
    </xf>
    <xf numFmtId="0" fontId="9" fillId="0" borderId="0" xfId="0" applyFont="1" applyAlignment="1">
      <alignment horizontal="left" indent="1"/>
    </xf>
    <xf numFmtId="0" fontId="9" fillId="0" borderId="0" xfId="0" applyFont="1" applyAlignment="1">
      <alignment horizontal="left" indent="2"/>
    </xf>
    <xf numFmtId="0" fontId="9" fillId="0" borderId="0" xfId="0" applyFont="1" applyAlignment="1">
      <alignment horizontal="left" wrapText="1"/>
    </xf>
    <xf numFmtId="0" fontId="11" fillId="8" borderId="0" xfId="0" applyFont="1" applyFill="1" applyAlignment="1">
      <alignment horizontal="center" vertical="center"/>
    </xf>
    <xf numFmtId="0" fontId="8" fillId="5" borderId="0" xfId="1" applyFont="1" applyFill="1" applyAlignment="1">
      <alignment horizontal="center" vertical="center" wrapText="1"/>
    </xf>
    <xf numFmtId="0" fontId="3" fillId="0" borderId="0" xfId="1" applyAlignment="1">
      <alignment horizontal="center" vertical="center" wrapText="1"/>
    </xf>
    <xf numFmtId="0" fontId="3" fillId="0" borderId="0" xfId="1"/>
    <xf numFmtId="0" fontId="3" fillId="0" borderId="0" xfId="1" applyAlignment="1">
      <alignment horizontal="center"/>
    </xf>
    <xf numFmtId="0" fontId="3" fillId="0" borderId="0" xfId="1" applyAlignment="1">
      <alignment horizontal="left"/>
    </xf>
    <xf numFmtId="0" fontId="4" fillId="0" borderId="0" xfId="1" applyFont="1"/>
    <xf numFmtId="0" fontId="6" fillId="0" borderId="0" xfId="1" applyFont="1"/>
    <xf numFmtId="0" fontId="7" fillId="0" borderId="0" xfId="1" applyFont="1"/>
    <xf numFmtId="49" fontId="3" fillId="0" borderId="0" xfId="1" applyNumberFormat="1" applyAlignment="1">
      <alignment horizontal="left"/>
    </xf>
    <xf numFmtId="0" fontId="11" fillId="4" borderId="0" xfId="0" applyFont="1" applyFill="1" applyBorder="1" applyAlignment="1">
      <alignment horizontal="center" vertical="center"/>
    </xf>
    <xf numFmtId="0" fontId="16" fillId="0" borderId="0" xfId="1" applyFont="1" applyAlignment="1">
      <alignment horizontal="left"/>
    </xf>
    <xf numFmtId="0" fontId="9" fillId="0" borderId="7" xfId="0" applyFont="1" applyBorder="1"/>
    <xf numFmtId="0" fontId="9" fillId="0" borderId="8" xfId="0" applyFont="1" applyBorder="1"/>
    <xf numFmtId="0" fontId="10" fillId="9" borderId="2" xfId="0" applyFont="1" applyFill="1" applyBorder="1" applyAlignment="1">
      <alignment horizontal="left" indent="1"/>
    </xf>
    <xf numFmtId="0" fontId="14" fillId="5" borderId="0" xfId="0" applyFont="1" applyFill="1"/>
    <xf numFmtId="0" fontId="3" fillId="0" borderId="0" xfId="0" applyFont="1"/>
    <xf numFmtId="0" fontId="9" fillId="0" borderId="0" xfId="1" applyFont="1" applyAlignment="1">
      <alignment horizontal="center"/>
    </xf>
    <xf numFmtId="0" fontId="11" fillId="0" borderId="0" xfId="1" applyFont="1" applyFill="1" applyAlignment="1">
      <alignment horizontal="center" vertical="center" wrapText="1"/>
    </xf>
    <xf numFmtId="0" fontId="11" fillId="8" borderId="0" xfId="1" applyFont="1" applyFill="1" applyAlignment="1">
      <alignment horizontal="center" vertical="center" wrapText="1"/>
    </xf>
    <xf numFmtId="0" fontId="9" fillId="0" borderId="0" xfId="1" applyFont="1" applyAlignment="1">
      <alignment horizontal="center" vertical="center" wrapText="1"/>
    </xf>
    <xf numFmtId="0" fontId="9" fillId="0" borderId="0" xfId="1" applyFont="1" applyAlignment="1">
      <alignment horizontal="left" vertical="top"/>
    </xf>
    <xf numFmtId="0" fontId="9" fillId="0" borderId="0" xfId="1" applyFont="1" applyAlignment="1">
      <alignment vertical="top"/>
    </xf>
    <xf numFmtId="0" fontId="9" fillId="0" borderId="0" xfId="1" applyFont="1" applyFill="1" applyAlignment="1">
      <alignment horizontal="center" vertical="top"/>
    </xf>
    <xf numFmtId="0" fontId="9" fillId="0" borderId="0" xfId="1" applyFont="1" applyAlignment="1">
      <alignment horizontal="center" vertical="top"/>
    </xf>
    <xf numFmtId="0" fontId="10" fillId="9" borderId="0" xfId="1" applyFont="1" applyFill="1" applyAlignment="1">
      <alignment horizontal="left" vertical="top"/>
    </xf>
    <xf numFmtId="0" fontId="10" fillId="11" borderId="0" xfId="0" applyFont="1" applyFill="1" applyAlignment="1">
      <alignment horizontal="left" vertical="top"/>
    </xf>
    <xf numFmtId="0" fontId="10" fillId="11" borderId="0" xfId="1" applyFont="1" applyFill="1" applyAlignment="1">
      <alignment horizontal="left" vertical="top"/>
    </xf>
    <xf numFmtId="0" fontId="17" fillId="0" borderId="0" xfId="1" applyFont="1" applyAlignment="1">
      <alignment vertical="top"/>
    </xf>
    <xf numFmtId="0" fontId="9" fillId="0" borderId="5" xfId="0" applyFont="1" applyBorder="1" applyAlignment="1">
      <alignment horizontal="left" vertical="top" wrapText="1"/>
    </xf>
    <xf numFmtId="0" fontId="9" fillId="0" borderId="5" xfId="1" applyFont="1" applyBorder="1" applyAlignment="1">
      <alignment horizontal="center" vertical="top" wrapText="1"/>
    </xf>
    <xf numFmtId="0" fontId="9" fillId="0" borderId="5" xfId="1" applyFont="1" applyBorder="1" applyAlignment="1">
      <alignment horizontal="center" vertical="top"/>
    </xf>
    <xf numFmtId="0" fontId="10" fillId="0" borderId="5" xfId="1" applyFont="1" applyBorder="1" applyAlignment="1">
      <alignment horizontal="left" vertical="top"/>
    </xf>
    <xf numFmtId="0" fontId="10" fillId="10" borderId="5" xfId="1" applyFont="1" applyFill="1" applyBorder="1" applyAlignment="1">
      <alignment horizontal="left" vertical="top"/>
    </xf>
    <xf numFmtId="0" fontId="3" fillId="0" borderId="0" xfId="1" applyFont="1" applyAlignment="1">
      <alignment horizontal="right"/>
    </xf>
    <xf numFmtId="0" fontId="11" fillId="0" borderId="0" xfId="1" applyFont="1" applyFill="1" applyAlignment="1">
      <alignment horizontal="left" vertical="top"/>
    </xf>
    <xf numFmtId="0" fontId="11" fillId="12" borderId="2" xfId="0" applyFont="1" applyFill="1" applyBorder="1" applyAlignment="1">
      <alignment horizontal="left" indent="1"/>
    </xf>
    <xf numFmtId="0" fontId="11" fillId="6" borderId="0" xfId="0" applyFont="1" applyFill="1" applyAlignment="1">
      <alignment horizontal="center" vertical="center"/>
    </xf>
    <xf numFmtId="0" fontId="13" fillId="0" borderId="3" xfId="4" applyBorder="1"/>
    <xf numFmtId="0" fontId="13" fillId="0" borderId="4" xfId="4" applyBorder="1" applyAlignment="1">
      <alignment vertical="top"/>
    </xf>
    <xf numFmtId="0" fontId="13" fillId="0" borderId="4" xfId="4" applyBorder="1"/>
    <xf numFmtId="0" fontId="13" fillId="0" borderId="1" xfId="4" applyBorder="1"/>
    <xf numFmtId="0" fontId="13" fillId="0" borderId="6" xfId="4" applyBorder="1"/>
    <xf numFmtId="0" fontId="13" fillId="0" borderId="7" xfId="4" applyBorder="1" applyAlignment="1">
      <alignment vertical="top"/>
    </xf>
    <xf numFmtId="0" fontId="13" fillId="0" borderId="7" xfId="4" applyBorder="1"/>
    <xf numFmtId="0" fontId="8" fillId="5" borderId="0" xfId="0" applyFont="1" applyFill="1"/>
    <xf numFmtId="0" fontId="8" fillId="5" borderId="0" xfId="0" applyFont="1" applyFill="1" applyAlignment="1">
      <alignment horizontal="center"/>
    </xf>
    <xf numFmtId="0" fontId="0" fillId="0" borderId="0" xfId="0" applyAlignment="1">
      <alignment horizontal="center"/>
    </xf>
    <xf numFmtId="49" fontId="14" fillId="0" borderId="0" xfId="0" applyNumberFormat="1" applyFont="1" applyAlignment="1">
      <alignment shrinkToFit="1"/>
    </xf>
    <xf numFmtId="0" fontId="8" fillId="5" borderId="0" xfId="1" applyFont="1" applyFill="1" applyAlignment="1">
      <alignment horizontal="center" vertical="center"/>
    </xf>
    <xf numFmtId="0" fontId="9" fillId="0" borderId="0" xfId="0" applyFont="1" applyAlignment="1">
      <alignment vertical="top" wrapText="1"/>
    </xf>
    <xf numFmtId="0" fontId="11" fillId="5" borderId="0" xfId="0" applyFont="1" applyFill="1" applyAlignment="1">
      <alignment horizontal="center" vertical="top" wrapText="1"/>
    </xf>
    <xf numFmtId="0" fontId="10" fillId="0" borderId="0" xfId="0" applyFont="1" applyAlignment="1">
      <alignment vertical="top" wrapText="1"/>
    </xf>
    <xf numFmtId="0" fontId="11" fillId="5" borderId="0" xfId="0" applyFont="1" applyFill="1" applyAlignment="1">
      <alignment horizontal="center" vertical="top"/>
    </xf>
    <xf numFmtId="0" fontId="9" fillId="0" borderId="0" xfId="0" applyFont="1" applyFill="1" applyAlignment="1">
      <alignment vertical="top"/>
    </xf>
    <xf numFmtId="0" fontId="9" fillId="0" borderId="0" xfId="0" applyFont="1" applyFill="1" applyAlignment="1">
      <alignment vertical="top" wrapText="1"/>
    </xf>
    <xf numFmtId="0" fontId="5" fillId="3" borderId="0" xfId="1" applyFont="1" applyFill="1" applyAlignment="1">
      <alignment horizontal="center" vertical="center" wrapText="1"/>
    </xf>
    <xf numFmtId="0" fontId="3" fillId="0" borderId="0" xfId="1" applyFont="1" applyAlignment="1">
      <alignment horizontal="center"/>
    </xf>
    <xf numFmtId="0" fontId="3" fillId="0" borderId="0" xfId="1" applyFont="1"/>
    <xf numFmtId="0" fontId="3" fillId="0" borderId="0" xfId="1" applyFont="1" applyAlignment="1">
      <alignment horizontal="left" indent="1"/>
    </xf>
    <xf numFmtId="0" fontId="3" fillId="0" borderId="0" xfId="1" applyFont="1" applyAlignment="1">
      <alignment horizontal="left"/>
    </xf>
    <xf numFmtId="49" fontId="3" fillId="0" borderId="0" xfId="1" applyNumberFormat="1" applyFont="1" applyAlignment="1">
      <alignment horizontal="left" indent="1"/>
    </xf>
    <xf numFmtId="49" fontId="18" fillId="0" borderId="0" xfId="1" applyNumberFormat="1" applyFont="1" applyAlignment="1">
      <alignment horizontal="left"/>
    </xf>
    <xf numFmtId="49" fontId="3" fillId="0" borderId="0" xfId="1" applyNumberFormat="1" applyFont="1" applyAlignment="1">
      <alignment horizontal="center"/>
    </xf>
    <xf numFmtId="49" fontId="3" fillId="0" borderId="0" xfId="1" applyNumberFormat="1" applyFont="1" applyAlignment="1">
      <alignment horizontal="left"/>
    </xf>
    <xf numFmtId="0" fontId="9" fillId="0" borderId="0" xfId="0" applyFont="1" applyFill="1" applyAlignment="1">
      <alignment horizontal="left" indent="1"/>
    </xf>
    <xf numFmtId="0" fontId="9" fillId="0" borderId="0" xfId="0" applyFont="1" applyFill="1" applyAlignment="1">
      <alignment horizontal="left" indent="2"/>
    </xf>
    <xf numFmtId="0" fontId="9" fillId="0" borderId="0" xfId="0" applyFont="1" applyFill="1" applyAlignment="1">
      <alignment horizontal="left" wrapText="1"/>
    </xf>
    <xf numFmtId="0" fontId="0" fillId="0" borderId="0" xfId="0"/>
    <xf numFmtId="0" fontId="9" fillId="0" borderId="0" xfId="0" applyFont="1"/>
    <xf numFmtId="0" fontId="0" fillId="0" borderId="0" xfId="0"/>
    <xf numFmtId="0" fontId="9" fillId="0" borderId="0" xfId="0" applyFont="1"/>
    <xf numFmtId="0" fontId="9" fillId="0" borderId="0" xfId="0" applyFont="1" applyFill="1" applyAlignment="1">
      <alignment vertical="top"/>
    </xf>
    <xf numFmtId="0" fontId="9" fillId="0" borderId="0" xfId="0" applyFont="1" applyFill="1" applyAlignment="1">
      <alignment vertical="top" wrapText="1"/>
    </xf>
    <xf numFmtId="0" fontId="9" fillId="0" borderId="3" xfId="0" applyFont="1" applyBorder="1" applyAlignment="1">
      <alignment horizontal="left" vertical="top" wrapText="1" indent="1"/>
    </xf>
    <xf numFmtId="0" fontId="9" fillId="0" borderId="4" xfId="0" applyFont="1" applyBorder="1" applyAlignment="1">
      <alignment horizontal="left" vertical="top" wrapText="1" indent="1"/>
    </xf>
    <xf numFmtId="0" fontId="9" fillId="0" borderId="1" xfId="0" applyFont="1" applyBorder="1" applyAlignment="1">
      <alignment horizontal="left" vertical="top" wrapText="1" indent="1"/>
    </xf>
    <xf numFmtId="0" fontId="10" fillId="2" borderId="9" xfId="0" applyFont="1" applyFill="1" applyBorder="1" applyAlignment="1">
      <alignment horizontal="left" indent="1"/>
    </xf>
    <xf numFmtId="0" fontId="10" fillId="2" borderId="10" xfId="0" applyFont="1" applyFill="1" applyBorder="1" applyAlignment="1">
      <alignment horizontal="left" indent="1"/>
    </xf>
    <xf numFmtId="0" fontId="10" fillId="2" borderId="11" xfId="0" applyFont="1" applyFill="1" applyBorder="1" applyAlignment="1">
      <alignment horizontal="left" indent="1"/>
    </xf>
    <xf numFmtId="0" fontId="10" fillId="2" borderId="9" xfId="0" applyFont="1" applyFill="1" applyBorder="1" applyAlignment="1">
      <alignment horizontal="left" indent="2"/>
    </xf>
    <xf numFmtId="0" fontId="10" fillId="2" borderId="10" xfId="0" applyFont="1" applyFill="1" applyBorder="1" applyAlignment="1">
      <alignment horizontal="left" indent="2"/>
    </xf>
    <xf numFmtId="0" fontId="10" fillId="2" borderId="11" xfId="0" applyFont="1" applyFill="1" applyBorder="1" applyAlignment="1">
      <alignment horizontal="left" indent="2"/>
    </xf>
    <xf numFmtId="0" fontId="13" fillId="2" borderId="9" xfId="4" applyFont="1" applyFill="1" applyBorder="1" applyAlignment="1">
      <alignment horizontal="left" indent="1"/>
    </xf>
    <xf numFmtId="0" fontId="13" fillId="2" borderId="10" xfId="4" applyFont="1" applyFill="1" applyBorder="1" applyAlignment="1">
      <alignment horizontal="left" indent="1"/>
    </xf>
    <xf numFmtId="0" fontId="13" fillId="2" borderId="11" xfId="4" applyFont="1" applyFill="1" applyBorder="1" applyAlignment="1">
      <alignment horizontal="left" indent="1"/>
    </xf>
    <xf numFmtId="0" fontId="10" fillId="11" borderId="9" xfId="0" applyFont="1" applyFill="1" applyBorder="1" applyAlignment="1">
      <alignment horizontal="left" indent="1"/>
    </xf>
    <xf numFmtId="0" fontId="10" fillId="11" borderId="10" xfId="0" applyFont="1" applyFill="1" applyBorder="1" applyAlignment="1">
      <alignment horizontal="left" indent="1"/>
    </xf>
    <xf numFmtId="0" fontId="10" fillId="11" borderId="11" xfId="0" applyFont="1" applyFill="1" applyBorder="1" applyAlignment="1">
      <alignment horizontal="left" indent="1"/>
    </xf>
    <xf numFmtId="0" fontId="13" fillId="3" borderId="0" xfId="4" applyFill="1" applyAlignment="1">
      <alignment horizontal="center" vertical="center" wrapText="1"/>
    </xf>
  </cellXfs>
  <cellStyles count="6">
    <cellStyle name="Currency 2" xfId="3" xr:uid="{00000000-0005-0000-0000-000000000000}"/>
    <cellStyle name="Hyperlink" xfId="4" builtinId="8"/>
    <cellStyle name="Normal" xfId="0" builtinId="0"/>
    <cellStyle name="Normal 2" xfId="1" xr:uid="{00000000-0005-0000-0000-000002000000}"/>
    <cellStyle name="Normal 3" xfId="2" xr:uid="{00000000-0005-0000-0000-000003000000}"/>
    <cellStyle name="Normal 3 2" xfId="5" xr:uid="{B2B4CB4F-ED60-4CF1-8581-23C95C2B6891}"/>
  </cellStyles>
  <dxfs count="92">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
      <fill>
        <patternFill patternType="none">
          <bgColor auto="1"/>
        </patternFill>
      </fill>
      <border>
        <left/>
        <right/>
        <top/>
        <bottom/>
        <vertical/>
        <horizontal/>
      </border>
    </dxf>
  </dxfs>
  <tableStyles count="0" defaultTableStyle="TableStyleMedium9" defaultPivotStyle="PivotStyleLight16"/>
  <colors>
    <mruColors>
      <color rgb="FF1E32FA"/>
      <color rgb="FFFAC8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calcChain" Target="calcChain.xml"/><Relationship Id="rId61"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3175</xdr:colOff>
      <xdr:row>0</xdr:row>
      <xdr:rowOff>7938</xdr:rowOff>
    </xdr:from>
    <xdr:to>
      <xdr:col>6</xdr:col>
      <xdr:colOff>0</xdr:colOff>
      <xdr:row>2</xdr:row>
      <xdr:rowOff>109738</xdr:rowOff>
    </xdr:to>
    <xdr:grpSp>
      <xdr:nvGrpSpPr>
        <xdr:cNvPr id="8" name="Group 7">
          <a:extLst>
            <a:ext uri="{FF2B5EF4-FFF2-40B4-BE49-F238E27FC236}">
              <a16:creationId xmlns:a16="http://schemas.microsoft.com/office/drawing/2014/main" id="{F40CD7E2-42FB-4A4A-99C1-AD9BDDB559D5}"/>
            </a:ext>
          </a:extLst>
        </xdr:cNvPr>
        <xdr:cNvGrpSpPr/>
      </xdr:nvGrpSpPr>
      <xdr:grpSpPr>
        <a:xfrm>
          <a:off x="3175" y="7938"/>
          <a:ext cx="11553825" cy="432000"/>
          <a:chOff x="3175" y="7938"/>
          <a:chExt cx="11736000" cy="432000"/>
        </a:xfrm>
      </xdr:grpSpPr>
      <xdr:sp macro="" textlink="">
        <xdr:nvSpPr>
          <xdr:cNvPr id="4" name="Rectangle 3">
            <a:extLst>
              <a:ext uri="{FF2B5EF4-FFF2-40B4-BE49-F238E27FC236}">
                <a16:creationId xmlns:a16="http://schemas.microsoft.com/office/drawing/2014/main" id="{55EDCFC4-BEC2-4AF1-86B5-A5D9E22BAB08}"/>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5" name="Picture 4">
            <a:extLst>
              <a:ext uri="{FF2B5EF4-FFF2-40B4-BE49-F238E27FC236}">
                <a16:creationId xmlns:a16="http://schemas.microsoft.com/office/drawing/2014/main" id="{F25552D7-8B25-448D-BC9D-152E7157A6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957614" y="7938"/>
            <a:ext cx="781561"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0B72F1A0-35EA-4E18-9536-0CD24419A7D0}"/>
            </a:ext>
          </a:extLst>
        </xdr:cNvPr>
        <xdr:cNvGrpSpPr/>
      </xdr:nvGrpSpPr>
      <xdr:grpSpPr>
        <a:xfrm>
          <a:off x="12700" y="12700"/>
          <a:ext cx="11812200" cy="432000"/>
          <a:chOff x="3175" y="7938"/>
          <a:chExt cx="11736000" cy="432000"/>
        </a:xfrm>
      </xdr:grpSpPr>
      <xdr:sp macro="" textlink="">
        <xdr:nvSpPr>
          <xdr:cNvPr id="3" name="Rectangle 2">
            <a:extLst>
              <a:ext uri="{FF2B5EF4-FFF2-40B4-BE49-F238E27FC236}">
                <a16:creationId xmlns:a16="http://schemas.microsoft.com/office/drawing/2014/main" id="{BB8B04EB-B64A-458A-AA11-251F0D376597}"/>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CDAB2477-9732-4590-97D2-5CC1E72F8D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90044A2E-BA5B-4197-AFF3-108CBAA22268}"/>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40ADA23A-7E6D-4403-8EBC-718B70629C63}"/>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DAAC65CC-5EDD-48CF-93AD-2CBCDA52F69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8AD8F749-0DB4-44E8-853D-C30E4165995F}"/>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A840A574-82D7-4C66-BB93-59F1315ADFDD}"/>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A4865569-E0C7-4F93-AA05-ECBBFAA4DD5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FE9BAD16-45E3-4779-9D68-2A12487FF112}"/>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8E8136AC-E05C-4656-BF22-37DEE3C14357}"/>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DBFFFB48-233E-4349-A61A-63C6E308658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67B332ED-FB2D-4A34-A214-F29A6DAFB007}"/>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27CA6135-155D-4735-BD89-A69BC4B6687C}"/>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0E55C185-C49F-4479-AC38-6E6BE770A7A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5AED9419-C6A8-427C-BE23-4CCE0E48A6F6}"/>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B2CF8F81-BBE9-419F-896F-9F0FEBDE3343}"/>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C2FF470D-5959-496B-BA53-2107578FA0F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9D954A2A-8A1B-434B-86F2-223EC576DA59}"/>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71560321-8E4B-4FB6-8214-DE175AA6A5ED}"/>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9098740F-C55F-4311-9E44-8531BC95D31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ED3CFA9D-2E08-43BB-B488-3E7799D2FED0}"/>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92141C72-5A96-4BDC-A53C-FC0771797179}"/>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BA976E45-FB27-4139-B43D-B2CDEAC511E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C2FE0966-5B1E-4833-A88A-962A4B389DED}"/>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D76E1B4A-9987-4709-B0AE-696A2CE3BF72}"/>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658C0A24-20ED-498D-9887-24E8378FE84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CB7D3A3E-E28B-4F99-B6F9-23C97344CB3E}"/>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81975D95-A31D-4345-8290-8472A67F37D0}"/>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E26A75BD-A3FE-48C7-B80D-6ED5E00448F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2DBF592B-C458-4C76-9284-5C0A3415DC9A}"/>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0D57D2D3-072A-4263-8BC1-CE1B182DE78F}"/>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83BDEA4A-640F-43D5-8D32-6DE63FA9B9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4430CE44-475D-4ED0-B87D-658BD663C1D9}"/>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FE98815A-F6C6-41F4-9CC9-CE15A6A61712}"/>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3DCFD717-6F28-4D23-B2C2-41E5966F7A7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B0BB229F-7754-44EC-9D7A-21CE88972DD0}"/>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ABF9ED10-1582-4807-A819-44CFAFCB8453}"/>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D9668340-4422-48E5-94DD-EA45C5F6DB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E239659A-C523-4C99-BCC9-EA9C80DA5DEA}"/>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ADB3F766-E356-49EF-ABE6-B484506883A1}"/>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8E52A1D7-C980-4ECE-905B-D724BDBD69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C20957B6-F327-46B2-A5C6-E8FF1157AF45}"/>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CF824202-17B7-401C-ADCA-EF7CA49BA848}"/>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95E10E18-98F4-4DBA-942B-33A425DF133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C7DE3E79-E2B3-4527-9ECA-A02774E5466A}"/>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4497C732-3021-4E6D-A61D-A625AF7BA7F7}"/>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2D2F02C8-6F88-4A7E-8E01-F0370DFC26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2EB733D3-1F9D-470A-954D-F11AEEDC74F9}"/>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B60C1442-89CD-4A28-AA9D-15D6F1D17913}"/>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D5457286-DD17-4B18-B352-BA9522483C8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BFFC4951-6AEA-4536-926D-DCA8C7668612}"/>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09599D97-1A31-4D93-BD11-692C5FEE3553}"/>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9EB3D0DD-9ECB-43AE-B6B4-82885BA0880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70AD8094-BFE7-450B-8B91-CE551D54726F}"/>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BC8DDF39-2586-4C28-A038-229DB59C49C8}"/>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FA7100F8-49A0-4E06-AB1C-E43773968CB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28B1FC99-C4FD-4D83-9C01-7C8015E91765}"/>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8627A345-858D-4756-AA83-EB97455832D8}"/>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11F083F8-9584-4E87-BD5B-AB0A1C650DA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DA86B222-6FAA-4E31-A03D-5E476B69764B}"/>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DE671E31-907A-4A01-9F56-A5BE7DBA5509}"/>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824627FB-EF50-494C-88C6-D0DE67752C9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9C0A4D18-4019-4C3C-8197-5D63A37F35F3}"/>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13E2A183-143F-44AF-9CDC-D40D0DA7C863}"/>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CC75595C-B102-40A5-9EB2-DF4C44A7693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E9B1C82F-4162-4661-BF77-5F07082E37F8}"/>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A531CBD4-CE48-41C1-8AEA-6D928851EFD6}"/>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38965DC1-BB4A-4E3E-94AC-6F337C884B0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0C047074-011F-4B3E-A7FF-184E50429AA6}"/>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D1FEC006-B8E0-48FE-8797-97BECCB30EC2}"/>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A831332F-44A6-4375-9B09-53F99181253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26.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F3D412F3-9BBC-4970-937D-11960CC047BE}"/>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1FA1F68C-6C14-4473-8AAE-4D2E3C924F90}"/>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CB9BEE50-8EF6-4301-A017-EA99B5A5BE2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27.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6364B21E-7BD4-4578-B855-9DAF566977CB}"/>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E5CD3784-CA18-4508-90E2-F4176827355D}"/>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041DE563-1557-4FE6-9DD3-1BED71DEAD1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28.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D792E689-0017-45D7-A5A8-F3998862A063}"/>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DF163AC1-6DB1-4463-B11C-D4B5E223D50A}"/>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C87676FB-36D5-4B69-AC3D-FA264E362B8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29.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C04C6510-5100-4DB7-811D-0BDCE935789F}"/>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C481D4ED-B641-4E05-9448-3BC779F225FF}"/>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052702E5-A17A-40F9-94BD-C53A66B2C7D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30.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81BED850-3A5B-4753-B418-96EA89F36319}"/>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CF0619C7-74B3-4A93-90D0-B2E499B20B47}"/>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538B448B-0C51-4609-8582-C8121028E8A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31.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FCF0C106-B215-47B8-860B-36489D6ACB17}"/>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BC4F5F3E-9EA3-487E-BAF7-4E682686827C}"/>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4099F5E2-9871-40E8-943B-7E43FD2D214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32.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4B14DF57-C788-4036-B1B9-CDD17BAC7456}"/>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8B52144F-E730-4E09-92DB-7A6FB955E867}"/>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FB4FFBCA-8427-47DD-9871-77922CEB4AE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33.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A8610DD7-DBAD-4F13-A248-58AF5317338C}"/>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52EB8CD5-DA03-4BEA-A3D7-A8E4A457FBF9}"/>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01CB3B8A-B965-4433-B2EB-1115C7C3899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34.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7273DD90-8EA8-43AF-BFEC-CF809517B28C}"/>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E9042590-2DA5-41FB-BB28-CA4A1B204CCD}"/>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D9ED6A50-7F1B-44A8-A74E-FC7B705BB8C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35.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A3767A23-993A-4DA9-88A0-BD04F1C35A79}"/>
            </a:ext>
          </a:extLst>
        </xdr:cNvPr>
        <xdr:cNvGrpSpPr/>
      </xdr:nvGrpSpPr>
      <xdr:grpSpPr>
        <a:xfrm>
          <a:off x="12700" y="12700"/>
          <a:ext cx="11812200" cy="432000"/>
          <a:chOff x="3175" y="7938"/>
          <a:chExt cx="11736000" cy="432000"/>
        </a:xfrm>
      </xdr:grpSpPr>
      <xdr:sp macro="" textlink="">
        <xdr:nvSpPr>
          <xdr:cNvPr id="3" name="Rectangle 2">
            <a:extLst>
              <a:ext uri="{FF2B5EF4-FFF2-40B4-BE49-F238E27FC236}">
                <a16:creationId xmlns:a16="http://schemas.microsoft.com/office/drawing/2014/main" id="{BDE9F75C-B69C-4FF0-A7DC-466B14D55AFC}"/>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E8C2A8A3-41CC-4E8B-9270-21533D90EDE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36.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8AB3AB89-D705-4CF7-B890-E8F88122F072}"/>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F82678EE-4CB9-45BA-A2E4-8A58316FBC9B}"/>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80C8A225-7826-4C79-B6D3-7C59B71DB30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37.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CE3A90DD-D802-4F84-8126-FBE56BA68E62}"/>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76F9D340-38DD-4C53-8289-E153F7FB5511}"/>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AF3C4A5A-DE17-46B9-B400-6BE87A4C64F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38.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79A9F557-D142-4B7E-9C17-FB8D1D3FAB49}"/>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D22E5AF7-1731-4B9D-A107-08A78A63DD23}"/>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50E9E7CF-878A-43B3-BF71-725CCCB6F76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39.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7C3B7589-6D8C-4364-A81C-D5D2726C2BCA}"/>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8391834F-F9CC-4E36-A898-B99C05AF0B36}"/>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29628697-FA1C-4C10-9EE7-028E60F9913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40.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7DDD2F04-A3F7-4164-A809-AA1D2017F377}"/>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CBBD64DC-298F-4639-8B1B-CAB166C967D5}"/>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6BD38219-0425-42F3-88E4-3311C71B867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41.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3CC3E0FA-5303-4C8E-9936-9CAB31FAB24B}"/>
            </a:ext>
          </a:extLst>
        </xdr:cNvPr>
        <xdr:cNvGrpSpPr/>
      </xdr:nvGrpSpPr>
      <xdr:grpSpPr>
        <a:xfrm>
          <a:off x="12700" y="12700"/>
          <a:ext cx="11812200" cy="432000"/>
          <a:chOff x="3175" y="7938"/>
          <a:chExt cx="11736000" cy="432000"/>
        </a:xfrm>
      </xdr:grpSpPr>
      <xdr:sp macro="" textlink="">
        <xdr:nvSpPr>
          <xdr:cNvPr id="3" name="Rectangle 2">
            <a:extLst>
              <a:ext uri="{FF2B5EF4-FFF2-40B4-BE49-F238E27FC236}">
                <a16:creationId xmlns:a16="http://schemas.microsoft.com/office/drawing/2014/main" id="{6FC01A1B-0A00-4F98-B5E7-18C607D6D57D}"/>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C54863E5-E69A-4DF8-AED3-1A289894F39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42.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70238833-FCC7-4F8A-AFFD-155F78A0C1F4}"/>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5464C984-5146-43BC-A34D-695F8067183E}"/>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090E0141-B015-4059-8E38-05691F31731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43.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4FACC17D-17AE-463B-8936-A4FE56503414}"/>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D230D17F-25EB-4643-8709-FB023EF26776}"/>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DA84A530-8513-4148-B52C-751E4F588B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44.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ECCC998F-FF38-43D5-BA3D-25223858886B}"/>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2C70662A-CE17-4D3B-B2C8-B18292B6AF81}"/>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FA54A58A-457C-4573-B355-377B136FE2D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45.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7D312A17-2343-4FB4-A24D-F01514248F71}"/>
            </a:ext>
          </a:extLst>
        </xdr:cNvPr>
        <xdr:cNvGrpSpPr/>
      </xdr:nvGrpSpPr>
      <xdr:grpSpPr>
        <a:xfrm>
          <a:off x="12700" y="12700"/>
          <a:ext cx="11291500" cy="425650"/>
          <a:chOff x="3175" y="7938"/>
          <a:chExt cx="11736000" cy="432000"/>
        </a:xfrm>
      </xdr:grpSpPr>
      <xdr:sp macro="" textlink="">
        <xdr:nvSpPr>
          <xdr:cNvPr id="3" name="Rectangle 2">
            <a:extLst>
              <a:ext uri="{FF2B5EF4-FFF2-40B4-BE49-F238E27FC236}">
                <a16:creationId xmlns:a16="http://schemas.microsoft.com/office/drawing/2014/main" id="{13A76886-007D-4467-90D0-309D24A5AA52}"/>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BC06AC68-3D87-40A4-A254-ACBE0A9BB19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46.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D414CCB9-DB51-457F-B555-0B7FEBA902BB}"/>
            </a:ext>
          </a:extLst>
        </xdr:cNvPr>
        <xdr:cNvGrpSpPr/>
      </xdr:nvGrpSpPr>
      <xdr:grpSpPr>
        <a:xfrm>
          <a:off x="12700" y="12700"/>
          <a:ext cx="11812200" cy="432000"/>
          <a:chOff x="3175" y="7938"/>
          <a:chExt cx="11736000" cy="432000"/>
        </a:xfrm>
      </xdr:grpSpPr>
      <xdr:sp macro="" textlink="">
        <xdr:nvSpPr>
          <xdr:cNvPr id="3" name="Rectangle 2">
            <a:extLst>
              <a:ext uri="{FF2B5EF4-FFF2-40B4-BE49-F238E27FC236}">
                <a16:creationId xmlns:a16="http://schemas.microsoft.com/office/drawing/2014/main" id="{31F2BDAB-D550-4EB3-9986-3F3EE61DB0DD}"/>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9A75D42A-7CB2-437E-A846-4EC3CF64DF8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47.xml><?xml version="1.0" encoding="utf-8"?>
<xdr:wsDr xmlns:xdr="http://schemas.openxmlformats.org/drawingml/2006/spreadsheetDrawing" xmlns:a="http://schemas.openxmlformats.org/drawingml/2006/main">
  <xdr:twoCellAnchor>
    <xdr:from>
      <xdr:col>0</xdr:col>
      <xdr:colOff>12700</xdr:colOff>
      <xdr:row>0</xdr:row>
      <xdr:rowOff>12700</xdr:rowOff>
    </xdr:from>
    <xdr:to>
      <xdr:col>7</xdr:col>
      <xdr:colOff>217100</xdr:colOff>
      <xdr:row>2</xdr:row>
      <xdr:rowOff>114500</xdr:rowOff>
    </xdr:to>
    <xdr:grpSp>
      <xdr:nvGrpSpPr>
        <xdr:cNvPr id="2" name="Group 1">
          <a:extLst>
            <a:ext uri="{FF2B5EF4-FFF2-40B4-BE49-F238E27FC236}">
              <a16:creationId xmlns:a16="http://schemas.microsoft.com/office/drawing/2014/main" id="{1FF5D1AE-A041-4CE7-83CD-3B6AA91AC933}"/>
            </a:ext>
          </a:extLst>
        </xdr:cNvPr>
        <xdr:cNvGrpSpPr/>
      </xdr:nvGrpSpPr>
      <xdr:grpSpPr>
        <a:xfrm>
          <a:off x="12700" y="12700"/>
          <a:ext cx="11812200" cy="432000"/>
          <a:chOff x="3175" y="7938"/>
          <a:chExt cx="11736000" cy="432000"/>
        </a:xfrm>
      </xdr:grpSpPr>
      <xdr:sp macro="" textlink="">
        <xdr:nvSpPr>
          <xdr:cNvPr id="3" name="Rectangle 2">
            <a:extLst>
              <a:ext uri="{FF2B5EF4-FFF2-40B4-BE49-F238E27FC236}">
                <a16:creationId xmlns:a16="http://schemas.microsoft.com/office/drawing/2014/main" id="{2C873E95-A232-4984-9814-B3EC4B04036C}"/>
              </a:ext>
            </a:extLst>
          </xdr:cNvPr>
          <xdr:cNvSpPr/>
        </xdr:nvSpPr>
        <xdr:spPr>
          <a:xfrm>
            <a:off x="3175" y="7938"/>
            <a:ext cx="11736000" cy="432000"/>
          </a:xfrm>
          <a:prstGeom prst="rect">
            <a:avLst/>
          </a:prstGeom>
          <a:solidFill>
            <a:srgbClr val="1E32FA"/>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rgbClr val="FFFFFF"/>
                </a:solidFill>
                <a:latin typeface="Aktiv Grotesk"/>
              </a:defRPr>
            </a:lvl1pPr>
            <a:lvl2pPr marL="457200" algn="l" defTabSz="914400" rtl="0" eaLnBrk="1" latinLnBrk="0" hangingPunct="1">
              <a:defRPr sz="1800" kern="1200">
                <a:solidFill>
                  <a:srgbClr val="FFFFFF"/>
                </a:solidFill>
                <a:latin typeface="Aktiv Grotesk"/>
              </a:defRPr>
            </a:lvl2pPr>
            <a:lvl3pPr marL="914400" algn="l" defTabSz="914400" rtl="0" eaLnBrk="1" latinLnBrk="0" hangingPunct="1">
              <a:defRPr sz="1800" kern="1200">
                <a:solidFill>
                  <a:srgbClr val="FFFFFF"/>
                </a:solidFill>
                <a:latin typeface="Aktiv Grotesk"/>
              </a:defRPr>
            </a:lvl3pPr>
            <a:lvl4pPr marL="1371600" algn="l" defTabSz="914400" rtl="0" eaLnBrk="1" latinLnBrk="0" hangingPunct="1">
              <a:defRPr sz="1800" kern="1200">
                <a:solidFill>
                  <a:srgbClr val="FFFFFF"/>
                </a:solidFill>
                <a:latin typeface="Aktiv Grotesk"/>
              </a:defRPr>
            </a:lvl4pPr>
            <a:lvl5pPr marL="1828800" algn="l" defTabSz="914400" rtl="0" eaLnBrk="1" latinLnBrk="0" hangingPunct="1">
              <a:defRPr sz="1800" kern="1200">
                <a:solidFill>
                  <a:srgbClr val="FFFFFF"/>
                </a:solidFill>
                <a:latin typeface="Aktiv Grotesk"/>
              </a:defRPr>
            </a:lvl5pPr>
            <a:lvl6pPr marL="2286000" algn="l" defTabSz="914400" rtl="0" eaLnBrk="1" latinLnBrk="0" hangingPunct="1">
              <a:defRPr sz="1800" kern="1200">
                <a:solidFill>
                  <a:srgbClr val="FFFFFF"/>
                </a:solidFill>
                <a:latin typeface="Aktiv Grotesk"/>
              </a:defRPr>
            </a:lvl6pPr>
            <a:lvl7pPr marL="2743200" algn="l" defTabSz="914400" rtl="0" eaLnBrk="1" latinLnBrk="0" hangingPunct="1">
              <a:defRPr sz="1800" kern="1200">
                <a:solidFill>
                  <a:srgbClr val="FFFFFF"/>
                </a:solidFill>
                <a:latin typeface="Aktiv Grotesk"/>
              </a:defRPr>
            </a:lvl7pPr>
            <a:lvl8pPr marL="3200400" algn="l" defTabSz="914400" rtl="0" eaLnBrk="1" latinLnBrk="0" hangingPunct="1">
              <a:defRPr sz="1800" kern="1200">
                <a:solidFill>
                  <a:srgbClr val="FFFFFF"/>
                </a:solidFill>
                <a:latin typeface="Aktiv Grotesk"/>
              </a:defRPr>
            </a:lvl8pPr>
            <a:lvl9pPr marL="3657600" algn="l" defTabSz="914400" rtl="0" eaLnBrk="1" latinLnBrk="0" hangingPunct="1">
              <a:defRPr sz="1800" kern="1200">
                <a:solidFill>
                  <a:srgbClr val="FFFFFF"/>
                </a:solidFill>
                <a:latin typeface="Aktiv Grotesk"/>
              </a:defRPr>
            </a:lvl9pPr>
          </a:lstStyle>
          <a:p>
            <a:pPr lvl="1"/>
            <a:r>
              <a:rPr lang="en-US" sz="1800" b="1"/>
              <a:t>ONE Record</a:t>
            </a:r>
            <a:r>
              <a:rPr lang="en-US" sz="1800" b="1" baseline="0"/>
              <a:t> - Data Model and MOP mapping</a:t>
            </a:r>
            <a:endParaRPr lang="en-US" sz="1800" b="1"/>
          </a:p>
        </xdr:txBody>
      </xdr:sp>
      <xdr:pic>
        <xdr:nvPicPr>
          <xdr:cNvPr id="4" name="Picture 3">
            <a:extLst>
              <a:ext uri="{FF2B5EF4-FFF2-40B4-BE49-F238E27FC236}">
                <a16:creationId xmlns:a16="http://schemas.microsoft.com/office/drawing/2014/main" id="{95791A21-0703-4325-B03E-F3A930734CE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17048" y="7938"/>
            <a:ext cx="722127" cy="4320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E3A9F-F2EC-48B8-9B99-3D23ED82D471}">
  <sheetPr codeName="Sheet15">
    <tabColor rgb="FF1E32FA"/>
  </sheetPr>
  <dimension ref="A4:F46"/>
  <sheetViews>
    <sheetView showGridLines="0" tabSelected="1" zoomScaleNormal="100" workbookViewId="0">
      <selection activeCell="I28" sqref="I28"/>
    </sheetView>
  </sheetViews>
  <sheetFormatPr defaultColWidth="8.7265625" defaultRowHeight="13" x14ac:dyDescent="0.3"/>
  <cols>
    <col min="1" max="1" width="0.81640625" style="1" customWidth="1"/>
    <col min="2" max="2" width="27.26953125" style="1" customWidth="1"/>
    <col min="3" max="3" width="0.81640625" style="1" customWidth="1"/>
    <col min="4" max="4" width="27.26953125" style="14" customWidth="1"/>
    <col min="5" max="5" width="0.81640625" style="1" customWidth="1"/>
    <col min="6" max="6" width="108.453125" style="1" customWidth="1"/>
    <col min="7" max="16384" width="8.7265625" style="1"/>
  </cols>
  <sheetData>
    <row r="4" spans="1:6" x14ac:dyDescent="0.3">
      <c r="B4" s="5" t="s">
        <v>747</v>
      </c>
    </row>
    <row r="5" spans="1:6" s="11" customFormat="1" ht="5.15" customHeight="1" x14ac:dyDescent="0.3">
      <c r="B5" s="86"/>
      <c r="C5" s="87"/>
      <c r="D5" s="88"/>
      <c r="E5" s="87"/>
      <c r="F5" s="87"/>
    </row>
    <row r="6" spans="1:6" x14ac:dyDescent="0.3">
      <c r="A6" s="16" t="str">
        <f>HLOOKUP(C6,parameters!$B$3:$T$4,2,FALSE)</f>
        <v>_ACT6</v>
      </c>
      <c r="B6" s="57" t="s">
        <v>442</v>
      </c>
      <c r="C6" s="98" t="s">
        <v>428</v>
      </c>
      <c r="D6" s="99"/>
      <c r="E6" s="99"/>
      <c r="F6" s="100"/>
    </row>
    <row r="7" spans="1:6" x14ac:dyDescent="0.3">
      <c r="A7" s="16"/>
      <c r="B7" s="57" t="s">
        <v>443</v>
      </c>
      <c r="C7" s="101" t="s">
        <v>383</v>
      </c>
      <c r="D7" s="102"/>
      <c r="E7" s="102"/>
      <c r="F7" s="103"/>
    </row>
    <row r="8" spans="1:6" x14ac:dyDescent="0.3">
      <c r="A8" s="17" t="str">
        <f>VLOOKUP(C7,parameters!B18:D95,3,FALSE)</f>
        <v>https://a71bcec4-d0e1-4b94-80d6-695ec0bd0435.filesusr.com/ugd/722a02_e289dc70805f4bd491a467906f728abc.pdf#page=54</v>
      </c>
      <c r="B8" s="57" t="s">
        <v>494</v>
      </c>
      <c r="C8" s="104" t="str">
        <f>HYPERLINK(A8,"Click here to see the complete description")</f>
        <v>Click here to see the complete description</v>
      </c>
      <c r="D8" s="105"/>
      <c r="E8" s="105"/>
      <c r="F8" s="106"/>
    </row>
    <row r="9" spans="1:6" s="11" customFormat="1" ht="5.15" customHeight="1" x14ac:dyDescent="0.3">
      <c r="B9" s="86"/>
      <c r="C9" s="87"/>
      <c r="D9" s="88"/>
      <c r="E9" s="87"/>
      <c r="F9" s="87"/>
    </row>
    <row r="10" spans="1:6" x14ac:dyDescent="0.3">
      <c r="B10" s="5" t="s">
        <v>748</v>
      </c>
    </row>
    <row r="11" spans="1:6" s="11" customFormat="1" ht="5.15" customHeight="1" x14ac:dyDescent="0.3">
      <c r="B11" s="86"/>
      <c r="C11" s="87"/>
      <c r="D11" s="88"/>
      <c r="E11" s="87"/>
      <c r="F11" s="87"/>
    </row>
    <row r="12" spans="1:6" x14ac:dyDescent="0.3">
      <c r="B12" s="35" t="s">
        <v>495</v>
      </c>
      <c r="C12" s="107" t="str">
        <f>VLOOKUP(C7,'Mapping DM MOP'!C3:E80,3,FALSE)</f>
        <v>Forwarder</v>
      </c>
      <c r="D12" s="108"/>
      <c r="E12" s="108"/>
      <c r="F12" s="109"/>
    </row>
    <row r="13" spans="1:6" ht="5.15" customHeight="1" x14ac:dyDescent="0.3">
      <c r="B13" s="18"/>
      <c r="C13" s="19"/>
      <c r="D13" s="20"/>
      <c r="E13" s="19"/>
      <c r="F13" s="19"/>
    </row>
    <row r="14" spans="1:6" x14ac:dyDescent="0.3">
      <c r="B14" s="5" t="s">
        <v>749</v>
      </c>
    </row>
    <row r="15" spans="1:6" s="11" customFormat="1" ht="5.15" customHeight="1" x14ac:dyDescent="0.3">
      <c r="B15" s="86"/>
      <c r="C15" s="87"/>
      <c r="D15" s="88"/>
      <c r="E15" s="87"/>
      <c r="F15" s="87"/>
    </row>
    <row r="16" spans="1:6" x14ac:dyDescent="0.3">
      <c r="B16" s="21" t="s">
        <v>346</v>
      </c>
      <c r="D16" s="58" t="s">
        <v>344</v>
      </c>
      <c r="F16" s="31" t="s">
        <v>496</v>
      </c>
    </row>
    <row r="17" spans="1:6" s="16" customFormat="1" ht="5.15" customHeight="1" x14ac:dyDescent="0.3"/>
    <row r="18" spans="1:6" x14ac:dyDescent="0.3">
      <c r="A18" s="69" t="s">
        <v>702</v>
      </c>
      <c r="B18" s="59" t="str">
        <f>IFERROR(HYPERLINK("#"&amp;VLOOKUP(A18,TechnicalSheet_Task_LO!$A$5:$B$34,2,FALSE)&amp;"!A1",VLOOKUP(A18,TechnicalSheet_Task_LO!$A$5:$B$34,2,FALSE)),"")</f>
        <v>Piece</v>
      </c>
      <c r="C18" s="69" t="s">
        <v>702</v>
      </c>
      <c r="D18" s="63" t="str">
        <f>IFERROR(HYPERLINK("#"&amp;VLOOKUP(C18,TechnicalSheet_Task_CO!$A$1:$C$40,3,FALSE)&amp;"!A1",VLOOKUP(C18,TechnicalSheet_Task_CO!$A$1:$C$40,3,FALSE)),"")</f>
        <v>Company</v>
      </c>
      <c r="E18" s="16"/>
      <c r="F18" s="95" t="str">
        <f>VLOOKUP(C7,'MOP Actions'!C:D,2,FALSE)</f>
        <v>An Event is created on the pieces to record the loading into truck
The forwarder creates a Transport Segment to represent the movement between the forwarder to hub and the carrier domain</v>
      </c>
    </row>
    <row r="19" spans="1:6" s="15" customFormat="1" x14ac:dyDescent="0.3">
      <c r="A19" s="69" t="s">
        <v>703</v>
      </c>
      <c r="B19" s="60" t="str">
        <f>IFERROR(HYPERLINK("#"&amp;VLOOKUP(A19,TechnicalSheet_Task_LO!$A$5:$B$34,2,FALSE)&amp;"!A1",VLOOKUP(A19,TechnicalSheet_Task_LO!$A$5:$B$34,2,FALSE)),"")</f>
        <v>TransportMeans</v>
      </c>
      <c r="C19" s="69" t="s">
        <v>703</v>
      </c>
      <c r="D19" s="64" t="str">
        <f>IFERROR(HYPERLINK("#"&amp;VLOOKUP(C19,TechnicalSheet_Task_CO!$A$1:$C$40,3,FALSE)&amp;"!A1",VLOOKUP(C19,TechnicalSheet_Task_CO!$A$1:$C$40,3,FALSE)),"")</f>
        <v>Country</v>
      </c>
      <c r="E19" s="17"/>
      <c r="F19" s="96"/>
    </row>
    <row r="20" spans="1:6" x14ac:dyDescent="0.3">
      <c r="A20" s="69" t="s">
        <v>704</v>
      </c>
      <c r="B20" s="61" t="str">
        <f>IFERROR(HYPERLINK("#"&amp;VLOOKUP(A20,TechnicalSheet_Task_LO!$A$5:$B$34,2,FALSE)&amp;"!A1",VLOOKUP(A20,TechnicalSheet_Task_LO!$A$5:$B$34,2,FALSE)),"")</f>
        <v>TransportSegment</v>
      </c>
      <c r="C20" s="69" t="s">
        <v>704</v>
      </c>
      <c r="D20" s="65" t="str">
        <f>IFERROR(HYPERLINK("#"&amp;VLOOKUP(C20,TechnicalSheet_Task_CO!$A$1:$C$40,3,FALSE)&amp;"!A1",VLOOKUP(C20,TechnicalSheet_Task_CO!$A$1:$C$40,3,FALSE)),"")</f>
        <v>Dimensions</v>
      </c>
      <c r="E20" s="16"/>
      <c r="F20" s="96"/>
    </row>
    <row r="21" spans="1:6" x14ac:dyDescent="0.3">
      <c r="A21" s="69" t="s">
        <v>705</v>
      </c>
      <c r="B21" s="61" t="str">
        <f>IFERROR(HYPERLINK("#"&amp;VLOOKUP(A21,TechnicalSheet_Task_LO!$A$5:$B$34,2,FALSE)&amp;"!A1",VLOOKUP(A21,TechnicalSheet_Task_LO!$A$5:$B$34,2,FALSE)),"")</f>
        <v/>
      </c>
      <c r="C21" s="69" t="s">
        <v>705</v>
      </c>
      <c r="D21" s="65" t="str">
        <f>IFERROR(HYPERLINK("#"&amp;VLOOKUP(C21,TechnicalSheet_Task_CO!$A$1:$C$40,3,FALSE)&amp;"!A1",VLOOKUP(C21,TechnicalSheet_Task_CO!$A$1:$C$40,3,FALSE)),"")</f>
        <v>Event</v>
      </c>
      <c r="E21" s="16"/>
      <c r="F21" s="96"/>
    </row>
    <row r="22" spans="1:6" x14ac:dyDescent="0.3">
      <c r="A22" s="69" t="s">
        <v>706</v>
      </c>
      <c r="B22" s="61" t="str">
        <f>IFERROR(HYPERLINK("#"&amp;VLOOKUP(A22,TechnicalSheet_Task_LO!$A$5:$B$34,2,FALSE)&amp;"!A1",VLOOKUP(A22,TechnicalSheet_Task_LO!$A$5:$B$34,2,FALSE)),"")</f>
        <v/>
      </c>
      <c r="C22" s="69" t="s">
        <v>706</v>
      </c>
      <c r="D22" s="65" t="str">
        <f>IFERROR(HYPERLINK("#"&amp;VLOOKUP(C22,TechnicalSheet_Task_CO!$A$1:$C$40,3,FALSE)&amp;"!A1",VLOOKUP(C22,TechnicalSheet_Task_CO!$A$1:$C$40,3,FALSE)),"")</f>
        <v>ExternalReference</v>
      </c>
      <c r="E22" s="16"/>
      <c r="F22" s="96"/>
    </row>
    <row r="23" spans="1:6" x14ac:dyDescent="0.3">
      <c r="A23" s="69" t="s">
        <v>707</v>
      </c>
      <c r="B23" s="61" t="str">
        <f>IFERROR(HYPERLINK("#"&amp;VLOOKUP(A23,TechnicalSheet_Task_LO!$A$5:$B$34,2,FALSE)&amp;"!A1",VLOOKUP(A23,TechnicalSheet_Task_LO!$A$5:$B$34,2,FALSE)),"")</f>
        <v/>
      </c>
      <c r="C23" s="69" t="s">
        <v>707</v>
      </c>
      <c r="D23" s="65" t="str">
        <f>IFERROR(HYPERLINK("#"&amp;VLOOKUP(C23,TechnicalSheet_Task_CO!$A$1:$C$40,3,FALSE)&amp;"!A1",VLOOKUP(C23,TechnicalSheet_Task_CO!$A$1:$C$40,3,FALSE)),"")</f>
        <v>Location</v>
      </c>
      <c r="E23" s="16"/>
      <c r="F23" s="96"/>
    </row>
    <row r="24" spans="1:6" x14ac:dyDescent="0.3">
      <c r="A24" s="69" t="s">
        <v>708</v>
      </c>
      <c r="B24" s="61" t="str">
        <f>IFERROR(HYPERLINK("#"&amp;VLOOKUP(A24,TechnicalSheet_Task_LO!$A$5:$B$34,2,FALSE)&amp;"!A1",VLOOKUP(A24,TechnicalSheet_Task_LO!$A$5:$B$34,2,FALSE)),"")</f>
        <v/>
      </c>
      <c r="C24" s="69" t="s">
        <v>708</v>
      </c>
      <c r="D24" s="65" t="str">
        <f>IFERROR(HYPERLINK("#"&amp;VLOOKUP(C24,TechnicalSheet_Task_CO!$A$1:$C$40,3,FALSE)&amp;"!A1",VLOOKUP(C24,TechnicalSheet_Task_CO!$A$1:$C$40,3,FALSE)),"")</f>
        <v>OtherIdentifier</v>
      </c>
      <c r="E24" s="16"/>
      <c r="F24" s="96"/>
    </row>
    <row r="25" spans="1:6" x14ac:dyDescent="0.3">
      <c r="A25" s="69" t="s">
        <v>709</v>
      </c>
      <c r="B25" s="61" t="str">
        <f>IFERROR(HYPERLINK("#"&amp;VLOOKUP(A25,TechnicalSheet_Task_LO!$A$5:$B$34,2,FALSE)&amp;"!A1",VLOOKUP(A25,TechnicalSheet_Task_LO!$A$5:$B$34,2,FALSE)),"")</f>
        <v/>
      </c>
      <c r="C25" s="69" t="s">
        <v>709</v>
      </c>
      <c r="D25" s="65" t="str">
        <f>IFERROR(HYPERLINK("#"&amp;VLOOKUP(C25,TechnicalSheet_Task_CO!$A$1:$C$40,3,FALSE)&amp;"!A1",VLOOKUP(C25,TechnicalSheet_Task_CO!$A$1:$C$40,3,FALSE)),"")</f>
        <v>Person</v>
      </c>
      <c r="E25" s="16"/>
      <c r="F25" s="96"/>
    </row>
    <row r="26" spans="1:6" x14ac:dyDescent="0.3">
      <c r="A26" s="69" t="s">
        <v>710</v>
      </c>
      <c r="B26" s="61" t="str">
        <f>IFERROR(HYPERLINK("#"&amp;VLOOKUP(A26,TechnicalSheet_Task_LO!$A$5:$B$34,2,FALSE)&amp;"!A1",VLOOKUP(A26,TechnicalSheet_Task_LO!$A$5:$B$34,2,FALSE)),"")</f>
        <v/>
      </c>
      <c r="C26" s="69" t="s">
        <v>710</v>
      </c>
      <c r="D26" s="65" t="str">
        <f>IFERROR(HYPERLINK("#"&amp;VLOOKUP(C26,TechnicalSheet_Task_CO!$A$1:$C$40,3,FALSE)&amp;"!A1",VLOOKUP(C26,TechnicalSheet_Task_CO!$A$1:$C$40,3,FALSE)),"")</f>
        <v>Value</v>
      </c>
      <c r="E26" s="16"/>
      <c r="F26" s="96"/>
    </row>
    <row r="27" spans="1:6" x14ac:dyDescent="0.3">
      <c r="A27" s="69" t="s">
        <v>711</v>
      </c>
      <c r="B27" s="61" t="str">
        <f>IFERROR(HYPERLINK("#"&amp;VLOOKUP(A27,TechnicalSheet_Task_LO!$A$5:$B$34,2,FALSE)&amp;"!A1",VLOOKUP(A27,TechnicalSheet_Task_LO!$A$5:$B$34,2,FALSE)),"")</f>
        <v/>
      </c>
      <c r="C27" s="69" t="s">
        <v>711</v>
      </c>
      <c r="D27" s="65" t="str">
        <f>IFERROR(HYPERLINK("#"&amp;VLOOKUP(C27,TechnicalSheet_Task_CO!$A$1:$C$40,3,FALSE)&amp;"!A1",VLOOKUP(C27,TechnicalSheet_Task_CO!$A$1:$C$40,3,FALSE)),"")</f>
        <v>VolumetricWeight</v>
      </c>
      <c r="E27" s="16"/>
      <c r="F27" s="96"/>
    </row>
    <row r="28" spans="1:6" x14ac:dyDescent="0.3">
      <c r="A28" s="69" t="s">
        <v>712</v>
      </c>
      <c r="B28" s="61" t="str">
        <f>IFERROR(HYPERLINK("#"&amp;VLOOKUP(A28,TechnicalSheet_Task_LO!$A$5:$B$34,2,FALSE)&amp;"!A1",VLOOKUP(A28,TechnicalSheet_Task_LO!$A$5:$B$34,2,FALSE)),"")</f>
        <v/>
      </c>
      <c r="C28" s="69" t="s">
        <v>712</v>
      </c>
      <c r="D28" s="65" t="str">
        <f>IFERROR(HYPERLINK("#"&amp;VLOOKUP(C28,TechnicalSheet_Task_CO!$A$1:$C$40,3,FALSE)&amp;"!A1",VLOOKUP(C28,TechnicalSheet_Task_CO!$A$1:$C$40,3,FALSE)),"")</f>
        <v/>
      </c>
      <c r="E28" s="16"/>
      <c r="F28" s="96"/>
    </row>
    <row r="29" spans="1:6" x14ac:dyDescent="0.3">
      <c r="A29" s="69" t="s">
        <v>713</v>
      </c>
      <c r="B29" s="61" t="str">
        <f>IFERROR(HYPERLINK("#"&amp;VLOOKUP(A29,TechnicalSheet_Task_LO!$A$5:$B$34,2,FALSE)&amp;"!A1",VLOOKUP(A29,TechnicalSheet_Task_LO!$A$5:$B$34,2,FALSE)),"")</f>
        <v/>
      </c>
      <c r="C29" s="69" t="s">
        <v>713</v>
      </c>
      <c r="D29" s="65" t="str">
        <f>IFERROR(HYPERLINK("#"&amp;VLOOKUP(C29,TechnicalSheet_Task_CO!$A$1:$C$40,3,FALSE)&amp;"!A1",VLOOKUP(C29,TechnicalSheet_Task_CO!$A$1:$C$40,3,FALSE)),"")</f>
        <v/>
      </c>
      <c r="E29" s="16"/>
      <c r="F29" s="96"/>
    </row>
    <row r="30" spans="1:6" x14ac:dyDescent="0.3">
      <c r="A30" s="69" t="s">
        <v>714</v>
      </c>
      <c r="B30" s="61" t="str">
        <f>IFERROR(HYPERLINK("#"&amp;VLOOKUP(A30,TechnicalSheet_Task_LO!$A$5:$B$34,2,FALSE)&amp;"!A1",VLOOKUP(A30,TechnicalSheet_Task_LO!$A$5:$B$34,2,FALSE)),"")</f>
        <v/>
      </c>
      <c r="C30" s="69" t="s">
        <v>714</v>
      </c>
      <c r="D30" s="65" t="str">
        <f>IFERROR(HYPERLINK("#"&amp;VLOOKUP(C30,TechnicalSheet_Task_CO!$A$1:$C$40,3,FALSE)&amp;"!A1",VLOOKUP(C30,TechnicalSheet_Task_CO!$A$1:$C$40,3,FALSE)),"")</f>
        <v/>
      </c>
      <c r="E30" s="16"/>
      <c r="F30" s="96"/>
    </row>
    <row r="31" spans="1:6" x14ac:dyDescent="0.3">
      <c r="A31" s="69" t="s">
        <v>715</v>
      </c>
      <c r="B31" s="61" t="str">
        <f>IFERROR(HYPERLINK("#"&amp;VLOOKUP(A31,TechnicalSheet_Task_LO!$A$5:$B$34,2,FALSE)&amp;"!A1",VLOOKUP(A31,TechnicalSheet_Task_LO!$A$5:$B$34,2,FALSE)),"")</f>
        <v/>
      </c>
      <c r="C31" s="69" t="s">
        <v>715</v>
      </c>
      <c r="D31" s="65" t="str">
        <f>IFERROR(HYPERLINK("#"&amp;VLOOKUP(C31,TechnicalSheet_Task_CO!$A$1:$C$40,3,FALSE)&amp;"!A1",VLOOKUP(C31,TechnicalSheet_Task_CO!$A$1:$C$40,3,FALSE)),"")</f>
        <v/>
      </c>
      <c r="E31" s="16"/>
      <c r="F31" s="96"/>
    </row>
    <row r="32" spans="1:6" x14ac:dyDescent="0.3">
      <c r="A32" s="69" t="s">
        <v>716</v>
      </c>
      <c r="B32" s="61" t="str">
        <f>IFERROR(HYPERLINK("#"&amp;VLOOKUP(A32,TechnicalSheet_Task_LO!$A$5:$B$34,2,FALSE)&amp;"!A1",VLOOKUP(A32,TechnicalSheet_Task_LO!$A$5:$B$34,2,FALSE)),"")</f>
        <v/>
      </c>
      <c r="C32" s="69" t="s">
        <v>716</v>
      </c>
      <c r="D32" s="65" t="str">
        <f>IFERROR(HYPERLINK("#"&amp;VLOOKUP(C32,TechnicalSheet_Task_CO!$A$1:$C$40,3,FALSE)&amp;"!A1",VLOOKUP(C32,TechnicalSheet_Task_CO!$A$1:$C$40,3,FALSE)),"")</f>
        <v/>
      </c>
      <c r="E32" s="16"/>
      <c r="F32" s="96"/>
    </row>
    <row r="33" spans="1:6" x14ac:dyDescent="0.3">
      <c r="A33" s="69" t="s">
        <v>717</v>
      </c>
      <c r="B33" s="61" t="str">
        <f>IFERROR(HYPERLINK("#"&amp;VLOOKUP(A33,TechnicalSheet_Task_LO!$A$5:$B$34,2,FALSE)&amp;"!A1",VLOOKUP(A33,TechnicalSheet_Task_LO!$A$5:$B$34,2,FALSE)),"")</f>
        <v/>
      </c>
      <c r="C33" s="69" t="s">
        <v>717</v>
      </c>
      <c r="D33" s="65" t="str">
        <f>IFERROR(HYPERLINK("#"&amp;VLOOKUP(C33,TechnicalSheet_Task_CO!$A$1:$C$40,3,FALSE)&amp;"!A1",VLOOKUP(C33,TechnicalSheet_Task_CO!$A$1:$C$40,3,FALSE)),"")</f>
        <v/>
      </c>
      <c r="E33" s="16"/>
      <c r="F33" s="96"/>
    </row>
    <row r="34" spans="1:6" x14ac:dyDescent="0.3">
      <c r="A34" s="69" t="s">
        <v>718</v>
      </c>
      <c r="B34" s="61" t="str">
        <f>IFERROR(HYPERLINK("#"&amp;VLOOKUP(A34,TechnicalSheet_Task_LO!$A$5:$B$34,2,FALSE)&amp;"!A1",VLOOKUP(A34,TechnicalSheet_Task_LO!$A$5:$B$34,2,FALSE)),"")</f>
        <v/>
      </c>
      <c r="C34" s="69" t="s">
        <v>718</v>
      </c>
      <c r="D34" s="65" t="str">
        <f>IFERROR(HYPERLINK("#"&amp;VLOOKUP(C34,TechnicalSheet_Task_CO!$A$1:$C$40,3,FALSE)&amp;"!A1",VLOOKUP(C34,TechnicalSheet_Task_CO!$A$1:$C$40,3,FALSE)),"")</f>
        <v/>
      </c>
      <c r="E34" s="16"/>
      <c r="F34" s="96"/>
    </row>
    <row r="35" spans="1:6" x14ac:dyDescent="0.3">
      <c r="A35" s="69" t="s">
        <v>719</v>
      </c>
      <c r="B35" s="61" t="str">
        <f>IFERROR(HYPERLINK("#"&amp;VLOOKUP(A35,TechnicalSheet_Task_LO!$A$5:$B$34,2,FALSE)&amp;"!A1",VLOOKUP(A35,TechnicalSheet_Task_LO!$A$5:$B$34,2,FALSE)),"")</f>
        <v/>
      </c>
      <c r="C35" s="69" t="s">
        <v>719</v>
      </c>
      <c r="D35" s="33" t="str">
        <f>IFERROR(HYPERLINK("#"&amp;VLOOKUP(C35,TechnicalSheet_Task_CO!$A$1:$C$40,3,FALSE)&amp;"!A1",VLOOKUP(C35,TechnicalSheet_Task_CO!$A$1:$C$40,3,FALSE)),"")</f>
        <v/>
      </c>
      <c r="E35" s="16"/>
      <c r="F35" s="96"/>
    </row>
    <row r="36" spans="1:6" x14ac:dyDescent="0.3">
      <c r="A36" s="69" t="s">
        <v>720</v>
      </c>
      <c r="B36" s="61" t="str">
        <f>IFERROR(HYPERLINK("#"&amp;VLOOKUP(A36,TechnicalSheet_Task_LO!$A$5:$B$34,2,FALSE)&amp;"!A1",VLOOKUP(A36,TechnicalSheet_Task_LO!$A$5:$B$34,2,FALSE)),"")</f>
        <v/>
      </c>
      <c r="C36" s="69" t="s">
        <v>720</v>
      </c>
      <c r="D36" s="33" t="str">
        <f>IFERROR(HYPERLINK("#"&amp;VLOOKUP(C36,TechnicalSheet_Task_CO!$A$1:$C$40,3,FALSE)&amp;"!A1",VLOOKUP(C36,TechnicalSheet_Task_CO!$A$1:$C$40,3,FALSE)),"")</f>
        <v/>
      </c>
      <c r="E36" s="16"/>
      <c r="F36" s="96"/>
    </row>
    <row r="37" spans="1:6" x14ac:dyDescent="0.3">
      <c r="A37" s="69" t="s">
        <v>721</v>
      </c>
      <c r="B37" s="61" t="str">
        <f>IFERROR(HYPERLINK("#"&amp;VLOOKUP(A37,TechnicalSheet_Task_LO!$A$5:$B$34,2,FALSE)&amp;"!A1",VLOOKUP(A37,TechnicalSheet_Task_LO!$A$5:$B$34,2,FALSE)),"")</f>
        <v/>
      </c>
      <c r="C37" s="69" t="s">
        <v>721</v>
      </c>
      <c r="D37" s="33" t="str">
        <f>IFERROR(HYPERLINK("#"&amp;VLOOKUP(C37,TechnicalSheet_Task_CO!$A$1:$C$40,3,FALSE)&amp;"!A1",VLOOKUP(C37,TechnicalSheet_Task_CO!$A$1:$C$40,3,FALSE)),"")</f>
        <v/>
      </c>
      <c r="E37" s="16"/>
      <c r="F37" s="96"/>
    </row>
    <row r="38" spans="1:6" x14ac:dyDescent="0.3">
      <c r="A38" s="69" t="s">
        <v>722</v>
      </c>
      <c r="B38" s="61" t="str">
        <f>IFERROR(HYPERLINK("#"&amp;VLOOKUP(A38,TechnicalSheet_Task_LO!$A$5:$B$34,2,FALSE)&amp;"!A1",VLOOKUP(A38,TechnicalSheet_Task_LO!$A$5:$B$34,2,FALSE)),"")</f>
        <v/>
      </c>
      <c r="C38" s="69" t="s">
        <v>722</v>
      </c>
      <c r="D38" s="33" t="str">
        <f>IFERROR(HYPERLINK("#"&amp;VLOOKUP(C38,TechnicalSheet_Task_CO!$A$1:$C$40,3,FALSE)&amp;"!A1",VLOOKUP(C38,TechnicalSheet_Task_CO!$A$1:$C$40,3,FALSE)),"")</f>
        <v/>
      </c>
      <c r="E38" s="16"/>
      <c r="F38" s="96"/>
    </row>
    <row r="39" spans="1:6" x14ac:dyDescent="0.3">
      <c r="A39" s="69" t="s">
        <v>723</v>
      </c>
      <c r="B39" s="61" t="str">
        <f>IFERROR(HYPERLINK("#"&amp;VLOOKUP(A39,TechnicalSheet_Task_LO!$A$5:$B$34,2,FALSE)&amp;"!A1",VLOOKUP(A39,TechnicalSheet_Task_LO!$A$5:$B$34,2,FALSE)),"")</f>
        <v/>
      </c>
      <c r="C39" s="69" t="s">
        <v>723</v>
      </c>
      <c r="D39" s="33" t="str">
        <f>IFERROR(HYPERLINK("#"&amp;VLOOKUP(C39,TechnicalSheet_Task_CO!$A$1:$C$40,3,FALSE)&amp;"!A1",VLOOKUP(C39,TechnicalSheet_Task_CO!$A$1:$C$40,3,FALSE)),"")</f>
        <v/>
      </c>
      <c r="E39" s="16"/>
      <c r="F39" s="96"/>
    </row>
    <row r="40" spans="1:6" x14ac:dyDescent="0.3">
      <c r="A40" s="69" t="s">
        <v>724</v>
      </c>
      <c r="B40" s="61" t="str">
        <f>IFERROR(HYPERLINK("#"&amp;VLOOKUP(A40,TechnicalSheet_Task_LO!$A$5:$B$34,2,FALSE)&amp;"!A1",VLOOKUP(A40,TechnicalSheet_Task_LO!$A$5:$B$34,2,FALSE)),"")</f>
        <v/>
      </c>
      <c r="C40" s="69" t="s">
        <v>724</v>
      </c>
      <c r="D40" s="33" t="str">
        <f>IFERROR(HYPERLINK("#"&amp;VLOOKUP(C40,TechnicalSheet_Task_CO!$A$1:$C$40,3,FALSE)&amp;"!A1",VLOOKUP(C40,TechnicalSheet_Task_CO!$A$1:$C$40,3,FALSE)),"")</f>
        <v/>
      </c>
      <c r="E40" s="16"/>
      <c r="F40" s="96"/>
    </row>
    <row r="41" spans="1:6" x14ac:dyDescent="0.3">
      <c r="A41" s="69" t="s">
        <v>725</v>
      </c>
      <c r="B41" s="61" t="str">
        <f>IFERROR(HYPERLINK("#"&amp;VLOOKUP(A41,TechnicalSheet_Task_LO!$A$5:$B$34,2,FALSE)&amp;"!A1",VLOOKUP(A41,TechnicalSheet_Task_LO!$A$5:$B$34,2,FALSE)),"")</f>
        <v/>
      </c>
      <c r="C41" s="69" t="s">
        <v>725</v>
      </c>
      <c r="D41" s="33" t="str">
        <f>IFERROR(HYPERLINK("#"&amp;VLOOKUP(C41,TechnicalSheet_Task_CO!$A$1:$C$40,3,FALSE)&amp;"!A1",VLOOKUP(C41,TechnicalSheet_Task_CO!$A$1:$C$40,3,FALSE)),"")</f>
        <v/>
      </c>
      <c r="E41" s="16"/>
      <c r="F41" s="96"/>
    </row>
    <row r="42" spans="1:6" x14ac:dyDescent="0.3">
      <c r="A42" s="69" t="s">
        <v>726</v>
      </c>
      <c r="B42" s="61" t="str">
        <f>IFERROR(HYPERLINK("#"&amp;VLOOKUP(A42,TechnicalSheet_Task_LO!$A$5:$B$34,2,FALSE)&amp;"!A1",VLOOKUP(A42,TechnicalSheet_Task_LO!$A$5:$B$34,2,FALSE)),"")</f>
        <v/>
      </c>
      <c r="C42" s="69" t="s">
        <v>726</v>
      </c>
      <c r="D42" s="33" t="str">
        <f>IFERROR(HYPERLINK("#"&amp;VLOOKUP(C42,TechnicalSheet_Task_CO!$A$1:$C$40,3,FALSE)&amp;"!A1",VLOOKUP(C42,TechnicalSheet_Task_CO!$A$1:$C$40,3,FALSE)),"")</f>
        <v/>
      </c>
      <c r="E42" s="16"/>
      <c r="F42" s="96"/>
    </row>
    <row r="43" spans="1:6" x14ac:dyDescent="0.3">
      <c r="A43" s="69" t="s">
        <v>727</v>
      </c>
      <c r="B43" s="61" t="str">
        <f>IFERROR(HYPERLINK("#"&amp;VLOOKUP(A43,TechnicalSheet_Task_LO!$A$5:$B$34,2,FALSE)&amp;"!A1",VLOOKUP(A43,TechnicalSheet_Task_LO!$A$5:$B$34,2,FALSE)),"")</f>
        <v/>
      </c>
      <c r="C43" s="69" t="s">
        <v>727</v>
      </c>
      <c r="D43" s="33" t="str">
        <f>IFERROR(HYPERLINK("#"&amp;VLOOKUP(C43,TechnicalSheet_Task_CO!$A$1:$C$40,3,FALSE)&amp;"!A1",VLOOKUP(C43,TechnicalSheet_Task_CO!$A$1:$C$40,3,FALSE)),"")</f>
        <v/>
      </c>
      <c r="E43" s="16"/>
      <c r="F43" s="96"/>
    </row>
    <row r="44" spans="1:6" x14ac:dyDescent="0.3">
      <c r="A44" s="69" t="s">
        <v>737</v>
      </c>
      <c r="B44" s="61" t="str">
        <f>IFERROR(HYPERLINK("#"&amp;VLOOKUP(A44,TechnicalSheet_Task_LO!$A$5:$B$34,2,FALSE)&amp;"!A1",VLOOKUP(A44,TechnicalSheet_Task_LO!$A$5:$B$34,2,FALSE)),"")</f>
        <v/>
      </c>
      <c r="C44" s="69" t="s">
        <v>737</v>
      </c>
      <c r="D44" s="33" t="str">
        <f>IFERROR(HYPERLINK("#"&amp;VLOOKUP(C44,TechnicalSheet_Task_CO!$A$1:$C$40,3,FALSE)&amp;"!A1",VLOOKUP(C44,TechnicalSheet_Task_CO!$A$1:$C$40,3,FALSE)),"")</f>
        <v/>
      </c>
      <c r="E44" s="16"/>
      <c r="F44" s="96"/>
    </row>
    <row r="45" spans="1:6" x14ac:dyDescent="0.3">
      <c r="A45" s="69" t="s">
        <v>738</v>
      </c>
      <c r="B45" s="61" t="str">
        <f>IFERROR(HYPERLINK("#"&amp;VLOOKUP(A45,TechnicalSheet_Task_LO!$A$5:$B$34,2,FALSE)&amp;"!A1",VLOOKUP(A45,TechnicalSheet_Task_LO!$A$5:$B$34,2,FALSE)),"")</f>
        <v/>
      </c>
      <c r="C45" s="69" t="s">
        <v>738</v>
      </c>
      <c r="D45" s="33" t="str">
        <f>IFERROR(HYPERLINK("#"&amp;VLOOKUP(C45,TechnicalSheet_Task_CO!$A$1:$C$40,3,FALSE)&amp;"!A1",VLOOKUP(C45,TechnicalSheet_Task_CO!$A$1:$C$40,3,FALSE)),"")</f>
        <v/>
      </c>
      <c r="E45" s="16"/>
      <c r="F45" s="96"/>
    </row>
    <row r="46" spans="1:6" x14ac:dyDescent="0.3">
      <c r="A46" s="69" t="s">
        <v>739</v>
      </c>
      <c r="B46" s="62" t="str">
        <f>IFERROR(HYPERLINK("#"&amp;VLOOKUP(A46,TechnicalSheet_Task_LO!$A$5:$B$34,2,FALSE)&amp;"!A1",VLOOKUP(A46,TechnicalSheet_Task_LO!$A$5:$B$34,2,FALSE)),"")</f>
        <v/>
      </c>
      <c r="C46" s="69" t="s">
        <v>739</v>
      </c>
      <c r="D46" s="34" t="str">
        <f>IFERROR(HYPERLINK("#"&amp;VLOOKUP(C46,TechnicalSheet_Task_CO!$A$1:$C$40,3,FALSE)&amp;"!A1",VLOOKUP(C46,TechnicalSheet_Task_CO!$A$1:$C$40,3,FALSE)),"")</f>
        <v/>
      </c>
      <c r="E46" s="16"/>
      <c r="F46" s="97"/>
    </row>
  </sheetData>
  <mergeCells count="5">
    <mergeCell ref="F18:F46"/>
    <mergeCell ref="C6:F6"/>
    <mergeCell ref="C7:F7"/>
    <mergeCell ref="C8:F8"/>
    <mergeCell ref="C12:F12"/>
  </mergeCells>
  <phoneticPr fontId="15" type="noConversion"/>
  <dataValidations count="1">
    <dataValidation type="list" allowBlank="1" showInputMessage="1" showErrorMessage="1" sqref="C7" xr:uid="{F12FC330-5F87-4348-B152-A666FD81B779}">
      <formula1>INDIRECT(A6)</formula1>
    </dataValidation>
  </dataValidations>
  <pageMargins left="0.7" right="0.7" top="0.75" bottom="0.75" header="0.3" footer="0.3"/>
  <pageSetup paperSize="9" orientation="portrait" verticalDpi="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A314BAA-8F13-42E6-BDF6-90D856F39AB9}">
          <x14:formula1>
            <xm:f>parameters!$B$3:$T$3</xm:f>
          </x14:formula1>
          <xm:sqref>C6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08E26-6598-4F90-B617-0A66AC3F236C}">
  <sheetPr codeName="Sheet17">
    <tabColor rgb="FFFFFF00"/>
  </sheetPr>
  <dimension ref="A2:AK80"/>
  <sheetViews>
    <sheetView showGridLines="0" zoomScaleNormal="100" workbookViewId="0">
      <pane xSplit="3" ySplit="2" topLeftCell="D3" activePane="bottomRight" state="frozen"/>
      <selection pane="topRight"/>
      <selection pane="bottomLeft"/>
      <selection pane="bottomRight" activeCell="L62" sqref="L62"/>
    </sheetView>
  </sheetViews>
  <sheetFormatPr defaultColWidth="8.7265625" defaultRowHeight="13" x14ac:dyDescent="0.3"/>
  <cols>
    <col min="1" max="1" width="8.7265625" style="1"/>
    <col min="2" max="2" width="38.7265625" style="1" customWidth="1"/>
    <col min="3" max="3" width="36.7265625" style="1" customWidth="1"/>
    <col min="4" max="4" width="5.81640625" style="1" bestFit="1" customWidth="1"/>
    <col min="5" max="5" width="10" style="7" bestFit="1" customWidth="1"/>
    <col min="6" max="6" width="3.54296875" style="7" bestFit="1" customWidth="1"/>
    <col min="7" max="36" width="3.54296875" style="2" bestFit="1" customWidth="1"/>
    <col min="37" max="16384" width="8.7265625" style="1"/>
  </cols>
  <sheetData>
    <row r="2" spans="1:37" ht="113" x14ac:dyDescent="0.3">
      <c r="B2" s="3" t="s">
        <v>442</v>
      </c>
      <c r="C2" s="3" t="s">
        <v>443</v>
      </c>
      <c r="D2" s="3" t="s">
        <v>733</v>
      </c>
      <c r="E2" s="3" t="s">
        <v>831</v>
      </c>
      <c r="F2" s="4" t="s">
        <v>464</v>
      </c>
      <c r="G2" s="4" t="s">
        <v>466</v>
      </c>
      <c r="H2" s="4" t="s">
        <v>249</v>
      </c>
      <c r="I2" s="4" t="s">
        <v>467</v>
      </c>
      <c r="J2" s="4" t="s">
        <v>354</v>
      </c>
      <c r="K2" s="4" t="s">
        <v>468</v>
      </c>
      <c r="L2" s="4" t="s">
        <v>240</v>
      </c>
      <c r="M2" s="4" t="s">
        <v>266</v>
      </c>
      <c r="N2" s="4" t="s">
        <v>78</v>
      </c>
      <c r="O2" s="4" t="s">
        <v>469</v>
      </c>
      <c r="P2" s="4" t="s">
        <v>251</v>
      </c>
      <c r="Q2" s="4" t="s">
        <v>45</v>
      </c>
      <c r="R2" s="4" t="s">
        <v>356</v>
      </c>
      <c r="S2" s="4" t="s">
        <v>21</v>
      </c>
      <c r="T2" s="4" t="s">
        <v>34</v>
      </c>
      <c r="U2" s="4" t="s">
        <v>470</v>
      </c>
      <c r="V2" s="4" t="s">
        <v>471</v>
      </c>
      <c r="W2" s="4" t="s">
        <v>337</v>
      </c>
      <c r="X2" s="4" t="s">
        <v>362</v>
      </c>
      <c r="Y2" s="4" t="s">
        <v>174</v>
      </c>
      <c r="Z2" s="4" t="s">
        <v>175</v>
      </c>
      <c r="AA2" s="4" t="s">
        <v>205</v>
      </c>
      <c r="AB2" s="4" t="s">
        <v>168</v>
      </c>
      <c r="AC2" s="4" t="s">
        <v>158</v>
      </c>
      <c r="AD2" s="4" t="s">
        <v>472</v>
      </c>
      <c r="AE2" s="4" t="s">
        <v>155</v>
      </c>
      <c r="AF2" s="4" t="s">
        <v>208</v>
      </c>
      <c r="AG2" s="4" t="s">
        <v>49</v>
      </c>
      <c r="AH2" s="4" t="s">
        <v>56</v>
      </c>
      <c r="AI2" s="4" t="s">
        <v>473</v>
      </c>
      <c r="AJ2" s="4"/>
    </row>
    <row r="3" spans="1:37" x14ac:dyDescent="0.3">
      <c r="A3" s="16">
        <v>11</v>
      </c>
      <c r="B3" s="5" t="s">
        <v>423</v>
      </c>
      <c r="C3" s="1" t="str">
        <f>VLOOKUP(A3,'MOP Actions'!A:C,3,0)</f>
        <v>1.1 Receive booking from shippers'request &amp; check security status</v>
      </c>
      <c r="D3" s="1">
        <v>1</v>
      </c>
      <c r="E3" s="7" t="s">
        <v>51</v>
      </c>
      <c r="F3" s="7" t="str">
        <f>IF(COUNTA(G3:AI3)=0,"","x")</f>
        <v>x</v>
      </c>
      <c r="J3" s="2" t="s">
        <v>221</v>
      </c>
      <c r="L3" s="2" t="s">
        <v>221</v>
      </c>
      <c r="M3" s="2" t="s">
        <v>221</v>
      </c>
      <c r="O3" s="2" t="s">
        <v>221</v>
      </c>
      <c r="Q3" s="2" t="s">
        <v>221</v>
      </c>
      <c r="R3" s="2" t="s">
        <v>221</v>
      </c>
      <c r="T3" s="2" t="s">
        <v>221</v>
      </c>
      <c r="Y3" s="2" t="s">
        <v>221</v>
      </c>
      <c r="Z3" s="2" t="s">
        <v>221</v>
      </c>
      <c r="AB3" s="2" t="s">
        <v>221</v>
      </c>
      <c r="AC3" s="2" t="s">
        <v>221</v>
      </c>
      <c r="AG3" s="2" t="s">
        <v>221</v>
      </c>
      <c r="AH3" s="2" t="s">
        <v>221</v>
      </c>
      <c r="AK3" s="90"/>
    </row>
    <row r="4" spans="1:37" x14ac:dyDescent="0.3">
      <c r="A4" s="16">
        <v>12</v>
      </c>
      <c r="B4" s="5" t="s">
        <v>423</v>
      </c>
      <c r="C4" s="1" t="str">
        <f>VLOOKUP(A4,'MOP Actions'!A:C,3,0)</f>
        <v>1.2 Receive shipper freight information</v>
      </c>
      <c r="D4" s="1">
        <v>2</v>
      </c>
      <c r="E4" s="7" t="s">
        <v>51</v>
      </c>
      <c r="F4" s="7" t="str">
        <f t="shared" ref="F4:F67" si="0">IF(COUNTA(G4:AI4)=0,"","x")</f>
        <v/>
      </c>
      <c r="AK4" s="90"/>
    </row>
    <row r="5" spans="1:37" x14ac:dyDescent="0.3">
      <c r="A5" s="16">
        <v>13</v>
      </c>
      <c r="B5" s="5" t="s">
        <v>423</v>
      </c>
      <c r="C5" s="1" t="str">
        <f>VLOOKUP(A5,'MOP Actions'!A:C,3,0)</f>
        <v>1.3 Plan routing direct or consolidation</v>
      </c>
      <c r="D5" s="1">
        <v>3</v>
      </c>
      <c r="E5" s="7" t="s">
        <v>465</v>
      </c>
      <c r="F5" s="7" t="str">
        <f t="shared" si="0"/>
        <v>x</v>
      </c>
      <c r="I5" s="2" t="s">
        <v>221</v>
      </c>
      <c r="M5" s="2" t="s">
        <v>221</v>
      </c>
      <c r="P5" s="2" t="s">
        <v>221</v>
      </c>
      <c r="S5" s="2" t="s">
        <v>221</v>
      </c>
      <c r="U5" s="2" t="s">
        <v>221</v>
      </c>
      <c r="V5" s="2" t="s">
        <v>221</v>
      </c>
      <c r="W5" s="2" t="s">
        <v>221</v>
      </c>
      <c r="X5" s="2" t="s">
        <v>221</v>
      </c>
      <c r="AA5" s="2" t="s">
        <v>221</v>
      </c>
      <c r="AC5" s="2" t="s">
        <v>221</v>
      </c>
      <c r="AE5" s="2" t="s">
        <v>221</v>
      </c>
      <c r="AF5" s="2" t="s">
        <v>221</v>
      </c>
      <c r="AG5" s="2" t="s">
        <v>221</v>
      </c>
      <c r="AK5" s="90"/>
    </row>
    <row r="6" spans="1:37" x14ac:dyDescent="0.3">
      <c r="A6" s="16">
        <v>14</v>
      </c>
      <c r="B6" s="5" t="s">
        <v>423</v>
      </c>
      <c r="C6" s="1" t="str">
        <f>VLOOKUP(A6,'MOP Actions'!A:C,3,0)</f>
        <v>1.4 Request capacity against forwarder or carrier inventories</v>
      </c>
      <c r="D6" s="1">
        <v>4</v>
      </c>
      <c r="E6" s="7" t="s">
        <v>465</v>
      </c>
      <c r="F6" s="7" t="str">
        <f t="shared" si="0"/>
        <v>x</v>
      </c>
      <c r="H6" s="2" t="s">
        <v>221</v>
      </c>
      <c r="AK6" s="90"/>
    </row>
    <row r="7" spans="1:37" x14ac:dyDescent="0.3">
      <c r="A7" s="16">
        <v>15</v>
      </c>
      <c r="B7" s="5" t="s">
        <v>423</v>
      </c>
      <c r="C7" s="1" t="str">
        <f>VLOOKUP(A7,'MOP Actions'!A:C,3,0)</f>
        <v>1.5 Confirm capacity</v>
      </c>
      <c r="D7" s="1">
        <v>5</v>
      </c>
      <c r="E7" s="7" t="s">
        <v>73</v>
      </c>
      <c r="F7" s="7" t="str">
        <f t="shared" si="0"/>
        <v>x</v>
      </c>
      <c r="G7" s="2" t="s">
        <v>221</v>
      </c>
      <c r="AK7" s="90"/>
    </row>
    <row r="8" spans="1:37" x14ac:dyDescent="0.3">
      <c r="A8" s="16">
        <v>16</v>
      </c>
      <c r="B8" s="5" t="s">
        <v>423</v>
      </c>
      <c r="C8" s="1" t="str">
        <f>VLOOKUP(A8,'MOP Actions'!A:C,3,0)</f>
        <v>1.6 Create routemaps &amp; share</v>
      </c>
      <c r="D8" s="1">
        <v>6</v>
      </c>
      <c r="E8" s="7" t="s">
        <v>465</v>
      </c>
      <c r="F8" s="7" t="str">
        <f t="shared" si="0"/>
        <v>x</v>
      </c>
      <c r="K8" s="2" t="s">
        <v>221</v>
      </c>
      <c r="AF8" s="2" t="s">
        <v>221</v>
      </c>
      <c r="AG8" s="2" t="s">
        <v>221</v>
      </c>
      <c r="AK8" s="90"/>
    </row>
    <row r="9" spans="1:37" x14ac:dyDescent="0.3">
      <c r="A9" s="16">
        <v>17</v>
      </c>
      <c r="B9" s="5" t="s">
        <v>423</v>
      </c>
      <c r="C9" s="1" t="str">
        <f>VLOOKUP(A9,'MOP Actions'!A:C,3,0)</f>
        <v>1.7 Arrange pick-up of freight</v>
      </c>
      <c r="D9" s="1">
        <v>7</v>
      </c>
      <c r="E9" s="7" t="s">
        <v>51</v>
      </c>
      <c r="F9" s="7" t="str">
        <f t="shared" si="0"/>
        <v>x</v>
      </c>
      <c r="AC9" s="2" t="s">
        <v>221</v>
      </c>
      <c r="AK9" s="90"/>
    </row>
    <row r="10" spans="1:37" x14ac:dyDescent="0.3">
      <c r="A10" s="16">
        <v>21</v>
      </c>
      <c r="B10" s="5" t="s">
        <v>424</v>
      </c>
      <c r="C10" s="1" t="str">
        <f>VLOOKUP(A10,'MOP Actions'!A:C,3,0)</f>
        <v>2.1 Labeling freight</v>
      </c>
      <c r="D10" s="1">
        <v>8</v>
      </c>
      <c r="E10" s="7" t="s">
        <v>51</v>
      </c>
      <c r="F10" s="7" t="str">
        <f t="shared" si="0"/>
        <v/>
      </c>
      <c r="AK10" s="90"/>
    </row>
    <row r="11" spans="1:37" x14ac:dyDescent="0.3">
      <c r="A11" s="16">
        <v>22</v>
      </c>
      <c r="B11" s="5" t="s">
        <v>424</v>
      </c>
      <c r="C11" s="1" t="str">
        <f>VLOOKUP(A11,'MOP Actions'!A:C,3,0)</f>
        <v>2.2 Associate unique piece level information with booking</v>
      </c>
      <c r="D11" s="1">
        <v>9</v>
      </c>
      <c r="E11" s="7" t="s">
        <v>51</v>
      </c>
      <c r="F11" s="7" t="str">
        <f t="shared" si="0"/>
        <v>x</v>
      </c>
      <c r="AF11" s="2" t="s">
        <v>221</v>
      </c>
      <c r="AG11" s="2" t="s">
        <v>221</v>
      </c>
      <c r="AK11" s="90"/>
    </row>
    <row r="12" spans="1:37" x14ac:dyDescent="0.3">
      <c r="A12" s="16">
        <v>23</v>
      </c>
      <c r="B12" s="5" t="s">
        <v>424</v>
      </c>
      <c r="C12" s="1" t="str">
        <f>VLOOKUP(A12,'MOP Actions'!A:C,3,0)</f>
        <v>2.3 Pick-up freight</v>
      </c>
      <c r="D12" s="1">
        <v>10</v>
      </c>
      <c r="E12" s="7" t="s">
        <v>465</v>
      </c>
      <c r="F12" s="7" t="str">
        <f t="shared" si="0"/>
        <v>x</v>
      </c>
      <c r="R12" s="2" t="s">
        <v>221</v>
      </c>
      <c r="AG12" s="2" t="s">
        <v>221</v>
      </c>
      <c r="AK12" s="90"/>
    </row>
    <row r="13" spans="1:37" x14ac:dyDescent="0.3">
      <c r="A13" s="16">
        <v>31</v>
      </c>
      <c r="B13" s="5" t="s">
        <v>425</v>
      </c>
      <c r="C13" s="1" t="str">
        <f>VLOOKUP(A13,'MOP Actions'!A:C,3,0)</f>
        <v>3.1 Arrival of truck at forwarder branch facility</v>
      </c>
      <c r="D13" s="1">
        <v>11</v>
      </c>
      <c r="E13" s="7" t="s">
        <v>465</v>
      </c>
      <c r="F13" s="7" t="str">
        <f t="shared" si="0"/>
        <v>x</v>
      </c>
      <c r="R13" s="2" t="s">
        <v>221</v>
      </c>
      <c r="AG13" s="2" t="s">
        <v>221</v>
      </c>
      <c r="AK13" s="90"/>
    </row>
    <row r="14" spans="1:37" x14ac:dyDescent="0.3">
      <c r="A14" s="16">
        <v>32</v>
      </c>
      <c r="B14" s="5" t="s">
        <v>425</v>
      </c>
      <c r="C14" s="1" t="str">
        <f>VLOOKUP(A14,'MOP Actions'!A:C,3,0)</f>
        <v>3.2 Check/apply labelling &amp; verify physical integrity of packages</v>
      </c>
      <c r="D14" s="1">
        <v>12</v>
      </c>
      <c r="E14" s="7" t="s">
        <v>465</v>
      </c>
      <c r="F14" s="7" t="str">
        <f t="shared" si="0"/>
        <v/>
      </c>
      <c r="AK14" s="89"/>
    </row>
    <row r="15" spans="1:37" x14ac:dyDescent="0.3">
      <c r="A15" s="16">
        <v>33</v>
      </c>
      <c r="B15" s="5" t="s">
        <v>425</v>
      </c>
      <c r="C15" s="1" t="str">
        <f>VLOOKUP(A15,'MOP Actions'!A:C,3,0)</f>
        <v>3.3 Check Information matches actual freight + security</v>
      </c>
      <c r="D15" s="1">
        <v>13</v>
      </c>
      <c r="E15" s="7" t="s">
        <v>465</v>
      </c>
      <c r="F15" s="7" t="str">
        <f t="shared" si="0"/>
        <v/>
      </c>
      <c r="AK15" s="89"/>
    </row>
    <row r="16" spans="1:37" x14ac:dyDescent="0.3">
      <c r="A16" s="16">
        <v>34</v>
      </c>
      <c r="B16" s="5" t="s">
        <v>425</v>
      </c>
      <c r="C16" s="1" t="str">
        <f>VLOOKUP(A16,'MOP Actions'!A:C,3,0)</f>
        <v>3.4 Check accuracy of booking &amp; adjust if needed</v>
      </c>
      <c r="D16" s="1">
        <v>14</v>
      </c>
      <c r="E16" s="7" t="s">
        <v>465</v>
      </c>
      <c r="F16" s="7" t="str">
        <f t="shared" si="0"/>
        <v/>
      </c>
      <c r="AK16" s="89"/>
    </row>
    <row r="17" spans="1:37" x14ac:dyDescent="0.3">
      <c r="A17" s="16">
        <v>35</v>
      </c>
      <c r="B17" s="5" t="s">
        <v>425</v>
      </c>
      <c r="C17" s="1" t="str">
        <f>VLOOKUP(A17,'MOP Actions'!A:C,3,0)</f>
        <v>3.5 Create shipment record</v>
      </c>
      <c r="D17" s="1">
        <v>15</v>
      </c>
      <c r="E17" s="7" t="s">
        <v>465</v>
      </c>
      <c r="F17" s="7" t="str">
        <f t="shared" si="0"/>
        <v>x</v>
      </c>
      <c r="L17" s="2" t="s">
        <v>221</v>
      </c>
      <c r="Z17" s="2" t="s">
        <v>221</v>
      </c>
      <c r="AA17" s="2" t="s">
        <v>221</v>
      </c>
      <c r="AB17" s="2" t="s">
        <v>221</v>
      </c>
      <c r="AD17" s="2" t="s">
        <v>221</v>
      </c>
      <c r="AK17" s="90"/>
    </row>
    <row r="18" spans="1:37" x14ac:dyDescent="0.3">
      <c r="A18" s="16">
        <v>36</v>
      </c>
      <c r="B18" s="5" t="s">
        <v>425</v>
      </c>
      <c r="C18" s="1" t="str">
        <f>VLOOKUP(A18,'MOP Actions'!A:C,3,0)</f>
        <v>3.6 Sort &amp; transfer freight to build or storage locations</v>
      </c>
      <c r="D18" s="1">
        <v>16</v>
      </c>
      <c r="E18" s="7" t="s">
        <v>465</v>
      </c>
      <c r="F18" s="7" t="str">
        <f t="shared" si="0"/>
        <v>x</v>
      </c>
      <c r="R18" s="2" t="s">
        <v>221</v>
      </c>
      <c r="AC18" s="2" t="s">
        <v>221</v>
      </c>
      <c r="AE18" s="2" t="s">
        <v>221</v>
      </c>
      <c r="AG18" s="2" t="s">
        <v>221</v>
      </c>
      <c r="AK18" s="89"/>
    </row>
    <row r="19" spans="1:37" x14ac:dyDescent="0.3">
      <c r="A19" s="16">
        <v>41</v>
      </c>
      <c r="B19" s="5" t="s">
        <v>426</v>
      </c>
      <c r="C19" s="1" t="str">
        <f>VLOOKUP(A19,'MOP Actions'!A:C,3,0)</f>
        <v>4.1 Confirm information to hub</v>
      </c>
      <c r="D19" s="1">
        <v>17</v>
      </c>
      <c r="E19" s="7" t="s">
        <v>465</v>
      </c>
      <c r="F19" s="7" t="str">
        <f t="shared" si="0"/>
        <v/>
      </c>
      <c r="AK19" s="89"/>
    </row>
    <row r="20" spans="1:37" x14ac:dyDescent="0.3">
      <c r="A20" s="16">
        <v>42</v>
      </c>
      <c r="B20" s="5" t="s">
        <v>426</v>
      </c>
      <c r="C20" s="1" t="str">
        <f>VLOOKUP(A20,'MOP Actions'!A:C,3,0)</f>
        <v>4.2 Issue loading list for truck to hub / load freight</v>
      </c>
      <c r="D20" s="1">
        <v>18</v>
      </c>
      <c r="E20" s="7" t="s">
        <v>465</v>
      </c>
      <c r="F20" s="7" t="str">
        <f t="shared" si="0"/>
        <v>x</v>
      </c>
      <c r="R20" s="2" t="s">
        <v>221</v>
      </c>
      <c r="AF20" s="2" t="s">
        <v>221</v>
      </c>
      <c r="AG20" s="2" t="s">
        <v>221</v>
      </c>
      <c r="AK20" s="90"/>
    </row>
    <row r="21" spans="1:37" x14ac:dyDescent="0.3">
      <c r="A21" s="16">
        <v>43</v>
      </c>
      <c r="B21" s="5" t="s">
        <v>426</v>
      </c>
      <c r="C21" s="1" t="str">
        <f>VLOOKUP(A21,'MOP Actions'!A:C,3,0)</f>
        <v>4.3 Departure of loaded truck from forwarder branch facility to forwarder hub</v>
      </c>
      <c r="D21" s="1">
        <v>19</v>
      </c>
      <c r="E21" s="7" t="s">
        <v>465</v>
      </c>
      <c r="F21" s="7" t="str">
        <f t="shared" si="0"/>
        <v>x</v>
      </c>
      <c r="AG21" s="2" t="s">
        <v>221</v>
      </c>
      <c r="AK21" s="89"/>
    </row>
    <row r="22" spans="1:37" x14ac:dyDescent="0.3">
      <c r="A22" s="16">
        <v>51</v>
      </c>
      <c r="B22" s="5" t="s">
        <v>427</v>
      </c>
      <c r="C22" s="1" t="str">
        <f>VLOOKUP(A22,'MOP Actions'!A:C,3,0)</f>
        <v>5.1 Arrival/unload of truck at forwarder hub</v>
      </c>
      <c r="D22" s="1">
        <v>20</v>
      </c>
      <c r="E22" s="7" t="s">
        <v>465</v>
      </c>
      <c r="F22" s="7" t="str">
        <f t="shared" si="0"/>
        <v>x</v>
      </c>
      <c r="R22" s="2" t="s">
        <v>221</v>
      </c>
      <c r="AG22" s="2" t="s">
        <v>221</v>
      </c>
      <c r="AK22" s="89"/>
    </row>
    <row r="23" spans="1:37" x14ac:dyDescent="0.3">
      <c r="A23" s="16">
        <v>52</v>
      </c>
      <c r="B23" s="5" t="s">
        <v>427</v>
      </c>
      <c r="C23" s="1" t="str">
        <f>VLOOKUP(A23,'MOP Actions'!A:C,3,0)</f>
        <v>5.2 Check/verify physical integrity of truckload</v>
      </c>
      <c r="D23" s="1">
        <v>21</v>
      </c>
      <c r="E23" s="7" t="s">
        <v>465</v>
      </c>
      <c r="F23" s="7" t="str">
        <f t="shared" si="0"/>
        <v/>
      </c>
      <c r="AK23" s="89"/>
    </row>
    <row r="24" spans="1:37" x14ac:dyDescent="0.3">
      <c r="A24" s="16">
        <v>53</v>
      </c>
      <c r="B24" s="5" t="s">
        <v>427</v>
      </c>
      <c r="C24" s="1" t="str">
        <f>VLOOKUP(A24,'MOP Actions'!A:C,3,0)</f>
        <v>5.3 Check security status of shipment</v>
      </c>
      <c r="D24" s="1">
        <v>22</v>
      </c>
      <c r="E24" s="7" t="s">
        <v>465</v>
      </c>
      <c r="F24" s="7" t="str">
        <f t="shared" si="0"/>
        <v>x</v>
      </c>
      <c r="Y24" s="2" t="s">
        <v>221</v>
      </c>
      <c r="Z24" s="2" t="s">
        <v>221</v>
      </c>
      <c r="AB24" s="2" t="s">
        <v>221</v>
      </c>
      <c r="AK24" s="89"/>
    </row>
    <row r="25" spans="1:37" x14ac:dyDescent="0.3">
      <c r="A25" s="16">
        <v>54</v>
      </c>
      <c r="B25" s="5" t="s">
        <v>427</v>
      </c>
      <c r="C25" s="1" t="str">
        <f>VLOOKUP(A25,'MOP Actions'!A:C,3,0)</f>
        <v>5.4 Create (M)AWB shipment record &amp; consolidation manifest</v>
      </c>
      <c r="D25" s="1">
        <v>23</v>
      </c>
      <c r="E25" s="7" t="s">
        <v>465</v>
      </c>
      <c r="F25" s="7" t="str">
        <f t="shared" si="0"/>
        <v>x</v>
      </c>
      <c r="AI25" s="2" t="s">
        <v>221</v>
      </c>
      <c r="AK25" s="89"/>
    </row>
    <row r="26" spans="1:37" x14ac:dyDescent="0.3">
      <c r="A26" s="16">
        <v>55</v>
      </c>
      <c r="B26" s="5" t="s">
        <v>427</v>
      </c>
      <c r="C26" s="1" t="str">
        <f>VLOOKUP(A26,'MOP Actions'!A:C,3,0)</f>
        <v>5.5 Send freight picking instructions to warehouse</v>
      </c>
      <c r="D26" s="1">
        <v>24</v>
      </c>
      <c r="E26" s="7" t="s">
        <v>465</v>
      </c>
      <c r="F26" s="7" t="str">
        <f t="shared" si="0"/>
        <v/>
      </c>
      <c r="AK26" s="89"/>
    </row>
    <row r="27" spans="1:37" x14ac:dyDescent="0.3">
      <c r="A27" s="16">
        <v>56</v>
      </c>
      <c r="B27" s="5" t="s">
        <v>427</v>
      </c>
      <c r="C27" s="1" t="str">
        <f>VLOOKUP(A27,'MOP Actions'!A:C,3,0)</f>
        <v>5.6 Prepare shipment for export</v>
      </c>
      <c r="D27" s="1">
        <v>25</v>
      </c>
      <c r="E27" s="7" t="s">
        <v>465</v>
      </c>
      <c r="F27" s="7" t="str">
        <f t="shared" si="0"/>
        <v>x</v>
      </c>
      <c r="L27" s="2" t="s">
        <v>221</v>
      </c>
      <c r="R27" s="2" t="s">
        <v>221</v>
      </c>
      <c r="AH27" s="2" t="s">
        <v>221</v>
      </c>
      <c r="AK27" s="89"/>
    </row>
    <row r="28" spans="1:37" x14ac:dyDescent="0.3">
      <c r="A28" s="16">
        <v>61</v>
      </c>
      <c r="B28" s="5" t="s">
        <v>428</v>
      </c>
      <c r="C28" s="1" t="str">
        <f>VLOOKUP(A28,'MOP Actions'!A:C,3,0)</f>
        <v>6.1 Issue loading list for truck to carrier / load freight</v>
      </c>
      <c r="D28" s="1">
        <v>26</v>
      </c>
      <c r="E28" s="7" t="s">
        <v>465</v>
      </c>
      <c r="F28" s="7" t="str">
        <f t="shared" si="0"/>
        <v>x</v>
      </c>
      <c r="R28" s="2" t="s">
        <v>221</v>
      </c>
      <c r="AF28" s="2" t="s">
        <v>221</v>
      </c>
      <c r="AG28" s="2" t="s">
        <v>221</v>
      </c>
      <c r="AK28" s="89"/>
    </row>
    <row r="29" spans="1:37" x14ac:dyDescent="0.3">
      <c r="A29" s="16">
        <v>62</v>
      </c>
      <c r="B29" s="5" t="s">
        <v>428</v>
      </c>
      <c r="C29" s="1" t="str">
        <f>VLOOKUP(A29,'MOP Actions'!A:C,3,0)</f>
        <v>6.2 Departure of loaded truck from forwarder hub to carrier domain</v>
      </c>
      <c r="D29" s="1">
        <v>27</v>
      </c>
      <c r="E29" s="7" t="s">
        <v>465</v>
      </c>
      <c r="F29" s="7" t="str">
        <f t="shared" si="0"/>
        <v>x</v>
      </c>
      <c r="AG29" s="2" t="s">
        <v>221</v>
      </c>
      <c r="AK29" s="89"/>
    </row>
    <row r="30" spans="1:37" x14ac:dyDescent="0.3">
      <c r="A30" s="16">
        <v>63</v>
      </c>
      <c r="B30" s="5" t="s">
        <v>428</v>
      </c>
      <c r="C30" s="1" t="str">
        <f>VLOOKUP(A30,'MOP Actions'!A:C,3,0)</f>
        <v>6.3 Transmit forwarder information to carrier</v>
      </c>
      <c r="D30" s="1">
        <v>28</v>
      </c>
      <c r="E30" s="7" t="s">
        <v>465</v>
      </c>
      <c r="F30" s="7" t="str">
        <f t="shared" si="0"/>
        <v/>
      </c>
      <c r="AK30" s="89"/>
    </row>
    <row r="31" spans="1:37" x14ac:dyDescent="0.3">
      <c r="A31" s="16">
        <v>64</v>
      </c>
      <c r="B31" s="5" t="s">
        <v>428</v>
      </c>
      <c r="C31" s="1" t="str">
        <f>VLOOKUP(A31,'MOP Actions'!A:C,3,0)</f>
        <v>6.4 Arrival of truck at carrier domain</v>
      </c>
      <c r="D31" s="1">
        <v>29</v>
      </c>
      <c r="E31" s="7" t="s">
        <v>465</v>
      </c>
      <c r="F31" s="7" t="str">
        <f t="shared" si="0"/>
        <v>x</v>
      </c>
      <c r="AG31" s="2" t="s">
        <v>221</v>
      </c>
      <c r="AK31" s="89"/>
    </row>
    <row r="32" spans="1:37" x14ac:dyDescent="0.3">
      <c r="A32" s="16">
        <v>71</v>
      </c>
      <c r="B32" s="5" t="s">
        <v>429</v>
      </c>
      <c r="C32" s="1" t="str">
        <f>VLOOKUP(A32,'MOP Actions'!A:C,3,0)</f>
        <v>7.1 Channel forwarder information to GHA where applicable</v>
      </c>
      <c r="D32" s="1">
        <v>30</v>
      </c>
      <c r="E32" s="7" t="s">
        <v>73</v>
      </c>
      <c r="F32" s="7" t="str">
        <f t="shared" si="0"/>
        <v/>
      </c>
      <c r="AK32" s="89"/>
    </row>
    <row r="33" spans="1:34" x14ac:dyDescent="0.3">
      <c r="A33" s="16">
        <v>72</v>
      </c>
      <c r="B33" s="5" t="s">
        <v>429</v>
      </c>
      <c r="C33" s="1" t="str">
        <f>VLOOKUP(A33,'MOP Actions'!A:C,3,0)</f>
        <v>7.2 Assign unloading slot and position to truck</v>
      </c>
      <c r="D33" s="1">
        <v>31</v>
      </c>
      <c r="E33" s="7" t="s">
        <v>73</v>
      </c>
      <c r="F33" s="7" t="str">
        <f t="shared" si="0"/>
        <v>x</v>
      </c>
      <c r="AF33" s="2" t="s">
        <v>221</v>
      </c>
      <c r="AG33" s="2" t="s">
        <v>221</v>
      </c>
    </row>
    <row r="34" spans="1:34" x14ac:dyDescent="0.3">
      <c r="A34" s="16">
        <v>73</v>
      </c>
      <c r="B34" s="5" t="s">
        <v>429</v>
      </c>
      <c r="C34" s="1" t="str">
        <f>VLOOKUP(A34,'MOP Actions'!A:C,3,0)</f>
        <v>7.3 Validate security / customs status of truck</v>
      </c>
      <c r="D34" s="1">
        <v>32</v>
      </c>
      <c r="E34" s="7" t="s">
        <v>73</v>
      </c>
      <c r="F34" s="7" t="str">
        <f t="shared" si="0"/>
        <v>x</v>
      </c>
      <c r="AG34" s="2" t="s">
        <v>221</v>
      </c>
    </row>
    <row r="35" spans="1:34" x14ac:dyDescent="0.3">
      <c r="A35" s="16">
        <v>74</v>
      </c>
      <c r="B35" s="5" t="s">
        <v>429</v>
      </c>
      <c r="C35" s="1" t="str">
        <f>VLOOKUP(A35,'MOP Actions'!A:C,3,0)</f>
        <v>7.4 Unload truck / Receive shipments transferred from other carriers</v>
      </c>
      <c r="D35" s="1">
        <v>33</v>
      </c>
      <c r="E35" s="7" t="s">
        <v>73</v>
      </c>
      <c r="F35" s="7" t="str">
        <f t="shared" si="0"/>
        <v>x</v>
      </c>
      <c r="R35" s="2" t="s">
        <v>221</v>
      </c>
    </row>
    <row r="36" spans="1:34" x14ac:dyDescent="0.3">
      <c r="A36" s="16">
        <v>75</v>
      </c>
      <c r="B36" s="5" t="s">
        <v>429</v>
      </c>
      <c r="C36" s="1" t="str">
        <f>VLOOKUP(A36,'MOP Actions'!A:C,3,0)</f>
        <v>7.5 Secure freight as applicable</v>
      </c>
      <c r="D36" s="1">
        <v>34</v>
      </c>
      <c r="E36" s="7" t="s">
        <v>73</v>
      </c>
      <c r="F36" s="7" t="str">
        <f t="shared" si="0"/>
        <v>x</v>
      </c>
      <c r="Y36" s="2" t="s">
        <v>221</v>
      </c>
      <c r="Z36" s="2" t="s">
        <v>221</v>
      </c>
      <c r="AB36" s="2" t="s">
        <v>221</v>
      </c>
    </row>
    <row r="37" spans="1:34" x14ac:dyDescent="0.3">
      <c r="A37" s="16">
        <v>76</v>
      </c>
      <c r="B37" s="5" t="s">
        <v>429</v>
      </c>
      <c r="C37" s="1" t="str">
        <f>VLOOKUP(A37,'MOP Actions'!A:C,3,0)</f>
        <v>7.6 Check Booking Information Matches Actual Freight</v>
      </c>
      <c r="D37" s="1">
        <v>35</v>
      </c>
      <c r="E37" s="7" t="s">
        <v>73</v>
      </c>
      <c r="F37" s="7" t="str">
        <f t="shared" si="0"/>
        <v/>
      </c>
    </row>
    <row r="38" spans="1:34" x14ac:dyDescent="0.3">
      <c r="A38" s="16">
        <v>81</v>
      </c>
      <c r="B38" s="5" t="s">
        <v>430</v>
      </c>
      <c r="C38" s="1" t="str">
        <f>VLOOKUP(A38,'MOP Actions'!A:C,3,0)</f>
        <v>8.1 Verify Shipment Security Cleared</v>
      </c>
      <c r="D38" s="1">
        <v>36</v>
      </c>
      <c r="E38" s="7" t="s">
        <v>73</v>
      </c>
      <c r="F38" s="7" t="str">
        <f t="shared" si="0"/>
        <v/>
      </c>
    </row>
    <row r="39" spans="1:34" x14ac:dyDescent="0.3">
      <c r="A39" s="16">
        <v>82</v>
      </c>
      <c r="B39" s="5" t="s">
        <v>430</v>
      </c>
      <c r="C39" s="1" t="str">
        <f>VLOOKUP(A39,'MOP Actions'!A:C,3,0)</f>
        <v>8.2 Perform physical ready for carriage checks</v>
      </c>
      <c r="D39" s="1">
        <v>37</v>
      </c>
      <c r="E39" s="7" t="s">
        <v>73</v>
      </c>
      <c r="F39" s="7" t="str">
        <f t="shared" si="0"/>
        <v/>
      </c>
    </row>
    <row r="40" spans="1:34" x14ac:dyDescent="0.3">
      <c r="A40" s="16">
        <v>83</v>
      </c>
      <c r="B40" s="5" t="s">
        <v>430</v>
      </c>
      <c r="C40" s="1" t="str">
        <f>VLOOKUP(A40,'MOP Actions'!A:C,3,0)</f>
        <v>8.3 Validate information to confirm Ready for Carriage</v>
      </c>
      <c r="D40" s="1">
        <v>38</v>
      </c>
      <c r="E40" s="7" t="s">
        <v>73</v>
      </c>
      <c r="F40" s="7" t="str">
        <f t="shared" si="0"/>
        <v>x</v>
      </c>
      <c r="R40" s="2" t="s">
        <v>221</v>
      </c>
    </row>
    <row r="41" spans="1:34" x14ac:dyDescent="0.3">
      <c r="A41" s="16">
        <v>91</v>
      </c>
      <c r="B41" s="5" t="s">
        <v>431</v>
      </c>
      <c r="C41" s="1" t="str">
        <f>VLOOKUP(A41,'MOP Actions'!A:C,3,0)</f>
        <v>9.1 Shipments in transit received from process 13</v>
      </c>
      <c r="D41" s="1">
        <v>39</v>
      </c>
      <c r="E41" s="7" t="s">
        <v>73</v>
      </c>
      <c r="F41" s="7" t="str">
        <f t="shared" si="0"/>
        <v>x</v>
      </c>
      <c r="R41" s="2" t="s">
        <v>221</v>
      </c>
    </row>
    <row r="42" spans="1:34" x14ac:dyDescent="0.3">
      <c r="A42" s="16">
        <v>92</v>
      </c>
      <c r="B42" s="5" t="s">
        <v>431</v>
      </c>
      <c r="C42" s="1" t="str">
        <f>VLOOKUP(A42,'MOP Actions'!A:C,3,0)</f>
        <v>9.2 Shipments in transit security cleared</v>
      </c>
      <c r="D42" s="1">
        <v>40</v>
      </c>
      <c r="E42" s="7" t="s">
        <v>73</v>
      </c>
      <c r="F42" s="7" t="str">
        <f t="shared" si="0"/>
        <v>x</v>
      </c>
      <c r="Y42" s="2" t="s">
        <v>221</v>
      </c>
      <c r="Z42" s="2" t="s">
        <v>221</v>
      </c>
      <c r="AB42" s="2" t="s">
        <v>221</v>
      </c>
    </row>
    <row r="43" spans="1:34" x14ac:dyDescent="0.3">
      <c r="A43" s="16">
        <v>93</v>
      </c>
      <c r="B43" s="5" t="s">
        <v>431</v>
      </c>
      <c r="C43" s="1" t="str">
        <f>VLOOKUP(A43,'MOP Actions'!A:C,3,0)</f>
        <v>9.3 Plan flight and send booking list to warehouse</v>
      </c>
      <c r="D43" s="1">
        <v>41</v>
      </c>
      <c r="E43" s="7" t="s">
        <v>73</v>
      </c>
      <c r="F43" s="7" t="str">
        <f t="shared" si="0"/>
        <v/>
      </c>
    </row>
    <row r="44" spans="1:34" x14ac:dyDescent="0.3">
      <c r="A44" s="16">
        <v>94</v>
      </c>
      <c r="B44" s="5" t="s">
        <v>431</v>
      </c>
      <c r="C44" s="1" t="str">
        <f>VLOOKUP(A44,'MOP Actions'!A:C,3,0)</f>
        <v>9.4 Collect freight and unitize as planned</v>
      </c>
      <c r="D44" s="1">
        <v>42</v>
      </c>
      <c r="E44" s="7" t="s">
        <v>73</v>
      </c>
      <c r="F44" s="7" t="str">
        <f t="shared" si="0"/>
        <v>x</v>
      </c>
      <c r="R44" s="2" t="s">
        <v>221</v>
      </c>
      <c r="AH44" s="2" t="s">
        <v>221</v>
      </c>
    </row>
    <row r="45" spans="1:34" x14ac:dyDescent="0.3">
      <c r="A45" s="16">
        <v>95</v>
      </c>
      <c r="B45" s="5" t="s">
        <v>431</v>
      </c>
      <c r="C45" s="1" t="str">
        <f>VLOOKUP(A45,'MOP Actions'!A:C,3,0)</f>
        <v>9.5 Consolidate information</v>
      </c>
      <c r="D45" s="1">
        <v>43</v>
      </c>
      <c r="E45" s="7" t="s">
        <v>73</v>
      </c>
      <c r="F45" s="7" t="str">
        <f t="shared" si="0"/>
        <v/>
      </c>
    </row>
    <row r="46" spans="1:34" x14ac:dyDescent="0.3">
      <c r="A46" s="16">
        <v>101</v>
      </c>
      <c r="B46" s="5" t="s">
        <v>432</v>
      </c>
      <c r="C46" s="1" t="str">
        <f>VLOOKUP(A46,'MOP Actions'!A:C,3,0)</f>
        <v>10.1 Move shipments from warehouse to hold area for ramp transport</v>
      </c>
      <c r="D46" s="1">
        <v>44</v>
      </c>
      <c r="E46" s="7" t="s">
        <v>745</v>
      </c>
      <c r="F46" s="7" t="str">
        <f t="shared" si="0"/>
        <v>x</v>
      </c>
      <c r="R46" s="2" t="s">
        <v>221</v>
      </c>
      <c r="AF46" s="2" t="s">
        <v>221</v>
      </c>
      <c r="AG46" s="2" t="s">
        <v>221</v>
      </c>
    </row>
    <row r="47" spans="1:34" x14ac:dyDescent="0.3">
      <c r="A47" s="16">
        <v>102</v>
      </c>
      <c r="B47" s="5" t="s">
        <v>432</v>
      </c>
      <c r="C47" s="1" t="str">
        <f>VLOOKUP(A47,'MOP Actions'!A:C,3,0)</f>
        <v>10.2 Move shipments from hold area to parking position</v>
      </c>
      <c r="D47" s="1">
        <v>45</v>
      </c>
      <c r="E47" s="7" t="s">
        <v>745</v>
      </c>
      <c r="F47" s="7" t="str">
        <f t="shared" si="0"/>
        <v>x</v>
      </c>
      <c r="R47" s="2" t="s">
        <v>221</v>
      </c>
      <c r="AF47" s="2" t="s">
        <v>221</v>
      </c>
      <c r="AG47" s="2" t="s">
        <v>221</v>
      </c>
    </row>
    <row r="48" spans="1:34" x14ac:dyDescent="0.3">
      <c r="A48" s="16">
        <v>103</v>
      </c>
      <c r="B48" s="5" t="s">
        <v>432</v>
      </c>
      <c r="C48" s="1" t="str">
        <f>VLOOKUP(A48,'MOP Actions'!A:C,3,0)</f>
        <v>10.3 Load Aircraft as per Load Plan</v>
      </c>
      <c r="D48" s="1">
        <v>46</v>
      </c>
      <c r="E48" s="7" t="s">
        <v>745</v>
      </c>
      <c r="F48" s="7" t="str">
        <f t="shared" si="0"/>
        <v>x</v>
      </c>
      <c r="R48" s="2" t="s">
        <v>221</v>
      </c>
      <c r="AF48" s="2" t="s">
        <v>221</v>
      </c>
      <c r="AG48" s="2" t="s">
        <v>221</v>
      </c>
      <c r="AH48" s="2" t="s">
        <v>221</v>
      </c>
    </row>
    <row r="49" spans="1:34" x14ac:dyDescent="0.3">
      <c r="A49" s="16">
        <v>104</v>
      </c>
      <c r="B49" s="5" t="s">
        <v>432</v>
      </c>
      <c r="C49" s="1" t="str">
        <f>VLOOKUP(A49,'MOP Actions'!A:C,3,0)</f>
        <v>10.4 Resolve Discrepancies</v>
      </c>
      <c r="D49" s="1">
        <v>47</v>
      </c>
      <c r="E49" s="7" t="s">
        <v>745</v>
      </c>
      <c r="F49" s="7" t="str">
        <f t="shared" si="0"/>
        <v/>
      </c>
    </row>
    <row r="50" spans="1:34" x14ac:dyDescent="0.3">
      <c r="A50" s="16">
        <v>105</v>
      </c>
      <c r="B50" s="5" t="s">
        <v>432</v>
      </c>
      <c r="C50" s="1" t="str">
        <f>VLOOKUP(A50,'MOP Actions'!A:C,3,0)</f>
        <v>10.5 Departure of Aircraft</v>
      </c>
      <c r="D50" s="1">
        <v>48</v>
      </c>
      <c r="E50" s="7" t="s">
        <v>73</v>
      </c>
      <c r="F50" s="7" t="str">
        <f t="shared" si="0"/>
        <v>x</v>
      </c>
      <c r="AG50" s="2" t="s">
        <v>221</v>
      </c>
    </row>
    <row r="51" spans="1:34" x14ac:dyDescent="0.3">
      <c r="A51" s="16">
        <v>111</v>
      </c>
      <c r="B51" s="5" t="s">
        <v>433</v>
      </c>
      <c r="C51" s="1" t="str">
        <f>VLOOKUP(A51,'MOP Actions'!A:C,3,0)</f>
        <v>11.1 Transmit flight and shipment information to down line stations &amp; authorities</v>
      </c>
      <c r="D51" s="1">
        <v>49</v>
      </c>
      <c r="E51" s="7" t="s">
        <v>73</v>
      </c>
      <c r="F51" s="7" t="str">
        <f t="shared" si="0"/>
        <v/>
      </c>
    </row>
    <row r="52" spans="1:34" x14ac:dyDescent="0.3">
      <c r="A52" s="16">
        <v>121</v>
      </c>
      <c r="B52" s="5" t="s">
        <v>434</v>
      </c>
      <c r="C52" s="1" t="str">
        <f>VLOOKUP(A52,'MOP Actions'!A:C,3,0)</f>
        <v>12.1 Arrive flight at destination airport</v>
      </c>
      <c r="D52" s="1">
        <v>50</v>
      </c>
      <c r="E52" s="7" t="s">
        <v>73</v>
      </c>
      <c r="F52" s="7" t="str">
        <f t="shared" si="0"/>
        <v>x</v>
      </c>
      <c r="AG52" s="2" t="s">
        <v>221</v>
      </c>
    </row>
    <row r="53" spans="1:34" x14ac:dyDescent="0.3">
      <c r="A53" s="16">
        <v>122</v>
      </c>
      <c r="B53" s="5" t="s">
        <v>434</v>
      </c>
      <c r="C53" s="1" t="str">
        <f>VLOOKUP(A53,'MOP Actions'!A:C,3,0)</f>
        <v>12.2 Unload flight</v>
      </c>
      <c r="D53" s="1">
        <v>51</v>
      </c>
      <c r="E53" s="7" t="s">
        <v>745</v>
      </c>
      <c r="F53" s="7" t="str">
        <f t="shared" si="0"/>
        <v>x</v>
      </c>
      <c r="R53" s="2" t="s">
        <v>221</v>
      </c>
    </row>
    <row r="54" spans="1:34" x14ac:dyDescent="0.3">
      <c r="A54" s="16">
        <v>123</v>
      </c>
      <c r="B54" s="5" t="s">
        <v>434</v>
      </c>
      <c r="C54" s="1" t="str">
        <f>VLOOKUP(A54,'MOP Actions'!A:C,3,0)</f>
        <v>12.3 Move shipments to appropriate facility</v>
      </c>
      <c r="D54" s="1">
        <v>52</v>
      </c>
      <c r="E54" s="7" t="s">
        <v>745</v>
      </c>
      <c r="F54" s="7" t="str">
        <f t="shared" si="0"/>
        <v>x</v>
      </c>
      <c r="R54" s="2" t="s">
        <v>221</v>
      </c>
      <c r="AG54" s="2" t="s">
        <v>221</v>
      </c>
    </row>
    <row r="55" spans="1:34" x14ac:dyDescent="0.3">
      <c r="A55" s="16">
        <v>124</v>
      </c>
      <c r="B55" s="5" t="s">
        <v>434</v>
      </c>
      <c r="C55" s="1" t="str">
        <f>VLOOKUP(A55,'MOP Actions'!A:C,3,0)</f>
        <v>12.4 Receive shipments at warehouse</v>
      </c>
      <c r="D55" s="1">
        <v>53</v>
      </c>
      <c r="E55" s="7" t="s">
        <v>73</v>
      </c>
      <c r="F55" s="7" t="str">
        <f t="shared" si="0"/>
        <v>x</v>
      </c>
      <c r="R55" s="2" t="s">
        <v>221</v>
      </c>
      <c r="AH55" s="2" t="s">
        <v>221</v>
      </c>
    </row>
    <row r="56" spans="1:34" x14ac:dyDescent="0.3">
      <c r="A56" s="16">
        <v>131</v>
      </c>
      <c r="B56" s="5" t="s">
        <v>435</v>
      </c>
      <c r="C56" s="1" t="str">
        <f>VLOOKUP(A56,'MOP Actions'!A:C,3,0)</f>
        <v>13.1 Arrive shipments at warehouse</v>
      </c>
      <c r="D56" s="1">
        <v>54</v>
      </c>
      <c r="E56" s="7" t="s">
        <v>73</v>
      </c>
      <c r="F56" s="7" t="str">
        <f t="shared" si="0"/>
        <v>x</v>
      </c>
      <c r="R56" s="2" t="s">
        <v>221</v>
      </c>
    </row>
    <row r="57" spans="1:34" x14ac:dyDescent="0.3">
      <c r="A57" s="16">
        <v>132</v>
      </c>
      <c r="B57" s="5" t="s">
        <v>435</v>
      </c>
      <c r="C57" s="1" t="str">
        <f>VLOOKUP(A57,'MOP Actions'!A:C,3,0)</f>
        <v>13.2 Move shipments in transit to appropriate location (see process 9)</v>
      </c>
      <c r="D57" s="1">
        <v>55</v>
      </c>
      <c r="E57" s="7" t="s">
        <v>73</v>
      </c>
      <c r="F57" s="7" t="str">
        <f t="shared" si="0"/>
        <v>x</v>
      </c>
      <c r="R57" s="2" t="s">
        <v>221</v>
      </c>
    </row>
    <row r="58" spans="1:34" x14ac:dyDescent="0.3">
      <c r="A58" s="16">
        <v>133</v>
      </c>
      <c r="B58" s="5" t="s">
        <v>435</v>
      </c>
      <c r="C58" s="1" t="str">
        <f>VLOOKUP(A58,'MOP Actions'!A:C,3,0)</f>
        <v>13.3 Move shipments to be transferred to other carrier</v>
      </c>
      <c r="D58" s="1">
        <v>56</v>
      </c>
      <c r="E58" s="7" t="s">
        <v>73</v>
      </c>
      <c r="F58" s="7" t="str">
        <f t="shared" si="0"/>
        <v>x</v>
      </c>
      <c r="R58" s="2" t="s">
        <v>221</v>
      </c>
    </row>
    <row r="59" spans="1:34" x14ac:dyDescent="0.3">
      <c r="A59" s="16">
        <v>141</v>
      </c>
      <c r="B59" s="5" t="s">
        <v>436</v>
      </c>
      <c r="C59" s="1" t="str">
        <f>VLOOKUP(A59,'MOP Actions'!A:C,3,0)</f>
        <v>14.1 Store Freight for Import</v>
      </c>
      <c r="D59" s="1">
        <v>57</v>
      </c>
      <c r="E59" s="7" t="s">
        <v>73</v>
      </c>
      <c r="F59" s="7" t="str">
        <f t="shared" si="0"/>
        <v>x</v>
      </c>
      <c r="R59" s="2" t="s">
        <v>221</v>
      </c>
    </row>
    <row r="60" spans="1:34" x14ac:dyDescent="0.3">
      <c r="A60" s="16">
        <v>142</v>
      </c>
      <c r="B60" s="5" t="s">
        <v>436</v>
      </c>
      <c r="C60" s="1" t="str">
        <f>VLOOKUP(A60,'MOP Actions'!A:C,3,0)</f>
        <v>14.2 Notify Forwarder Freight and Information On Hand at Destination</v>
      </c>
      <c r="D60" s="1">
        <v>58</v>
      </c>
      <c r="E60" s="7" t="s">
        <v>73</v>
      </c>
      <c r="F60" s="7" t="str">
        <f t="shared" si="0"/>
        <v>x</v>
      </c>
      <c r="R60" s="2" t="s">
        <v>221</v>
      </c>
    </row>
    <row r="61" spans="1:34" x14ac:dyDescent="0.3">
      <c r="A61" s="16">
        <v>143</v>
      </c>
      <c r="B61" s="5" t="s">
        <v>436</v>
      </c>
      <c r="C61" s="1" t="str">
        <f>VLOOKUP(A61,'MOP Actions'!A:C,3,0)</f>
        <v>14.3 Hand over of Documents (Information) to Forwarder</v>
      </c>
      <c r="D61" s="1">
        <v>59</v>
      </c>
      <c r="E61" s="7" t="s">
        <v>73</v>
      </c>
      <c r="F61" s="7" t="str">
        <f t="shared" si="0"/>
        <v/>
      </c>
    </row>
    <row r="62" spans="1:34" x14ac:dyDescent="0.3">
      <c r="A62" s="16">
        <v>151</v>
      </c>
      <c r="B62" s="5" t="s">
        <v>437</v>
      </c>
      <c r="C62" s="1" t="str">
        <f>VLOOKUP(A62,'MOP Actions'!A:C,3,0)</f>
        <v>15.1 Check customs release status</v>
      </c>
      <c r="D62" s="1">
        <v>60</v>
      </c>
      <c r="E62" s="7" t="s">
        <v>73</v>
      </c>
      <c r="F62" s="7" t="str">
        <f t="shared" si="0"/>
        <v>x</v>
      </c>
      <c r="L62" s="2" t="s">
        <v>221</v>
      </c>
    </row>
    <row r="63" spans="1:34" x14ac:dyDescent="0.3">
      <c r="A63" s="16">
        <v>152</v>
      </c>
      <c r="B63" s="5" t="s">
        <v>437</v>
      </c>
      <c r="C63" s="1" t="str">
        <f>VLOOKUP(A63,'MOP Actions'!A:C,3,0)</f>
        <v>15.2 Prepare freight for handover</v>
      </c>
      <c r="D63" s="1">
        <v>61</v>
      </c>
      <c r="E63" s="7" t="s">
        <v>73</v>
      </c>
      <c r="F63" s="7" t="str">
        <f t="shared" si="0"/>
        <v>x</v>
      </c>
      <c r="R63" s="2" t="s">
        <v>221</v>
      </c>
    </row>
    <row r="64" spans="1:34" x14ac:dyDescent="0.3">
      <c r="A64" s="16">
        <v>153</v>
      </c>
      <c r="B64" s="5" t="s">
        <v>437</v>
      </c>
      <c r="C64" s="1" t="str">
        <f>VLOOKUP(A64,'MOP Actions'!A:C,3,0)</f>
        <v>15.3 Handover freight to forwarder</v>
      </c>
      <c r="D64" s="1">
        <v>62</v>
      </c>
      <c r="E64" s="7" t="s">
        <v>73</v>
      </c>
      <c r="F64" s="7" t="str">
        <f t="shared" si="0"/>
        <v>x</v>
      </c>
      <c r="R64" s="2" t="s">
        <v>221</v>
      </c>
      <c r="AF64" s="2" t="s">
        <v>221</v>
      </c>
      <c r="AG64" s="2" t="s">
        <v>221</v>
      </c>
    </row>
    <row r="65" spans="1:37" x14ac:dyDescent="0.3">
      <c r="A65" s="16">
        <v>161</v>
      </c>
      <c r="B65" s="5" t="s">
        <v>438</v>
      </c>
      <c r="C65" s="1" t="str">
        <f>VLOOKUP(A65,'MOP Actions'!A:C,3,0)</f>
        <v>16.1 Depart freight for forwarder hub</v>
      </c>
      <c r="D65" s="1">
        <v>63</v>
      </c>
      <c r="E65" s="7" t="s">
        <v>465</v>
      </c>
      <c r="F65" s="7" t="str">
        <f t="shared" si="0"/>
        <v>x</v>
      </c>
      <c r="R65" s="2" t="s">
        <v>221</v>
      </c>
      <c r="AG65" s="2" t="s">
        <v>221</v>
      </c>
      <c r="AK65" s="89"/>
    </row>
    <row r="66" spans="1:37" x14ac:dyDescent="0.3">
      <c r="A66" s="16">
        <v>162</v>
      </c>
      <c r="B66" s="5" t="s">
        <v>438</v>
      </c>
      <c r="C66" s="1" t="str">
        <f>VLOOKUP(A66,'MOP Actions'!A:C,3,0)</f>
        <v>16.2 Arrive/unload truck at forwarder hub</v>
      </c>
      <c r="D66" s="1">
        <v>64</v>
      </c>
      <c r="E66" s="7" t="s">
        <v>465</v>
      </c>
      <c r="F66" s="7" t="str">
        <f t="shared" si="0"/>
        <v>x</v>
      </c>
      <c r="R66" s="2" t="s">
        <v>221</v>
      </c>
      <c r="AF66" s="2" t="s">
        <v>221</v>
      </c>
      <c r="AG66" s="2" t="s">
        <v>221</v>
      </c>
      <c r="AH66" s="2" t="s">
        <v>221</v>
      </c>
      <c r="AK66" s="90"/>
    </row>
    <row r="67" spans="1:37" x14ac:dyDescent="0.3">
      <c r="A67" s="16">
        <v>163</v>
      </c>
      <c r="B67" s="5" t="s">
        <v>438</v>
      </c>
      <c r="C67" s="1" t="str">
        <f>VLOOKUP(A67,'MOP Actions'!A:C,3,0)</f>
        <v>16.3 Check shipment details against expected (after breakdown)</v>
      </c>
      <c r="D67" s="1">
        <v>65</v>
      </c>
      <c r="E67" s="7" t="s">
        <v>465</v>
      </c>
      <c r="F67" s="7" t="str">
        <f t="shared" si="0"/>
        <v>x</v>
      </c>
      <c r="R67" s="2" t="s">
        <v>221</v>
      </c>
      <c r="AK67" s="90"/>
    </row>
    <row r="68" spans="1:37" x14ac:dyDescent="0.3">
      <c r="A68" s="16">
        <v>164</v>
      </c>
      <c r="B68" s="5" t="s">
        <v>438</v>
      </c>
      <c r="C68" s="1" t="str">
        <f>VLOOKUP(A68,'MOP Actions'!A:C,3,0)</f>
        <v>16.4 Resolve discrepancies</v>
      </c>
      <c r="D68" s="1">
        <v>66</v>
      </c>
      <c r="E68" s="7" t="s">
        <v>465</v>
      </c>
      <c r="F68" s="7" t="str">
        <f t="shared" ref="F68:F80" si="1">IF(COUNTA(G68:AI68)=0,"","x")</f>
        <v/>
      </c>
      <c r="AK68" s="89"/>
    </row>
    <row r="69" spans="1:37" x14ac:dyDescent="0.3">
      <c r="A69" s="16">
        <v>165</v>
      </c>
      <c r="B69" s="5" t="s">
        <v>438</v>
      </c>
      <c r="C69" s="1" t="str">
        <f>VLOOKUP(A69,'MOP Actions'!A:C,3,0)</f>
        <v>16.5 Issue loading list for on carriage or delivery</v>
      </c>
      <c r="D69" s="1">
        <v>67</v>
      </c>
      <c r="E69" s="7" t="s">
        <v>465</v>
      </c>
      <c r="F69" s="7" t="str">
        <f t="shared" si="1"/>
        <v>x</v>
      </c>
      <c r="R69" s="2" t="s">
        <v>221</v>
      </c>
      <c r="AF69" s="2" t="s">
        <v>221</v>
      </c>
      <c r="AG69" s="2" t="s">
        <v>221</v>
      </c>
      <c r="AK69" s="89"/>
    </row>
    <row r="70" spans="1:37" x14ac:dyDescent="0.3">
      <c r="A70" s="16">
        <v>171</v>
      </c>
      <c r="B70" s="5" t="s">
        <v>439</v>
      </c>
      <c r="C70" s="1" t="str">
        <f>VLOOKUP(A70,'MOP Actions'!A:C,3,0)</f>
        <v>17.1 Depart truck to forwarder branch facility</v>
      </c>
      <c r="D70" s="1">
        <v>68</v>
      </c>
      <c r="E70" s="7" t="s">
        <v>465</v>
      </c>
      <c r="F70" s="7" t="str">
        <f t="shared" si="1"/>
        <v>x</v>
      </c>
      <c r="AG70" s="2" t="s">
        <v>221</v>
      </c>
      <c r="AK70" s="90"/>
    </row>
    <row r="71" spans="1:37" x14ac:dyDescent="0.3">
      <c r="A71" s="16">
        <v>172</v>
      </c>
      <c r="B71" s="5" t="s">
        <v>439</v>
      </c>
      <c r="C71" s="1" t="str">
        <f>VLOOKUP(A71,'MOP Actions'!A:C,3,0)</f>
        <v>17.2 Arrive/unload truck at forwarder branch facility</v>
      </c>
      <c r="D71" s="1">
        <v>69</v>
      </c>
      <c r="E71" s="7" t="s">
        <v>465</v>
      </c>
      <c r="F71" s="7" t="str">
        <f t="shared" si="1"/>
        <v>x</v>
      </c>
      <c r="R71" s="2" t="s">
        <v>221</v>
      </c>
      <c r="AG71" s="2" t="s">
        <v>221</v>
      </c>
      <c r="AK71" s="90"/>
    </row>
    <row r="72" spans="1:37" x14ac:dyDescent="0.3">
      <c r="A72" s="16">
        <v>173</v>
      </c>
      <c r="B72" s="5" t="s">
        <v>439</v>
      </c>
      <c r="C72" s="1" t="str">
        <f>VLOOKUP(A72,'MOP Actions'!A:C,3,0)</f>
        <v>17.3 Check/verify physical integrity of truckload</v>
      </c>
      <c r="D72" s="1">
        <v>70</v>
      </c>
      <c r="E72" s="7" t="s">
        <v>465</v>
      </c>
      <c r="F72" s="7" t="str">
        <f t="shared" si="1"/>
        <v/>
      </c>
      <c r="AK72" s="89"/>
    </row>
    <row r="73" spans="1:37" x14ac:dyDescent="0.3">
      <c r="A73" s="16">
        <v>173</v>
      </c>
      <c r="B73" s="5" t="s">
        <v>439</v>
      </c>
      <c r="C73" s="1" t="str">
        <f>VLOOKUP(A73,'MOP Actions'!A:C,3,0)</f>
        <v>17.3 Check/verify physical integrity of truckload</v>
      </c>
      <c r="D73" s="1">
        <v>71</v>
      </c>
      <c r="E73" s="7" t="s">
        <v>465</v>
      </c>
      <c r="F73" s="7" t="str">
        <f t="shared" si="1"/>
        <v/>
      </c>
      <c r="AK73" s="89"/>
    </row>
    <row r="74" spans="1:37" x14ac:dyDescent="0.3">
      <c r="A74" s="16">
        <v>181</v>
      </c>
      <c r="B74" s="5" t="s">
        <v>440</v>
      </c>
      <c r="C74" s="1" t="str">
        <f>VLOOKUP(A74,'MOP Actions'!A:C,3,0)</f>
        <v>18.1 Contact customer for handover instructions</v>
      </c>
      <c r="D74" s="1">
        <v>72</v>
      </c>
      <c r="E74" s="7" t="s">
        <v>465</v>
      </c>
      <c r="F74" s="7" t="str">
        <f t="shared" si="1"/>
        <v>x</v>
      </c>
      <c r="R74" s="2" t="s">
        <v>221</v>
      </c>
      <c r="AC74" s="2" t="s">
        <v>221</v>
      </c>
      <c r="AK74" s="90"/>
    </row>
    <row r="75" spans="1:37" x14ac:dyDescent="0.3">
      <c r="A75" s="16">
        <v>182</v>
      </c>
      <c r="B75" s="5" t="s">
        <v>440</v>
      </c>
      <c r="C75" s="1" t="str">
        <f>VLOOKUP(A75,'MOP Actions'!A:C,3,0)</f>
        <v>18.2 Pick-up freight by customer</v>
      </c>
      <c r="D75" s="1">
        <v>73</v>
      </c>
      <c r="E75" s="7" t="s">
        <v>465</v>
      </c>
      <c r="F75" s="7" t="str">
        <f t="shared" si="1"/>
        <v>x</v>
      </c>
      <c r="L75" s="2" t="s">
        <v>221</v>
      </c>
      <c r="R75" s="2" t="s">
        <v>221</v>
      </c>
      <c r="AK75" s="90"/>
    </row>
    <row r="76" spans="1:37" x14ac:dyDescent="0.3">
      <c r="A76" s="16">
        <v>183</v>
      </c>
      <c r="B76" s="5" t="s">
        <v>440</v>
      </c>
      <c r="C76" s="1" t="str">
        <f>VLOOKUP(A76,'MOP Actions'!A:C,3,0)</f>
        <v>18.3 Issue loading list for truck to consignee/load truck</v>
      </c>
      <c r="D76" s="1">
        <v>74</v>
      </c>
      <c r="E76" s="7" t="s">
        <v>465</v>
      </c>
      <c r="F76" s="7" t="str">
        <f t="shared" si="1"/>
        <v>x</v>
      </c>
      <c r="R76" s="2" t="s">
        <v>221</v>
      </c>
      <c r="AF76" s="2" t="s">
        <v>221</v>
      </c>
      <c r="AG76" s="2" t="s">
        <v>221</v>
      </c>
      <c r="AK76" s="89"/>
    </row>
    <row r="77" spans="1:37" x14ac:dyDescent="0.3">
      <c r="A77" s="16">
        <v>184</v>
      </c>
      <c r="B77" s="5" t="s">
        <v>440</v>
      </c>
      <c r="C77" s="1" t="str">
        <f>VLOOKUP(A77,'MOP Actions'!A:C,3,0)</f>
        <v>18.4 Depart truck from forwarder branch facility to consignee</v>
      </c>
      <c r="D77" s="1">
        <v>75</v>
      </c>
      <c r="E77" s="7" t="s">
        <v>465</v>
      </c>
      <c r="F77" s="7" t="str">
        <f t="shared" si="1"/>
        <v>x</v>
      </c>
      <c r="AG77" s="2" t="s">
        <v>221</v>
      </c>
      <c r="AK77" s="89"/>
    </row>
    <row r="78" spans="1:37" x14ac:dyDescent="0.3">
      <c r="A78" s="16">
        <v>191</v>
      </c>
      <c r="B78" s="5" t="s">
        <v>441</v>
      </c>
      <c r="C78" s="1" t="str">
        <f>VLOOKUP(A78,'MOP Actions'!A:C,3,0)</f>
        <v>19.1 Make delivery &amp; capture POD data</v>
      </c>
      <c r="D78" s="1">
        <v>76</v>
      </c>
      <c r="E78" s="7" t="s">
        <v>769</v>
      </c>
      <c r="F78" s="7" t="str">
        <f t="shared" si="1"/>
        <v>x</v>
      </c>
      <c r="R78" s="2" t="s">
        <v>221</v>
      </c>
      <c r="AG78" s="2" t="s">
        <v>221</v>
      </c>
      <c r="AK78" s="90"/>
    </row>
    <row r="79" spans="1:37" x14ac:dyDescent="0.3">
      <c r="A79" s="16">
        <v>192</v>
      </c>
      <c r="B79" s="5" t="s">
        <v>441</v>
      </c>
      <c r="C79" s="1" t="str">
        <f>VLOOKUP(A79,'MOP Actions'!A:C,3,0)</f>
        <v>19.2 Upload POD information to system</v>
      </c>
      <c r="D79" s="1">
        <v>77</v>
      </c>
      <c r="E79" s="7" t="s">
        <v>769</v>
      </c>
      <c r="F79" s="7" t="str">
        <f t="shared" si="1"/>
        <v/>
      </c>
      <c r="AK79" s="90"/>
    </row>
    <row r="80" spans="1:37" x14ac:dyDescent="0.3">
      <c r="A80" s="16">
        <v>193</v>
      </c>
      <c r="B80" s="5" t="s">
        <v>441</v>
      </c>
      <c r="C80" s="1" t="str">
        <f>VLOOKUP(A80,'MOP Actions'!A:C,3,0)</f>
        <v>19.3 Discrepancy reports produced and resolved</v>
      </c>
      <c r="D80" s="1">
        <v>78</v>
      </c>
      <c r="E80" s="7" t="s">
        <v>769</v>
      </c>
      <c r="F80" s="7" t="str">
        <f t="shared" si="1"/>
        <v/>
      </c>
      <c r="AK80" s="90"/>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116EE-1A74-4A1C-991B-807D4BA3991F}">
  <sheetPr codeName="Sheet18">
    <tabColor rgb="FFFFFF00"/>
  </sheetPr>
  <dimension ref="A1:E80"/>
  <sheetViews>
    <sheetView showGridLines="0" zoomScaleNormal="100" workbookViewId="0">
      <pane xSplit="3" ySplit="2" topLeftCell="D3" activePane="bottomRight" state="frozen"/>
      <selection activeCell="C7" sqref="C7:F7"/>
      <selection pane="topRight" activeCell="C7" sqref="C7:F7"/>
      <selection pane="bottomLeft" activeCell="C7" sqref="C7:F7"/>
      <selection pane="bottomRight" activeCell="D11" sqref="D11"/>
    </sheetView>
  </sheetViews>
  <sheetFormatPr defaultColWidth="8.7265625" defaultRowHeight="13" x14ac:dyDescent="0.3"/>
  <cols>
    <col min="1" max="1" width="1.54296875" style="16" customWidth="1"/>
    <col min="2" max="2" width="33.7265625" style="71" customWidth="1"/>
    <col min="3" max="3" width="51.81640625" style="71" customWidth="1"/>
    <col min="4" max="4" width="130.54296875" style="15" customWidth="1"/>
    <col min="5" max="5" width="61.1796875" style="1" customWidth="1"/>
    <col min="6" max="16384" width="8.7265625" style="1"/>
  </cols>
  <sheetData>
    <row r="1" spans="1:5" ht="4.5" customHeight="1" x14ac:dyDescent="0.3"/>
    <row r="2" spans="1:5" x14ac:dyDescent="0.3">
      <c r="B2" s="72" t="s">
        <v>442</v>
      </c>
      <c r="C2" s="72" t="s">
        <v>443</v>
      </c>
      <c r="D2" s="74" t="s">
        <v>744</v>
      </c>
    </row>
    <row r="3" spans="1:5" ht="117" x14ac:dyDescent="0.3">
      <c r="A3" s="16">
        <v>11</v>
      </c>
      <c r="B3" s="73" t="s">
        <v>423</v>
      </c>
      <c r="C3" s="71" t="s">
        <v>754</v>
      </c>
      <c r="D3" s="76" t="s">
        <v>778</v>
      </c>
      <c r="E3" s="91"/>
    </row>
    <row r="4" spans="1:5" x14ac:dyDescent="0.3">
      <c r="A4" s="16">
        <v>12</v>
      </c>
      <c r="B4" s="73" t="s">
        <v>423</v>
      </c>
      <c r="C4" s="71" t="s">
        <v>755</v>
      </c>
      <c r="D4" s="75" t="s">
        <v>770</v>
      </c>
      <c r="E4" s="91"/>
    </row>
    <row r="5" spans="1:5" ht="117" x14ac:dyDescent="0.3">
      <c r="A5" s="16">
        <v>13</v>
      </c>
      <c r="B5" s="73" t="s">
        <v>423</v>
      </c>
      <c r="C5" s="71" t="s">
        <v>366</v>
      </c>
      <c r="D5" s="76" t="s">
        <v>779</v>
      </c>
      <c r="E5" s="91"/>
    </row>
    <row r="6" spans="1:5" x14ac:dyDescent="0.3">
      <c r="A6" s="16">
        <v>14</v>
      </c>
      <c r="B6" s="73" t="s">
        <v>423</v>
      </c>
      <c r="C6" s="71" t="s">
        <v>367</v>
      </c>
      <c r="D6" s="76" t="s">
        <v>780</v>
      </c>
      <c r="E6" s="91"/>
    </row>
    <row r="7" spans="1:5" ht="26" x14ac:dyDescent="0.3">
      <c r="A7" s="16">
        <v>15</v>
      </c>
      <c r="B7" s="73" t="s">
        <v>423</v>
      </c>
      <c r="C7" s="71" t="s">
        <v>368</v>
      </c>
      <c r="D7" s="94" t="s">
        <v>781</v>
      </c>
      <c r="E7" s="91"/>
    </row>
    <row r="8" spans="1:5" x14ac:dyDescent="0.3">
      <c r="A8" s="16">
        <v>16</v>
      </c>
      <c r="B8" s="73" t="s">
        <v>423</v>
      </c>
      <c r="C8" s="71" t="s">
        <v>369</v>
      </c>
      <c r="D8" s="75" t="s">
        <v>782</v>
      </c>
      <c r="E8" s="91"/>
    </row>
    <row r="9" spans="1:5" x14ac:dyDescent="0.3">
      <c r="A9" s="16">
        <v>17</v>
      </c>
      <c r="B9" s="73" t="s">
        <v>423</v>
      </c>
      <c r="C9" s="71" t="s">
        <v>370</v>
      </c>
      <c r="D9" s="75" t="s">
        <v>771</v>
      </c>
      <c r="E9" s="91"/>
    </row>
    <row r="10" spans="1:5" x14ac:dyDescent="0.3">
      <c r="A10" s="16">
        <v>21</v>
      </c>
      <c r="B10" s="73" t="s">
        <v>424</v>
      </c>
      <c r="C10" s="71" t="s">
        <v>371</v>
      </c>
      <c r="D10" s="75" t="s">
        <v>772</v>
      </c>
      <c r="E10" s="91"/>
    </row>
    <row r="11" spans="1:5" ht="39" x14ac:dyDescent="0.3">
      <c r="A11" s="16">
        <v>22</v>
      </c>
      <c r="B11" s="73" t="s">
        <v>424</v>
      </c>
      <c r="C11" s="71" t="s">
        <v>372</v>
      </c>
      <c r="D11" s="94" t="s">
        <v>785</v>
      </c>
      <c r="E11" s="91"/>
    </row>
    <row r="12" spans="1:5" ht="39" x14ac:dyDescent="0.3">
      <c r="A12" s="16">
        <v>23</v>
      </c>
      <c r="B12" s="73" t="s">
        <v>424</v>
      </c>
      <c r="C12" s="71" t="s">
        <v>373</v>
      </c>
      <c r="D12" s="76" t="s">
        <v>783</v>
      </c>
      <c r="E12" s="91"/>
    </row>
    <row r="13" spans="1:5" ht="54.75" customHeight="1" x14ac:dyDescent="0.3">
      <c r="A13" s="16">
        <v>31</v>
      </c>
      <c r="B13" s="73" t="s">
        <v>425</v>
      </c>
      <c r="C13" s="71" t="s">
        <v>756</v>
      </c>
      <c r="D13" s="76" t="s">
        <v>786</v>
      </c>
      <c r="E13" s="91"/>
    </row>
    <row r="14" spans="1:5" ht="26" x14ac:dyDescent="0.3">
      <c r="A14" s="16">
        <v>32</v>
      </c>
      <c r="B14" s="73" t="s">
        <v>425</v>
      </c>
      <c r="C14" s="71" t="s">
        <v>374</v>
      </c>
      <c r="D14" s="75"/>
      <c r="E14" s="91"/>
    </row>
    <row r="15" spans="1:5" ht="26" x14ac:dyDescent="0.3">
      <c r="A15" s="16">
        <v>33</v>
      </c>
      <c r="B15" s="73" t="s">
        <v>425</v>
      </c>
      <c r="C15" s="71" t="s">
        <v>757</v>
      </c>
      <c r="D15" s="75" t="s">
        <v>784</v>
      </c>
      <c r="E15" s="91"/>
    </row>
    <row r="16" spans="1:5" ht="26" x14ac:dyDescent="0.3">
      <c r="A16" s="16">
        <v>34</v>
      </c>
      <c r="B16" s="73" t="s">
        <v>425</v>
      </c>
      <c r="C16" s="71" t="s">
        <v>375</v>
      </c>
      <c r="D16" s="93" t="s">
        <v>784</v>
      </c>
      <c r="E16" s="91"/>
    </row>
    <row r="17" spans="1:4" ht="26" x14ac:dyDescent="0.3">
      <c r="A17" s="16">
        <v>35</v>
      </c>
      <c r="B17" s="73" t="s">
        <v>425</v>
      </c>
      <c r="C17" s="71" t="s">
        <v>481</v>
      </c>
      <c r="D17" s="76" t="s">
        <v>773</v>
      </c>
    </row>
    <row r="18" spans="1:4" ht="78" x14ac:dyDescent="0.3">
      <c r="A18" s="16">
        <v>36</v>
      </c>
      <c r="B18" s="73" t="s">
        <v>425</v>
      </c>
      <c r="C18" s="71" t="s">
        <v>376</v>
      </c>
      <c r="D18" s="76" t="s">
        <v>787</v>
      </c>
    </row>
    <row r="19" spans="1:4" x14ac:dyDescent="0.3">
      <c r="A19" s="16">
        <v>41</v>
      </c>
      <c r="B19" s="73" t="s">
        <v>426</v>
      </c>
      <c r="C19" s="71" t="s">
        <v>377</v>
      </c>
      <c r="D19" s="75" t="s">
        <v>758</v>
      </c>
    </row>
    <row r="20" spans="1:4" ht="26" x14ac:dyDescent="0.3">
      <c r="A20" s="16">
        <v>42</v>
      </c>
      <c r="B20" s="73" t="s">
        <v>426</v>
      </c>
      <c r="C20" s="71" t="s">
        <v>759</v>
      </c>
      <c r="D20" s="76" t="s">
        <v>789</v>
      </c>
    </row>
    <row r="21" spans="1:4" ht="26" x14ac:dyDescent="0.3">
      <c r="A21" s="16">
        <v>43</v>
      </c>
      <c r="B21" s="73" t="s">
        <v>426</v>
      </c>
      <c r="C21" s="71" t="s">
        <v>760</v>
      </c>
      <c r="D21" s="94" t="s">
        <v>790</v>
      </c>
    </row>
    <row r="22" spans="1:4" ht="26" x14ac:dyDescent="0.3">
      <c r="A22" s="16">
        <v>51</v>
      </c>
      <c r="B22" s="73" t="s">
        <v>427</v>
      </c>
      <c r="C22" s="71" t="s">
        <v>761</v>
      </c>
      <c r="D22" s="76" t="s">
        <v>788</v>
      </c>
    </row>
    <row r="23" spans="1:4" x14ac:dyDescent="0.3">
      <c r="A23" s="16">
        <v>52</v>
      </c>
      <c r="B23" s="73" t="s">
        <v>427</v>
      </c>
      <c r="C23" s="71" t="s">
        <v>378</v>
      </c>
      <c r="D23" s="75"/>
    </row>
    <row r="24" spans="1:4" ht="52" x14ac:dyDescent="0.3">
      <c r="A24" s="16">
        <v>53</v>
      </c>
      <c r="B24" s="73" t="s">
        <v>427</v>
      </c>
      <c r="C24" s="71" t="s">
        <v>379</v>
      </c>
      <c r="D24" s="76" t="s">
        <v>791</v>
      </c>
    </row>
    <row r="25" spans="1:4" x14ac:dyDescent="0.3">
      <c r="A25" s="16">
        <v>54</v>
      </c>
      <c r="B25" s="73" t="s">
        <v>427</v>
      </c>
      <c r="C25" s="71" t="s">
        <v>380</v>
      </c>
      <c r="D25" s="75" t="s">
        <v>774</v>
      </c>
    </row>
    <row r="26" spans="1:4" x14ac:dyDescent="0.3">
      <c r="A26" s="16">
        <v>55</v>
      </c>
      <c r="B26" s="73" t="s">
        <v>427</v>
      </c>
      <c r="C26" s="71" t="s">
        <v>381</v>
      </c>
      <c r="D26" s="75"/>
    </row>
    <row r="27" spans="1:4" ht="39" x14ac:dyDescent="0.3">
      <c r="A27" s="16">
        <v>56</v>
      </c>
      <c r="B27" s="73" t="s">
        <v>427</v>
      </c>
      <c r="C27" s="71" t="s">
        <v>382</v>
      </c>
      <c r="D27" s="76" t="s">
        <v>792</v>
      </c>
    </row>
    <row r="28" spans="1:4" ht="26" x14ac:dyDescent="0.3">
      <c r="A28" s="16">
        <v>61</v>
      </c>
      <c r="B28" s="73" t="s">
        <v>428</v>
      </c>
      <c r="C28" s="71" t="s">
        <v>383</v>
      </c>
      <c r="D28" s="76" t="s">
        <v>794</v>
      </c>
    </row>
    <row r="29" spans="1:4" ht="26" x14ac:dyDescent="0.3">
      <c r="A29" s="16">
        <v>62</v>
      </c>
      <c r="B29" s="73" t="s">
        <v>428</v>
      </c>
      <c r="C29" s="71" t="s">
        <v>762</v>
      </c>
      <c r="D29" s="75" t="s">
        <v>793</v>
      </c>
    </row>
    <row r="30" spans="1:4" x14ac:dyDescent="0.3">
      <c r="A30" s="16">
        <v>63</v>
      </c>
      <c r="B30" s="73" t="s">
        <v>428</v>
      </c>
      <c r="C30" s="71" t="s">
        <v>384</v>
      </c>
      <c r="D30" s="75" t="s">
        <v>795</v>
      </c>
    </row>
    <row r="31" spans="1:4" x14ac:dyDescent="0.3">
      <c r="A31" s="16">
        <v>64</v>
      </c>
      <c r="B31" s="73" t="s">
        <v>428</v>
      </c>
      <c r="C31" s="71" t="s">
        <v>385</v>
      </c>
      <c r="D31" s="75" t="s">
        <v>796</v>
      </c>
    </row>
    <row r="32" spans="1:4" x14ac:dyDescent="0.3">
      <c r="A32" s="16">
        <v>71</v>
      </c>
      <c r="B32" s="73" t="s">
        <v>429</v>
      </c>
      <c r="C32" s="71" t="s">
        <v>386</v>
      </c>
      <c r="D32" s="75" t="s">
        <v>775</v>
      </c>
    </row>
    <row r="33" spans="1:4" ht="39" x14ac:dyDescent="0.3">
      <c r="A33" s="16">
        <v>72</v>
      </c>
      <c r="B33" s="73" t="s">
        <v>429</v>
      </c>
      <c r="C33" s="71" t="s">
        <v>387</v>
      </c>
      <c r="D33" s="94" t="s">
        <v>797</v>
      </c>
    </row>
    <row r="34" spans="1:4" x14ac:dyDescent="0.3">
      <c r="A34" s="16">
        <v>73</v>
      </c>
      <c r="B34" s="73" t="s">
        <v>429</v>
      </c>
      <c r="C34" s="71" t="s">
        <v>388</v>
      </c>
      <c r="D34" s="75" t="s">
        <v>798</v>
      </c>
    </row>
    <row r="35" spans="1:4" ht="26" x14ac:dyDescent="0.3">
      <c r="A35" s="16">
        <v>74</v>
      </c>
      <c r="B35" s="73" t="s">
        <v>429</v>
      </c>
      <c r="C35" s="71" t="s">
        <v>389</v>
      </c>
      <c r="D35" s="75" t="s">
        <v>799</v>
      </c>
    </row>
    <row r="36" spans="1:4" x14ac:dyDescent="0.3">
      <c r="A36" s="16">
        <v>75</v>
      </c>
      <c r="B36" s="73" t="s">
        <v>429</v>
      </c>
      <c r="C36" s="71" t="s">
        <v>390</v>
      </c>
      <c r="D36" s="75" t="s">
        <v>750</v>
      </c>
    </row>
    <row r="37" spans="1:4" x14ac:dyDescent="0.3">
      <c r="A37" s="16">
        <v>76</v>
      </c>
      <c r="B37" s="73" t="s">
        <v>429</v>
      </c>
      <c r="C37" s="71" t="s">
        <v>478</v>
      </c>
      <c r="D37" s="75" t="s">
        <v>800</v>
      </c>
    </row>
    <row r="38" spans="1:4" x14ac:dyDescent="0.3">
      <c r="A38" s="16">
        <v>81</v>
      </c>
      <c r="B38" s="73" t="s">
        <v>430</v>
      </c>
      <c r="C38" s="71" t="s">
        <v>391</v>
      </c>
      <c r="D38" s="75"/>
    </row>
    <row r="39" spans="1:4" x14ac:dyDescent="0.3">
      <c r="A39" s="16">
        <v>82</v>
      </c>
      <c r="B39" s="73" t="s">
        <v>430</v>
      </c>
      <c r="C39" s="71" t="s">
        <v>392</v>
      </c>
      <c r="D39" s="75"/>
    </row>
    <row r="40" spans="1:4" x14ac:dyDescent="0.3">
      <c r="A40" s="16">
        <v>83</v>
      </c>
      <c r="B40" s="73" t="s">
        <v>430</v>
      </c>
      <c r="C40" s="71" t="s">
        <v>393</v>
      </c>
      <c r="D40" s="75" t="s">
        <v>801</v>
      </c>
    </row>
    <row r="41" spans="1:4" ht="39" x14ac:dyDescent="0.3">
      <c r="A41" s="16">
        <v>91</v>
      </c>
      <c r="B41" s="73" t="s">
        <v>431</v>
      </c>
      <c r="C41" s="71" t="s">
        <v>394</v>
      </c>
      <c r="D41" s="94" t="s">
        <v>802</v>
      </c>
    </row>
    <row r="42" spans="1:4" x14ac:dyDescent="0.3">
      <c r="A42" s="16">
        <v>92</v>
      </c>
      <c r="B42" s="73" t="s">
        <v>431</v>
      </c>
      <c r="C42" s="71" t="s">
        <v>395</v>
      </c>
      <c r="D42" s="75" t="s">
        <v>803</v>
      </c>
    </row>
    <row r="43" spans="1:4" x14ac:dyDescent="0.3">
      <c r="A43" s="16">
        <v>93</v>
      </c>
      <c r="B43" s="73" t="s">
        <v>431</v>
      </c>
      <c r="C43" s="71" t="s">
        <v>396</v>
      </c>
      <c r="D43" s="75" t="s">
        <v>804</v>
      </c>
    </row>
    <row r="44" spans="1:4" x14ac:dyDescent="0.3">
      <c r="A44" s="16">
        <v>94</v>
      </c>
      <c r="B44" s="73" t="s">
        <v>431</v>
      </c>
      <c r="C44" s="71" t="s">
        <v>397</v>
      </c>
      <c r="D44" s="75" t="s">
        <v>751</v>
      </c>
    </row>
    <row r="45" spans="1:4" x14ac:dyDescent="0.3">
      <c r="A45" s="16">
        <v>95</v>
      </c>
      <c r="B45" s="73" t="s">
        <v>431</v>
      </c>
      <c r="C45" s="71" t="s">
        <v>482</v>
      </c>
      <c r="D45" s="75" t="s">
        <v>763</v>
      </c>
    </row>
    <row r="46" spans="1:4" ht="26" x14ac:dyDescent="0.3">
      <c r="A46" s="16">
        <v>101</v>
      </c>
      <c r="B46" s="73" t="s">
        <v>432</v>
      </c>
      <c r="C46" s="71" t="s">
        <v>398</v>
      </c>
      <c r="D46" s="94" t="s">
        <v>806</v>
      </c>
    </row>
    <row r="47" spans="1:4" ht="26" x14ac:dyDescent="0.3">
      <c r="A47" s="16">
        <v>102</v>
      </c>
      <c r="B47" s="73" t="s">
        <v>432</v>
      </c>
      <c r="C47" s="71" t="s">
        <v>399</v>
      </c>
      <c r="D47" s="94" t="s">
        <v>805</v>
      </c>
    </row>
    <row r="48" spans="1:4" ht="39" x14ac:dyDescent="0.3">
      <c r="A48" s="16">
        <v>103</v>
      </c>
      <c r="B48" s="73" t="s">
        <v>432</v>
      </c>
      <c r="C48" s="71" t="s">
        <v>483</v>
      </c>
      <c r="D48" s="94" t="s">
        <v>776</v>
      </c>
    </row>
    <row r="49" spans="1:5" ht="26" x14ac:dyDescent="0.3">
      <c r="A49" s="16">
        <v>104</v>
      </c>
      <c r="B49" s="73" t="s">
        <v>432</v>
      </c>
      <c r="C49" s="71" t="s">
        <v>484</v>
      </c>
      <c r="D49" s="75" t="s">
        <v>807</v>
      </c>
      <c r="E49" s="91"/>
    </row>
    <row r="50" spans="1:5" ht="26" x14ac:dyDescent="0.3">
      <c r="A50" s="16">
        <v>105</v>
      </c>
      <c r="B50" s="73" t="s">
        <v>432</v>
      </c>
      <c r="C50" s="71" t="s">
        <v>479</v>
      </c>
      <c r="D50" s="75" t="s">
        <v>808</v>
      </c>
      <c r="E50" s="91"/>
    </row>
    <row r="51" spans="1:5" ht="26" x14ac:dyDescent="0.3">
      <c r="A51" s="16">
        <v>111</v>
      </c>
      <c r="B51" s="73" t="s">
        <v>433</v>
      </c>
      <c r="C51" s="71" t="s">
        <v>400</v>
      </c>
      <c r="D51" s="75" t="s">
        <v>764</v>
      </c>
      <c r="E51" s="92"/>
    </row>
    <row r="52" spans="1:5" ht="26" x14ac:dyDescent="0.3">
      <c r="A52" s="16">
        <v>121</v>
      </c>
      <c r="B52" s="73" t="s">
        <v>434</v>
      </c>
      <c r="C52" s="71" t="s">
        <v>765</v>
      </c>
      <c r="D52" s="75" t="s">
        <v>809</v>
      </c>
      <c r="E52" s="92"/>
    </row>
    <row r="53" spans="1:5" ht="26" x14ac:dyDescent="0.3">
      <c r="A53" s="16">
        <v>122</v>
      </c>
      <c r="B53" s="73" t="s">
        <v>434</v>
      </c>
      <c r="C53" s="71" t="s">
        <v>401</v>
      </c>
      <c r="D53" s="75" t="s">
        <v>810</v>
      </c>
      <c r="E53" s="91"/>
    </row>
    <row r="54" spans="1:5" ht="39" x14ac:dyDescent="0.3">
      <c r="A54" s="16">
        <v>123</v>
      </c>
      <c r="B54" s="73" t="s">
        <v>434</v>
      </c>
      <c r="C54" s="71" t="s">
        <v>402</v>
      </c>
      <c r="D54" s="94" t="s">
        <v>811</v>
      </c>
      <c r="E54" s="92"/>
    </row>
    <row r="55" spans="1:5" ht="26" x14ac:dyDescent="0.3">
      <c r="A55" s="16">
        <v>124</v>
      </c>
      <c r="B55" s="73" t="s">
        <v>434</v>
      </c>
      <c r="C55" s="71" t="s">
        <v>766</v>
      </c>
      <c r="D55" s="75" t="s">
        <v>777</v>
      </c>
      <c r="E55" s="92"/>
    </row>
    <row r="56" spans="1:5" x14ac:dyDescent="0.3">
      <c r="A56" s="16">
        <v>131</v>
      </c>
      <c r="B56" s="73" t="s">
        <v>435</v>
      </c>
      <c r="C56" s="71" t="s">
        <v>767</v>
      </c>
      <c r="D56" s="76" t="s">
        <v>812</v>
      </c>
      <c r="E56" s="92"/>
    </row>
    <row r="57" spans="1:5" ht="26" x14ac:dyDescent="0.3">
      <c r="A57" s="16">
        <v>132</v>
      </c>
      <c r="B57" s="73" t="s">
        <v>435</v>
      </c>
      <c r="C57" s="71" t="s">
        <v>403</v>
      </c>
      <c r="D57" s="75" t="s">
        <v>813</v>
      </c>
      <c r="E57" s="92"/>
    </row>
    <row r="58" spans="1:5" x14ac:dyDescent="0.3">
      <c r="A58" s="16">
        <v>133</v>
      </c>
      <c r="B58" s="73" t="s">
        <v>435</v>
      </c>
      <c r="C58" s="71" t="s">
        <v>404</v>
      </c>
      <c r="D58" s="75" t="s">
        <v>752</v>
      </c>
      <c r="E58" s="92"/>
    </row>
    <row r="59" spans="1:5" x14ac:dyDescent="0.3">
      <c r="A59" s="16">
        <v>141</v>
      </c>
      <c r="B59" s="73" t="s">
        <v>436</v>
      </c>
      <c r="C59" s="71" t="s">
        <v>485</v>
      </c>
      <c r="D59" s="75" t="s">
        <v>814</v>
      </c>
      <c r="E59" s="91"/>
    </row>
    <row r="60" spans="1:5" ht="26" x14ac:dyDescent="0.3">
      <c r="A60" s="16">
        <v>142</v>
      </c>
      <c r="B60" s="73" t="s">
        <v>436</v>
      </c>
      <c r="C60" s="71" t="s">
        <v>486</v>
      </c>
      <c r="D60" s="75" t="s">
        <v>753</v>
      </c>
      <c r="E60" s="91"/>
    </row>
    <row r="61" spans="1:5" x14ac:dyDescent="0.3">
      <c r="A61" s="16">
        <v>143</v>
      </c>
      <c r="B61" s="73" t="s">
        <v>436</v>
      </c>
      <c r="C61" s="71" t="s">
        <v>487</v>
      </c>
      <c r="D61" s="75" t="s">
        <v>815</v>
      </c>
      <c r="E61" s="92"/>
    </row>
    <row r="62" spans="1:5" ht="39" x14ac:dyDescent="0.3">
      <c r="A62" s="16">
        <v>151</v>
      </c>
      <c r="B62" s="73" t="s">
        <v>437</v>
      </c>
      <c r="C62" s="71" t="s">
        <v>405</v>
      </c>
      <c r="D62" s="94" t="s">
        <v>816</v>
      </c>
      <c r="E62" s="91"/>
    </row>
    <row r="63" spans="1:5" x14ac:dyDescent="0.3">
      <c r="A63" s="16">
        <v>152</v>
      </c>
      <c r="B63" s="73" t="s">
        <v>437</v>
      </c>
      <c r="C63" s="71" t="s">
        <v>406</v>
      </c>
      <c r="D63" s="75" t="s">
        <v>817</v>
      </c>
      <c r="E63" s="91"/>
    </row>
    <row r="64" spans="1:5" ht="26" x14ac:dyDescent="0.3">
      <c r="A64" s="16">
        <v>153</v>
      </c>
      <c r="B64" s="73" t="s">
        <v>437</v>
      </c>
      <c r="C64" s="71" t="s">
        <v>407</v>
      </c>
      <c r="D64" s="94" t="s">
        <v>818</v>
      </c>
      <c r="E64" s="92"/>
    </row>
    <row r="65" spans="1:5" ht="39" x14ac:dyDescent="0.3">
      <c r="A65" s="16">
        <v>161</v>
      </c>
      <c r="B65" s="73" t="s">
        <v>438</v>
      </c>
      <c r="C65" s="71" t="s">
        <v>408</v>
      </c>
      <c r="D65" s="76" t="s">
        <v>820</v>
      </c>
      <c r="E65" s="91"/>
    </row>
    <row r="66" spans="1:5" ht="26" x14ac:dyDescent="0.3">
      <c r="A66" s="16">
        <v>162</v>
      </c>
      <c r="B66" s="73" t="s">
        <v>438</v>
      </c>
      <c r="C66" s="71" t="s">
        <v>409</v>
      </c>
      <c r="D66" s="76" t="s">
        <v>819</v>
      </c>
      <c r="E66" s="92"/>
    </row>
    <row r="67" spans="1:5" ht="26" x14ac:dyDescent="0.3">
      <c r="A67" s="16">
        <v>163</v>
      </c>
      <c r="B67" s="73" t="s">
        <v>438</v>
      </c>
      <c r="C67" s="71" t="s">
        <v>410</v>
      </c>
      <c r="D67" s="75" t="s">
        <v>821</v>
      </c>
      <c r="E67" s="91"/>
    </row>
    <row r="68" spans="1:5" ht="26" x14ac:dyDescent="0.3">
      <c r="A68" s="16">
        <v>164</v>
      </c>
      <c r="B68" s="73" t="s">
        <v>438</v>
      </c>
      <c r="C68" s="71" t="s">
        <v>411</v>
      </c>
      <c r="D68" s="75"/>
      <c r="E68" s="91"/>
    </row>
    <row r="69" spans="1:5" ht="26" x14ac:dyDescent="0.3">
      <c r="A69" s="16">
        <v>165</v>
      </c>
      <c r="B69" s="73" t="s">
        <v>438</v>
      </c>
      <c r="C69" s="71" t="s">
        <v>412</v>
      </c>
      <c r="D69" s="76" t="s">
        <v>822</v>
      </c>
      <c r="E69" s="91"/>
    </row>
    <row r="70" spans="1:5" x14ac:dyDescent="0.3">
      <c r="A70" s="16">
        <v>171</v>
      </c>
      <c r="B70" s="73" t="s">
        <v>439</v>
      </c>
      <c r="C70" s="71" t="s">
        <v>413</v>
      </c>
      <c r="D70" s="76" t="s">
        <v>823</v>
      </c>
      <c r="E70" s="92"/>
    </row>
    <row r="71" spans="1:5" ht="26" x14ac:dyDescent="0.3">
      <c r="A71" s="16">
        <v>172</v>
      </c>
      <c r="B71" s="73" t="s">
        <v>439</v>
      </c>
      <c r="C71" s="71" t="s">
        <v>414</v>
      </c>
      <c r="D71" s="76" t="s">
        <v>824</v>
      </c>
      <c r="E71" s="92"/>
    </row>
    <row r="72" spans="1:5" x14ac:dyDescent="0.3">
      <c r="A72" s="16">
        <v>173</v>
      </c>
      <c r="B72" s="73" t="s">
        <v>439</v>
      </c>
      <c r="C72" s="71" t="s">
        <v>415</v>
      </c>
      <c r="D72" s="75"/>
      <c r="E72" s="91"/>
    </row>
    <row r="73" spans="1:5" x14ac:dyDescent="0.3">
      <c r="A73" s="16">
        <v>173</v>
      </c>
      <c r="B73" s="73" t="s">
        <v>439</v>
      </c>
      <c r="C73" s="71" t="s">
        <v>416</v>
      </c>
      <c r="D73" s="75"/>
      <c r="E73" s="91"/>
    </row>
    <row r="74" spans="1:5" ht="26" x14ac:dyDescent="0.3">
      <c r="A74" s="16">
        <v>181</v>
      </c>
      <c r="B74" s="73" t="s">
        <v>440</v>
      </c>
      <c r="C74" s="71" t="s">
        <v>417</v>
      </c>
      <c r="D74" s="94" t="s">
        <v>825</v>
      </c>
      <c r="E74" s="92"/>
    </row>
    <row r="75" spans="1:5" ht="39" x14ac:dyDescent="0.3">
      <c r="A75" s="16">
        <v>182</v>
      </c>
      <c r="B75" s="73" t="s">
        <v>440</v>
      </c>
      <c r="C75" s="71" t="s">
        <v>418</v>
      </c>
      <c r="D75" s="94" t="s">
        <v>826</v>
      </c>
      <c r="E75" s="92"/>
    </row>
    <row r="76" spans="1:5" ht="26" x14ac:dyDescent="0.3">
      <c r="A76" s="16">
        <v>183</v>
      </c>
      <c r="B76" s="73" t="s">
        <v>440</v>
      </c>
      <c r="C76" s="71" t="s">
        <v>419</v>
      </c>
      <c r="D76" s="94" t="s">
        <v>827</v>
      </c>
      <c r="E76" s="91"/>
    </row>
    <row r="77" spans="1:5" ht="26" x14ac:dyDescent="0.3">
      <c r="A77" s="16">
        <v>184</v>
      </c>
      <c r="B77" s="73" t="s">
        <v>440</v>
      </c>
      <c r="C77" s="71" t="s">
        <v>420</v>
      </c>
      <c r="D77" s="75" t="s">
        <v>828</v>
      </c>
      <c r="E77" s="92"/>
    </row>
    <row r="78" spans="1:5" ht="39" x14ac:dyDescent="0.3">
      <c r="A78" s="16">
        <v>191</v>
      </c>
      <c r="B78" s="73" t="s">
        <v>441</v>
      </c>
      <c r="C78" s="71" t="s">
        <v>421</v>
      </c>
      <c r="D78" s="76" t="s">
        <v>829</v>
      </c>
      <c r="E78" s="92"/>
    </row>
    <row r="79" spans="1:5" x14ac:dyDescent="0.3">
      <c r="A79" s="16">
        <v>192</v>
      </c>
      <c r="B79" s="73" t="s">
        <v>441</v>
      </c>
      <c r="C79" s="71" t="s">
        <v>768</v>
      </c>
      <c r="D79" s="75" t="s">
        <v>830</v>
      </c>
      <c r="E79" s="92"/>
    </row>
    <row r="80" spans="1:5" x14ac:dyDescent="0.3">
      <c r="A80" s="16">
        <v>193</v>
      </c>
      <c r="B80" s="73" t="s">
        <v>441</v>
      </c>
      <c r="C80" s="71" t="s">
        <v>422</v>
      </c>
      <c r="D80" s="75"/>
      <c r="E80" s="91"/>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FA791-AFD2-453E-AEC6-9C4832C67FB7}">
  <sheetPr codeName="Sheet22">
    <tabColor rgb="FFFF0000"/>
  </sheetPr>
  <dimension ref="A1:T412"/>
  <sheetViews>
    <sheetView topLeftCell="A79" zoomScale="80" zoomScaleNormal="80" workbookViewId="0">
      <selection activeCell="C98" sqref="C98"/>
    </sheetView>
  </sheetViews>
  <sheetFormatPr defaultColWidth="8.7265625" defaultRowHeight="13" x14ac:dyDescent="0.3"/>
  <cols>
    <col min="1" max="1" width="8.7265625" style="1"/>
    <col min="2" max="2" width="15.26953125" style="1" customWidth="1"/>
    <col min="3" max="16384" width="8.7265625" style="1"/>
  </cols>
  <sheetData>
    <row r="1" spans="1:20" x14ac:dyDescent="0.3">
      <c r="B1" s="8" t="s">
        <v>444</v>
      </c>
    </row>
    <row r="2" spans="1:20" x14ac:dyDescent="0.3">
      <c r="B2" s="1">
        <v>10</v>
      </c>
      <c r="C2" s="1">
        <v>20</v>
      </c>
      <c r="D2" s="1">
        <v>30</v>
      </c>
      <c r="E2" s="1">
        <v>40</v>
      </c>
      <c r="F2" s="1">
        <v>50</v>
      </c>
      <c r="G2" s="1">
        <v>60</v>
      </c>
      <c r="H2" s="1">
        <v>70</v>
      </c>
      <c r="I2" s="1">
        <v>80</v>
      </c>
      <c r="J2" s="1">
        <v>90</v>
      </c>
      <c r="K2" s="1">
        <v>100</v>
      </c>
      <c r="L2" s="1">
        <v>110</v>
      </c>
      <c r="M2" s="1">
        <v>120</v>
      </c>
      <c r="N2" s="1">
        <v>130</v>
      </c>
      <c r="O2" s="1">
        <v>140</v>
      </c>
      <c r="P2" s="1">
        <v>150</v>
      </c>
      <c r="Q2" s="1">
        <v>160</v>
      </c>
      <c r="R2" s="1">
        <v>170</v>
      </c>
      <c r="S2" s="1">
        <v>180</v>
      </c>
      <c r="T2" s="1">
        <v>190</v>
      </c>
    </row>
    <row r="3" spans="1:20" s="10" customFormat="1" x14ac:dyDescent="0.25">
      <c r="B3" s="9" t="s">
        <v>423</v>
      </c>
      <c r="C3" s="9" t="s">
        <v>424</v>
      </c>
      <c r="D3" s="9" t="s">
        <v>425</v>
      </c>
      <c r="E3" s="9" t="s">
        <v>426</v>
      </c>
      <c r="F3" s="9" t="s">
        <v>427</v>
      </c>
      <c r="G3" s="9" t="s">
        <v>428</v>
      </c>
      <c r="H3" s="9" t="s">
        <v>429</v>
      </c>
      <c r="I3" s="9" t="s">
        <v>430</v>
      </c>
      <c r="J3" s="9" t="s">
        <v>431</v>
      </c>
      <c r="K3" s="9" t="s">
        <v>432</v>
      </c>
      <c r="L3" s="9" t="s">
        <v>433</v>
      </c>
      <c r="M3" s="9" t="s">
        <v>434</v>
      </c>
      <c r="N3" s="9" t="s">
        <v>435</v>
      </c>
      <c r="O3" s="9" t="s">
        <v>436</v>
      </c>
      <c r="P3" s="9" t="s">
        <v>437</v>
      </c>
      <c r="Q3" s="9" t="s">
        <v>438</v>
      </c>
      <c r="R3" s="9" t="s">
        <v>439</v>
      </c>
      <c r="S3" s="9" t="s">
        <v>440</v>
      </c>
      <c r="T3" s="9" t="s">
        <v>441</v>
      </c>
    </row>
    <row r="4" spans="1:20" s="10" customFormat="1" x14ac:dyDescent="0.25">
      <c r="B4" s="9" t="s">
        <v>445</v>
      </c>
      <c r="C4" s="9" t="s">
        <v>446</v>
      </c>
      <c r="D4" s="9" t="s">
        <v>447</v>
      </c>
      <c r="E4" s="9" t="s">
        <v>448</v>
      </c>
      <c r="F4" s="9" t="s">
        <v>449</v>
      </c>
      <c r="G4" s="9" t="s">
        <v>450</v>
      </c>
      <c r="H4" s="9" t="s">
        <v>451</v>
      </c>
      <c r="I4" s="9" t="s">
        <v>452</v>
      </c>
      <c r="J4" s="9" t="s">
        <v>453</v>
      </c>
      <c r="K4" s="9" t="s">
        <v>454</v>
      </c>
      <c r="L4" s="9" t="s">
        <v>455</v>
      </c>
      <c r="M4" s="9" t="s">
        <v>456</v>
      </c>
      <c r="N4" s="9" t="s">
        <v>457</v>
      </c>
      <c r="O4" s="9" t="s">
        <v>458</v>
      </c>
      <c r="P4" s="9" t="s">
        <v>459</v>
      </c>
      <c r="Q4" s="9" t="s">
        <v>460</v>
      </c>
      <c r="R4" s="9" t="s">
        <v>461</v>
      </c>
      <c r="S4" s="9" t="s">
        <v>462</v>
      </c>
      <c r="T4" s="9" t="s">
        <v>463</v>
      </c>
    </row>
    <row r="5" spans="1:20" s="10" customFormat="1" x14ac:dyDescent="0.25">
      <c r="A5" s="10">
        <v>1</v>
      </c>
      <c r="B5" s="10" t="str">
        <f>_xlfn.IFNA(VLOOKUP(B$2+$A5,'MOP Actions'!$A:$C,3,0),"")</f>
        <v>1.1 Receive booking from shippers'request &amp; check security status</v>
      </c>
      <c r="C5" s="10" t="str">
        <f>_xlfn.IFNA(VLOOKUP(C$2+$A5,'MOP Actions'!$A:$C,3,0),"")</f>
        <v>2.1 Labeling freight</v>
      </c>
      <c r="D5" s="10" t="str">
        <f>_xlfn.IFNA(VLOOKUP(D$2+$A5,'MOP Actions'!$A:$C,3,0),"")</f>
        <v>3.1 Arrival of truck at forwarder branch facility</v>
      </c>
      <c r="E5" s="10" t="str">
        <f>_xlfn.IFNA(VLOOKUP(E$2+$A5,'MOP Actions'!$A:$C,3,0),"")</f>
        <v>4.1 Confirm information to hub</v>
      </c>
      <c r="F5" s="10" t="str">
        <f>_xlfn.IFNA(VLOOKUP(F$2+$A5,'MOP Actions'!$A:$C,3,0),"")</f>
        <v>5.1 Arrival/unload of truck at forwarder hub</v>
      </c>
      <c r="G5" s="10" t="str">
        <f>_xlfn.IFNA(VLOOKUP(G$2+$A5,'MOP Actions'!$A:$C,3,0),"")</f>
        <v>6.1 Issue loading list for truck to carrier / load freight</v>
      </c>
      <c r="H5" s="10" t="str">
        <f>_xlfn.IFNA(VLOOKUP(H$2+$A5,'MOP Actions'!$A:$C,3,0),"")</f>
        <v>7.1 Channel forwarder information to GHA where applicable</v>
      </c>
      <c r="I5" s="10" t="str">
        <f>_xlfn.IFNA(VLOOKUP(I$2+$A5,'MOP Actions'!$A:$C,3,0),"")</f>
        <v>8.1 Verify Shipment Security Cleared</v>
      </c>
      <c r="J5" s="10" t="str">
        <f>_xlfn.IFNA(VLOOKUP(J$2+$A5,'MOP Actions'!$A:$C,3,0),"")</f>
        <v>9.1 Shipments in transit received from process 13</v>
      </c>
      <c r="K5" s="10" t="str">
        <f>_xlfn.IFNA(VLOOKUP(K$2+$A5,'MOP Actions'!$A:$C,3,0),"")</f>
        <v>10.1 Move shipments from warehouse to hold area for ramp transport</v>
      </c>
      <c r="L5" s="10" t="str">
        <f>_xlfn.IFNA(VLOOKUP(L$2+$A5,'MOP Actions'!$A:$C,3,0),"")</f>
        <v>11.1 Transmit flight and shipment information to down line stations &amp; authorities</v>
      </c>
      <c r="M5" s="10" t="str">
        <f>_xlfn.IFNA(VLOOKUP(M$2+$A5,'MOP Actions'!$A:$C,3,0),"")</f>
        <v>12.1 Arrive flight at destination airport</v>
      </c>
      <c r="N5" s="10" t="str">
        <f>_xlfn.IFNA(VLOOKUP(N$2+$A5,'MOP Actions'!$A:$C,3,0),"")</f>
        <v>13.1 Arrive shipments at warehouse</v>
      </c>
      <c r="O5" s="10" t="str">
        <f>_xlfn.IFNA(VLOOKUP(O$2+$A5,'MOP Actions'!$A:$C,3,0),"")</f>
        <v>14.1 Store Freight for Import</v>
      </c>
      <c r="P5" s="10" t="str">
        <f>_xlfn.IFNA(VLOOKUP(P$2+$A5,'MOP Actions'!$A:$C,3,0),"")</f>
        <v>15.1 Check customs release status</v>
      </c>
      <c r="Q5" s="10" t="str">
        <f>_xlfn.IFNA(VLOOKUP(Q$2+$A5,'MOP Actions'!$A:$C,3,0),"")</f>
        <v>16.1 Depart freight for forwarder hub</v>
      </c>
      <c r="R5" s="10" t="str">
        <f>_xlfn.IFNA(VLOOKUP(R$2+$A5,'MOP Actions'!$A:$C,3,0),"")</f>
        <v>17.1 Depart truck to forwarder branch facility</v>
      </c>
      <c r="S5" s="10" t="str">
        <f>_xlfn.IFNA(VLOOKUP(S$2+$A5,'MOP Actions'!$A:$C,3,0),"")</f>
        <v>18.1 Contact customer for handover instructions</v>
      </c>
      <c r="T5" s="10" t="str">
        <f>_xlfn.IFNA(VLOOKUP(T$2+$A5,'MOP Actions'!$A:$C,3,0),"")</f>
        <v>19.1 Make delivery &amp; capture POD data</v>
      </c>
    </row>
    <row r="6" spans="1:20" s="10" customFormat="1" x14ac:dyDescent="0.25">
      <c r="A6" s="10">
        <v>2</v>
      </c>
      <c r="B6" s="10" t="str">
        <f>_xlfn.IFNA(VLOOKUP(B$2+$A6,'MOP Actions'!$A:$C,3,0),"")</f>
        <v>1.2 Receive shipper freight information</v>
      </c>
      <c r="C6" s="10" t="str">
        <f>_xlfn.IFNA(VLOOKUP(C$2+$A6,'MOP Actions'!$A:$C,3,0),"")</f>
        <v>2.2 Associate unique piece level information with booking</v>
      </c>
      <c r="D6" s="10" t="str">
        <f>_xlfn.IFNA(VLOOKUP(D$2+$A6,'MOP Actions'!$A:$C,3,0),"")</f>
        <v>3.2 Check/apply labelling &amp; verify physical integrity of packages</v>
      </c>
      <c r="E6" s="10" t="str">
        <f>_xlfn.IFNA(VLOOKUP(E$2+$A6,'MOP Actions'!$A:$C,3,0),"")</f>
        <v>4.2 Issue loading list for truck to hub / load freight</v>
      </c>
      <c r="F6" s="10" t="str">
        <f>_xlfn.IFNA(VLOOKUP(F$2+$A6,'MOP Actions'!$A:$C,3,0),"")</f>
        <v>5.2 Check/verify physical integrity of truckload</v>
      </c>
      <c r="G6" s="10" t="str">
        <f>_xlfn.IFNA(VLOOKUP(G$2+$A6,'MOP Actions'!$A:$C,3,0),"")</f>
        <v>6.2 Departure of loaded truck from forwarder hub to carrier domain</v>
      </c>
      <c r="H6" s="10" t="str">
        <f>_xlfn.IFNA(VLOOKUP(H$2+$A6,'MOP Actions'!$A:$C,3,0),"")</f>
        <v>7.2 Assign unloading slot and position to truck</v>
      </c>
      <c r="I6" s="10" t="str">
        <f>_xlfn.IFNA(VLOOKUP(I$2+$A6,'MOP Actions'!$A:$C,3,0),"")</f>
        <v>8.2 Perform physical ready for carriage checks</v>
      </c>
      <c r="J6" s="10" t="str">
        <f>_xlfn.IFNA(VLOOKUP(J$2+$A6,'MOP Actions'!$A:$C,3,0),"")</f>
        <v>9.2 Shipments in transit security cleared</v>
      </c>
      <c r="K6" s="10" t="str">
        <f>_xlfn.IFNA(VLOOKUP(K$2+$A6,'MOP Actions'!$A:$C,3,0),"")</f>
        <v>10.2 Move shipments from hold area to parking position</v>
      </c>
      <c r="L6" s="10" t="str">
        <f>_xlfn.IFNA(VLOOKUP(L$2+$A6,'MOP Actions'!$A:$C,3,0),"")</f>
        <v/>
      </c>
      <c r="M6" s="10" t="str">
        <f>_xlfn.IFNA(VLOOKUP(M$2+$A6,'MOP Actions'!$A:$C,3,0),"")</f>
        <v>12.2 Unload flight</v>
      </c>
      <c r="N6" s="10" t="str">
        <f>_xlfn.IFNA(VLOOKUP(N$2+$A6,'MOP Actions'!$A:$C,3,0),"")</f>
        <v>13.2 Move shipments in transit to appropriate location (see process 9)</v>
      </c>
      <c r="O6" s="10" t="str">
        <f>_xlfn.IFNA(VLOOKUP(O$2+$A6,'MOP Actions'!$A:$C,3,0),"")</f>
        <v>14.2 Notify Forwarder Freight and Information On Hand at Destination</v>
      </c>
      <c r="P6" s="10" t="str">
        <f>_xlfn.IFNA(VLOOKUP(P$2+$A6,'MOP Actions'!$A:$C,3,0),"")</f>
        <v>15.2 Prepare freight for handover</v>
      </c>
      <c r="Q6" s="10" t="str">
        <f>_xlfn.IFNA(VLOOKUP(Q$2+$A6,'MOP Actions'!$A:$C,3,0),"")</f>
        <v>16.2 Arrive/unload truck at forwarder hub</v>
      </c>
      <c r="R6" s="10" t="str">
        <f>_xlfn.IFNA(VLOOKUP(R$2+$A6,'MOP Actions'!$A:$C,3,0),"")</f>
        <v>17.2 Arrive/unload truck at forwarder branch facility</v>
      </c>
      <c r="S6" s="10" t="str">
        <f>_xlfn.IFNA(VLOOKUP(S$2+$A6,'MOP Actions'!$A:$C,3,0),"")</f>
        <v>18.2 Pick-up freight by customer</v>
      </c>
      <c r="T6" s="10" t="str">
        <f>_xlfn.IFNA(VLOOKUP(T$2+$A6,'MOP Actions'!$A:$C,3,0),"")</f>
        <v>19.2 Upload POD information to system</v>
      </c>
    </row>
    <row r="7" spans="1:20" s="10" customFormat="1" x14ac:dyDescent="0.25">
      <c r="A7" s="10">
        <v>3</v>
      </c>
      <c r="B7" s="10" t="str">
        <f>_xlfn.IFNA(VLOOKUP(B$2+$A7,'MOP Actions'!$A:$C,3,0),"")</f>
        <v>1.3 Plan routing direct or consolidation</v>
      </c>
      <c r="C7" s="10" t="str">
        <f>_xlfn.IFNA(VLOOKUP(C$2+$A7,'MOP Actions'!$A:$C,3,0),"")</f>
        <v>2.3 Pick-up freight</v>
      </c>
      <c r="D7" s="10" t="str">
        <f>_xlfn.IFNA(VLOOKUP(D$2+$A7,'MOP Actions'!$A:$C,3,0),"")</f>
        <v>3.3 Check Information matches actual freight + security</v>
      </c>
      <c r="E7" s="10" t="str">
        <f>_xlfn.IFNA(VLOOKUP(E$2+$A7,'MOP Actions'!$A:$C,3,0),"")</f>
        <v>4.3 Departure of loaded truck from forwarder branch facility to forwarder hub</v>
      </c>
      <c r="F7" s="10" t="str">
        <f>_xlfn.IFNA(VLOOKUP(F$2+$A7,'MOP Actions'!$A:$C,3,0),"")</f>
        <v>5.3 Check security status of shipment</v>
      </c>
      <c r="G7" s="10" t="str">
        <f>_xlfn.IFNA(VLOOKUP(G$2+$A7,'MOP Actions'!$A:$C,3,0),"")</f>
        <v>6.3 Transmit forwarder information to carrier</v>
      </c>
      <c r="H7" s="10" t="str">
        <f>_xlfn.IFNA(VLOOKUP(H$2+$A7,'MOP Actions'!$A:$C,3,0),"")</f>
        <v>7.3 Validate security / customs status of truck</v>
      </c>
      <c r="I7" s="10" t="str">
        <f>_xlfn.IFNA(VLOOKUP(I$2+$A7,'MOP Actions'!$A:$C,3,0),"")</f>
        <v>8.3 Validate information to confirm Ready for Carriage</v>
      </c>
      <c r="J7" s="10" t="str">
        <f>_xlfn.IFNA(VLOOKUP(J$2+$A7,'MOP Actions'!$A:$C,3,0),"")</f>
        <v>9.3 Plan flight and send booking list to warehouse</v>
      </c>
      <c r="K7" s="10" t="str">
        <f>_xlfn.IFNA(VLOOKUP(K$2+$A7,'MOP Actions'!$A:$C,3,0),"")</f>
        <v>10.3 Load Aircraft as per Load Plan</v>
      </c>
      <c r="L7" s="10" t="str">
        <f>_xlfn.IFNA(VLOOKUP(L$2+$A7,'MOP Actions'!$A:$C,3,0),"")</f>
        <v/>
      </c>
      <c r="M7" s="10" t="str">
        <f>_xlfn.IFNA(VLOOKUP(M$2+$A7,'MOP Actions'!$A:$C,3,0),"")</f>
        <v>12.3 Move shipments to appropriate facility</v>
      </c>
      <c r="N7" s="10" t="str">
        <f>_xlfn.IFNA(VLOOKUP(N$2+$A7,'MOP Actions'!$A:$C,3,0),"")</f>
        <v>13.3 Move shipments to be transferred to other carrier</v>
      </c>
      <c r="O7" s="10" t="str">
        <f>_xlfn.IFNA(VLOOKUP(O$2+$A7,'MOP Actions'!$A:$C,3,0),"")</f>
        <v>14.3 Hand over of Documents (Information) to Forwarder</v>
      </c>
      <c r="P7" s="10" t="str">
        <f>_xlfn.IFNA(VLOOKUP(P$2+$A7,'MOP Actions'!$A:$C,3,0),"")</f>
        <v>15.3 Handover freight to forwarder</v>
      </c>
      <c r="Q7" s="10" t="str">
        <f>_xlfn.IFNA(VLOOKUP(Q$2+$A7,'MOP Actions'!$A:$C,3,0),"")</f>
        <v>16.3 Check shipment details against expected (after breakdown)</v>
      </c>
      <c r="R7" s="10" t="str">
        <f>_xlfn.IFNA(VLOOKUP(R$2+$A7,'MOP Actions'!$A:$C,3,0),"")</f>
        <v>17.3 Check/verify physical integrity of truckload</v>
      </c>
      <c r="S7" s="10" t="str">
        <f>_xlfn.IFNA(VLOOKUP(S$2+$A7,'MOP Actions'!$A:$C,3,0),"")</f>
        <v>18.3 Issue loading list for truck to consignee/load truck</v>
      </c>
      <c r="T7" s="10" t="str">
        <f>_xlfn.IFNA(VLOOKUP(T$2+$A7,'MOP Actions'!$A:$C,3,0),"")</f>
        <v>19.3 Discrepancy reports produced and resolved</v>
      </c>
    </row>
    <row r="8" spans="1:20" s="10" customFormat="1" x14ac:dyDescent="0.25">
      <c r="A8" s="10">
        <v>4</v>
      </c>
      <c r="B8" s="10" t="str">
        <f>_xlfn.IFNA(VLOOKUP(B$2+$A8,'MOP Actions'!$A:$C,3,0),"")</f>
        <v>1.4 Request capacity against forwarder or carrier inventories</v>
      </c>
      <c r="C8" s="10" t="str">
        <f>_xlfn.IFNA(VLOOKUP(C$2+$A8,'MOP Actions'!$A:$C,3,0),"")</f>
        <v/>
      </c>
      <c r="D8" s="10" t="str">
        <f>_xlfn.IFNA(VLOOKUP(D$2+$A8,'MOP Actions'!$A:$C,3,0),"")</f>
        <v>3.4 Check accuracy of booking &amp; adjust if needed</v>
      </c>
      <c r="E8" s="10" t="str">
        <f>_xlfn.IFNA(VLOOKUP(E$2+$A8,'MOP Actions'!$A:$C,3,0),"")</f>
        <v/>
      </c>
      <c r="F8" s="10" t="str">
        <f>_xlfn.IFNA(VLOOKUP(F$2+$A8,'MOP Actions'!$A:$C,3,0),"")</f>
        <v>5.4 Create (M)AWB shipment record &amp; consolidation manifest</v>
      </c>
      <c r="G8" s="10" t="str">
        <f>_xlfn.IFNA(VLOOKUP(G$2+$A8,'MOP Actions'!$A:$C,3,0),"")</f>
        <v>6.4 Arrival of truck at carrier domain</v>
      </c>
      <c r="H8" s="10" t="str">
        <f>_xlfn.IFNA(VLOOKUP(H$2+$A8,'MOP Actions'!$A:$C,3,0),"")</f>
        <v>7.4 Unload truck / Receive shipments transferred from other carriers</v>
      </c>
      <c r="I8" s="10" t="str">
        <f>_xlfn.IFNA(VLOOKUP(I$2+$A8,'MOP Actions'!$A:$C,3,0),"")</f>
        <v/>
      </c>
      <c r="J8" s="10" t="str">
        <f>_xlfn.IFNA(VLOOKUP(J$2+$A8,'MOP Actions'!$A:$C,3,0),"")</f>
        <v>9.4 Collect freight and unitize as planned</v>
      </c>
      <c r="K8" s="10" t="str">
        <f>_xlfn.IFNA(VLOOKUP(K$2+$A8,'MOP Actions'!$A:$C,3,0),"")</f>
        <v>10.4 Resolve Discrepancies</v>
      </c>
      <c r="L8" s="10" t="str">
        <f>_xlfn.IFNA(VLOOKUP(L$2+$A8,'MOP Actions'!$A:$C,3,0),"")</f>
        <v/>
      </c>
      <c r="M8" s="10" t="str">
        <f>_xlfn.IFNA(VLOOKUP(M$2+$A8,'MOP Actions'!$A:$C,3,0),"")</f>
        <v>12.4 Receive shipments at warehouse</v>
      </c>
      <c r="N8" s="10" t="str">
        <f>_xlfn.IFNA(VLOOKUP(N$2+$A8,'MOP Actions'!$A:$C,3,0),"")</f>
        <v/>
      </c>
      <c r="O8" s="10" t="str">
        <f>_xlfn.IFNA(VLOOKUP(O$2+$A8,'MOP Actions'!$A:$C,3,0),"")</f>
        <v/>
      </c>
      <c r="P8" s="10" t="str">
        <f>_xlfn.IFNA(VLOOKUP(P$2+$A8,'MOP Actions'!$A:$C,3,0),"")</f>
        <v/>
      </c>
      <c r="Q8" s="10" t="str">
        <f>_xlfn.IFNA(VLOOKUP(Q$2+$A8,'MOP Actions'!$A:$C,3,0),"")</f>
        <v>16.4 Resolve discrepancies</v>
      </c>
      <c r="R8" s="10" t="str">
        <f>_xlfn.IFNA(VLOOKUP(R$2+$A8,'MOP Actions'!$A:$C,3,0),"")</f>
        <v/>
      </c>
      <c r="S8" s="10" t="str">
        <f>_xlfn.IFNA(VLOOKUP(S$2+$A8,'MOP Actions'!$A:$C,3,0),"")</f>
        <v>18.4 Depart truck from forwarder branch facility to consignee</v>
      </c>
      <c r="T8" s="10" t="str">
        <f>_xlfn.IFNA(VLOOKUP(T$2+$A8,'MOP Actions'!$A:$C,3,0),"")</f>
        <v/>
      </c>
    </row>
    <row r="9" spans="1:20" s="10" customFormat="1" x14ac:dyDescent="0.25">
      <c r="A9" s="10">
        <v>5</v>
      </c>
      <c r="B9" s="10" t="str">
        <f>_xlfn.IFNA(VLOOKUP(B$2+$A9,'MOP Actions'!$A:$C,3,0),"")</f>
        <v>1.5 Confirm capacity</v>
      </c>
      <c r="C9" s="10" t="str">
        <f>_xlfn.IFNA(VLOOKUP(C$2+$A9,'MOP Actions'!$A:$C,3,0),"")</f>
        <v/>
      </c>
      <c r="D9" s="10" t="str">
        <f>_xlfn.IFNA(VLOOKUP(D$2+$A9,'MOP Actions'!$A:$C,3,0),"")</f>
        <v>3.5 Create shipment record</v>
      </c>
      <c r="E9" s="10" t="str">
        <f>_xlfn.IFNA(VLOOKUP(E$2+$A9,'MOP Actions'!$A:$C,3,0),"")</f>
        <v/>
      </c>
      <c r="F9" s="10" t="str">
        <f>_xlfn.IFNA(VLOOKUP(F$2+$A9,'MOP Actions'!$A:$C,3,0),"")</f>
        <v>5.5 Send freight picking instructions to warehouse</v>
      </c>
      <c r="G9" s="10" t="str">
        <f>_xlfn.IFNA(VLOOKUP(G$2+$A9,'MOP Actions'!$A:$C,3,0),"")</f>
        <v/>
      </c>
      <c r="H9" s="10" t="str">
        <f>_xlfn.IFNA(VLOOKUP(H$2+$A9,'MOP Actions'!$A:$C,3,0),"")</f>
        <v>7.5 Secure freight as applicable</v>
      </c>
      <c r="I9" s="10" t="str">
        <f>_xlfn.IFNA(VLOOKUP(I$2+$A9,'MOP Actions'!$A:$C,3,0),"")</f>
        <v/>
      </c>
      <c r="J9" s="10" t="str">
        <f>_xlfn.IFNA(VLOOKUP(J$2+$A9,'MOP Actions'!$A:$C,3,0),"")</f>
        <v>9.5 Consolidate information</v>
      </c>
      <c r="K9" s="10" t="str">
        <f>_xlfn.IFNA(VLOOKUP(K$2+$A9,'MOP Actions'!$A:$C,3,0),"")</f>
        <v>10.5 Departure of Aircraft</v>
      </c>
      <c r="L9" s="10" t="str">
        <f>_xlfn.IFNA(VLOOKUP(L$2+$A9,'MOP Actions'!$A:$C,3,0),"")</f>
        <v/>
      </c>
      <c r="M9" s="10" t="str">
        <f>_xlfn.IFNA(VLOOKUP(M$2+$A9,'MOP Actions'!$A:$C,3,0),"")</f>
        <v/>
      </c>
      <c r="N9" s="10" t="str">
        <f>_xlfn.IFNA(VLOOKUP(N$2+$A9,'MOP Actions'!$A:$C,3,0),"")</f>
        <v/>
      </c>
      <c r="O9" s="10" t="str">
        <f>_xlfn.IFNA(VLOOKUP(O$2+$A9,'MOP Actions'!$A:$C,3,0),"")</f>
        <v/>
      </c>
      <c r="P9" s="10" t="str">
        <f>_xlfn.IFNA(VLOOKUP(P$2+$A9,'MOP Actions'!$A:$C,3,0),"")</f>
        <v/>
      </c>
      <c r="Q9" s="10" t="str">
        <f>_xlfn.IFNA(VLOOKUP(Q$2+$A9,'MOP Actions'!$A:$C,3,0),"")</f>
        <v>16.5 Issue loading list for on carriage or delivery</v>
      </c>
      <c r="R9" s="10" t="str">
        <f>_xlfn.IFNA(VLOOKUP(R$2+$A9,'MOP Actions'!$A:$C,3,0),"")</f>
        <v/>
      </c>
      <c r="S9" s="10" t="str">
        <f>_xlfn.IFNA(VLOOKUP(S$2+$A9,'MOP Actions'!$A:$C,3,0),"")</f>
        <v/>
      </c>
      <c r="T9" s="10" t="str">
        <f>_xlfn.IFNA(VLOOKUP(T$2+$A9,'MOP Actions'!$A:$C,3,0),"")</f>
        <v/>
      </c>
    </row>
    <row r="10" spans="1:20" s="10" customFormat="1" x14ac:dyDescent="0.25">
      <c r="A10" s="10">
        <v>6</v>
      </c>
      <c r="B10" s="10" t="str">
        <f>_xlfn.IFNA(VLOOKUP(B$2+$A10,'MOP Actions'!$A:$C,3,0),"")</f>
        <v>1.6 Create routemaps &amp; share</v>
      </c>
      <c r="C10" s="10" t="str">
        <f>_xlfn.IFNA(VLOOKUP(C$2+$A10,'MOP Actions'!$A:$C,3,0),"")</f>
        <v/>
      </c>
      <c r="D10" s="10" t="str">
        <f>_xlfn.IFNA(VLOOKUP(D$2+$A10,'MOP Actions'!$A:$C,3,0),"")</f>
        <v>3.6 Sort &amp; transfer freight to build or storage locations</v>
      </c>
      <c r="E10" s="10" t="str">
        <f>_xlfn.IFNA(VLOOKUP(E$2+$A10,'MOP Actions'!$A:$C,3,0),"")</f>
        <v/>
      </c>
      <c r="F10" s="10" t="str">
        <f>_xlfn.IFNA(VLOOKUP(F$2+$A10,'MOP Actions'!$A:$C,3,0),"")</f>
        <v>5.6 Prepare shipment for export</v>
      </c>
      <c r="G10" s="10" t="str">
        <f>_xlfn.IFNA(VLOOKUP(G$2+$A10,'MOP Actions'!$A:$C,3,0),"")</f>
        <v/>
      </c>
      <c r="H10" s="10" t="str">
        <f>_xlfn.IFNA(VLOOKUP(H$2+$A10,'MOP Actions'!$A:$C,3,0),"")</f>
        <v>7.6 Check Booking Information Matches Actual Freight</v>
      </c>
      <c r="I10" s="10" t="str">
        <f>_xlfn.IFNA(VLOOKUP(I$2+$A10,'MOP Actions'!$A:$C,3,0),"")</f>
        <v/>
      </c>
      <c r="J10" s="10" t="str">
        <f>_xlfn.IFNA(VLOOKUP(J$2+$A10,'MOP Actions'!$A:$C,3,0),"")</f>
        <v/>
      </c>
      <c r="K10" s="10" t="str">
        <f>_xlfn.IFNA(VLOOKUP(K$2+$A10,'MOP Actions'!$A:$C,3,0),"")</f>
        <v/>
      </c>
      <c r="L10" s="10" t="str">
        <f>_xlfn.IFNA(VLOOKUP(L$2+$A10,'MOP Actions'!$A:$C,3,0),"")</f>
        <v/>
      </c>
      <c r="M10" s="10" t="str">
        <f>_xlfn.IFNA(VLOOKUP(M$2+$A10,'MOP Actions'!$A:$C,3,0),"")</f>
        <v/>
      </c>
      <c r="N10" s="10" t="str">
        <f>_xlfn.IFNA(VLOOKUP(N$2+$A10,'MOP Actions'!$A:$C,3,0),"")</f>
        <v/>
      </c>
      <c r="O10" s="10" t="str">
        <f>_xlfn.IFNA(VLOOKUP(O$2+$A10,'MOP Actions'!$A:$C,3,0),"")</f>
        <v/>
      </c>
      <c r="P10" s="10" t="str">
        <f>_xlfn.IFNA(VLOOKUP(P$2+$A10,'MOP Actions'!$A:$C,3,0),"")</f>
        <v/>
      </c>
      <c r="Q10" s="10" t="str">
        <f>_xlfn.IFNA(VLOOKUP(Q$2+$A10,'MOP Actions'!$A:$C,3,0),"")</f>
        <v/>
      </c>
      <c r="R10" s="10" t="str">
        <f>_xlfn.IFNA(VLOOKUP(R$2+$A10,'MOP Actions'!$A:$C,3,0),"")</f>
        <v/>
      </c>
      <c r="S10" s="10" t="str">
        <f>_xlfn.IFNA(VLOOKUP(S$2+$A10,'MOP Actions'!$A:$C,3,0),"")</f>
        <v/>
      </c>
      <c r="T10" s="10" t="str">
        <f>_xlfn.IFNA(VLOOKUP(T$2+$A10,'MOP Actions'!$A:$C,3,0),"")</f>
        <v/>
      </c>
    </row>
    <row r="11" spans="1:20" s="10" customFormat="1" x14ac:dyDescent="0.25">
      <c r="A11" s="10">
        <v>7</v>
      </c>
      <c r="B11" s="10" t="str">
        <f>_xlfn.IFNA(VLOOKUP(B$2+$A11,'MOP Actions'!$A:$C,3,0),"")</f>
        <v>1.7 Arrange pick-up of freight</v>
      </c>
      <c r="C11" s="10" t="str">
        <f>_xlfn.IFNA(VLOOKUP(C$2+$A11,'MOP Actions'!$A:$C,3,0),"")</f>
        <v/>
      </c>
      <c r="D11" s="10" t="str">
        <f>_xlfn.IFNA(VLOOKUP(D$2+$A11,'MOP Actions'!$A:$C,3,0),"")</f>
        <v/>
      </c>
      <c r="E11" s="10" t="str">
        <f>_xlfn.IFNA(VLOOKUP(E$2+$A11,'MOP Actions'!$A:$C,3,0),"")</f>
        <v/>
      </c>
      <c r="F11" s="10" t="str">
        <f>_xlfn.IFNA(VLOOKUP(F$2+$A11,'MOP Actions'!$A:$C,3,0),"")</f>
        <v/>
      </c>
      <c r="G11" s="10" t="str">
        <f>_xlfn.IFNA(VLOOKUP(G$2+$A11,'MOP Actions'!$A:$C,3,0),"")</f>
        <v/>
      </c>
      <c r="H11" s="10" t="str">
        <f>_xlfn.IFNA(VLOOKUP(H$2+$A11,'MOP Actions'!$A:$C,3,0),"")</f>
        <v/>
      </c>
      <c r="I11" s="10" t="str">
        <f>_xlfn.IFNA(VLOOKUP(I$2+$A11,'MOP Actions'!$A:$C,3,0),"")</f>
        <v/>
      </c>
      <c r="J11" s="10" t="str">
        <f>_xlfn.IFNA(VLOOKUP(J$2+$A11,'MOP Actions'!$A:$C,3,0),"")</f>
        <v/>
      </c>
      <c r="K11" s="10" t="str">
        <f>_xlfn.IFNA(VLOOKUP(K$2+$A11,'MOP Actions'!$A:$C,3,0),"")</f>
        <v/>
      </c>
      <c r="L11" s="10" t="str">
        <f>_xlfn.IFNA(VLOOKUP(L$2+$A11,'MOP Actions'!$A:$C,3,0),"")</f>
        <v/>
      </c>
      <c r="M11" s="10" t="str">
        <f>_xlfn.IFNA(VLOOKUP(M$2+$A11,'MOP Actions'!$A:$C,3,0),"")</f>
        <v/>
      </c>
      <c r="N11" s="10" t="str">
        <f>_xlfn.IFNA(VLOOKUP(N$2+$A11,'MOP Actions'!$A:$C,3,0),"")</f>
        <v/>
      </c>
      <c r="O11" s="10" t="str">
        <f>_xlfn.IFNA(VLOOKUP(O$2+$A11,'MOP Actions'!$A:$C,3,0),"")</f>
        <v/>
      </c>
      <c r="P11" s="10" t="str">
        <f>_xlfn.IFNA(VLOOKUP(P$2+$A11,'MOP Actions'!$A:$C,3,0),"")</f>
        <v/>
      </c>
      <c r="Q11" s="10" t="str">
        <f>_xlfn.IFNA(VLOOKUP(Q$2+$A11,'MOP Actions'!$A:$C,3,0),"")</f>
        <v/>
      </c>
      <c r="R11" s="10" t="str">
        <f>_xlfn.IFNA(VLOOKUP(R$2+$A11,'MOP Actions'!$A:$C,3,0),"")</f>
        <v/>
      </c>
      <c r="S11" s="10" t="str">
        <f>_xlfn.IFNA(VLOOKUP(S$2+$A11,'MOP Actions'!$A:$C,3,0),"")</f>
        <v/>
      </c>
      <c r="T11" s="10" t="str">
        <f>_xlfn.IFNA(VLOOKUP(T$2+$A11,'MOP Actions'!$A:$C,3,0),"")</f>
        <v/>
      </c>
    </row>
    <row r="12" spans="1:20" x14ac:dyDescent="0.3">
      <c r="H12" s="10"/>
      <c r="K12" s="10"/>
    </row>
    <row r="13" spans="1:20" x14ac:dyDescent="0.3">
      <c r="B13" s="6" t="s">
        <v>491</v>
      </c>
      <c r="H13" s="10"/>
      <c r="K13" s="10"/>
    </row>
    <row r="14" spans="1:20" x14ac:dyDescent="0.3">
      <c r="B14" s="13" t="s">
        <v>488</v>
      </c>
      <c r="C14" s="12" t="s">
        <v>489</v>
      </c>
      <c r="H14" s="10"/>
      <c r="K14" s="10"/>
    </row>
    <row r="15" spans="1:20" x14ac:dyDescent="0.3">
      <c r="B15" s="13" t="s">
        <v>490</v>
      </c>
      <c r="C15" s="1" t="s">
        <v>493</v>
      </c>
    </row>
    <row r="17" spans="1:5" x14ac:dyDescent="0.3">
      <c r="B17" s="6" t="s">
        <v>443</v>
      </c>
      <c r="C17" s="6" t="s">
        <v>477</v>
      </c>
      <c r="D17" s="6" t="s">
        <v>492</v>
      </c>
      <c r="E17" s="6"/>
    </row>
    <row r="18" spans="1:5" s="11" customFormat="1" x14ac:dyDescent="0.3">
      <c r="A18" s="16">
        <v>11</v>
      </c>
      <c r="B18" s="11" t="str">
        <f>VLOOKUP(A18,'MOP Actions'!A:C,3,0)</f>
        <v>1.1 Receive booking from shippers'request &amp; check security status</v>
      </c>
      <c r="C18" s="11">
        <v>29</v>
      </c>
      <c r="D18" t="str">
        <f>$C$14&amp;$C$15&amp;C18</f>
        <v>https://a71bcec4-d0e1-4b94-80d6-695ec0bd0435.filesusr.com/ugd/722a02_e289dc70805f4bd491a467906f728abc.pdf#page=29</v>
      </c>
    </row>
    <row r="19" spans="1:5" s="11" customFormat="1" x14ac:dyDescent="0.3">
      <c r="A19" s="16">
        <v>12</v>
      </c>
      <c r="B19" s="11" t="str">
        <f>VLOOKUP(A19,'MOP Actions'!A:C,3,0)</f>
        <v>1.2 Receive shipper freight information</v>
      </c>
      <c r="C19" s="11">
        <v>30</v>
      </c>
      <c r="D19" t="str">
        <f t="shared" ref="D19:D82" si="0">$C$14&amp;$C$15&amp;C19</f>
        <v>https://a71bcec4-d0e1-4b94-80d6-695ec0bd0435.filesusr.com/ugd/722a02_e289dc70805f4bd491a467906f728abc.pdf#page=30</v>
      </c>
    </row>
    <row r="20" spans="1:5" s="11" customFormat="1" x14ac:dyDescent="0.3">
      <c r="A20" s="16">
        <v>13</v>
      </c>
      <c r="B20" s="11" t="str">
        <f>VLOOKUP(A20,'MOP Actions'!A:C,3,0)</f>
        <v>1.3 Plan routing direct or consolidation</v>
      </c>
      <c r="C20" s="11">
        <v>31</v>
      </c>
      <c r="D20" t="str">
        <f t="shared" si="0"/>
        <v>https://a71bcec4-d0e1-4b94-80d6-695ec0bd0435.filesusr.com/ugd/722a02_e289dc70805f4bd491a467906f728abc.pdf#page=31</v>
      </c>
    </row>
    <row r="21" spans="1:5" s="11" customFormat="1" x14ac:dyDescent="0.3">
      <c r="A21" s="16">
        <v>14</v>
      </c>
      <c r="B21" s="11" t="str">
        <f>VLOOKUP(A21,'MOP Actions'!A:C,3,0)</f>
        <v>1.4 Request capacity against forwarder or carrier inventories</v>
      </c>
      <c r="C21" s="11">
        <v>32</v>
      </c>
      <c r="D21" t="str">
        <f t="shared" si="0"/>
        <v>https://a71bcec4-d0e1-4b94-80d6-695ec0bd0435.filesusr.com/ugd/722a02_e289dc70805f4bd491a467906f728abc.pdf#page=32</v>
      </c>
    </row>
    <row r="22" spans="1:5" s="11" customFormat="1" x14ac:dyDescent="0.3">
      <c r="A22" s="16">
        <v>15</v>
      </c>
      <c r="B22" s="11" t="str">
        <f>VLOOKUP(A22,'MOP Actions'!A:C,3,0)</f>
        <v>1.5 Confirm capacity</v>
      </c>
      <c r="C22" s="11">
        <v>33</v>
      </c>
      <c r="D22" t="str">
        <f t="shared" si="0"/>
        <v>https://a71bcec4-d0e1-4b94-80d6-695ec0bd0435.filesusr.com/ugd/722a02_e289dc70805f4bd491a467906f728abc.pdf#page=33</v>
      </c>
    </row>
    <row r="23" spans="1:5" s="11" customFormat="1" x14ac:dyDescent="0.3">
      <c r="A23" s="16">
        <v>16</v>
      </c>
      <c r="B23" s="11" t="str">
        <f>VLOOKUP(A23,'MOP Actions'!A:C,3,0)</f>
        <v>1.6 Create routemaps &amp; share</v>
      </c>
      <c r="C23" s="11">
        <v>34</v>
      </c>
      <c r="D23" t="str">
        <f t="shared" si="0"/>
        <v>https://a71bcec4-d0e1-4b94-80d6-695ec0bd0435.filesusr.com/ugd/722a02_e289dc70805f4bd491a467906f728abc.pdf#page=34</v>
      </c>
    </row>
    <row r="24" spans="1:5" s="11" customFormat="1" x14ac:dyDescent="0.3">
      <c r="A24" s="16">
        <v>17</v>
      </c>
      <c r="B24" s="11" t="str">
        <f>VLOOKUP(A24,'MOP Actions'!A:C,3,0)</f>
        <v>1.7 Arrange pick-up of freight</v>
      </c>
      <c r="C24" s="11">
        <v>35</v>
      </c>
      <c r="D24" t="str">
        <f t="shared" si="0"/>
        <v>https://a71bcec4-d0e1-4b94-80d6-695ec0bd0435.filesusr.com/ugd/722a02_e289dc70805f4bd491a467906f728abc.pdf#page=35</v>
      </c>
    </row>
    <row r="25" spans="1:5" s="11" customFormat="1" x14ac:dyDescent="0.3">
      <c r="A25" s="16">
        <v>21</v>
      </c>
      <c r="B25" s="11" t="str">
        <f>VLOOKUP(A25,'MOP Actions'!A:C,3,0)</f>
        <v>2.1 Labeling freight</v>
      </c>
      <c r="C25" s="11">
        <v>36</v>
      </c>
      <c r="D25" t="str">
        <f t="shared" si="0"/>
        <v>https://a71bcec4-d0e1-4b94-80d6-695ec0bd0435.filesusr.com/ugd/722a02_e289dc70805f4bd491a467906f728abc.pdf#page=36</v>
      </c>
    </row>
    <row r="26" spans="1:5" s="11" customFormat="1" x14ac:dyDescent="0.3">
      <c r="A26" s="16">
        <v>22</v>
      </c>
      <c r="B26" s="11" t="str">
        <f>VLOOKUP(A26,'MOP Actions'!A:C,3,0)</f>
        <v>2.2 Associate unique piece level information with booking</v>
      </c>
      <c r="C26" s="11">
        <v>37</v>
      </c>
      <c r="D26" t="str">
        <f t="shared" si="0"/>
        <v>https://a71bcec4-d0e1-4b94-80d6-695ec0bd0435.filesusr.com/ugd/722a02_e289dc70805f4bd491a467906f728abc.pdf#page=37</v>
      </c>
    </row>
    <row r="27" spans="1:5" s="11" customFormat="1" x14ac:dyDescent="0.3">
      <c r="A27" s="16">
        <v>23</v>
      </c>
      <c r="B27" s="11" t="str">
        <f>VLOOKUP(A27,'MOP Actions'!A:C,3,0)</f>
        <v>2.3 Pick-up freight</v>
      </c>
      <c r="C27" s="11">
        <v>38</v>
      </c>
      <c r="D27" t="str">
        <f t="shared" si="0"/>
        <v>https://a71bcec4-d0e1-4b94-80d6-695ec0bd0435.filesusr.com/ugd/722a02_e289dc70805f4bd491a467906f728abc.pdf#page=38</v>
      </c>
    </row>
    <row r="28" spans="1:5" s="11" customFormat="1" x14ac:dyDescent="0.3">
      <c r="A28" s="16">
        <v>31</v>
      </c>
      <c r="B28" s="11" t="str">
        <f>VLOOKUP(A28,'MOP Actions'!A:C,3,0)</f>
        <v>3.1 Arrival of truck at forwarder branch facility</v>
      </c>
      <c r="C28" s="11">
        <v>39</v>
      </c>
      <c r="D28" t="str">
        <f t="shared" si="0"/>
        <v>https://a71bcec4-d0e1-4b94-80d6-695ec0bd0435.filesusr.com/ugd/722a02_e289dc70805f4bd491a467906f728abc.pdf#page=39</v>
      </c>
    </row>
    <row r="29" spans="1:5" s="11" customFormat="1" x14ac:dyDescent="0.3">
      <c r="A29" s="16">
        <v>32</v>
      </c>
      <c r="B29" s="11" t="str">
        <f>VLOOKUP(A29,'MOP Actions'!A:C,3,0)</f>
        <v>3.2 Check/apply labelling &amp; verify physical integrity of packages</v>
      </c>
      <c r="C29" s="11">
        <v>40</v>
      </c>
      <c r="D29" t="str">
        <f t="shared" si="0"/>
        <v>https://a71bcec4-d0e1-4b94-80d6-695ec0bd0435.filesusr.com/ugd/722a02_e289dc70805f4bd491a467906f728abc.pdf#page=40</v>
      </c>
    </row>
    <row r="30" spans="1:5" s="11" customFormat="1" x14ac:dyDescent="0.3">
      <c r="A30" s="16">
        <v>33</v>
      </c>
      <c r="B30" s="11" t="str">
        <f>VLOOKUP(A30,'MOP Actions'!A:C,3,0)</f>
        <v>3.3 Check Information matches actual freight + security</v>
      </c>
      <c r="C30" s="11">
        <v>41</v>
      </c>
      <c r="D30" t="str">
        <f t="shared" si="0"/>
        <v>https://a71bcec4-d0e1-4b94-80d6-695ec0bd0435.filesusr.com/ugd/722a02_e289dc70805f4bd491a467906f728abc.pdf#page=41</v>
      </c>
    </row>
    <row r="31" spans="1:5" s="11" customFormat="1" x14ac:dyDescent="0.3">
      <c r="A31" s="16">
        <v>34</v>
      </c>
      <c r="B31" s="11" t="str">
        <f>VLOOKUP(A31,'MOP Actions'!A:C,3,0)</f>
        <v>3.4 Check accuracy of booking &amp; adjust if needed</v>
      </c>
      <c r="C31" s="11">
        <v>42</v>
      </c>
      <c r="D31" t="str">
        <f t="shared" si="0"/>
        <v>https://a71bcec4-d0e1-4b94-80d6-695ec0bd0435.filesusr.com/ugd/722a02_e289dc70805f4bd491a467906f728abc.pdf#page=42</v>
      </c>
    </row>
    <row r="32" spans="1:5" s="11" customFormat="1" x14ac:dyDescent="0.3">
      <c r="A32" s="16">
        <v>35</v>
      </c>
      <c r="B32" s="11" t="str">
        <f>VLOOKUP(A32,'MOP Actions'!A:C,3,0)</f>
        <v>3.5 Create shipment record</v>
      </c>
      <c r="C32" s="11">
        <v>43</v>
      </c>
      <c r="D32" t="str">
        <f t="shared" si="0"/>
        <v>https://a71bcec4-d0e1-4b94-80d6-695ec0bd0435.filesusr.com/ugd/722a02_e289dc70805f4bd491a467906f728abc.pdf#page=43</v>
      </c>
    </row>
    <row r="33" spans="1:4" s="11" customFormat="1" x14ac:dyDescent="0.3">
      <c r="A33" s="16">
        <v>36</v>
      </c>
      <c r="B33" s="11" t="str">
        <f>VLOOKUP(A33,'MOP Actions'!A:C,3,0)</f>
        <v>3.6 Sort &amp; transfer freight to build or storage locations</v>
      </c>
      <c r="C33" s="11">
        <v>44</v>
      </c>
      <c r="D33" t="str">
        <f t="shared" si="0"/>
        <v>https://a71bcec4-d0e1-4b94-80d6-695ec0bd0435.filesusr.com/ugd/722a02_e289dc70805f4bd491a467906f728abc.pdf#page=44</v>
      </c>
    </row>
    <row r="34" spans="1:4" s="11" customFormat="1" x14ac:dyDescent="0.3">
      <c r="A34" s="16">
        <v>41</v>
      </c>
      <c r="B34" s="11" t="str">
        <f>VLOOKUP(A34,'MOP Actions'!A:C,3,0)</f>
        <v>4.1 Confirm information to hub</v>
      </c>
      <c r="C34" s="11">
        <v>45</v>
      </c>
      <c r="D34" t="str">
        <f t="shared" si="0"/>
        <v>https://a71bcec4-d0e1-4b94-80d6-695ec0bd0435.filesusr.com/ugd/722a02_e289dc70805f4bd491a467906f728abc.pdf#page=45</v>
      </c>
    </row>
    <row r="35" spans="1:4" s="11" customFormat="1" x14ac:dyDescent="0.3">
      <c r="A35" s="16">
        <v>42</v>
      </c>
      <c r="B35" s="11" t="str">
        <f>VLOOKUP(A35,'MOP Actions'!A:C,3,0)</f>
        <v>4.2 Issue loading list for truck to hub / load freight</v>
      </c>
      <c r="C35" s="11">
        <v>46</v>
      </c>
      <c r="D35" t="str">
        <f t="shared" si="0"/>
        <v>https://a71bcec4-d0e1-4b94-80d6-695ec0bd0435.filesusr.com/ugd/722a02_e289dc70805f4bd491a467906f728abc.pdf#page=46</v>
      </c>
    </row>
    <row r="36" spans="1:4" s="11" customFormat="1" x14ac:dyDescent="0.3">
      <c r="A36" s="16">
        <v>43</v>
      </c>
      <c r="B36" s="11" t="str">
        <f>VLOOKUP(A36,'MOP Actions'!A:C,3,0)</f>
        <v>4.3 Departure of loaded truck from forwarder branch facility to forwarder hub</v>
      </c>
      <c r="C36" s="11">
        <v>47</v>
      </c>
      <c r="D36" t="str">
        <f t="shared" si="0"/>
        <v>https://a71bcec4-d0e1-4b94-80d6-695ec0bd0435.filesusr.com/ugd/722a02_e289dc70805f4bd491a467906f728abc.pdf#page=47</v>
      </c>
    </row>
    <row r="37" spans="1:4" s="11" customFormat="1" x14ac:dyDescent="0.3">
      <c r="A37" s="16">
        <v>51</v>
      </c>
      <c r="B37" s="11" t="str">
        <f>VLOOKUP(A37,'MOP Actions'!A:C,3,0)</f>
        <v>5.1 Arrival/unload of truck at forwarder hub</v>
      </c>
      <c r="C37" s="11">
        <v>48</v>
      </c>
      <c r="D37" t="str">
        <f t="shared" si="0"/>
        <v>https://a71bcec4-d0e1-4b94-80d6-695ec0bd0435.filesusr.com/ugd/722a02_e289dc70805f4bd491a467906f728abc.pdf#page=48</v>
      </c>
    </row>
    <row r="38" spans="1:4" s="11" customFormat="1" x14ac:dyDescent="0.3">
      <c r="A38" s="16">
        <v>52</v>
      </c>
      <c r="B38" s="11" t="str">
        <f>VLOOKUP(A38,'MOP Actions'!A:C,3,0)</f>
        <v>5.2 Check/verify physical integrity of truckload</v>
      </c>
      <c r="C38" s="11">
        <v>49</v>
      </c>
      <c r="D38" t="str">
        <f t="shared" si="0"/>
        <v>https://a71bcec4-d0e1-4b94-80d6-695ec0bd0435.filesusr.com/ugd/722a02_e289dc70805f4bd491a467906f728abc.pdf#page=49</v>
      </c>
    </row>
    <row r="39" spans="1:4" s="11" customFormat="1" x14ac:dyDescent="0.3">
      <c r="A39" s="16">
        <v>53</v>
      </c>
      <c r="B39" s="11" t="str">
        <f>VLOOKUP(A39,'MOP Actions'!A:C,3,0)</f>
        <v>5.3 Check security status of shipment</v>
      </c>
      <c r="C39" s="11">
        <v>50</v>
      </c>
      <c r="D39" t="str">
        <f t="shared" si="0"/>
        <v>https://a71bcec4-d0e1-4b94-80d6-695ec0bd0435.filesusr.com/ugd/722a02_e289dc70805f4bd491a467906f728abc.pdf#page=50</v>
      </c>
    </row>
    <row r="40" spans="1:4" s="11" customFormat="1" x14ac:dyDescent="0.3">
      <c r="A40" s="16">
        <v>54</v>
      </c>
      <c r="B40" s="11" t="str">
        <f>VLOOKUP(A40,'MOP Actions'!A:C,3,0)</f>
        <v>5.4 Create (M)AWB shipment record &amp; consolidation manifest</v>
      </c>
      <c r="C40" s="11">
        <v>51</v>
      </c>
      <c r="D40" t="str">
        <f t="shared" si="0"/>
        <v>https://a71bcec4-d0e1-4b94-80d6-695ec0bd0435.filesusr.com/ugd/722a02_e289dc70805f4bd491a467906f728abc.pdf#page=51</v>
      </c>
    </row>
    <row r="41" spans="1:4" s="11" customFormat="1" x14ac:dyDescent="0.3">
      <c r="A41" s="16">
        <v>55</v>
      </c>
      <c r="B41" s="11" t="str">
        <f>VLOOKUP(A41,'MOP Actions'!A:C,3,0)</f>
        <v>5.5 Send freight picking instructions to warehouse</v>
      </c>
      <c r="C41" s="11">
        <v>52</v>
      </c>
      <c r="D41" t="str">
        <f t="shared" si="0"/>
        <v>https://a71bcec4-d0e1-4b94-80d6-695ec0bd0435.filesusr.com/ugd/722a02_e289dc70805f4bd491a467906f728abc.pdf#page=52</v>
      </c>
    </row>
    <row r="42" spans="1:4" s="11" customFormat="1" x14ac:dyDescent="0.3">
      <c r="A42" s="16">
        <v>56</v>
      </c>
      <c r="B42" s="11" t="str">
        <f>VLOOKUP(A42,'MOP Actions'!A:C,3,0)</f>
        <v>5.6 Prepare shipment for export</v>
      </c>
      <c r="C42" s="11">
        <v>53</v>
      </c>
      <c r="D42" t="str">
        <f t="shared" si="0"/>
        <v>https://a71bcec4-d0e1-4b94-80d6-695ec0bd0435.filesusr.com/ugd/722a02_e289dc70805f4bd491a467906f728abc.pdf#page=53</v>
      </c>
    </row>
    <row r="43" spans="1:4" s="11" customFormat="1" x14ac:dyDescent="0.3">
      <c r="A43" s="16">
        <v>61</v>
      </c>
      <c r="B43" s="11" t="str">
        <f>VLOOKUP(A43,'MOP Actions'!A:C,3,0)</f>
        <v>6.1 Issue loading list for truck to carrier / load freight</v>
      </c>
      <c r="C43" s="11">
        <v>54</v>
      </c>
      <c r="D43" t="str">
        <f t="shared" si="0"/>
        <v>https://a71bcec4-d0e1-4b94-80d6-695ec0bd0435.filesusr.com/ugd/722a02_e289dc70805f4bd491a467906f728abc.pdf#page=54</v>
      </c>
    </row>
    <row r="44" spans="1:4" s="11" customFormat="1" x14ac:dyDescent="0.3">
      <c r="A44" s="16">
        <v>62</v>
      </c>
      <c r="B44" s="11" t="str">
        <f>VLOOKUP(A44,'MOP Actions'!A:C,3,0)</f>
        <v>6.2 Departure of loaded truck from forwarder hub to carrier domain</v>
      </c>
      <c r="C44" s="11">
        <v>55</v>
      </c>
      <c r="D44" t="str">
        <f t="shared" si="0"/>
        <v>https://a71bcec4-d0e1-4b94-80d6-695ec0bd0435.filesusr.com/ugd/722a02_e289dc70805f4bd491a467906f728abc.pdf#page=55</v>
      </c>
    </row>
    <row r="45" spans="1:4" s="11" customFormat="1" x14ac:dyDescent="0.3">
      <c r="A45" s="16">
        <v>63</v>
      </c>
      <c r="B45" s="11" t="str">
        <f>VLOOKUP(A45,'MOP Actions'!A:C,3,0)</f>
        <v>6.3 Transmit forwarder information to carrier</v>
      </c>
      <c r="C45" s="11">
        <v>56</v>
      </c>
      <c r="D45" t="str">
        <f t="shared" si="0"/>
        <v>https://a71bcec4-d0e1-4b94-80d6-695ec0bd0435.filesusr.com/ugd/722a02_e289dc70805f4bd491a467906f728abc.pdf#page=56</v>
      </c>
    </row>
    <row r="46" spans="1:4" s="11" customFormat="1" x14ac:dyDescent="0.3">
      <c r="A46" s="16">
        <v>64</v>
      </c>
      <c r="B46" s="11" t="str">
        <f>VLOOKUP(A46,'MOP Actions'!A:C,3,0)</f>
        <v>6.4 Arrival of truck at carrier domain</v>
      </c>
      <c r="C46" s="11">
        <v>57</v>
      </c>
      <c r="D46" t="str">
        <f t="shared" si="0"/>
        <v>https://a71bcec4-d0e1-4b94-80d6-695ec0bd0435.filesusr.com/ugd/722a02_e289dc70805f4bd491a467906f728abc.pdf#page=57</v>
      </c>
    </row>
    <row r="47" spans="1:4" s="11" customFormat="1" x14ac:dyDescent="0.3">
      <c r="A47" s="16">
        <v>71</v>
      </c>
      <c r="B47" s="11" t="str">
        <f>VLOOKUP(A47,'MOP Actions'!A:C,3,0)</f>
        <v>7.1 Channel forwarder information to GHA where applicable</v>
      </c>
      <c r="C47" s="11">
        <v>58</v>
      </c>
      <c r="D47" t="str">
        <f t="shared" si="0"/>
        <v>https://a71bcec4-d0e1-4b94-80d6-695ec0bd0435.filesusr.com/ugd/722a02_e289dc70805f4bd491a467906f728abc.pdf#page=58</v>
      </c>
    </row>
    <row r="48" spans="1:4" s="11" customFormat="1" x14ac:dyDescent="0.3">
      <c r="A48" s="16">
        <v>72</v>
      </c>
      <c r="B48" s="11" t="str">
        <f>VLOOKUP(A48,'MOP Actions'!A:C,3,0)</f>
        <v>7.2 Assign unloading slot and position to truck</v>
      </c>
      <c r="C48" s="11">
        <v>59</v>
      </c>
      <c r="D48" t="str">
        <f t="shared" si="0"/>
        <v>https://a71bcec4-d0e1-4b94-80d6-695ec0bd0435.filesusr.com/ugd/722a02_e289dc70805f4bd491a467906f728abc.pdf#page=59</v>
      </c>
    </row>
    <row r="49" spans="1:4" s="11" customFormat="1" x14ac:dyDescent="0.3">
      <c r="A49" s="16">
        <v>73</v>
      </c>
      <c r="B49" s="11" t="str">
        <f>VLOOKUP(A49,'MOP Actions'!A:C,3,0)</f>
        <v>7.3 Validate security / customs status of truck</v>
      </c>
      <c r="C49" s="11">
        <v>60</v>
      </c>
      <c r="D49" t="str">
        <f t="shared" si="0"/>
        <v>https://a71bcec4-d0e1-4b94-80d6-695ec0bd0435.filesusr.com/ugd/722a02_e289dc70805f4bd491a467906f728abc.pdf#page=60</v>
      </c>
    </row>
    <row r="50" spans="1:4" s="11" customFormat="1" x14ac:dyDescent="0.3">
      <c r="A50" s="16">
        <v>74</v>
      </c>
      <c r="B50" s="11" t="str">
        <f>VLOOKUP(A50,'MOP Actions'!A:C,3,0)</f>
        <v>7.4 Unload truck / Receive shipments transferred from other carriers</v>
      </c>
      <c r="C50" s="11">
        <v>61</v>
      </c>
      <c r="D50" t="str">
        <f t="shared" si="0"/>
        <v>https://a71bcec4-d0e1-4b94-80d6-695ec0bd0435.filesusr.com/ugd/722a02_e289dc70805f4bd491a467906f728abc.pdf#page=61</v>
      </c>
    </row>
    <row r="51" spans="1:4" s="11" customFormat="1" x14ac:dyDescent="0.3">
      <c r="A51" s="16">
        <v>75</v>
      </c>
      <c r="B51" s="11" t="str">
        <f>VLOOKUP(A51,'MOP Actions'!A:C,3,0)</f>
        <v>7.5 Secure freight as applicable</v>
      </c>
      <c r="C51" s="11">
        <v>62</v>
      </c>
      <c r="D51" t="str">
        <f t="shared" si="0"/>
        <v>https://a71bcec4-d0e1-4b94-80d6-695ec0bd0435.filesusr.com/ugd/722a02_e289dc70805f4bd491a467906f728abc.pdf#page=62</v>
      </c>
    </row>
    <row r="52" spans="1:4" s="11" customFormat="1" x14ac:dyDescent="0.3">
      <c r="A52" s="16">
        <v>76</v>
      </c>
      <c r="B52" s="11" t="str">
        <f>VLOOKUP(A52,'MOP Actions'!A:C,3,0)</f>
        <v>7.6 Check Booking Information Matches Actual Freight</v>
      </c>
      <c r="C52" s="11">
        <v>63</v>
      </c>
      <c r="D52" t="str">
        <f t="shared" si="0"/>
        <v>https://a71bcec4-d0e1-4b94-80d6-695ec0bd0435.filesusr.com/ugd/722a02_e289dc70805f4bd491a467906f728abc.pdf#page=63</v>
      </c>
    </row>
    <row r="53" spans="1:4" s="11" customFormat="1" x14ac:dyDescent="0.3">
      <c r="A53" s="16">
        <v>81</v>
      </c>
      <c r="B53" s="11" t="str">
        <f>VLOOKUP(A53,'MOP Actions'!A:C,3,0)</f>
        <v>8.1 Verify Shipment Security Cleared</v>
      </c>
      <c r="C53" s="11">
        <v>64</v>
      </c>
      <c r="D53" t="str">
        <f t="shared" si="0"/>
        <v>https://a71bcec4-d0e1-4b94-80d6-695ec0bd0435.filesusr.com/ugd/722a02_e289dc70805f4bd491a467906f728abc.pdf#page=64</v>
      </c>
    </row>
    <row r="54" spans="1:4" s="11" customFormat="1" x14ac:dyDescent="0.3">
      <c r="A54" s="16">
        <v>82</v>
      </c>
      <c r="B54" s="11" t="str">
        <f>VLOOKUP(A54,'MOP Actions'!A:C,3,0)</f>
        <v>8.2 Perform physical ready for carriage checks</v>
      </c>
      <c r="C54" s="11">
        <v>65</v>
      </c>
      <c r="D54" t="str">
        <f t="shared" si="0"/>
        <v>https://a71bcec4-d0e1-4b94-80d6-695ec0bd0435.filesusr.com/ugd/722a02_e289dc70805f4bd491a467906f728abc.pdf#page=65</v>
      </c>
    </row>
    <row r="55" spans="1:4" s="11" customFormat="1" x14ac:dyDescent="0.3">
      <c r="A55" s="16">
        <v>83</v>
      </c>
      <c r="B55" s="11" t="str">
        <f>VLOOKUP(A55,'MOP Actions'!A:C,3,0)</f>
        <v>8.3 Validate information to confirm Ready for Carriage</v>
      </c>
      <c r="C55" s="11">
        <v>66</v>
      </c>
      <c r="D55" t="str">
        <f t="shared" si="0"/>
        <v>https://a71bcec4-d0e1-4b94-80d6-695ec0bd0435.filesusr.com/ugd/722a02_e289dc70805f4bd491a467906f728abc.pdf#page=66</v>
      </c>
    </row>
    <row r="56" spans="1:4" s="11" customFormat="1" x14ac:dyDescent="0.3">
      <c r="A56" s="16">
        <v>91</v>
      </c>
      <c r="B56" s="11" t="str">
        <f>VLOOKUP(A56,'MOP Actions'!A:C,3,0)</f>
        <v>9.1 Shipments in transit received from process 13</v>
      </c>
      <c r="C56" s="11">
        <v>67</v>
      </c>
      <c r="D56" t="str">
        <f t="shared" si="0"/>
        <v>https://a71bcec4-d0e1-4b94-80d6-695ec0bd0435.filesusr.com/ugd/722a02_e289dc70805f4bd491a467906f728abc.pdf#page=67</v>
      </c>
    </row>
    <row r="57" spans="1:4" s="11" customFormat="1" x14ac:dyDescent="0.3">
      <c r="A57" s="16">
        <v>92</v>
      </c>
      <c r="B57" s="11" t="str">
        <f>VLOOKUP(A57,'MOP Actions'!A:C,3,0)</f>
        <v>9.2 Shipments in transit security cleared</v>
      </c>
      <c r="C57" s="11">
        <v>68</v>
      </c>
      <c r="D57" t="str">
        <f t="shared" si="0"/>
        <v>https://a71bcec4-d0e1-4b94-80d6-695ec0bd0435.filesusr.com/ugd/722a02_e289dc70805f4bd491a467906f728abc.pdf#page=68</v>
      </c>
    </row>
    <row r="58" spans="1:4" s="11" customFormat="1" x14ac:dyDescent="0.3">
      <c r="A58" s="16">
        <v>93</v>
      </c>
      <c r="B58" s="11" t="str">
        <f>VLOOKUP(A58,'MOP Actions'!A:C,3,0)</f>
        <v>9.3 Plan flight and send booking list to warehouse</v>
      </c>
      <c r="C58" s="11">
        <v>69</v>
      </c>
      <c r="D58" t="str">
        <f t="shared" si="0"/>
        <v>https://a71bcec4-d0e1-4b94-80d6-695ec0bd0435.filesusr.com/ugd/722a02_e289dc70805f4bd491a467906f728abc.pdf#page=69</v>
      </c>
    </row>
    <row r="59" spans="1:4" s="11" customFormat="1" x14ac:dyDescent="0.3">
      <c r="A59" s="16">
        <v>94</v>
      </c>
      <c r="B59" s="11" t="str">
        <f>VLOOKUP(A59,'MOP Actions'!A:C,3,0)</f>
        <v>9.4 Collect freight and unitize as planned</v>
      </c>
      <c r="C59" s="11">
        <v>70</v>
      </c>
      <c r="D59" t="str">
        <f t="shared" si="0"/>
        <v>https://a71bcec4-d0e1-4b94-80d6-695ec0bd0435.filesusr.com/ugd/722a02_e289dc70805f4bd491a467906f728abc.pdf#page=70</v>
      </c>
    </row>
    <row r="60" spans="1:4" s="11" customFormat="1" x14ac:dyDescent="0.3">
      <c r="A60" s="16">
        <v>95</v>
      </c>
      <c r="B60" s="11" t="str">
        <f>VLOOKUP(A60,'MOP Actions'!A:C,3,0)</f>
        <v>9.5 Consolidate information</v>
      </c>
      <c r="C60" s="11">
        <v>71</v>
      </c>
      <c r="D60" t="str">
        <f t="shared" si="0"/>
        <v>https://a71bcec4-d0e1-4b94-80d6-695ec0bd0435.filesusr.com/ugd/722a02_e289dc70805f4bd491a467906f728abc.pdf#page=71</v>
      </c>
    </row>
    <row r="61" spans="1:4" s="11" customFormat="1" x14ac:dyDescent="0.3">
      <c r="A61" s="16">
        <v>101</v>
      </c>
      <c r="B61" s="11" t="str">
        <f>VLOOKUP(A61,'MOP Actions'!A:C,3,0)</f>
        <v>10.1 Move shipments from warehouse to hold area for ramp transport</v>
      </c>
      <c r="C61" s="11">
        <v>72</v>
      </c>
      <c r="D61" t="str">
        <f t="shared" si="0"/>
        <v>https://a71bcec4-d0e1-4b94-80d6-695ec0bd0435.filesusr.com/ugd/722a02_e289dc70805f4bd491a467906f728abc.pdf#page=72</v>
      </c>
    </row>
    <row r="62" spans="1:4" s="11" customFormat="1" x14ac:dyDescent="0.3">
      <c r="A62" s="16">
        <v>102</v>
      </c>
      <c r="B62" s="11" t="str">
        <f>VLOOKUP(A62,'MOP Actions'!A:C,3,0)</f>
        <v>10.2 Move shipments from hold area to parking position</v>
      </c>
      <c r="C62" s="11">
        <v>73</v>
      </c>
      <c r="D62" t="str">
        <f t="shared" si="0"/>
        <v>https://a71bcec4-d0e1-4b94-80d6-695ec0bd0435.filesusr.com/ugd/722a02_e289dc70805f4bd491a467906f728abc.pdf#page=73</v>
      </c>
    </row>
    <row r="63" spans="1:4" s="11" customFormat="1" x14ac:dyDescent="0.3">
      <c r="A63" s="16">
        <v>103</v>
      </c>
      <c r="B63" s="11" t="str">
        <f>VLOOKUP(A63,'MOP Actions'!A:C,3,0)</f>
        <v>10.3 Load Aircraft as per Load Plan</v>
      </c>
      <c r="C63" s="11">
        <v>74</v>
      </c>
      <c r="D63" t="str">
        <f t="shared" si="0"/>
        <v>https://a71bcec4-d0e1-4b94-80d6-695ec0bd0435.filesusr.com/ugd/722a02_e289dc70805f4bd491a467906f728abc.pdf#page=74</v>
      </c>
    </row>
    <row r="64" spans="1:4" s="11" customFormat="1" x14ac:dyDescent="0.3">
      <c r="A64" s="16">
        <v>104</v>
      </c>
      <c r="B64" s="11" t="str">
        <f>VLOOKUP(A64,'MOP Actions'!A:C,3,0)</f>
        <v>10.4 Resolve Discrepancies</v>
      </c>
      <c r="C64" s="11">
        <v>75</v>
      </c>
      <c r="D64" t="str">
        <f t="shared" si="0"/>
        <v>https://a71bcec4-d0e1-4b94-80d6-695ec0bd0435.filesusr.com/ugd/722a02_e289dc70805f4bd491a467906f728abc.pdf#page=75</v>
      </c>
    </row>
    <row r="65" spans="1:4" s="11" customFormat="1" x14ac:dyDescent="0.3">
      <c r="A65" s="16">
        <v>105</v>
      </c>
      <c r="B65" s="11" t="str">
        <f>VLOOKUP(A65,'MOP Actions'!A:C,3,0)</f>
        <v>10.5 Departure of Aircraft</v>
      </c>
      <c r="C65" s="11">
        <v>76</v>
      </c>
      <c r="D65" t="str">
        <f t="shared" si="0"/>
        <v>https://a71bcec4-d0e1-4b94-80d6-695ec0bd0435.filesusr.com/ugd/722a02_e289dc70805f4bd491a467906f728abc.pdf#page=76</v>
      </c>
    </row>
    <row r="66" spans="1:4" s="11" customFormat="1" x14ac:dyDescent="0.3">
      <c r="A66" s="16">
        <v>111</v>
      </c>
      <c r="B66" s="11" t="str">
        <f>VLOOKUP(A66,'MOP Actions'!A:C,3,0)</f>
        <v>11.1 Transmit flight and shipment information to down line stations &amp; authorities</v>
      </c>
      <c r="C66" s="11">
        <v>77</v>
      </c>
      <c r="D66" t="str">
        <f t="shared" si="0"/>
        <v>https://a71bcec4-d0e1-4b94-80d6-695ec0bd0435.filesusr.com/ugd/722a02_e289dc70805f4bd491a467906f728abc.pdf#page=77</v>
      </c>
    </row>
    <row r="67" spans="1:4" s="11" customFormat="1" x14ac:dyDescent="0.3">
      <c r="A67" s="16">
        <v>121</v>
      </c>
      <c r="B67" s="11" t="str">
        <f>VLOOKUP(A67,'MOP Actions'!A:C,3,0)</f>
        <v>12.1 Arrive flight at destination airport</v>
      </c>
      <c r="C67" s="11">
        <v>78</v>
      </c>
      <c r="D67" t="str">
        <f t="shared" si="0"/>
        <v>https://a71bcec4-d0e1-4b94-80d6-695ec0bd0435.filesusr.com/ugd/722a02_e289dc70805f4bd491a467906f728abc.pdf#page=78</v>
      </c>
    </row>
    <row r="68" spans="1:4" s="11" customFormat="1" x14ac:dyDescent="0.3">
      <c r="A68" s="16">
        <v>122</v>
      </c>
      <c r="B68" s="11" t="str">
        <f>VLOOKUP(A68,'MOP Actions'!A:C,3,0)</f>
        <v>12.2 Unload flight</v>
      </c>
      <c r="C68" s="11">
        <v>79</v>
      </c>
      <c r="D68" t="str">
        <f t="shared" si="0"/>
        <v>https://a71bcec4-d0e1-4b94-80d6-695ec0bd0435.filesusr.com/ugd/722a02_e289dc70805f4bd491a467906f728abc.pdf#page=79</v>
      </c>
    </row>
    <row r="69" spans="1:4" s="11" customFormat="1" x14ac:dyDescent="0.3">
      <c r="A69" s="16">
        <v>123</v>
      </c>
      <c r="B69" s="11" t="str">
        <f>VLOOKUP(A69,'MOP Actions'!A:C,3,0)</f>
        <v>12.3 Move shipments to appropriate facility</v>
      </c>
      <c r="C69" s="11">
        <v>80</v>
      </c>
      <c r="D69" t="str">
        <f t="shared" si="0"/>
        <v>https://a71bcec4-d0e1-4b94-80d6-695ec0bd0435.filesusr.com/ugd/722a02_e289dc70805f4bd491a467906f728abc.pdf#page=80</v>
      </c>
    </row>
    <row r="70" spans="1:4" s="11" customFormat="1" x14ac:dyDescent="0.3">
      <c r="A70" s="16">
        <v>124</v>
      </c>
      <c r="B70" s="11" t="str">
        <f>VLOOKUP(A70,'MOP Actions'!A:C,3,0)</f>
        <v>12.4 Receive shipments at warehouse</v>
      </c>
      <c r="C70" s="11">
        <v>81</v>
      </c>
      <c r="D70" t="str">
        <f t="shared" si="0"/>
        <v>https://a71bcec4-d0e1-4b94-80d6-695ec0bd0435.filesusr.com/ugd/722a02_e289dc70805f4bd491a467906f728abc.pdf#page=81</v>
      </c>
    </row>
    <row r="71" spans="1:4" s="11" customFormat="1" x14ac:dyDescent="0.3">
      <c r="A71" s="16">
        <v>131</v>
      </c>
      <c r="B71" s="11" t="str">
        <f>VLOOKUP(A71,'MOP Actions'!A:C,3,0)</f>
        <v>13.1 Arrive shipments at warehouse</v>
      </c>
      <c r="C71" s="11">
        <v>82</v>
      </c>
      <c r="D71" t="str">
        <f t="shared" si="0"/>
        <v>https://a71bcec4-d0e1-4b94-80d6-695ec0bd0435.filesusr.com/ugd/722a02_e289dc70805f4bd491a467906f728abc.pdf#page=82</v>
      </c>
    </row>
    <row r="72" spans="1:4" s="11" customFormat="1" x14ac:dyDescent="0.3">
      <c r="A72" s="16">
        <v>132</v>
      </c>
      <c r="B72" s="11" t="str">
        <f>VLOOKUP(A72,'MOP Actions'!A:C,3,0)</f>
        <v>13.2 Move shipments in transit to appropriate location (see process 9)</v>
      </c>
      <c r="C72" s="11">
        <v>83</v>
      </c>
      <c r="D72" t="str">
        <f t="shared" si="0"/>
        <v>https://a71bcec4-d0e1-4b94-80d6-695ec0bd0435.filesusr.com/ugd/722a02_e289dc70805f4bd491a467906f728abc.pdf#page=83</v>
      </c>
    </row>
    <row r="73" spans="1:4" s="11" customFormat="1" x14ac:dyDescent="0.3">
      <c r="A73" s="16">
        <v>133</v>
      </c>
      <c r="B73" s="11" t="str">
        <f>VLOOKUP(A73,'MOP Actions'!A:C,3,0)</f>
        <v>13.3 Move shipments to be transferred to other carrier</v>
      </c>
      <c r="C73" s="11">
        <v>84</v>
      </c>
      <c r="D73" t="str">
        <f t="shared" si="0"/>
        <v>https://a71bcec4-d0e1-4b94-80d6-695ec0bd0435.filesusr.com/ugd/722a02_e289dc70805f4bd491a467906f728abc.pdf#page=84</v>
      </c>
    </row>
    <row r="74" spans="1:4" s="11" customFormat="1" x14ac:dyDescent="0.3">
      <c r="A74" s="16">
        <v>141</v>
      </c>
      <c r="B74" s="11" t="str">
        <f>VLOOKUP(A74,'MOP Actions'!A:C,3,0)</f>
        <v>14.1 Store Freight for Import</v>
      </c>
      <c r="C74" s="11">
        <v>85</v>
      </c>
      <c r="D74" t="str">
        <f t="shared" si="0"/>
        <v>https://a71bcec4-d0e1-4b94-80d6-695ec0bd0435.filesusr.com/ugd/722a02_e289dc70805f4bd491a467906f728abc.pdf#page=85</v>
      </c>
    </row>
    <row r="75" spans="1:4" s="11" customFormat="1" x14ac:dyDescent="0.3">
      <c r="A75" s="16">
        <v>142</v>
      </c>
      <c r="B75" s="11" t="str">
        <f>VLOOKUP(A75,'MOP Actions'!A:C,3,0)</f>
        <v>14.2 Notify Forwarder Freight and Information On Hand at Destination</v>
      </c>
      <c r="C75" s="11">
        <v>86</v>
      </c>
      <c r="D75" t="str">
        <f t="shared" si="0"/>
        <v>https://a71bcec4-d0e1-4b94-80d6-695ec0bd0435.filesusr.com/ugd/722a02_e289dc70805f4bd491a467906f728abc.pdf#page=86</v>
      </c>
    </row>
    <row r="76" spans="1:4" s="11" customFormat="1" x14ac:dyDescent="0.3">
      <c r="A76" s="16">
        <v>143</v>
      </c>
      <c r="B76" s="11" t="str">
        <f>VLOOKUP(A76,'MOP Actions'!A:C,3,0)</f>
        <v>14.3 Hand over of Documents (Information) to Forwarder</v>
      </c>
      <c r="C76" s="11">
        <v>87</v>
      </c>
      <c r="D76" t="str">
        <f t="shared" si="0"/>
        <v>https://a71bcec4-d0e1-4b94-80d6-695ec0bd0435.filesusr.com/ugd/722a02_e289dc70805f4bd491a467906f728abc.pdf#page=87</v>
      </c>
    </row>
    <row r="77" spans="1:4" s="11" customFormat="1" x14ac:dyDescent="0.3">
      <c r="A77" s="16">
        <v>151</v>
      </c>
      <c r="B77" s="11" t="str">
        <f>VLOOKUP(A77,'MOP Actions'!A:C,3,0)</f>
        <v>15.1 Check customs release status</v>
      </c>
      <c r="C77" s="11">
        <v>88</v>
      </c>
      <c r="D77" t="str">
        <f t="shared" si="0"/>
        <v>https://a71bcec4-d0e1-4b94-80d6-695ec0bd0435.filesusr.com/ugd/722a02_e289dc70805f4bd491a467906f728abc.pdf#page=88</v>
      </c>
    </row>
    <row r="78" spans="1:4" s="11" customFormat="1" x14ac:dyDescent="0.3">
      <c r="A78" s="16">
        <v>152</v>
      </c>
      <c r="B78" s="11" t="str">
        <f>VLOOKUP(A78,'MOP Actions'!A:C,3,0)</f>
        <v>15.2 Prepare freight for handover</v>
      </c>
      <c r="C78" s="11">
        <v>89</v>
      </c>
      <c r="D78" t="str">
        <f t="shared" si="0"/>
        <v>https://a71bcec4-d0e1-4b94-80d6-695ec0bd0435.filesusr.com/ugd/722a02_e289dc70805f4bd491a467906f728abc.pdf#page=89</v>
      </c>
    </row>
    <row r="79" spans="1:4" s="11" customFormat="1" x14ac:dyDescent="0.3">
      <c r="A79" s="16">
        <v>153</v>
      </c>
      <c r="B79" s="11" t="str">
        <f>VLOOKUP(A79,'MOP Actions'!A:C,3,0)</f>
        <v>15.3 Handover freight to forwarder</v>
      </c>
      <c r="C79" s="11">
        <v>90</v>
      </c>
      <c r="D79" t="str">
        <f t="shared" si="0"/>
        <v>https://a71bcec4-d0e1-4b94-80d6-695ec0bd0435.filesusr.com/ugd/722a02_e289dc70805f4bd491a467906f728abc.pdf#page=90</v>
      </c>
    </row>
    <row r="80" spans="1:4" s="11" customFormat="1" x14ac:dyDescent="0.3">
      <c r="A80" s="16">
        <v>161</v>
      </c>
      <c r="B80" s="11" t="str">
        <f>VLOOKUP(A80,'MOP Actions'!A:C,3,0)</f>
        <v>16.1 Depart freight for forwarder hub</v>
      </c>
      <c r="C80" s="11">
        <v>91</v>
      </c>
      <c r="D80" t="str">
        <f t="shared" si="0"/>
        <v>https://a71bcec4-d0e1-4b94-80d6-695ec0bd0435.filesusr.com/ugd/722a02_e289dc70805f4bd491a467906f728abc.pdf#page=91</v>
      </c>
    </row>
    <row r="81" spans="1:4" s="11" customFormat="1" x14ac:dyDescent="0.3">
      <c r="A81" s="16">
        <v>162</v>
      </c>
      <c r="B81" s="11" t="str">
        <f>VLOOKUP(A81,'MOP Actions'!A:C,3,0)</f>
        <v>16.2 Arrive/unload truck at forwarder hub</v>
      </c>
      <c r="C81" s="11">
        <v>92</v>
      </c>
      <c r="D81" t="str">
        <f t="shared" si="0"/>
        <v>https://a71bcec4-d0e1-4b94-80d6-695ec0bd0435.filesusr.com/ugd/722a02_e289dc70805f4bd491a467906f728abc.pdf#page=92</v>
      </c>
    </row>
    <row r="82" spans="1:4" s="11" customFormat="1" x14ac:dyDescent="0.3">
      <c r="A82" s="16">
        <v>163</v>
      </c>
      <c r="B82" s="11" t="str">
        <f>VLOOKUP(A82,'MOP Actions'!A:C,3,0)</f>
        <v>16.3 Check shipment details against expected (after breakdown)</v>
      </c>
      <c r="C82" s="11">
        <v>93</v>
      </c>
      <c r="D82" t="str">
        <f t="shared" si="0"/>
        <v>https://a71bcec4-d0e1-4b94-80d6-695ec0bd0435.filesusr.com/ugd/722a02_e289dc70805f4bd491a467906f728abc.pdf#page=93</v>
      </c>
    </row>
    <row r="83" spans="1:4" s="11" customFormat="1" x14ac:dyDescent="0.3">
      <c r="A83" s="16">
        <v>164</v>
      </c>
      <c r="B83" s="11" t="str">
        <f>VLOOKUP(A83,'MOP Actions'!A:C,3,0)</f>
        <v>16.4 Resolve discrepancies</v>
      </c>
      <c r="C83" s="11">
        <v>94</v>
      </c>
      <c r="D83" t="str">
        <f t="shared" ref="D83:D95" si="1">$C$14&amp;$C$15&amp;C83</f>
        <v>https://a71bcec4-d0e1-4b94-80d6-695ec0bd0435.filesusr.com/ugd/722a02_e289dc70805f4bd491a467906f728abc.pdf#page=94</v>
      </c>
    </row>
    <row r="84" spans="1:4" s="11" customFormat="1" x14ac:dyDescent="0.3">
      <c r="A84" s="16">
        <v>165</v>
      </c>
      <c r="B84" s="11" t="str">
        <f>VLOOKUP(A84,'MOP Actions'!A:C,3,0)</f>
        <v>16.5 Issue loading list for on carriage or delivery</v>
      </c>
      <c r="C84" s="11">
        <v>95</v>
      </c>
      <c r="D84" t="str">
        <f t="shared" si="1"/>
        <v>https://a71bcec4-d0e1-4b94-80d6-695ec0bd0435.filesusr.com/ugd/722a02_e289dc70805f4bd491a467906f728abc.pdf#page=95</v>
      </c>
    </row>
    <row r="85" spans="1:4" s="11" customFormat="1" x14ac:dyDescent="0.3">
      <c r="A85" s="16">
        <v>171</v>
      </c>
      <c r="B85" s="11" t="str">
        <f>VLOOKUP(A85,'MOP Actions'!A:C,3,0)</f>
        <v>17.1 Depart truck to forwarder branch facility</v>
      </c>
      <c r="C85" s="11">
        <v>96</v>
      </c>
      <c r="D85" t="str">
        <f t="shared" si="1"/>
        <v>https://a71bcec4-d0e1-4b94-80d6-695ec0bd0435.filesusr.com/ugd/722a02_e289dc70805f4bd491a467906f728abc.pdf#page=96</v>
      </c>
    </row>
    <row r="86" spans="1:4" s="11" customFormat="1" x14ac:dyDescent="0.3">
      <c r="A86" s="16">
        <v>172</v>
      </c>
      <c r="B86" s="11" t="str">
        <f>VLOOKUP(A86,'MOP Actions'!A:C,3,0)</f>
        <v>17.2 Arrive/unload truck at forwarder branch facility</v>
      </c>
      <c r="C86" s="11">
        <v>97</v>
      </c>
      <c r="D86" t="str">
        <f t="shared" si="1"/>
        <v>https://a71bcec4-d0e1-4b94-80d6-695ec0bd0435.filesusr.com/ugd/722a02_e289dc70805f4bd491a467906f728abc.pdf#page=97</v>
      </c>
    </row>
    <row r="87" spans="1:4" s="11" customFormat="1" x14ac:dyDescent="0.3">
      <c r="A87" s="16">
        <v>173</v>
      </c>
      <c r="B87" s="11" t="str">
        <f>VLOOKUP(A87,'MOP Actions'!A:C,3,0)</f>
        <v>17.3 Check/verify physical integrity of truckload</v>
      </c>
      <c r="C87" s="11">
        <v>98</v>
      </c>
      <c r="D87" t="str">
        <f t="shared" si="1"/>
        <v>https://a71bcec4-d0e1-4b94-80d6-695ec0bd0435.filesusr.com/ugd/722a02_e289dc70805f4bd491a467906f728abc.pdf#page=98</v>
      </c>
    </row>
    <row r="88" spans="1:4" s="11" customFormat="1" x14ac:dyDescent="0.3">
      <c r="A88" s="16">
        <v>173</v>
      </c>
      <c r="B88" s="11" t="str">
        <f>VLOOKUP(A88,'MOP Actions'!A:C,3,0)</f>
        <v>17.3 Check/verify physical integrity of truckload</v>
      </c>
      <c r="C88" s="11">
        <v>99</v>
      </c>
      <c r="D88" t="str">
        <f t="shared" si="1"/>
        <v>https://a71bcec4-d0e1-4b94-80d6-695ec0bd0435.filesusr.com/ugd/722a02_e289dc70805f4bd491a467906f728abc.pdf#page=99</v>
      </c>
    </row>
    <row r="89" spans="1:4" s="11" customFormat="1" x14ac:dyDescent="0.3">
      <c r="A89" s="16">
        <v>181</v>
      </c>
      <c r="B89" s="11" t="str">
        <f>VLOOKUP(A89,'MOP Actions'!A:C,3,0)</f>
        <v>18.1 Contact customer for handover instructions</v>
      </c>
      <c r="C89" s="11">
        <v>100</v>
      </c>
      <c r="D89" t="str">
        <f t="shared" si="1"/>
        <v>https://a71bcec4-d0e1-4b94-80d6-695ec0bd0435.filesusr.com/ugd/722a02_e289dc70805f4bd491a467906f728abc.pdf#page=100</v>
      </c>
    </row>
    <row r="90" spans="1:4" s="11" customFormat="1" x14ac:dyDescent="0.3">
      <c r="A90" s="16">
        <v>82</v>
      </c>
      <c r="B90" s="11" t="str">
        <f>VLOOKUP(A90,'MOP Actions'!A:C,3,0)</f>
        <v>8.2 Perform physical ready for carriage checks</v>
      </c>
      <c r="C90" s="11">
        <v>101</v>
      </c>
      <c r="D90" t="str">
        <f t="shared" si="1"/>
        <v>https://a71bcec4-d0e1-4b94-80d6-695ec0bd0435.filesusr.com/ugd/722a02_e289dc70805f4bd491a467906f728abc.pdf#page=101</v>
      </c>
    </row>
    <row r="91" spans="1:4" s="11" customFormat="1" x14ac:dyDescent="0.3">
      <c r="A91" s="16">
        <v>183</v>
      </c>
      <c r="B91" s="11" t="str">
        <f>VLOOKUP(A91,'MOP Actions'!A:C,3,0)</f>
        <v>18.3 Issue loading list for truck to consignee/load truck</v>
      </c>
      <c r="C91" s="11">
        <v>102</v>
      </c>
      <c r="D91" t="str">
        <f t="shared" si="1"/>
        <v>https://a71bcec4-d0e1-4b94-80d6-695ec0bd0435.filesusr.com/ugd/722a02_e289dc70805f4bd491a467906f728abc.pdf#page=102</v>
      </c>
    </row>
    <row r="92" spans="1:4" s="11" customFormat="1" x14ac:dyDescent="0.3">
      <c r="A92" s="16">
        <v>184</v>
      </c>
      <c r="B92" s="11" t="str">
        <f>VLOOKUP(A92,'MOP Actions'!A:C,3,0)</f>
        <v>18.4 Depart truck from forwarder branch facility to consignee</v>
      </c>
      <c r="C92" s="11">
        <v>103</v>
      </c>
      <c r="D92" t="str">
        <f t="shared" si="1"/>
        <v>https://a71bcec4-d0e1-4b94-80d6-695ec0bd0435.filesusr.com/ugd/722a02_e289dc70805f4bd491a467906f728abc.pdf#page=103</v>
      </c>
    </row>
    <row r="93" spans="1:4" s="11" customFormat="1" x14ac:dyDescent="0.3">
      <c r="A93" s="16">
        <v>191</v>
      </c>
      <c r="B93" s="11" t="str">
        <f>VLOOKUP(A93,'MOP Actions'!A:C,3,0)</f>
        <v>19.1 Make delivery &amp; capture POD data</v>
      </c>
      <c r="C93" s="11">
        <v>104</v>
      </c>
      <c r="D93" t="str">
        <f t="shared" si="1"/>
        <v>https://a71bcec4-d0e1-4b94-80d6-695ec0bd0435.filesusr.com/ugd/722a02_e289dc70805f4bd491a467906f728abc.pdf#page=104</v>
      </c>
    </row>
    <row r="94" spans="1:4" s="11" customFormat="1" x14ac:dyDescent="0.3">
      <c r="A94" s="16">
        <v>192</v>
      </c>
      <c r="B94" s="11" t="str">
        <f>VLOOKUP(A94,'MOP Actions'!A:C,3,0)</f>
        <v>19.2 Upload POD information to system</v>
      </c>
      <c r="C94" s="11">
        <v>105</v>
      </c>
      <c r="D94" t="str">
        <f t="shared" si="1"/>
        <v>https://a71bcec4-d0e1-4b94-80d6-695ec0bd0435.filesusr.com/ugd/722a02_e289dc70805f4bd491a467906f728abc.pdf#page=105</v>
      </c>
    </row>
    <row r="95" spans="1:4" s="11" customFormat="1" x14ac:dyDescent="0.3">
      <c r="A95" s="16">
        <v>193</v>
      </c>
      <c r="B95" s="11" t="str">
        <f>VLOOKUP(A95,'MOP Actions'!A:C,3,0)</f>
        <v>19.3 Discrepancy reports produced and resolved</v>
      </c>
      <c r="C95" s="11" t="s">
        <v>480</v>
      </c>
      <c r="D95" t="str">
        <f t="shared" si="1"/>
        <v>https://a71bcec4-d0e1-4b94-80d6-695ec0bd0435.filesusr.com/ugd/722a02_e289dc70805f4bd491a467906f728abc.pdf#page=na</v>
      </c>
    </row>
    <row r="96" spans="1:4" s="11" customFormat="1" x14ac:dyDescent="0.3"/>
    <row r="97" spans="2:4" s="11" customFormat="1" x14ac:dyDescent="0.3">
      <c r="B97" s="6" t="s">
        <v>728</v>
      </c>
      <c r="C97" s="6" t="s">
        <v>729</v>
      </c>
      <c r="D97" s="36" t="s">
        <v>17</v>
      </c>
    </row>
    <row r="98" spans="2:4" s="11" customFormat="1" x14ac:dyDescent="0.3">
      <c r="B98" s="11" t="s">
        <v>466</v>
      </c>
      <c r="C98" s="11" t="s">
        <v>346</v>
      </c>
      <c r="D98" s="11">
        <v>1</v>
      </c>
    </row>
    <row r="99" spans="2:4" s="11" customFormat="1" x14ac:dyDescent="0.3">
      <c r="B99" s="11" t="s">
        <v>249</v>
      </c>
      <c r="C99" s="11" t="s">
        <v>346</v>
      </c>
      <c r="D99" s="11">
        <v>2</v>
      </c>
    </row>
    <row r="100" spans="2:4" s="11" customFormat="1" x14ac:dyDescent="0.3">
      <c r="B100" s="11" t="s">
        <v>467</v>
      </c>
      <c r="C100" s="11" t="s">
        <v>346</v>
      </c>
      <c r="D100" s="11">
        <v>3</v>
      </c>
    </row>
    <row r="101" spans="2:4" s="11" customFormat="1" x14ac:dyDescent="0.3">
      <c r="B101" s="11" t="s">
        <v>354</v>
      </c>
      <c r="C101" s="11" t="s">
        <v>346</v>
      </c>
      <c r="D101" s="11">
        <v>4</v>
      </c>
    </row>
    <row r="102" spans="2:4" s="11" customFormat="1" x14ac:dyDescent="0.3">
      <c r="B102" s="11" t="s">
        <v>468</v>
      </c>
      <c r="C102" s="11" t="s">
        <v>346</v>
      </c>
      <c r="D102" s="11">
        <v>5</v>
      </c>
    </row>
    <row r="103" spans="2:4" s="11" customFormat="1" x14ac:dyDescent="0.3">
      <c r="B103" s="11" t="s">
        <v>240</v>
      </c>
      <c r="C103" s="11" t="s">
        <v>346</v>
      </c>
      <c r="D103" s="11">
        <v>6</v>
      </c>
    </row>
    <row r="104" spans="2:4" s="11" customFormat="1" x14ac:dyDescent="0.3">
      <c r="B104" s="11" t="s">
        <v>266</v>
      </c>
      <c r="C104" s="11" t="s">
        <v>346</v>
      </c>
      <c r="D104" s="11">
        <v>7</v>
      </c>
    </row>
    <row r="105" spans="2:4" s="11" customFormat="1" x14ac:dyDescent="0.3">
      <c r="B105" s="11" t="s">
        <v>78</v>
      </c>
      <c r="C105" s="11" t="s">
        <v>346</v>
      </c>
      <c r="D105" s="11">
        <v>8</v>
      </c>
    </row>
    <row r="106" spans="2:4" s="11" customFormat="1" x14ac:dyDescent="0.3">
      <c r="B106" s="11" t="s">
        <v>469</v>
      </c>
      <c r="C106" s="11" t="s">
        <v>346</v>
      </c>
      <c r="D106" s="11">
        <v>9</v>
      </c>
    </row>
    <row r="107" spans="2:4" s="11" customFormat="1" x14ac:dyDescent="0.3">
      <c r="B107" s="11" t="s">
        <v>251</v>
      </c>
      <c r="C107" s="11" t="s">
        <v>346</v>
      </c>
      <c r="D107" s="11">
        <v>10</v>
      </c>
    </row>
    <row r="108" spans="2:4" s="11" customFormat="1" x14ac:dyDescent="0.3">
      <c r="B108" s="11" t="s">
        <v>45</v>
      </c>
      <c r="C108" s="11" t="s">
        <v>346</v>
      </c>
      <c r="D108" s="11">
        <v>11</v>
      </c>
    </row>
    <row r="109" spans="2:4" s="11" customFormat="1" x14ac:dyDescent="0.3">
      <c r="B109" s="11" t="s">
        <v>356</v>
      </c>
      <c r="C109" s="11" t="s">
        <v>346</v>
      </c>
      <c r="D109" s="11">
        <v>12</v>
      </c>
    </row>
    <row r="110" spans="2:4" s="11" customFormat="1" x14ac:dyDescent="0.3">
      <c r="B110" s="1" t="s">
        <v>21</v>
      </c>
      <c r="C110" s="1" t="s">
        <v>346</v>
      </c>
      <c r="D110" s="11">
        <v>13</v>
      </c>
    </row>
    <row r="111" spans="2:4" s="11" customFormat="1" x14ac:dyDescent="0.3">
      <c r="B111" s="1" t="s">
        <v>34</v>
      </c>
      <c r="C111" s="1" t="s">
        <v>346</v>
      </c>
      <c r="D111" s="11">
        <v>14</v>
      </c>
    </row>
    <row r="112" spans="2:4" s="11" customFormat="1" x14ac:dyDescent="0.3">
      <c r="B112" s="1" t="s">
        <v>470</v>
      </c>
      <c r="C112" s="1" t="s">
        <v>346</v>
      </c>
      <c r="D112" s="11">
        <v>15</v>
      </c>
    </row>
    <row r="113" spans="2:4" s="11" customFormat="1" x14ac:dyDescent="0.3">
      <c r="B113" s="1" t="s">
        <v>471</v>
      </c>
      <c r="C113" s="1" t="s">
        <v>346</v>
      </c>
      <c r="D113" s="11">
        <v>16</v>
      </c>
    </row>
    <row r="114" spans="2:4" s="11" customFormat="1" x14ac:dyDescent="0.3">
      <c r="B114" s="1" t="s">
        <v>337</v>
      </c>
      <c r="C114" s="1" t="s">
        <v>346</v>
      </c>
      <c r="D114" s="11">
        <v>17</v>
      </c>
    </row>
    <row r="115" spans="2:4" s="11" customFormat="1" x14ac:dyDescent="0.3">
      <c r="B115" s="1" t="s">
        <v>362</v>
      </c>
      <c r="C115" s="1" t="s">
        <v>346</v>
      </c>
      <c r="D115" s="11">
        <v>18</v>
      </c>
    </row>
    <row r="116" spans="2:4" s="11" customFormat="1" x14ac:dyDescent="0.3">
      <c r="B116" s="1" t="s">
        <v>174</v>
      </c>
      <c r="C116" s="1" t="s">
        <v>346</v>
      </c>
      <c r="D116" s="11">
        <v>19</v>
      </c>
    </row>
    <row r="117" spans="2:4" s="11" customFormat="1" x14ac:dyDescent="0.3">
      <c r="B117" s="1" t="s">
        <v>175</v>
      </c>
      <c r="C117" s="1" t="s">
        <v>346</v>
      </c>
      <c r="D117" s="11">
        <v>20</v>
      </c>
    </row>
    <row r="118" spans="2:4" s="11" customFormat="1" x14ac:dyDescent="0.3">
      <c r="B118" s="1" t="s">
        <v>205</v>
      </c>
      <c r="C118" s="1" t="s">
        <v>346</v>
      </c>
      <c r="D118" s="11">
        <v>21</v>
      </c>
    </row>
    <row r="119" spans="2:4" s="11" customFormat="1" x14ac:dyDescent="0.3">
      <c r="B119" s="1" t="s">
        <v>168</v>
      </c>
      <c r="C119" s="1" t="s">
        <v>346</v>
      </c>
      <c r="D119" s="11">
        <v>22</v>
      </c>
    </row>
    <row r="120" spans="2:4" s="11" customFormat="1" x14ac:dyDescent="0.3">
      <c r="B120" s="1" t="s">
        <v>158</v>
      </c>
      <c r="C120" s="1" t="s">
        <v>346</v>
      </c>
      <c r="D120" s="11">
        <v>23</v>
      </c>
    </row>
    <row r="121" spans="2:4" s="11" customFormat="1" x14ac:dyDescent="0.3">
      <c r="B121" s="1" t="s">
        <v>472</v>
      </c>
      <c r="C121" s="1" t="s">
        <v>346</v>
      </c>
      <c r="D121" s="11">
        <v>24</v>
      </c>
    </row>
    <row r="122" spans="2:4" s="11" customFormat="1" x14ac:dyDescent="0.3">
      <c r="B122" s="1" t="s">
        <v>155</v>
      </c>
      <c r="C122" s="1" t="s">
        <v>346</v>
      </c>
      <c r="D122" s="11">
        <v>25</v>
      </c>
    </row>
    <row r="123" spans="2:4" s="11" customFormat="1" x14ac:dyDescent="0.3">
      <c r="B123" s="1" t="s">
        <v>208</v>
      </c>
      <c r="C123" s="1" t="s">
        <v>346</v>
      </c>
      <c r="D123" s="11">
        <v>26</v>
      </c>
    </row>
    <row r="124" spans="2:4" s="11" customFormat="1" x14ac:dyDescent="0.3">
      <c r="B124" s="1" t="s">
        <v>49</v>
      </c>
      <c r="C124" s="1" t="s">
        <v>346</v>
      </c>
      <c r="D124" s="11">
        <v>27</v>
      </c>
    </row>
    <row r="125" spans="2:4" s="11" customFormat="1" x14ac:dyDescent="0.3">
      <c r="B125" s="1" t="s">
        <v>56</v>
      </c>
      <c r="C125" s="1" t="s">
        <v>346</v>
      </c>
      <c r="D125" s="11">
        <v>28</v>
      </c>
    </row>
    <row r="126" spans="2:4" s="11" customFormat="1" x14ac:dyDescent="0.3">
      <c r="B126" s="1" t="s">
        <v>473</v>
      </c>
      <c r="C126" s="1" t="s">
        <v>346</v>
      </c>
      <c r="D126" s="11">
        <v>29</v>
      </c>
    </row>
    <row r="127" spans="2:4" s="11" customFormat="1" x14ac:dyDescent="0.3">
      <c r="B127" s="1" t="s">
        <v>112</v>
      </c>
      <c r="C127" s="1" t="s">
        <v>344</v>
      </c>
      <c r="D127" s="11">
        <v>30</v>
      </c>
    </row>
    <row r="128" spans="2:4" s="11" customFormat="1" x14ac:dyDescent="0.3">
      <c r="B128" s="1" t="s">
        <v>134</v>
      </c>
      <c r="C128" s="1" t="s">
        <v>344</v>
      </c>
      <c r="D128" s="11">
        <v>31</v>
      </c>
    </row>
    <row r="129" spans="2:4" s="11" customFormat="1" x14ac:dyDescent="0.3">
      <c r="B129" s="1" t="s">
        <v>474</v>
      </c>
      <c r="C129" s="1" t="s">
        <v>344</v>
      </c>
      <c r="D129" s="11">
        <v>32</v>
      </c>
    </row>
    <row r="130" spans="2:4" s="11" customFormat="1" x14ac:dyDescent="0.3">
      <c r="B130" s="1" t="s">
        <v>124</v>
      </c>
      <c r="C130" s="1" t="s">
        <v>344</v>
      </c>
      <c r="D130" s="11">
        <v>33</v>
      </c>
    </row>
    <row r="131" spans="2:4" s="11" customFormat="1" x14ac:dyDescent="0.3">
      <c r="B131" s="1" t="s">
        <v>345</v>
      </c>
      <c r="C131" s="1" t="s">
        <v>344</v>
      </c>
      <c r="D131" s="11">
        <v>34</v>
      </c>
    </row>
    <row r="132" spans="2:4" s="11" customFormat="1" x14ac:dyDescent="0.3">
      <c r="B132" s="1" t="s">
        <v>103</v>
      </c>
      <c r="C132" s="1" t="s">
        <v>344</v>
      </c>
      <c r="D132" s="11">
        <v>35</v>
      </c>
    </row>
    <row r="133" spans="2:4" s="11" customFormat="1" x14ac:dyDescent="0.3">
      <c r="B133" s="1" t="s">
        <v>20</v>
      </c>
      <c r="C133" s="1" t="s">
        <v>344</v>
      </c>
      <c r="D133" s="11">
        <v>36</v>
      </c>
    </row>
    <row r="134" spans="2:4" s="11" customFormat="1" x14ac:dyDescent="0.3">
      <c r="B134" s="1" t="s">
        <v>35</v>
      </c>
      <c r="C134" s="1" t="s">
        <v>344</v>
      </c>
      <c r="D134" s="11">
        <v>37</v>
      </c>
    </row>
    <row r="135" spans="2:4" s="11" customFormat="1" x14ac:dyDescent="0.3">
      <c r="B135" s="1" t="s">
        <v>57</v>
      </c>
      <c r="C135" s="1" t="s">
        <v>344</v>
      </c>
      <c r="D135" s="11">
        <v>38</v>
      </c>
    </row>
    <row r="136" spans="2:4" s="11" customFormat="1" x14ac:dyDescent="0.3">
      <c r="B136" s="1" t="s">
        <v>475</v>
      </c>
      <c r="C136" s="1" t="s">
        <v>344</v>
      </c>
      <c r="D136" s="11">
        <v>39</v>
      </c>
    </row>
    <row r="137" spans="2:4" s="11" customFormat="1" x14ac:dyDescent="0.3">
      <c r="B137" s="1" t="s">
        <v>80</v>
      </c>
      <c r="C137" s="1" t="s">
        <v>344</v>
      </c>
      <c r="D137" s="11">
        <v>40</v>
      </c>
    </row>
    <row r="138" spans="2:4" s="11" customFormat="1" x14ac:dyDescent="0.3">
      <c r="B138" s="1" t="s">
        <v>12</v>
      </c>
      <c r="C138" s="1" t="s">
        <v>344</v>
      </c>
      <c r="D138" s="11">
        <v>41</v>
      </c>
    </row>
    <row r="139" spans="2:4" s="11" customFormat="1" x14ac:dyDescent="0.3">
      <c r="B139" s="1" t="s">
        <v>52</v>
      </c>
      <c r="C139" s="1" t="s">
        <v>344</v>
      </c>
      <c r="D139" s="11">
        <v>42</v>
      </c>
    </row>
    <row r="140" spans="2:4" s="11" customFormat="1" x14ac:dyDescent="0.3">
      <c r="B140" s="1" t="s">
        <v>476</v>
      </c>
      <c r="C140" s="1" t="s">
        <v>344</v>
      </c>
      <c r="D140" s="11">
        <v>43</v>
      </c>
    </row>
    <row r="141" spans="2:4" s="11" customFormat="1" x14ac:dyDescent="0.3">
      <c r="B141" s="1" t="s">
        <v>17</v>
      </c>
      <c r="C141" s="1" t="s">
        <v>344</v>
      </c>
      <c r="D141" s="11">
        <v>44</v>
      </c>
    </row>
    <row r="142" spans="2:4" s="11" customFormat="1" x14ac:dyDescent="0.3">
      <c r="B142" s="1" t="s">
        <v>42</v>
      </c>
      <c r="C142" s="1" t="s">
        <v>344</v>
      </c>
      <c r="D142" s="11">
        <v>45</v>
      </c>
    </row>
    <row r="143" spans="2:4" s="11" customFormat="1" x14ac:dyDescent="0.3">
      <c r="B143"/>
      <c r="C143"/>
    </row>
    <row r="144" spans="2:4" s="11" customFormat="1" x14ac:dyDescent="0.3">
      <c r="B144"/>
      <c r="C144"/>
    </row>
    <row r="145" spans="2:3" s="11" customFormat="1" x14ac:dyDescent="0.3">
      <c r="B145"/>
      <c r="C145"/>
    </row>
    <row r="146" spans="2:3" s="11" customFormat="1" x14ac:dyDescent="0.3">
      <c r="B146"/>
      <c r="C146"/>
    </row>
    <row r="147" spans="2:3" s="11" customFormat="1" x14ac:dyDescent="0.3">
      <c r="B147"/>
      <c r="C147"/>
    </row>
    <row r="148" spans="2:3" s="11" customFormat="1" x14ac:dyDescent="0.3">
      <c r="B148"/>
      <c r="C148"/>
    </row>
    <row r="149" spans="2:3" s="11" customFormat="1" x14ac:dyDescent="0.3">
      <c r="B149"/>
      <c r="C149"/>
    </row>
    <row r="150" spans="2:3" s="11" customFormat="1" x14ac:dyDescent="0.3">
      <c r="B150"/>
      <c r="C150"/>
    </row>
    <row r="151" spans="2:3" s="11" customFormat="1" x14ac:dyDescent="0.3">
      <c r="B151"/>
      <c r="C151"/>
    </row>
    <row r="152" spans="2:3" s="11" customFormat="1" x14ac:dyDescent="0.3">
      <c r="B152"/>
      <c r="C152"/>
    </row>
    <row r="153" spans="2:3" s="11" customFormat="1" x14ac:dyDescent="0.3">
      <c r="B153"/>
      <c r="C153"/>
    </row>
    <row r="154" spans="2:3" s="11" customFormat="1" x14ac:dyDescent="0.3">
      <c r="B154"/>
      <c r="C154"/>
    </row>
    <row r="155" spans="2:3" s="11" customFormat="1" x14ac:dyDescent="0.3">
      <c r="B155"/>
      <c r="C155"/>
    </row>
    <row r="156" spans="2:3" s="11" customFormat="1" x14ac:dyDescent="0.3">
      <c r="B156"/>
      <c r="C156"/>
    </row>
    <row r="157" spans="2:3" s="11" customFormat="1" x14ac:dyDescent="0.3">
      <c r="B157"/>
      <c r="C157"/>
    </row>
    <row r="158" spans="2:3" s="11" customFormat="1" x14ac:dyDescent="0.3">
      <c r="B158"/>
      <c r="C158"/>
    </row>
    <row r="159" spans="2:3" s="11" customFormat="1" x14ac:dyDescent="0.3">
      <c r="B159"/>
      <c r="C159"/>
    </row>
    <row r="160" spans="2:3" s="11" customFormat="1" x14ac:dyDescent="0.3">
      <c r="B160"/>
      <c r="C160"/>
    </row>
    <row r="161" spans="2:3" s="11" customFormat="1" x14ac:dyDescent="0.3">
      <c r="B161"/>
      <c r="C161"/>
    </row>
    <row r="162" spans="2:3" s="11" customFormat="1" x14ac:dyDescent="0.3">
      <c r="B162"/>
      <c r="C162"/>
    </row>
    <row r="163" spans="2:3" s="11" customFormat="1" x14ac:dyDescent="0.3">
      <c r="B163"/>
      <c r="C163"/>
    </row>
    <row r="164" spans="2:3" s="11" customFormat="1" x14ac:dyDescent="0.3">
      <c r="B164"/>
      <c r="C164"/>
    </row>
    <row r="165" spans="2:3" s="11" customFormat="1" x14ac:dyDescent="0.3">
      <c r="B165"/>
      <c r="C165"/>
    </row>
    <row r="166" spans="2:3" s="11" customFormat="1" x14ac:dyDescent="0.3">
      <c r="B166"/>
      <c r="C166"/>
    </row>
    <row r="167" spans="2:3" s="11" customFormat="1" x14ac:dyDescent="0.3">
      <c r="B167"/>
      <c r="C167"/>
    </row>
    <row r="168" spans="2:3" s="11" customFormat="1" x14ac:dyDescent="0.3">
      <c r="B168"/>
      <c r="C168"/>
    </row>
    <row r="169" spans="2:3" s="11" customFormat="1" x14ac:dyDescent="0.3">
      <c r="B169"/>
      <c r="C169"/>
    </row>
    <row r="170" spans="2:3" s="11" customFormat="1" x14ac:dyDescent="0.3">
      <c r="B170"/>
      <c r="C170"/>
    </row>
    <row r="171" spans="2:3" s="11" customFormat="1" x14ac:dyDescent="0.3">
      <c r="B171"/>
      <c r="C171"/>
    </row>
    <row r="172" spans="2:3" s="11" customFormat="1" x14ac:dyDescent="0.3">
      <c r="B172"/>
      <c r="C172"/>
    </row>
    <row r="173" spans="2:3" s="11" customFormat="1" x14ac:dyDescent="0.3">
      <c r="B173"/>
      <c r="C173"/>
    </row>
    <row r="174" spans="2:3" s="11" customFormat="1" x14ac:dyDescent="0.3">
      <c r="B174"/>
      <c r="C174"/>
    </row>
    <row r="175" spans="2:3" s="11" customFormat="1" x14ac:dyDescent="0.3">
      <c r="B175"/>
      <c r="C175"/>
    </row>
    <row r="176" spans="2:3" s="11" customFormat="1" x14ac:dyDescent="0.3">
      <c r="B176"/>
      <c r="C176"/>
    </row>
    <row r="177" spans="2:3" s="11" customFormat="1" x14ac:dyDescent="0.3">
      <c r="B177"/>
      <c r="C177"/>
    </row>
    <row r="178" spans="2:3" s="11" customFormat="1" x14ac:dyDescent="0.3">
      <c r="B178"/>
      <c r="C178"/>
    </row>
    <row r="179" spans="2:3" s="11" customFormat="1" x14ac:dyDescent="0.3">
      <c r="B179"/>
      <c r="C179"/>
    </row>
    <row r="180" spans="2:3" s="11" customFormat="1" x14ac:dyDescent="0.3">
      <c r="B180"/>
      <c r="C180"/>
    </row>
    <row r="181" spans="2:3" s="11" customFormat="1" x14ac:dyDescent="0.3">
      <c r="B181"/>
      <c r="C181"/>
    </row>
    <row r="182" spans="2:3" s="11" customFormat="1" x14ac:dyDescent="0.3">
      <c r="B182"/>
      <c r="C182"/>
    </row>
    <row r="183" spans="2:3" s="11" customFormat="1" x14ac:dyDescent="0.3">
      <c r="B183"/>
      <c r="C183"/>
    </row>
    <row r="184" spans="2:3" s="11" customFormat="1" x14ac:dyDescent="0.3">
      <c r="B184"/>
      <c r="C184"/>
    </row>
    <row r="185" spans="2:3" s="11" customFormat="1" x14ac:dyDescent="0.3">
      <c r="B185"/>
      <c r="C185"/>
    </row>
    <row r="186" spans="2:3" x14ac:dyDescent="0.3">
      <c r="B186"/>
      <c r="C186"/>
    </row>
    <row r="187" spans="2:3" x14ac:dyDescent="0.3">
      <c r="B187"/>
      <c r="C187"/>
    </row>
    <row r="188" spans="2:3" x14ac:dyDescent="0.3">
      <c r="B188"/>
      <c r="C188"/>
    </row>
    <row r="189" spans="2:3" x14ac:dyDescent="0.3">
      <c r="B189"/>
      <c r="C189"/>
    </row>
    <row r="190" spans="2:3" x14ac:dyDescent="0.3">
      <c r="B190"/>
      <c r="C190"/>
    </row>
    <row r="191" spans="2:3" x14ac:dyDescent="0.3">
      <c r="B191"/>
      <c r="C191"/>
    </row>
    <row r="192" spans="2:3" x14ac:dyDescent="0.3">
      <c r="B192"/>
      <c r="C192"/>
    </row>
    <row r="193" spans="2:3" x14ac:dyDescent="0.3">
      <c r="B193"/>
      <c r="C193"/>
    </row>
    <row r="194" spans="2:3" x14ac:dyDescent="0.3">
      <c r="B194"/>
      <c r="C194"/>
    </row>
    <row r="195" spans="2:3" x14ac:dyDescent="0.3">
      <c r="B195"/>
      <c r="C195"/>
    </row>
    <row r="196" spans="2:3" x14ac:dyDescent="0.3">
      <c r="B196"/>
      <c r="C196"/>
    </row>
    <row r="197" spans="2:3" x14ac:dyDescent="0.3">
      <c r="B197"/>
      <c r="C197"/>
    </row>
    <row r="198" spans="2:3" x14ac:dyDescent="0.3">
      <c r="B198"/>
      <c r="C198"/>
    </row>
    <row r="199" spans="2:3" x14ac:dyDescent="0.3">
      <c r="B199"/>
      <c r="C199"/>
    </row>
    <row r="200" spans="2:3" x14ac:dyDescent="0.3">
      <c r="B200"/>
      <c r="C200"/>
    </row>
    <row r="201" spans="2:3" x14ac:dyDescent="0.3">
      <c r="B201"/>
      <c r="C201"/>
    </row>
    <row r="202" spans="2:3" x14ac:dyDescent="0.3">
      <c r="B202"/>
      <c r="C202"/>
    </row>
    <row r="203" spans="2:3" x14ac:dyDescent="0.3">
      <c r="B203"/>
      <c r="C203"/>
    </row>
    <row r="204" spans="2:3" x14ac:dyDescent="0.3">
      <c r="B204"/>
      <c r="C204"/>
    </row>
    <row r="205" spans="2:3" x14ac:dyDescent="0.3">
      <c r="B205"/>
      <c r="C205"/>
    </row>
    <row r="206" spans="2:3" x14ac:dyDescent="0.3">
      <c r="B206"/>
      <c r="C206"/>
    </row>
    <row r="207" spans="2:3" x14ac:dyDescent="0.3">
      <c r="B207"/>
      <c r="C207"/>
    </row>
    <row r="208" spans="2:3" x14ac:dyDescent="0.3">
      <c r="B208"/>
      <c r="C208"/>
    </row>
    <row r="209" spans="2:3" x14ac:dyDescent="0.3">
      <c r="B209"/>
      <c r="C209"/>
    </row>
    <row r="210" spans="2:3" x14ac:dyDescent="0.3">
      <c r="B210"/>
      <c r="C210"/>
    </row>
    <row r="211" spans="2:3" x14ac:dyDescent="0.3">
      <c r="B211"/>
      <c r="C211"/>
    </row>
    <row r="212" spans="2:3" x14ac:dyDescent="0.3">
      <c r="B212"/>
      <c r="C212"/>
    </row>
    <row r="213" spans="2:3" x14ac:dyDescent="0.3">
      <c r="B213"/>
      <c r="C213"/>
    </row>
    <row r="214" spans="2:3" x14ac:dyDescent="0.3">
      <c r="B214"/>
      <c r="C214"/>
    </row>
    <row r="215" spans="2:3" x14ac:dyDescent="0.3">
      <c r="B215"/>
      <c r="C215"/>
    </row>
    <row r="216" spans="2:3" x14ac:dyDescent="0.3">
      <c r="B216"/>
      <c r="C216"/>
    </row>
    <row r="217" spans="2:3" x14ac:dyDescent="0.3">
      <c r="B217"/>
      <c r="C217"/>
    </row>
    <row r="218" spans="2:3" x14ac:dyDescent="0.3">
      <c r="B218"/>
      <c r="C218"/>
    </row>
    <row r="219" spans="2:3" x14ac:dyDescent="0.3">
      <c r="B219"/>
      <c r="C219"/>
    </row>
    <row r="220" spans="2:3" x14ac:dyDescent="0.3">
      <c r="B220"/>
      <c r="C220"/>
    </row>
    <row r="221" spans="2:3" x14ac:dyDescent="0.3">
      <c r="B221"/>
      <c r="C221"/>
    </row>
    <row r="222" spans="2:3" x14ac:dyDescent="0.3">
      <c r="B222"/>
      <c r="C222"/>
    </row>
    <row r="223" spans="2:3" x14ac:dyDescent="0.3">
      <c r="B223"/>
      <c r="C223"/>
    </row>
    <row r="224" spans="2:3" x14ac:dyDescent="0.3">
      <c r="B224"/>
      <c r="C224"/>
    </row>
    <row r="225" spans="2:3" x14ac:dyDescent="0.3">
      <c r="B225"/>
      <c r="C225"/>
    </row>
    <row r="226" spans="2:3" x14ac:dyDescent="0.3">
      <c r="B226"/>
      <c r="C226"/>
    </row>
    <row r="227" spans="2:3" x14ac:dyDescent="0.3">
      <c r="B227"/>
      <c r="C227"/>
    </row>
    <row r="228" spans="2:3" x14ac:dyDescent="0.3">
      <c r="B228"/>
      <c r="C228"/>
    </row>
    <row r="229" spans="2:3" x14ac:dyDescent="0.3">
      <c r="B229"/>
      <c r="C229"/>
    </row>
    <row r="230" spans="2:3" x14ac:dyDescent="0.3">
      <c r="B230"/>
      <c r="C230"/>
    </row>
    <row r="231" spans="2:3" x14ac:dyDescent="0.3">
      <c r="B231"/>
      <c r="C231"/>
    </row>
    <row r="232" spans="2:3" x14ac:dyDescent="0.3">
      <c r="B232"/>
      <c r="C232"/>
    </row>
    <row r="233" spans="2:3" x14ac:dyDescent="0.3">
      <c r="B233"/>
      <c r="C233"/>
    </row>
    <row r="234" spans="2:3" x14ac:dyDescent="0.3">
      <c r="B234"/>
      <c r="C234"/>
    </row>
    <row r="235" spans="2:3" x14ac:dyDescent="0.3">
      <c r="B235"/>
      <c r="C235"/>
    </row>
    <row r="236" spans="2:3" x14ac:dyDescent="0.3">
      <c r="B236"/>
      <c r="C236"/>
    </row>
    <row r="237" spans="2:3" x14ac:dyDescent="0.3">
      <c r="B237"/>
      <c r="C237"/>
    </row>
    <row r="238" spans="2:3" x14ac:dyDescent="0.3">
      <c r="B238"/>
      <c r="C238"/>
    </row>
    <row r="239" spans="2:3" x14ac:dyDescent="0.3">
      <c r="B239"/>
      <c r="C239"/>
    </row>
    <row r="240" spans="2:3" x14ac:dyDescent="0.3">
      <c r="B240"/>
      <c r="C240"/>
    </row>
    <row r="241" spans="2:3" x14ac:dyDescent="0.3">
      <c r="B241"/>
      <c r="C241"/>
    </row>
    <row r="242" spans="2:3" x14ac:dyDescent="0.3">
      <c r="B242"/>
      <c r="C242"/>
    </row>
    <row r="243" spans="2:3" x14ac:dyDescent="0.3">
      <c r="B243"/>
      <c r="C243"/>
    </row>
    <row r="244" spans="2:3" x14ac:dyDescent="0.3">
      <c r="B244"/>
      <c r="C244"/>
    </row>
    <row r="245" spans="2:3" x14ac:dyDescent="0.3">
      <c r="B245"/>
      <c r="C245"/>
    </row>
    <row r="246" spans="2:3" x14ac:dyDescent="0.3">
      <c r="B246"/>
      <c r="C246"/>
    </row>
    <row r="247" spans="2:3" x14ac:dyDescent="0.3">
      <c r="B247"/>
      <c r="C247"/>
    </row>
    <row r="248" spans="2:3" x14ac:dyDescent="0.3">
      <c r="B248"/>
      <c r="C248"/>
    </row>
    <row r="249" spans="2:3" x14ac:dyDescent="0.3">
      <c r="B249"/>
      <c r="C249"/>
    </row>
    <row r="250" spans="2:3" x14ac:dyDescent="0.3">
      <c r="B250"/>
      <c r="C250"/>
    </row>
    <row r="251" spans="2:3" x14ac:dyDescent="0.3">
      <c r="B251"/>
      <c r="C251"/>
    </row>
    <row r="252" spans="2:3" x14ac:dyDescent="0.3">
      <c r="B252"/>
      <c r="C252"/>
    </row>
    <row r="253" spans="2:3" x14ac:dyDescent="0.3">
      <c r="B253"/>
      <c r="C253"/>
    </row>
    <row r="254" spans="2:3" x14ac:dyDescent="0.3">
      <c r="B254"/>
      <c r="C254"/>
    </row>
    <row r="255" spans="2:3" x14ac:dyDescent="0.3">
      <c r="B255"/>
      <c r="C255"/>
    </row>
    <row r="256" spans="2:3" x14ac:dyDescent="0.3">
      <c r="B256"/>
      <c r="C256"/>
    </row>
    <row r="257" spans="2:3" x14ac:dyDescent="0.3">
      <c r="B257"/>
      <c r="C257"/>
    </row>
    <row r="258" spans="2:3" x14ac:dyDescent="0.3">
      <c r="B258"/>
      <c r="C258"/>
    </row>
    <row r="259" spans="2:3" x14ac:dyDescent="0.3">
      <c r="B259"/>
      <c r="C259"/>
    </row>
    <row r="260" spans="2:3" x14ac:dyDescent="0.3">
      <c r="B260"/>
      <c r="C260"/>
    </row>
    <row r="261" spans="2:3" x14ac:dyDescent="0.3">
      <c r="B261"/>
      <c r="C261"/>
    </row>
    <row r="262" spans="2:3" x14ac:dyDescent="0.3">
      <c r="B262"/>
      <c r="C262"/>
    </row>
    <row r="263" spans="2:3" x14ac:dyDescent="0.3">
      <c r="B263"/>
      <c r="C263"/>
    </row>
    <row r="264" spans="2:3" x14ac:dyDescent="0.3">
      <c r="B264"/>
      <c r="C264"/>
    </row>
    <row r="265" spans="2:3" x14ac:dyDescent="0.3">
      <c r="B265"/>
      <c r="C265"/>
    </row>
    <row r="266" spans="2:3" x14ac:dyDescent="0.3">
      <c r="B266"/>
      <c r="C266"/>
    </row>
    <row r="267" spans="2:3" x14ac:dyDescent="0.3">
      <c r="B267"/>
      <c r="C267"/>
    </row>
    <row r="268" spans="2:3" x14ac:dyDescent="0.3">
      <c r="B268"/>
      <c r="C268"/>
    </row>
    <row r="269" spans="2:3" x14ac:dyDescent="0.3">
      <c r="B269"/>
      <c r="C269"/>
    </row>
    <row r="270" spans="2:3" x14ac:dyDescent="0.3">
      <c r="B270"/>
      <c r="C270"/>
    </row>
    <row r="271" spans="2:3" x14ac:dyDescent="0.3">
      <c r="B271"/>
      <c r="C271"/>
    </row>
    <row r="272" spans="2:3" x14ac:dyDescent="0.3">
      <c r="B272"/>
      <c r="C272"/>
    </row>
    <row r="273" spans="2:3" x14ac:dyDescent="0.3">
      <c r="B273"/>
      <c r="C273"/>
    </row>
    <row r="274" spans="2:3" x14ac:dyDescent="0.3">
      <c r="B274"/>
      <c r="C274"/>
    </row>
    <row r="275" spans="2:3" x14ac:dyDescent="0.3">
      <c r="B275"/>
      <c r="C275"/>
    </row>
    <row r="276" spans="2:3" x14ac:dyDescent="0.3">
      <c r="B276"/>
      <c r="C276"/>
    </row>
    <row r="277" spans="2:3" x14ac:dyDescent="0.3">
      <c r="B277"/>
      <c r="C277"/>
    </row>
    <row r="278" spans="2:3" x14ac:dyDescent="0.3">
      <c r="B278"/>
      <c r="C278"/>
    </row>
    <row r="279" spans="2:3" x14ac:dyDescent="0.3">
      <c r="B279"/>
      <c r="C279"/>
    </row>
    <row r="280" spans="2:3" x14ac:dyDescent="0.3">
      <c r="B280"/>
      <c r="C280"/>
    </row>
    <row r="281" spans="2:3" x14ac:dyDescent="0.3">
      <c r="B281"/>
      <c r="C281"/>
    </row>
    <row r="282" spans="2:3" x14ac:dyDescent="0.3">
      <c r="B282"/>
      <c r="C282"/>
    </row>
    <row r="283" spans="2:3" x14ac:dyDescent="0.3">
      <c r="B283"/>
      <c r="C283"/>
    </row>
    <row r="284" spans="2:3" x14ac:dyDescent="0.3">
      <c r="B284"/>
      <c r="C284"/>
    </row>
    <row r="285" spans="2:3" x14ac:dyDescent="0.3">
      <c r="B285"/>
      <c r="C285"/>
    </row>
    <row r="286" spans="2:3" x14ac:dyDescent="0.3">
      <c r="B286"/>
      <c r="C286"/>
    </row>
    <row r="287" spans="2:3" x14ac:dyDescent="0.3">
      <c r="B287"/>
      <c r="C287"/>
    </row>
    <row r="288" spans="2:3" x14ac:dyDescent="0.3">
      <c r="B288"/>
      <c r="C288"/>
    </row>
    <row r="289" spans="2:3" x14ac:dyDescent="0.3">
      <c r="B289"/>
      <c r="C289"/>
    </row>
    <row r="290" spans="2:3" x14ac:dyDescent="0.3">
      <c r="B290"/>
      <c r="C290"/>
    </row>
    <row r="291" spans="2:3" x14ac:dyDescent="0.3">
      <c r="B291"/>
      <c r="C291"/>
    </row>
    <row r="292" spans="2:3" x14ac:dyDescent="0.3">
      <c r="B292"/>
      <c r="C292"/>
    </row>
    <row r="293" spans="2:3" x14ac:dyDescent="0.3">
      <c r="B293"/>
      <c r="C293"/>
    </row>
    <row r="294" spans="2:3" x14ac:dyDescent="0.3">
      <c r="B294"/>
      <c r="C294"/>
    </row>
    <row r="295" spans="2:3" x14ac:dyDescent="0.3">
      <c r="B295"/>
      <c r="C295"/>
    </row>
    <row r="296" spans="2:3" x14ac:dyDescent="0.3">
      <c r="B296"/>
      <c r="C296"/>
    </row>
    <row r="297" spans="2:3" x14ac:dyDescent="0.3">
      <c r="B297"/>
      <c r="C297"/>
    </row>
    <row r="298" spans="2:3" x14ac:dyDescent="0.3">
      <c r="B298"/>
      <c r="C298"/>
    </row>
    <row r="299" spans="2:3" x14ac:dyDescent="0.3">
      <c r="B299"/>
      <c r="C299"/>
    </row>
    <row r="300" spans="2:3" x14ac:dyDescent="0.3">
      <c r="B300"/>
      <c r="C300"/>
    </row>
    <row r="301" spans="2:3" x14ac:dyDescent="0.3">
      <c r="B301"/>
      <c r="C301"/>
    </row>
    <row r="302" spans="2:3" x14ac:dyDescent="0.3">
      <c r="B302"/>
      <c r="C302"/>
    </row>
    <row r="303" spans="2:3" x14ac:dyDescent="0.3">
      <c r="B303"/>
      <c r="C303"/>
    </row>
    <row r="304" spans="2:3" x14ac:dyDescent="0.3">
      <c r="B304"/>
      <c r="C304"/>
    </row>
    <row r="305" spans="2:3" x14ac:dyDescent="0.3">
      <c r="B305"/>
      <c r="C305"/>
    </row>
    <row r="306" spans="2:3" x14ac:dyDescent="0.3">
      <c r="B306"/>
      <c r="C306"/>
    </row>
    <row r="307" spans="2:3" x14ac:dyDescent="0.3">
      <c r="B307"/>
      <c r="C307"/>
    </row>
    <row r="308" spans="2:3" x14ac:dyDescent="0.3">
      <c r="B308"/>
      <c r="C308"/>
    </row>
    <row r="309" spans="2:3" x14ac:dyDescent="0.3">
      <c r="B309"/>
      <c r="C309"/>
    </row>
    <row r="310" spans="2:3" x14ac:dyDescent="0.3">
      <c r="B310"/>
      <c r="C310"/>
    </row>
    <row r="311" spans="2:3" x14ac:dyDescent="0.3">
      <c r="B311"/>
      <c r="C311"/>
    </row>
    <row r="312" spans="2:3" x14ac:dyDescent="0.3">
      <c r="B312"/>
      <c r="C312"/>
    </row>
    <row r="313" spans="2:3" x14ac:dyDescent="0.3">
      <c r="B313"/>
      <c r="C313"/>
    </row>
    <row r="314" spans="2:3" x14ac:dyDescent="0.3">
      <c r="B314"/>
      <c r="C314"/>
    </row>
    <row r="315" spans="2:3" x14ac:dyDescent="0.3">
      <c r="B315"/>
      <c r="C315"/>
    </row>
    <row r="316" spans="2:3" x14ac:dyDescent="0.3">
      <c r="B316"/>
      <c r="C316"/>
    </row>
    <row r="317" spans="2:3" x14ac:dyDescent="0.3">
      <c r="B317"/>
      <c r="C317"/>
    </row>
    <row r="318" spans="2:3" x14ac:dyDescent="0.3">
      <c r="B318"/>
      <c r="C318"/>
    </row>
    <row r="319" spans="2:3" x14ac:dyDescent="0.3">
      <c r="B319"/>
      <c r="C319"/>
    </row>
    <row r="320" spans="2:3" x14ac:dyDescent="0.3">
      <c r="B320"/>
      <c r="C320"/>
    </row>
    <row r="321" spans="2:3" x14ac:dyDescent="0.3">
      <c r="B321"/>
      <c r="C321"/>
    </row>
    <row r="322" spans="2:3" x14ac:dyDescent="0.3">
      <c r="B322"/>
      <c r="C322"/>
    </row>
    <row r="323" spans="2:3" x14ac:dyDescent="0.3">
      <c r="B323"/>
      <c r="C323"/>
    </row>
    <row r="324" spans="2:3" x14ac:dyDescent="0.3">
      <c r="B324"/>
      <c r="C324"/>
    </row>
    <row r="325" spans="2:3" x14ac:dyDescent="0.3">
      <c r="B325"/>
      <c r="C325"/>
    </row>
    <row r="326" spans="2:3" x14ac:dyDescent="0.3">
      <c r="B326"/>
      <c r="C326"/>
    </row>
    <row r="327" spans="2:3" x14ac:dyDescent="0.3">
      <c r="B327"/>
      <c r="C327"/>
    </row>
    <row r="328" spans="2:3" x14ac:dyDescent="0.3">
      <c r="B328"/>
      <c r="C328"/>
    </row>
    <row r="329" spans="2:3" x14ac:dyDescent="0.3">
      <c r="B329"/>
      <c r="C329"/>
    </row>
    <row r="330" spans="2:3" x14ac:dyDescent="0.3">
      <c r="B330"/>
      <c r="C330"/>
    </row>
    <row r="331" spans="2:3" x14ac:dyDescent="0.3">
      <c r="B331"/>
      <c r="C331"/>
    </row>
    <row r="332" spans="2:3" x14ac:dyDescent="0.3">
      <c r="B332"/>
      <c r="C332"/>
    </row>
    <row r="333" spans="2:3" x14ac:dyDescent="0.3">
      <c r="B333"/>
      <c r="C333"/>
    </row>
    <row r="334" spans="2:3" x14ac:dyDescent="0.3">
      <c r="B334"/>
      <c r="C334"/>
    </row>
    <row r="335" spans="2:3" x14ac:dyDescent="0.3">
      <c r="B335"/>
      <c r="C335"/>
    </row>
    <row r="336" spans="2:3" x14ac:dyDescent="0.3">
      <c r="B336"/>
      <c r="C336"/>
    </row>
    <row r="337" spans="2:3" x14ac:dyDescent="0.3">
      <c r="B337"/>
      <c r="C337"/>
    </row>
    <row r="338" spans="2:3" x14ac:dyDescent="0.3">
      <c r="B338"/>
      <c r="C338"/>
    </row>
    <row r="339" spans="2:3" x14ac:dyDescent="0.3">
      <c r="B339"/>
      <c r="C339"/>
    </row>
    <row r="340" spans="2:3" x14ac:dyDescent="0.3">
      <c r="B340"/>
      <c r="C340"/>
    </row>
    <row r="341" spans="2:3" x14ac:dyDescent="0.3">
      <c r="B341"/>
      <c r="C341"/>
    </row>
    <row r="342" spans="2:3" x14ac:dyDescent="0.3">
      <c r="B342"/>
      <c r="C342"/>
    </row>
    <row r="343" spans="2:3" x14ac:dyDescent="0.3">
      <c r="B343"/>
      <c r="C343"/>
    </row>
    <row r="344" spans="2:3" x14ac:dyDescent="0.3">
      <c r="B344"/>
      <c r="C344"/>
    </row>
    <row r="345" spans="2:3" x14ac:dyDescent="0.3">
      <c r="B345"/>
      <c r="C345"/>
    </row>
    <row r="346" spans="2:3" x14ac:dyDescent="0.3">
      <c r="B346"/>
      <c r="C346"/>
    </row>
    <row r="347" spans="2:3" x14ac:dyDescent="0.3">
      <c r="B347"/>
      <c r="C347"/>
    </row>
    <row r="348" spans="2:3" x14ac:dyDescent="0.3">
      <c r="B348"/>
      <c r="C348"/>
    </row>
    <row r="349" spans="2:3" x14ac:dyDescent="0.3">
      <c r="B349"/>
      <c r="C349"/>
    </row>
    <row r="350" spans="2:3" x14ac:dyDescent="0.3">
      <c r="B350"/>
      <c r="C350"/>
    </row>
    <row r="351" spans="2:3" x14ac:dyDescent="0.3">
      <c r="B351"/>
      <c r="C351"/>
    </row>
    <row r="352" spans="2:3" x14ac:dyDescent="0.3">
      <c r="B352"/>
      <c r="C352"/>
    </row>
    <row r="353" spans="2:3" x14ac:dyDescent="0.3">
      <c r="B353"/>
      <c r="C353"/>
    </row>
    <row r="354" spans="2:3" x14ac:dyDescent="0.3">
      <c r="B354"/>
      <c r="C354"/>
    </row>
    <row r="355" spans="2:3" x14ac:dyDescent="0.3">
      <c r="B355"/>
      <c r="C355"/>
    </row>
    <row r="356" spans="2:3" x14ac:dyDescent="0.3">
      <c r="B356"/>
      <c r="C356"/>
    </row>
    <row r="357" spans="2:3" x14ac:dyDescent="0.3">
      <c r="B357"/>
      <c r="C357"/>
    </row>
    <row r="358" spans="2:3" x14ac:dyDescent="0.3">
      <c r="B358"/>
      <c r="C358"/>
    </row>
    <row r="359" spans="2:3" x14ac:dyDescent="0.3">
      <c r="B359"/>
      <c r="C359"/>
    </row>
    <row r="360" spans="2:3" x14ac:dyDescent="0.3">
      <c r="B360"/>
      <c r="C360"/>
    </row>
    <row r="361" spans="2:3" x14ac:dyDescent="0.3">
      <c r="B361"/>
      <c r="C361"/>
    </row>
    <row r="362" spans="2:3" x14ac:dyDescent="0.3">
      <c r="B362"/>
      <c r="C362"/>
    </row>
    <row r="363" spans="2:3" x14ac:dyDescent="0.3">
      <c r="B363"/>
      <c r="C363"/>
    </row>
    <row r="364" spans="2:3" x14ac:dyDescent="0.3">
      <c r="B364"/>
      <c r="C364"/>
    </row>
    <row r="365" spans="2:3" x14ac:dyDescent="0.3">
      <c r="B365"/>
      <c r="C365"/>
    </row>
    <row r="366" spans="2:3" x14ac:dyDescent="0.3">
      <c r="B366"/>
      <c r="C366"/>
    </row>
    <row r="367" spans="2:3" x14ac:dyDescent="0.3">
      <c r="B367"/>
      <c r="C367"/>
    </row>
    <row r="368" spans="2:3" x14ac:dyDescent="0.3">
      <c r="B368"/>
      <c r="C368"/>
    </row>
    <row r="369" spans="2:3" x14ac:dyDescent="0.3">
      <c r="B369"/>
      <c r="C369"/>
    </row>
    <row r="370" spans="2:3" x14ac:dyDescent="0.3">
      <c r="B370"/>
      <c r="C370"/>
    </row>
    <row r="371" spans="2:3" x14ac:dyDescent="0.3">
      <c r="B371"/>
      <c r="C371"/>
    </row>
    <row r="372" spans="2:3" x14ac:dyDescent="0.3">
      <c r="B372"/>
      <c r="C372"/>
    </row>
    <row r="373" spans="2:3" x14ac:dyDescent="0.3">
      <c r="B373"/>
      <c r="C373"/>
    </row>
    <row r="374" spans="2:3" x14ac:dyDescent="0.3">
      <c r="B374"/>
      <c r="C374"/>
    </row>
    <row r="375" spans="2:3" x14ac:dyDescent="0.3">
      <c r="B375"/>
      <c r="C375"/>
    </row>
    <row r="376" spans="2:3" x14ac:dyDescent="0.3">
      <c r="B376"/>
      <c r="C376"/>
    </row>
    <row r="377" spans="2:3" x14ac:dyDescent="0.3">
      <c r="B377"/>
      <c r="C377"/>
    </row>
    <row r="378" spans="2:3" x14ac:dyDescent="0.3">
      <c r="B378"/>
      <c r="C378"/>
    </row>
    <row r="379" spans="2:3" x14ac:dyDescent="0.3">
      <c r="B379"/>
      <c r="C379"/>
    </row>
    <row r="380" spans="2:3" x14ac:dyDescent="0.3">
      <c r="B380"/>
      <c r="C380"/>
    </row>
    <row r="381" spans="2:3" x14ac:dyDescent="0.3">
      <c r="B381"/>
      <c r="C381"/>
    </row>
    <row r="382" spans="2:3" x14ac:dyDescent="0.3">
      <c r="B382"/>
      <c r="C382"/>
    </row>
    <row r="383" spans="2:3" x14ac:dyDescent="0.3">
      <c r="B383"/>
      <c r="C383"/>
    </row>
    <row r="384" spans="2:3" x14ac:dyDescent="0.3">
      <c r="B384"/>
      <c r="C384"/>
    </row>
    <row r="385" spans="2:3" x14ac:dyDescent="0.3">
      <c r="B385"/>
      <c r="C385"/>
    </row>
    <row r="386" spans="2:3" x14ac:dyDescent="0.3">
      <c r="B386"/>
      <c r="C386"/>
    </row>
    <row r="387" spans="2:3" x14ac:dyDescent="0.3">
      <c r="B387"/>
      <c r="C387"/>
    </row>
    <row r="388" spans="2:3" x14ac:dyDescent="0.3">
      <c r="B388"/>
      <c r="C388"/>
    </row>
    <row r="389" spans="2:3" x14ac:dyDescent="0.3">
      <c r="B389"/>
      <c r="C389"/>
    </row>
    <row r="390" spans="2:3" x14ac:dyDescent="0.3">
      <c r="B390"/>
      <c r="C390"/>
    </row>
    <row r="391" spans="2:3" x14ac:dyDescent="0.3">
      <c r="B391"/>
      <c r="C391"/>
    </row>
    <row r="392" spans="2:3" x14ac:dyDescent="0.3">
      <c r="B392"/>
      <c r="C392"/>
    </row>
    <row r="393" spans="2:3" x14ac:dyDescent="0.3">
      <c r="B393"/>
      <c r="C393"/>
    </row>
    <row r="394" spans="2:3" x14ac:dyDescent="0.3">
      <c r="B394"/>
      <c r="C394"/>
    </row>
    <row r="395" spans="2:3" x14ac:dyDescent="0.3">
      <c r="B395"/>
      <c r="C395"/>
    </row>
    <row r="396" spans="2:3" x14ac:dyDescent="0.3">
      <c r="B396"/>
      <c r="C396"/>
    </row>
    <row r="397" spans="2:3" x14ac:dyDescent="0.3">
      <c r="B397"/>
      <c r="C397"/>
    </row>
    <row r="398" spans="2:3" x14ac:dyDescent="0.3">
      <c r="B398"/>
      <c r="C398"/>
    </row>
    <row r="399" spans="2:3" x14ac:dyDescent="0.3">
      <c r="B399"/>
      <c r="C399"/>
    </row>
    <row r="400" spans="2:3" x14ac:dyDescent="0.3">
      <c r="B400"/>
      <c r="C400"/>
    </row>
    <row r="401" spans="2:3" x14ac:dyDescent="0.3">
      <c r="B401"/>
      <c r="C401"/>
    </row>
    <row r="402" spans="2:3" x14ac:dyDescent="0.3">
      <c r="B402"/>
      <c r="C402"/>
    </row>
    <row r="403" spans="2:3" x14ac:dyDescent="0.3">
      <c r="B403"/>
      <c r="C403"/>
    </row>
    <row r="404" spans="2:3" x14ac:dyDescent="0.3">
      <c r="B404"/>
      <c r="C404"/>
    </row>
    <row r="405" spans="2:3" x14ac:dyDescent="0.3">
      <c r="B405"/>
      <c r="C405"/>
    </row>
    <row r="406" spans="2:3" x14ac:dyDescent="0.3">
      <c r="B406"/>
      <c r="C406"/>
    </row>
    <row r="407" spans="2:3" x14ac:dyDescent="0.3">
      <c r="B407"/>
      <c r="C407"/>
    </row>
    <row r="408" spans="2:3" x14ac:dyDescent="0.3">
      <c r="B408"/>
      <c r="C408"/>
    </row>
    <row r="409" spans="2:3" x14ac:dyDescent="0.3">
      <c r="B409"/>
      <c r="C409"/>
    </row>
    <row r="410" spans="2:3" x14ac:dyDescent="0.3">
      <c r="B410"/>
      <c r="C410"/>
    </row>
    <row r="411" spans="2:3" x14ac:dyDescent="0.3">
      <c r="B411"/>
      <c r="C411"/>
    </row>
    <row r="412" spans="2:3" x14ac:dyDescent="0.3">
      <c r="B412"/>
      <c r="C412"/>
    </row>
  </sheetData>
  <phoneticPr fontId="12"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55C05-75BA-4A59-AB79-A873EFF6EA50}">
  <sheetPr codeName="Sheet67">
    <tabColor rgb="FF00B050"/>
  </sheetPr>
  <dimension ref="A5:G40"/>
  <sheetViews>
    <sheetView showGridLines="0" zoomScaleNormal="100" workbookViewId="0">
      <selection activeCell="C12" sqref="C12"/>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VolumetricWeight</v>
      </c>
      <c r="E5" s="110" t="s">
        <v>746</v>
      </c>
      <c r="F5" s="110"/>
      <c r="G5" s="110"/>
    </row>
    <row r="6" spans="1:7" x14ac:dyDescent="0.25">
      <c r="B6" s="46" t="s">
        <v>729</v>
      </c>
      <c r="C6" s="48" t="str">
        <f ca="1">VLOOKUP(C5,parameters!$B$97:$C$142,2,FALSE)</f>
        <v>Common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chargeableWeight</v>
      </c>
      <c r="C11" s="50" t="str">
        <f ca="1">IFERROR(VLOOKUP($C$5&amp;$A11,'1R_logical_data-model-APR2020'!$B$2:$L$317,8,FALSE),"")</f>
        <v>Chargeable weight</v>
      </c>
      <c r="D11" s="51">
        <f ca="1">IFERROR(VLOOKUP($C$5&amp;$A11,'1R_logical_data-model-APR2020'!$B$2:$L$317,10,FALSE),"")</f>
        <v>0</v>
      </c>
      <c r="E11" s="52" t="str">
        <f ca="1">IFERROR(VLOOKUP($C$5&amp;$A11,'1R_logical_data-model-APR2020'!$B$2:$L$317,11,FALSE),"")</f>
        <v/>
      </c>
      <c r="F11" s="52" t="str">
        <f ca="1">IFERROR(VLOOKUP($C$5&amp;$A11,'1R_logical_data-model-APR2020'!$B$2:$L$317,9,FALSE),"")</f>
        <v>E</v>
      </c>
      <c r="G11" s="53" t="str">
        <f ca="1">IFERROR(HYPERLINK("#"&amp;VLOOKUP($C$5&amp;$A11,'1R_logical_data-model-APR2020'!$B$2:$L$317,7,FALSE)&amp;"!A1",VLOOKUP($C$5&amp;$A11,'1R_logical_data-model-APR2020'!$B$2:$L$317,7,FALSE)),"")</f>
        <v>Value</v>
      </c>
    </row>
    <row r="12" spans="1:7" s="42" customFormat="1" ht="55" customHeight="1" x14ac:dyDescent="0.25">
      <c r="A12" s="56">
        <v>2</v>
      </c>
      <c r="B12" s="54" t="str">
        <f ca="1">IFERROR(VLOOKUP($C$5&amp;$A12,'1R_logical_data-model-APR2020'!$B$2:$L$317,6,FALSE),"")</f>
        <v>conversionFactor</v>
      </c>
      <c r="C12" s="50" t="str">
        <f ca="1">IFERROR(VLOOKUP($C$5&amp;$A12,'1R_logical_data-model-APR2020'!$B$2:$L$317,8,FALSE),"")</f>
        <v>Volume to weight conversion factor</v>
      </c>
      <c r="D12" s="51">
        <f ca="1">IFERROR(VLOOKUP($C$5&amp;$A12,'1R_logical_data-model-APR2020'!$B$2:$L$317,10,FALSE),"")</f>
        <v>0</v>
      </c>
      <c r="E12" s="52" t="str">
        <f ca="1">IFERROR(VLOOKUP($C$5&amp;$A12,'1R_logical_data-model-APR2020'!$B$2:$L$317,11,FALSE),"")</f>
        <v/>
      </c>
      <c r="F12" s="52" t="str">
        <f ca="1">IFERROR(VLOOKUP($C$5&amp;$A12,'1R_logical_data-model-APR2020'!$B$2:$L$317,9,FALSE),"")</f>
        <v>E</v>
      </c>
      <c r="G12" s="53" t="str">
        <f ca="1">IFERROR(HYPERLINK("#"&amp;VLOOKUP($C$5&amp;$A12,'1R_logical_data-model-APR2020'!$B$2:$L$317,7,FALSE)&amp;"!A1",VLOOKUP($C$5&amp;$A12,'1R_logical_data-model-APR2020'!$B$2:$L$317,7,FALSE)),"")</f>
        <v>Value</v>
      </c>
    </row>
    <row r="13" spans="1:7" s="42" customFormat="1" ht="55" customHeight="1" x14ac:dyDescent="0.25">
      <c r="A13" s="56">
        <v>3</v>
      </c>
      <c r="B13" s="54" t="str">
        <f ca="1">IFERROR(VLOOKUP($C$5&amp;$A13,'1R_logical_data-model-APR2020'!$B$2:$L$317,6,FALSE),"")</f>
        <v/>
      </c>
      <c r="C13" s="50" t="str">
        <f ca="1">IFERROR(VLOOKUP($C$5&amp;$A13,'1R_logical_data-model-APR2020'!$B$2:$L$317,8,FALSE),"")</f>
        <v/>
      </c>
      <c r="D13" s="51" t="str">
        <f ca="1">IFERROR(VLOOKUP($C$5&amp;$A13,'1R_logical_data-model-APR2020'!$B$2:$L$317,10,FALSE),"")</f>
        <v/>
      </c>
      <c r="E13" s="52" t="str">
        <f ca="1">IFERROR(VLOOKUP($C$5&amp;$A13,'1R_logical_data-model-APR2020'!$B$2:$L$317,11,FALSE),"")</f>
        <v/>
      </c>
      <c r="F13" s="52" t="str">
        <f ca="1">IFERROR(VLOOKUP($C$5&amp;$A13,'1R_logical_data-model-APR2020'!$B$2:$L$317,9,FALSE),"")</f>
        <v/>
      </c>
      <c r="G13" s="53" t="str">
        <f ca="1">IFERROR(HYPERLINK("#"&amp;VLOOKUP($C$5&amp;$A13,'1R_logical_data-model-APR2020'!$B$2:$L$317,7,FALSE)&amp;"!A1",VLOOKUP($C$5&amp;$A13,'1R_logical_data-model-APR2020'!$B$2:$L$317,7,FALSE)),"")</f>
        <v/>
      </c>
    </row>
    <row r="14" spans="1:7" s="42" customFormat="1" ht="55" customHeight="1" x14ac:dyDescent="0.25">
      <c r="A14" s="56">
        <v>4</v>
      </c>
      <c r="B14" s="54" t="str">
        <f ca="1">IFERROR(VLOOKUP($C$5&amp;$A14,'1R_logical_data-model-APR2020'!$B$2:$L$317,6,FALSE),"")</f>
        <v/>
      </c>
      <c r="C14" s="50" t="str">
        <f ca="1">IFERROR(VLOOKUP($C$5&amp;$A14,'1R_logical_data-model-APR2020'!$B$2:$L$317,8,FALSE),"")</f>
        <v/>
      </c>
      <c r="D14" s="51" t="str">
        <f ca="1">IFERROR(VLOOKUP($C$5&amp;$A14,'1R_logical_data-model-APR2020'!$B$2:$L$317,10,FALSE),"")</f>
        <v/>
      </c>
      <c r="E14" s="52" t="str">
        <f ca="1">IFERROR(VLOOKUP($C$5&amp;$A14,'1R_logical_data-model-APR2020'!$B$2:$L$317,11,FALSE),"")</f>
        <v/>
      </c>
      <c r="F14" s="52" t="str">
        <f ca="1">IFERROR(VLOOKUP($C$5&amp;$A14,'1R_logical_data-model-APR2020'!$B$2:$L$317,9,FALSE),"")</f>
        <v/>
      </c>
      <c r="G14" s="53" t="str">
        <f ca="1">IFERROR(HYPERLINK("#"&amp;VLOOKUP($C$5&amp;$A14,'1R_logical_data-model-APR2020'!$B$2:$L$317,7,FALSE)&amp;"!A1",VLOOKUP($C$5&amp;$A14,'1R_logical_data-model-APR2020'!$B$2:$L$317,7,FALSE)),"")</f>
        <v/>
      </c>
    </row>
    <row r="15" spans="1:7" s="42" customFormat="1" ht="55" customHeight="1" x14ac:dyDescent="0.25">
      <c r="A15" s="56">
        <v>5</v>
      </c>
      <c r="B15" s="54" t="str">
        <f ca="1">IFERROR(VLOOKUP($C$5&amp;$A15,'1R_logical_data-model-APR2020'!$B$2:$L$317,6,FALSE),"")</f>
        <v/>
      </c>
      <c r="C15" s="50" t="str">
        <f ca="1">IFERROR(VLOOKUP($C$5&amp;$A15,'1R_logical_data-model-APR2020'!$B$2:$L$317,8,FALSE),"")</f>
        <v/>
      </c>
      <c r="D15" s="51" t="str">
        <f ca="1">IFERROR(VLOOKUP($C$5&amp;$A15,'1R_logical_data-model-APR2020'!$B$2:$L$317,10,FALSE),"")</f>
        <v/>
      </c>
      <c r="E15" s="52" t="str">
        <f ca="1">IFERROR(VLOOKUP($C$5&amp;$A15,'1R_logical_data-model-APR2020'!$B$2:$L$317,11,FALSE),"")</f>
        <v/>
      </c>
      <c r="F15" s="52" t="str">
        <f ca="1">IFERROR(VLOOKUP($C$5&amp;$A15,'1R_logical_data-model-APR2020'!$B$2:$L$317,9,FALSE),"")</f>
        <v/>
      </c>
      <c r="G15" s="53" t="str">
        <f ca="1">IFERROR(HYPERLINK("#"&amp;VLOOKUP($C$5&amp;$A15,'1R_logical_data-model-APR2020'!$B$2:$L$317,7,FALSE)&amp;"!A1",VLOOKUP($C$5&amp;$A15,'1R_logical_data-model-APR2020'!$B$2:$L$317,7,FALSE)),"")</f>
        <v/>
      </c>
    </row>
    <row r="16" spans="1:7" s="42" customFormat="1" ht="55" customHeight="1" x14ac:dyDescent="0.25">
      <c r="A16" s="56">
        <v>6</v>
      </c>
      <c r="B16" s="54" t="str">
        <f ca="1">IFERROR(VLOOKUP($C$5&amp;$A16,'1R_logical_data-model-APR2020'!$B$2:$L$317,6,FALSE),"")</f>
        <v/>
      </c>
      <c r="C16" s="50" t="str">
        <f ca="1">IFERROR(VLOOKUP($C$5&amp;$A16,'1R_logical_data-model-APR2020'!$B$2:$L$317,8,FALSE),"")</f>
        <v/>
      </c>
      <c r="D16" s="51" t="str">
        <f ca="1">IFERROR(VLOOKUP($C$5&amp;$A16,'1R_logical_data-model-APR2020'!$B$2:$L$317,10,FALSE),"")</f>
        <v/>
      </c>
      <c r="E16" s="52" t="str">
        <f ca="1">IFERROR(VLOOKUP($C$5&amp;$A16,'1R_logical_data-model-APR2020'!$B$2:$L$317,11,FALSE),"")</f>
        <v/>
      </c>
      <c r="F16" s="52" t="str">
        <f ca="1">IFERROR(VLOOKUP($C$5&amp;$A16,'1R_logical_data-model-APR2020'!$B$2:$L$317,9,FALSE),"")</f>
        <v/>
      </c>
      <c r="G16" s="53" t="str">
        <f ca="1">IFERROR(HYPERLINK("#"&amp;VLOOKUP($C$5&amp;$A16,'1R_logical_data-model-APR2020'!$B$2:$L$317,7,FALSE)&amp;"!A1",VLOOKUP($C$5&amp;$A16,'1R_logical_data-model-APR2020'!$B$2:$L$317,7,FALSE)),"")</f>
        <v/>
      </c>
    </row>
    <row r="17" spans="1:7" s="42" customFormat="1" ht="55" customHeight="1" x14ac:dyDescent="0.25">
      <c r="A17" s="56">
        <v>7</v>
      </c>
      <c r="B17" s="54" t="str">
        <f ca="1">IFERROR(VLOOKUP($C$5&amp;$A17,'1R_logical_data-model-APR2020'!$B$2:$L$317,6,FALSE),"")</f>
        <v/>
      </c>
      <c r="C17" s="50" t="str">
        <f ca="1">IFERROR(VLOOKUP($C$5&amp;$A17,'1R_logical_data-model-APR2020'!$B$2:$L$317,8,FALSE),"")</f>
        <v/>
      </c>
      <c r="D17" s="51" t="str">
        <f ca="1">IFERROR(VLOOKUP($C$5&amp;$A17,'1R_logical_data-model-APR2020'!$B$2:$L$317,10,FALSE),"")</f>
        <v/>
      </c>
      <c r="E17" s="52" t="str">
        <f ca="1">IFERROR(VLOOKUP($C$5&amp;$A17,'1R_logical_data-model-APR2020'!$B$2:$L$317,11,FALSE),"")</f>
        <v/>
      </c>
      <c r="F17" s="52" t="str">
        <f ca="1">IFERROR(VLOOKUP($C$5&amp;$A17,'1R_logical_data-model-APR2020'!$B$2:$L$317,9,FALSE),"")</f>
        <v/>
      </c>
      <c r="G17" s="53" t="str">
        <f ca="1">IFERROR(HYPERLINK("#"&amp;VLOOKUP($C$5&amp;$A17,'1R_logical_data-model-APR2020'!$B$2:$L$317,7,FALSE)&amp;"!A1",VLOOKUP($C$5&amp;$A17,'1R_logical_data-model-APR2020'!$B$2:$L$317,7,FALSE)),"")</f>
        <v/>
      </c>
    </row>
    <row r="18" spans="1:7" s="42" customFormat="1" ht="55" customHeight="1" x14ac:dyDescent="0.25">
      <c r="A18" s="56">
        <v>8</v>
      </c>
      <c r="B18" s="54" t="str">
        <f ca="1">IFERROR(VLOOKUP($C$5&amp;$A18,'1R_logical_data-model-APR2020'!$B$2:$L$317,6,FALSE),"")</f>
        <v/>
      </c>
      <c r="C18" s="50" t="str">
        <f ca="1">IFERROR(VLOOKUP($C$5&amp;$A18,'1R_logical_data-model-APR2020'!$B$2:$L$317,8,FALSE),"")</f>
        <v/>
      </c>
      <c r="D18" s="51" t="str">
        <f ca="1">IFERROR(VLOOKUP($C$5&amp;$A18,'1R_logical_data-model-APR2020'!$B$2:$L$317,10,FALSE),"")</f>
        <v/>
      </c>
      <c r="E18" s="52" t="str">
        <f ca="1">IFERROR(VLOOKUP($C$5&amp;$A18,'1R_logical_data-model-APR2020'!$B$2:$L$317,11,FALSE),"")</f>
        <v/>
      </c>
      <c r="F18" s="52" t="str">
        <f ca="1">IFERROR(VLOOKUP($C$5&amp;$A18,'1R_logical_data-model-APR2020'!$B$2:$L$317,9,FALSE),"")</f>
        <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
      </c>
      <c r="C19" s="50" t="str">
        <f ca="1">IFERROR(VLOOKUP($C$5&amp;$A19,'1R_logical_data-model-APR2020'!$B$2:$L$317,8,FALSE),"")</f>
        <v/>
      </c>
      <c r="D19" s="51" t="str">
        <f ca="1">IFERROR(VLOOKUP($C$5&amp;$A19,'1R_logical_data-model-APR2020'!$B$2:$L$317,10,FALSE),"")</f>
        <v/>
      </c>
      <c r="E19" s="52" t="str">
        <f ca="1">IFERROR(VLOOKUP($C$5&amp;$A19,'1R_logical_data-model-APR2020'!$B$2:$L$317,11,FALSE),"")</f>
        <v/>
      </c>
      <c r="F19" s="52" t="str">
        <f ca="1">IFERROR(VLOOKUP($C$5&amp;$A19,'1R_logical_data-model-APR2020'!$B$2:$L$317,9,FALSE),"")</f>
        <v/>
      </c>
      <c r="G19" s="53" t="str">
        <f ca="1">IFERROR(HYPERLINK("#"&amp;VLOOKUP($C$5&amp;$A19,'1R_logical_data-model-APR2020'!$B$2:$L$317,7,FALSE)&amp;"!A1",VLOOKUP($C$5&amp;$A19,'1R_logical_data-model-APR2020'!$B$2:$L$317,7,FALSE)),"")</f>
        <v/>
      </c>
    </row>
    <row r="20" spans="1:7" s="42" customFormat="1" ht="55" customHeight="1" x14ac:dyDescent="0.25">
      <c r="A20" s="56">
        <v>10</v>
      </c>
      <c r="B20" s="54" t="str">
        <f ca="1">IFERROR(VLOOKUP($C$5&amp;$A20,'1R_logical_data-model-APR2020'!$B$2:$L$317,6,FALSE),"")</f>
        <v/>
      </c>
      <c r="C20" s="50" t="str">
        <f ca="1">IFERROR(VLOOKUP($C$5&amp;$A20,'1R_logical_data-model-APR2020'!$B$2:$L$317,8,FALSE),"")</f>
        <v/>
      </c>
      <c r="D20" s="51" t="str">
        <f ca="1">IFERROR(VLOOKUP($C$5&amp;$A20,'1R_logical_data-model-APR2020'!$B$2:$L$317,10,FALSE),"")</f>
        <v/>
      </c>
      <c r="E20" s="52" t="str">
        <f ca="1">IFERROR(VLOOKUP($C$5&amp;$A20,'1R_logical_data-model-APR2020'!$B$2:$L$317,11,FALSE),"")</f>
        <v/>
      </c>
      <c r="F20" s="52" t="str">
        <f ca="1">IFERROR(VLOOKUP($C$5&amp;$A20,'1R_logical_data-model-APR2020'!$B$2:$L$317,9,FALSE),"")</f>
        <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
      </c>
      <c r="C21" s="50" t="str">
        <f ca="1">IFERROR(VLOOKUP($C$5&amp;$A21,'1R_logical_data-model-APR2020'!$B$2:$L$317,8,FALSE),"")</f>
        <v/>
      </c>
      <c r="D21" s="51" t="str">
        <f ca="1">IFERROR(VLOOKUP($C$5&amp;$A21,'1R_logical_data-model-APR2020'!$B$2:$L$317,10,FALSE),"")</f>
        <v/>
      </c>
      <c r="E21" s="52" t="str">
        <f ca="1">IFERROR(VLOOKUP($C$5&amp;$A21,'1R_logical_data-model-APR2020'!$B$2:$L$317,11,FALSE),"")</f>
        <v/>
      </c>
      <c r="F21" s="52" t="str">
        <f ca="1">IFERROR(VLOOKUP($C$5&amp;$A21,'1R_logical_data-model-APR2020'!$B$2:$L$317,9,FALSE),"")</f>
        <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91" priority="2">
      <formula>$B11=""</formula>
    </cfRule>
  </conditionalFormatting>
  <conditionalFormatting sqref="B12:G40">
    <cfRule type="expression" dxfId="90" priority="1">
      <formula>$B12=""</formula>
    </cfRule>
  </conditionalFormatting>
  <hyperlinks>
    <hyperlink ref="E5:E6" location="Display!A1" display="Back to Display" xr:uid="{B6821D4F-9DB0-4750-BED4-9FD99669FF8E}"/>
    <hyperlink ref="E5:G6" location="'MOP vs Data Model'!A1" display="Back to &quot;MOP vs Data Model&quot; screen" xr:uid="{E3E38CC1-1FBF-4996-A103-8B02A8321448}"/>
  </hyperlinks>
  <pageMargins left="0.7" right="0.7" top="0.75" bottom="0.75" header="0.3" footer="0.3"/>
  <pageSetup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9DC0F-46CA-4E90-A4F6-F40BCB3442B9}">
  <sheetPr codeName="Sheet66">
    <tabColor rgb="FF00B050"/>
  </sheetPr>
  <dimension ref="A5:G40"/>
  <sheetViews>
    <sheetView showGridLines="0" zoomScaleNormal="100" workbookViewId="0">
      <selection activeCell="E5" sqref="E5:G6"/>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Value</v>
      </c>
      <c r="E5" s="110" t="s">
        <v>746</v>
      </c>
      <c r="F5" s="110"/>
      <c r="G5" s="110"/>
    </row>
    <row r="6" spans="1:7" x14ac:dyDescent="0.25">
      <c r="B6" s="46" t="s">
        <v>729</v>
      </c>
      <c r="C6" s="48" t="str">
        <f ca="1">VLOOKUP(C5,parameters!$B$97:$C$142,2,FALSE)</f>
        <v>Common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unit</v>
      </c>
      <c r="C11" s="50" t="str">
        <f ca="1">IFERROR(VLOOKUP($C$5&amp;$A11,'1R_logical_data-model-APR2020'!$B$2:$L$317,8,FALSE),"")</f>
        <v>Unit of measurement/ unit of account e.g. CMT - Centimetre,  LTR - Litre (1 DM3), KGM - Kilogram, CHF - Swiss Franc</v>
      </c>
      <c r="D11" s="51">
        <f ca="1">IFERROR(VLOOKUP($C$5&amp;$A11,'1R_logical_data-model-APR2020'!$B$2:$L$317,10,FALSE),"")</f>
        <v>0</v>
      </c>
      <c r="E11" s="52" t="str">
        <f ca="1">IFERROR(VLOOKUP($C$5&amp;$A11,'1R_logical_data-model-APR2020'!$B$2:$L$317,11,FALSE),"")</f>
        <v/>
      </c>
      <c r="F11" s="52" t="str">
        <f ca="1">IFERROR(VLOOKUP($C$5&amp;$A11,'1R_logical_data-model-APR2020'!$B$2:$L$317,9,FALSE),"")</f>
        <v>T</v>
      </c>
      <c r="G11" s="53" t="str">
        <f ca="1">IFERROR(HYPERLINK("#"&amp;VLOOKUP($C$5&amp;$A11,'1R_logical_data-model-APR2020'!$B$2:$L$317,7,FALSE)&amp;"!A1",VLOOKUP($C$5&amp;$A11,'1R_logical_data-model-APR2020'!$B$2:$L$317,7,FALSE)),"")</f>
        <v/>
      </c>
    </row>
    <row r="12" spans="1:7" s="42" customFormat="1" ht="55" customHeight="1" x14ac:dyDescent="0.25">
      <c r="A12" s="56">
        <v>2</v>
      </c>
      <c r="B12" s="54" t="str">
        <f ca="1">IFERROR(VLOOKUP($C$5&amp;$A12,'1R_logical_data-model-APR2020'!$B$2:$L$317,6,FALSE),"")</f>
        <v>value</v>
      </c>
      <c r="C12" s="50" t="str">
        <f ca="1">IFERROR(VLOOKUP($C$5&amp;$A12,'1R_logical_data-model-APR2020'!$B$2:$L$317,8,FALSE),"")</f>
        <v>Value</v>
      </c>
      <c r="D12" s="51">
        <f ca="1">IFERROR(VLOOKUP($C$5&amp;$A12,'1R_logical_data-model-APR2020'!$B$2:$L$317,10,FALSE),"")</f>
        <v>0</v>
      </c>
      <c r="E12" s="52" t="str">
        <f ca="1">IFERROR(VLOOKUP($C$5&amp;$A12,'1R_logical_data-model-APR2020'!$B$2:$L$317,11,FALSE),"")</f>
        <v/>
      </c>
      <c r="F12" s="52" t="str">
        <f ca="1">IFERROR(VLOOKUP($C$5&amp;$A12,'1R_logical_data-model-APR2020'!$B$2:$L$317,9,FALSE),"")</f>
        <v>T</v>
      </c>
      <c r="G12" s="53" t="str">
        <f ca="1">IFERROR(HYPERLINK("#"&amp;VLOOKUP($C$5&amp;$A12,'1R_logical_data-model-APR2020'!$B$2:$L$317,7,FALSE)&amp;"!A1",VLOOKUP($C$5&amp;$A12,'1R_logical_data-model-APR2020'!$B$2:$L$317,7,FALSE)),"")</f>
        <v/>
      </c>
    </row>
    <row r="13" spans="1:7" s="42" customFormat="1" ht="55" customHeight="1" x14ac:dyDescent="0.25">
      <c r="A13" s="56">
        <v>3</v>
      </c>
      <c r="B13" s="54" t="str">
        <f ca="1">IFERROR(VLOOKUP($C$5&amp;$A13,'1R_logical_data-model-APR2020'!$B$2:$L$317,6,FALSE),"")</f>
        <v/>
      </c>
      <c r="C13" s="50" t="str">
        <f ca="1">IFERROR(VLOOKUP($C$5&amp;$A13,'1R_logical_data-model-APR2020'!$B$2:$L$317,8,FALSE),"")</f>
        <v/>
      </c>
      <c r="D13" s="51" t="str">
        <f ca="1">IFERROR(VLOOKUP($C$5&amp;$A13,'1R_logical_data-model-APR2020'!$B$2:$L$317,10,FALSE),"")</f>
        <v/>
      </c>
      <c r="E13" s="52" t="str">
        <f ca="1">IFERROR(VLOOKUP($C$5&amp;$A13,'1R_logical_data-model-APR2020'!$B$2:$L$317,11,FALSE),"")</f>
        <v/>
      </c>
      <c r="F13" s="52" t="str">
        <f ca="1">IFERROR(VLOOKUP($C$5&amp;$A13,'1R_logical_data-model-APR2020'!$B$2:$L$317,9,FALSE),"")</f>
        <v/>
      </c>
      <c r="G13" s="53" t="str">
        <f ca="1">IFERROR(HYPERLINK("#"&amp;VLOOKUP($C$5&amp;$A13,'1R_logical_data-model-APR2020'!$B$2:$L$317,7,FALSE)&amp;"!A1",VLOOKUP($C$5&amp;$A13,'1R_logical_data-model-APR2020'!$B$2:$L$317,7,FALSE)),"")</f>
        <v/>
      </c>
    </row>
    <row r="14" spans="1:7" s="42" customFormat="1" ht="55" customHeight="1" x14ac:dyDescent="0.25">
      <c r="A14" s="56">
        <v>4</v>
      </c>
      <c r="B14" s="54" t="str">
        <f ca="1">IFERROR(VLOOKUP($C$5&amp;$A14,'1R_logical_data-model-APR2020'!$B$2:$L$317,6,FALSE),"")</f>
        <v/>
      </c>
      <c r="C14" s="50" t="str">
        <f ca="1">IFERROR(VLOOKUP($C$5&amp;$A14,'1R_logical_data-model-APR2020'!$B$2:$L$317,8,FALSE),"")</f>
        <v/>
      </c>
      <c r="D14" s="51" t="str">
        <f ca="1">IFERROR(VLOOKUP($C$5&amp;$A14,'1R_logical_data-model-APR2020'!$B$2:$L$317,10,FALSE),"")</f>
        <v/>
      </c>
      <c r="E14" s="52" t="str">
        <f ca="1">IFERROR(VLOOKUP($C$5&amp;$A14,'1R_logical_data-model-APR2020'!$B$2:$L$317,11,FALSE),"")</f>
        <v/>
      </c>
      <c r="F14" s="52" t="str">
        <f ca="1">IFERROR(VLOOKUP($C$5&amp;$A14,'1R_logical_data-model-APR2020'!$B$2:$L$317,9,FALSE),"")</f>
        <v/>
      </c>
      <c r="G14" s="53" t="str">
        <f ca="1">IFERROR(HYPERLINK("#"&amp;VLOOKUP($C$5&amp;$A14,'1R_logical_data-model-APR2020'!$B$2:$L$317,7,FALSE)&amp;"!A1",VLOOKUP($C$5&amp;$A14,'1R_logical_data-model-APR2020'!$B$2:$L$317,7,FALSE)),"")</f>
        <v/>
      </c>
    </row>
    <row r="15" spans="1:7" s="42" customFormat="1" ht="55" customHeight="1" x14ac:dyDescent="0.25">
      <c r="A15" s="56">
        <v>5</v>
      </c>
      <c r="B15" s="54" t="str">
        <f ca="1">IFERROR(VLOOKUP($C$5&amp;$A15,'1R_logical_data-model-APR2020'!$B$2:$L$317,6,FALSE),"")</f>
        <v/>
      </c>
      <c r="C15" s="50" t="str">
        <f ca="1">IFERROR(VLOOKUP($C$5&amp;$A15,'1R_logical_data-model-APR2020'!$B$2:$L$317,8,FALSE),"")</f>
        <v/>
      </c>
      <c r="D15" s="51" t="str">
        <f ca="1">IFERROR(VLOOKUP($C$5&amp;$A15,'1R_logical_data-model-APR2020'!$B$2:$L$317,10,FALSE),"")</f>
        <v/>
      </c>
      <c r="E15" s="52" t="str">
        <f ca="1">IFERROR(VLOOKUP($C$5&amp;$A15,'1R_logical_data-model-APR2020'!$B$2:$L$317,11,FALSE),"")</f>
        <v/>
      </c>
      <c r="F15" s="52" t="str">
        <f ca="1">IFERROR(VLOOKUP($C$5&amp;$A15,'1R_logical_data-model-APR2020'!$B$2:$L$317,9,FALSE),"")</f>
        <v/>
      </c>
      <c r="G15" s="53" t="str">
        <f ca="1">IFERROR(HYPERLINK("#"&amp;VLOOKUP($C$5&amp;$A15,'1R_logical_data-model-APR2020'!$B$2:$L$317,7,FALSE)&amp;"!A1",VLOOKUP($C$5&amp;$A15,'1R_logical_data-model-APR2020'!$B$2:$L$317,7,FALSE)),"")</f>
        <v/>
      </c>
    </row>
    <row r="16" spans="1:7" s="42" customFormat="1" ht="55" customHeight="1" x14ac:dyDescent="0.25">
      <c r="A16" s="56">
        <v>6</v>
      </c>
      <c r="B16" s="54" t="str">
        <f ca="1">IFERROR(VLOOKUP($C$5&amp;$A16,'1R_logical_data-model-APR2020'!$B$2:$L$317,6,FALSE),"")</f>
        <v/>
      </c>
      <c r="C16" s="50" t="str">
        <f ca="1">IFERROR(VLOOKUP($C$5&amp;$A16,'1R_logical_data-model-APR2020'!$B$2:$L$317,8,FALSE),"")</f>
        <v/>
      </c>
      <c r="D16" s="51" t="str">
        <f ca="1">IFERROR(VLOOKUP($C$5&amp;$A16,'1R_logical_data-model-APR2020'!$B$2:$L$317,10,FALSE),"")</f>
        <v/>
      </c>
      <c r="E16" s="52" t="str">
        <f ca="1">IFERROR(VLOOKUP($C$5&amp;$A16,'1R_logical_data-model-APR2020'!$B$2:$L$317,11,FALSE),"")</f>
        <v/>
      </c>
      <c r="F16" s="52" t="str">
        <f ca="1">IFERROR(VLOOKUP($C$5&amp;$A16,'1R_logical_data-model-APR2020'!$B$2:$L$317,9,FALSE),"")</f>
        <v/>
      </c>
      <c r="G16" s="53" t="str">
        <f ca="1">IFERROR(HYPERLINK("#"&amp;VLOOKUP($C$5&amp;$A16,'1R_logical_data-model-APR2020'!$B$2:$L$317,7,FALSE)&amp;"!A1",VLOOKUP($C$5&amp;$A16,'1R_logical_data-model-APR2020'!$B$2:$L$317,7,FALSE)),"")</f>
        <v/>
      </c>
    </row>
    <row r="17" spans="1:7" s="42" customFormat="1" ht="55" customHeight="1" x14ac:dyDescent="0.25">
      <c r="A17" s="56">
        <v>7</v>
      </c>
      <c r="B17" s="54" t="str">
        <f ca="1">IFERROR(VLOOKUP($C$5&amp;$A17,'1R_logical_data-model-APR2020'!$B$2:$L$317,6,FALSE),"")</f>
        <v/>
      </c>
      <c r="C17" s="50" t="str">
        <f ca="1">IFERROR(VLOOKUP($C$5&amp;$A17,'1R_logical_data-model-APR2020'!$B$2:$L$317,8,FALSE),"")</f>
        <v/>
      </c>
      <c r="D17" s="51" t="str">
        <f ca="1">IFERROR(VLOOKUP($C$5&amp;$A17,'1R_logical_data-model-APR2020'!$B$2:$L$317,10,FALSE),"")</f>
        <v/>
      </c>
      <c r="E17" s="52" t="str">
        <f ca="1">IFERROR(VLOOKUP($C$5&amp;$A17,'1R_logical_data-model-APR2020'!$B$2:$L$317,11,FALSE),"")</f>
        <v/>
      </c>
      <c r="F17" s="52" t="str">
        <f ca="1">IFERROR(VLOOKUP($C$5&amp;$A17,'1R_logical_data-model-APR2020'!$B$2:$L$317,9,FALSE),"")</f>
        <v/>
      </c>
      <c r="G17" s="53" t="str">
        <f ca="1">IFERROR(HYPERLINK("#"&amp;VLOOKUP($C$5&amp;$A17,'1R_logical_data-model-APR2020'!$B$2:$L$317,7,FALSE)&amp;"!A1",VLOOKUP($C$5&amp;$A17,'1R_logical_data-model-APR2020'!$B$2:$L$317,7,FALSE)),"")</f>
        <v/>
      </c>
    </row>
    <row r="18" spans="1:7" s="42" customFormat="1" ht="55" customHeight="1" x14ac:dyDescent="0.25">
      <c r="A18" s="56">
        <v>8</v>
      </c>
      <c r="B18" s="54" t="str">
        <f ca="1">IFERROR(VLOOKUP($C$5&amp;$A18,'1R_logical_data-model-APR2020'!$B$2:$L$317,6,FALSE),"")</f>
        <v/>
      </c>
      <c r="C18" s="50" t="str">
        <f ca="1">IFERROR(VLOOKUP($C$5&amp;$A18,'1R_logical_data-model-APR2020'!$B$2:$L$317,8,FALSE),"")</f>
        <v/>
      </c>
      <c r="D18" s="51" t="str">
        <f ca="1">IFERROR(VLOOKUP($C$5&amp;$A18,'1R_logical_data-model-APR2020'!$B$2:$L$317,10,FALSE),"")</f>
        <v/>
      </c>
      <c r="E18" s="52" t="str">
        <f ca="1">IFERROR(VLOOKUP($C$5&amp;$A18,'1R_logical_data-model-APR2020'!$B$2:$L$317,11,FALSE),"")</f>
        <v/>
      </c>
      <c r="F18" s="52" t="str">
        <f ca="1">IFERROR(VLOOKUP($C$5&amp;$A18,'1R_logical_data-model-APR2020'!$B$2:$L$317,9,FALSE),"")</f>
        <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
      </c>
      <c r="C19" s="50" t="str">
        <f ca="1">IFERROR(VLOOKUP($C$5&amp;$A19,'1R_logical_data-model-APR2020'!$B$2:$L$317,8,FALSE),"")</f>
        <v/>
      </c>
      <c r="D19" s="51" t="str">
        <f ca="1">IFERROR(VLOOKUP($C$5&amp;$A19,'1R_logical_data-model-APR2020'!$B$2:$L$317,10,FALSE),"")</f>
        <v/>
      </c>
      <c r="E19" s="52" t="str">
        <f ca="1">IFERROR(VLOOKUP($C$5&amp;$A19,'1R_logical_data-model-APR2020'!$B$2:$L$317,11,FALSE),"")</f>
        <v/>
      </c>
      <c r="F19" s="52" t="str">
        <f ca="1">IFERROR(VLOOKUP($C$5&amp;$A19,'1R_logical_data-model-APR2020'!$B$2:$L$317,9,FALSE),"")</f>
        <v/>
      </c>
      <c r="G19" s="53" t="str">
        <f ca="1">IFERROR(HYPERLINK("#"&amp;VLOOKUP($C$5&amp;$A19,'1R_logical_data-model-APR2020'!$B$2:$L$317,7,FALSE)&amp;"!A1",VLOOKUP($C$5&amp;$A19,'1R_logical_data-model-APR2020'!$B$2:$L$317,7,FALSE)),"")</f>
        <v/>
      </c>
    </row>
    <row r="20" spans="1:7" s="42" customFormat="1" ht="55" customHeight="1" x14ac:dyDescent="0.25">
      <c r="A20" s="56">
        <v>10</v>
      </c>
      <c r="B20" s="54" t="str">
        <f ca="1">IFERROR(VLOOKUP($C$5&amp;$A20,'1R_logical_data-model-APR2020'!$B$2:$L$317,6,FALSE),"")</f>
        <v/>
      </c>
      <c r="C20" s="50" t="str">
        <f ca="1">IFERROR(VLOOKUP($C$5&amp;$A20,'1R_logical_data-model-APR2020'!$B$2:$L$317,8,FALSE),"")</f>
        <v/>
      </c>
      <c r="D20" s="51" t="str">
        <f ca="1">IFERROR(VLOOKUP($C$5&amp;$A20,'1R_logical_data-model-APR2020'!$B$2:$L$317,10,FALSE),"")</f>
        <v/>
      </c>
      <c r="E20" s="52" t="str">
        <f ca="1">IFERROR(VLOOKUP($C$5&amp;$A20,'1R_logical_data-model-APR2020'!$B$2:$L$317,11,FALSE),"")</f>
        <v/>
      </c>
      <c r="F20" s="52" t="str">
        <f ca="1">IFERROR(VLOOKUP($C$5&amp;$A20,'1R_logical_data-model-APR2020'!$B$2:$L$317,9,FALSE),"")</f>
        <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
      </c>
      <c r="C21" s="50" t="str">
        <f ca="1">IFERROR(VLOOKUP($C$5&amp;$A21,'1R_logical_data-model-APR2020'!$B$2:$L$317,8,FALSE),"")</f>
        <v/>
      </c>
      <c r="D21" s="51" t="str">
        <f ca="1">IFERROR(VLOOKUP($C$5&amp;$A21,'1R_logical_data-model-APR2020'!$B$2:$L$317,10,FALSE),"")</f>
        <v/>
      </c>
      <c r="E21" s="52" t="str">
        <f ca="1">IFERROR(VLOOKUP($C$5&amp;$A21,'1R_logical_data-model-APR2020'!$B$2:$L$317,11,FALSE),"")</f>
        <v/>
      </c>
      <c r="F21" s="52" t="str">
        <f ca="1">IFERROR(VLOOKUP($C$5&amp;$A21,'1R_logical_data-model-APR2020'!$B$2:$L$317,9,FALSE),"")</f>
        <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89" priority="2">
      <formula>$B11=""</formula>
    </cfRule>
  </conditionalFormatting>
  <conditionalFormatting sqref="B12:G40">
    <cfRule type="expression" dxfId="88" priority="1">
      <formula>$B12=""</formula>
    </cfRule>
  </conditionalFormatting>
  <hyperlinks>
    <hyperlink ref="E5:E6" location="Display!A1" display="Back to Display" xr:uid="{91E87C25-7176-4D01-9B68-0ED1BE0238A4}"/>
    <hyperlink ref="E5:G6" location="'MOP vs Data Model'!A1" display="Back to &quot;MOP vs Data Model&quot; screen" xr:uid="{8F704556-8B0E-4987-940A-3BF1F0BE7B80}"/>
  </hyperlinks>
  <pageMargins left="0.7" right="0.7" top="0.75" bottom="0.75" header="0.3" footer="0.3"/>
  <pageSetup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B35E3-6F6A-47CD-8D3F-5340F8A5C889}">
  <sheetPr codeName="Sheet65">
    <tabColor rgb="FF00B050"/>
  </sheetPr>
  <dimension ref="A5:G40"/>
  <sheetViews>
    <sheetView showGridLines="0" zoomScaleNormal="100" workbookViewId="0">
      <selection activeCell="B14" sqref="B14"/>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Person</v>
      </c>
      <c r="E5" s="110" t="s">
        <v>746</v>
      </c>
      <c r="F5" s="110"/>
      <c r="G5" s="110"/>
    </row>
    <row r="6" spans="1:7" x14ac:dyDescent="0.25">
      <c r="B6" s="46" t="s">
        <v>729</v>
      </c>
      <c r="C6" s="48" t="str">
        <f ca="1">VLOOKUP(C5,parameters!$B$97:$C$142,2,FALSE)</f>
        <v>Common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contact</v>
      </c>
      <c r="C11" s="50" t="str">
        <f ca="1">IFERROR(VLOOKUP($C$5&amp;$A11,'1R_logical_data-model-APR2020'!$B$2:$L$317,8,FALSE),"")</f>
        <v>Contact details</v>
      </c>
      <c r="D11" s="51">
        <f ca="1">IFERROR(VLOOKUP($C$5&amp;$A11,'1R_logical_data-model-APR2020'!$B$2:$L$317,10,FALSE),"")</f>
        <v>0</v>
      </c>
      <c r="E11" s="52">
        <f ca="1">IFERROR(VLOOKUP($C$5&amp;$A11,'1R_logical_data-model-APR2020'!$B$2:$L$317,11,FALSE),"")</f>
        <v>0</v>
      </c>
      <c r="F11" s="52">
        <f ca="1">IFERROR(VLOOKUP($C$5&amp;$A11,'1R_logical_data-model-APR2020'!$B$2:$L$317,9,FALSE),"")</f>
        <v>0</v>
      </c>
      <c r="G11" s="53" t="str">
        <f ca="1">IFERROR(HYPERLINK("#"&amp;VLOOKUP($C$5&amp;$A11,'1R_logical_data-model-APR2020'!$B$2:$L$317,7,FALSE)&amp;"!A1",VLOOKUP($C$5&amp;$A11,'1R_logical_data-model-APR2020'!$B$2:$L$317,7,FALSE)),"")</f>
        <v>Contact</v>
      </c>
    </row>
    <row r="12" spans="1:7" s="42" customFormat="1" ht="55" customHeight="1" x14ac:dyDescent="0.25">
      <c r="A12" s="56">
        <v>2</v>
      </c>
      <c r="B12" s="54" t="str">
        <f ca="1">IFERROR(VLOOKUP($C$5&amp;$A12,'1R_logical_data-model-APR2020'!$B$2:$L$317,6,FALSE),"")</f>
        <v>contactType</v>
      </c>
      <c r="C12" s="50" t="str">
        <f ca="1">IFERROR(VLOOKUP($C$5&amp;$A12,'1R_logical_data-model-APR2020'!$B$2:$L$317,8,FALSE),"")</f>
        <v>Contact type - e.g. Emergency contact, Customs contact, Customer contact</v>
      </c>
      <c r="D12" s="51">
        <f ca="1">IFERROR(VLOOKUP($C$5&amp;$A12,'1R_logical_data-model-APR2020'!$B$2:$L$317,10,FALSE),"")</f>
        <v>0</v>
      </c>
      <c r="E12" s="52">
        <f ca="1">IFERROR(VLOOKUP($C$5&amp;$A12,'1R_logical_data-model-APR2020'!$B$2:$L$317,11,FALSE),"")</f>
        <v>0</v>
      </c>
      <c r="F12" s="52" t="str">
        <f ca="1">IFERROR(VLOOKUP($C$5&amp;$A12,'1R_logical_data-model-APR2020'!$B$2:$L$317,9,FALSE),"")</f>
        <v>T</v>
      </c>
      <c r="G12" s="53" t="str">
        <f ca="1">IFERROR(HYPERLINK("#"&amp;VLOOKUP($C$5&amp;$A12,'1R_logical_data-model-APR2020'!$B$2:$L$317,7,FALSE)&amp;"!A1",VLOOKUP($C$5&amp;$A12,'1R_logical_data-model-APR2020'!$B$2:$L$317,7,FALSE)),"")</f>
        <v/>
      </c>
    </row>
    <row r="13" spans="1:7" s="42" customFormat="1" ht="55" customHeight="1" x14ac:dyDescent="0.25">
      <c r="A13" s="56">
        <v>3</v>
      </c>
      <c r="B13" s="54" t="str">
        <f ca="1">IFERROR(VLOOKUP($C$5&amp;$A13,'1R_logical_data-model-APR2020'!$B$2:$L$317,6,FALSE),"")</f>
        <v>department</v>
      </c>
      <c r="C13" s="50" t="str">
        <f ca="1">IFERROR(VLOOKUP($C$5&amp;$A13,'1R_logical_data-model-APR2020'!$B$2:$L$317,8,FALSE),"")</f>
        <v>Department / Division / Unit</v>
      </c>
      <c r="D13" s="51">
        <f ca="1">IFERROR(VLOOKUP($C$5&amp;$A13,'1R_logical_data-model-APR2020'!$B$2:$L$317,10,FALSE),"")</f>
        <v>0</v>
      </c>
      <c r="E13" s="52">
        <f ca="1">IFERROR(VLOOKUP($C$5&amp;$A13,'1R_logical_data-model-APR2020'!$B$2:$L$317,11,FALSE),"")</f>
        <v>0</v>
      </c>
      <c r="F13" s="52" t="str">
        <f ca="1">IFERROR(VLOOKUP($C$5&amp;$A13,'1R_logical_data-model-APR2020'!$B$2:$L$317,9,FALSE),"")</f>
        <v>T</v>
      </c>
      <c r="G13" s="53" t="str">
        <f ca="1">IFERROR(HYPERLINK("#"&amp;VLOOKUP($C$5&amp;$A13,'1R_logical_data-model-APR2020'!$B$2:$L$317,7,FALSE)&amp;"!A1",VLOOKUP($C$5&amp;$A13,'1R_logical_data-model-APR2020'!$B$2:$L$317,7,FALSE)),"")</f>
        <v/>
      </c>
    </row>
    <row r="14" spans="1:7" s="42" customFormat="1" ht="55" customHeight="1" x14ac:dyDescent="0.25">
      <c r="A14" s="56">
        <v>4</v>
      </c>
      <c r="B14" s="54" t="str">
        <f ca="1">IFERROR(VLOOKUP($C$5&amp;$A14,'1R_logical_data-model-APR2020'!$B$2:$L$317,6,FALSE),"")</f>
        <v>employeeID</v>
      </c>
      <c r="C14" s="50" t="str">
        <f ca="1">IFERROR(VLOOKUP($C$5&amp;$A14,'1R_logical_data-model-APR2020'!$B$2:$L$317,8,FALSE),"")</f>
        <v>Employee ID</v>
      </c>
      <c r="D14" s="51">
        <f ca="1">IFERROR(VLOOKUP($C$5&amp;$A14,'1R_logical_data-model-APR2020'!$B$2:$L$317,10,FALSE),"")</f>
        <v>0</v>
      </c>
      <c r="E14" s="52">
        <f ca="1">IFERROR(VLOOKUP($C$5&amp;$A14,'1R_logical_data-model-APR2020'!$B$2:$L$317,11,FALSE),"")</f>
        <v>0</v>
      </c>
      <c r="F14" s="52" t="str">
        <f ca="1">IFERROR(VLOOKUP($C$5&amp;$A14,'1R_logical_data-model-APR2020'!$B$2:$L$317,9,FALSE),"")</f>
        <v>T</v>
      </c>
      <c r="G14" s="53" t="str">
        <f ca="1">IFERROR(HYPERLINK("#"&amp;VLOOKUP($C$5&amp;$A14,'1R_logical_data-model-APR2020'!$B$2:$L$317,7,FALSE)&amp;"!A1",VLOOKUP($C$5&amp;$A14,'1R_logical_data-model-APR2020'!$B$2:$L$317,7,FALSE)),"")</f>
        <v/>
      </c>
    </row>
    <row r="15" spans="1:7" s="42" customFormat="1" ht="55" customHeight="1" x14ac:dyDescent="0.25">
      <c r="A15" s="56">
        <v>5</v>
      </c>
      <c r="B15" s="54" t="str">
        <f ca="1">IFERROR(VLOOKUP($C$5&amp;$A15,'1R_logical_data-model-APR2020'!$B$2:$L$317,6,FALSE),"")</f>
        <v>firstName</v>
      </c>
      <c r="C15" s="50" t="str">
        <f ca="1">IFERROR(VLOOKUP($C$5&amp;$A15,'1R_logical_data-model-APR2020'!$B$2:$L$317,8,FALSE),"")</f>
        <v>First name / given name</v>
      </c>
      <c r="D15" s="51">
        <f ca="1">IFERROR(VLOOKUP($C$5&amp;$A15,'1R_logical_data-model-APR2020'!$B$2:$L$317,10,FALSE),"")</f>
        <v>0</v>
      </c>
      <c r="E15" s="52">
        <f ca="1">IFERROR(VLOOKUP($C$5&amp;$A15,'1R_logical_data-model-APR2020'!$B$2:$L$317,11,FALSE),"")</f>
        <v>0</v>
      </c>
      <c r="F15" s="52" t="str">
        <f ca="1">IFERROR(VLOOKUP($C$5&amp;$A15,'1R_logical_data-model-APR2020'!$B$2:$L$317,9,FALSE),"")</f>
        <v>T</v>
      </c>
      <c r="G15" s="53" t="str">
        <f ca="1">IFERROR(HYPERLINK("#"&amp;VLOOKUP($C$5&amp;$A15,'1R_logical_data-model-APR2020'!$B$2:$L$317,7,FALSE)&amp;"!A1",VLOOKUP($C$5&amp;$A15,'1R_logical_data-model-APR2020'!$B$2:$L$317,7,FALSE)),"")</f>
        <v/>
      </c>
    </row>
    <row r="16" spans="1:7" s="42" customFormat="1" ht="55" customHeight="1" x14ac:dyDescent="0.25">
      <c r="A16" s="56">
        <v>6</v>
      </c>
      <c r="B16" s="54" t="str">
        <f ca="1">IFERROR(VLOOKUP($C$5&amp;$A16,'1R_logical_data-model-APR2020'!$B$2:$L$317,6,FALSE),"")</f>
        <v>jobTitle</v>
      </c>
      <c r="C16" s="50" t="str">
        <f ca="1">IFERROR(VLOOKUP($C$5&amp;$A16,'1R_logical_data-model-APR2020'!$B$2:$L$317,8,FALSE),"")</f>
        <v>Job title / position</v>
      </c>
      <c r="D16" s="51">
        <f ca="1">IFERROR(VLOOKUP($C$5&amp;$A16,'1R_logical_data-model-APR2020'!$B$2:$L$317,10,FALSE),"")</f>
        <v>0</v>
      </c>
      <c r="E16" s="52">
        <f ca="1">IFERROR(VLOOKUP($C$5&amp;$A16,'1R_logical_data-model-APR2020'!$B$2:$L$317,11,FALSE),"")</f>
        <v>0</v>
      </c>
      <c r="F16" s="52" t="str">
        <f ca="1">IFERROR(VLOOKUP($C$5&amp;$A16,'1R_logical_data-model-APR2020'!$B$2:$L$317,9,FALSE),"")</f>
        <v>T</v>
      </c>
      <c r="G16" s="53" t="str">
        <f ca="1">IFERROR(HYPERLINK("#"&amp;VLOOKUP($C$5&amp;$A16,'1R_logical_data-model-APR2020'!$B$2:$L$317,7,FALSE)&amp;"!A1",VLOOKUP($C$5&amp;$A16,'1R_logical_data-model-APR2020'!$B$2:$L$317,7,FALSE)),"")</f>
        <v/>
      </c>
    </row>
    <row r="17" spans="1:7" s="42" customFormat="1" ht="55" customHeight="1" x14ac:dyDescent="0.25">
      <c r="A17" s="56">
        <v>7</v>
      </c>
      <c r="B17" s="54" t="str">
        <f ca="1">IFERROR(VLOOKUP($C$5&amp;$A17,'1R_logical_data-model-APR2020'!$B$2:$L$317,6,FALSE),"")</f>
        <v>lastName</v>
      </c>
      <c r="C17" s="50" t="str">
        <f ca="1">IFERROR(VLOOKUP($C$5&amp;$A17,'1R_logical_data-model-APR2020'!$B$2:$L$317,8,FALSE),"")</f>
        <v>Last name / family name / surname</v>
      </c>
      <c r="D17" s="51">
        <f ca="1">IFERROR(VLOOKUP($C$5&amp;$A17,'1R_logical_data-model-APR2020'!$B$2:$L$317,10,FALSE),"")</f>
        <v>0</v>
      </c>
      <c r="E17" s="52">
        <f ca="1">IFERROR(VLOOKUP($C$5&amp;$A17,'1R_logical_data-model-APR2020'!$B$2:$L$317,11,FALSE),"")</f>
        <v>0</v>
      </c>
      <c r="F17" s="52" t="str">
        <f ca="1">IFERROR(VLOOKUP($C$5&amp;$A17,'1R_logical_data-model-APR2020'!$B$2:$L$317,9,FALSE),"")</f>
        <v>T</v>
      </c>
      <c r="G17" s="53" t="str">
        <f ca="1">IFERROR(HYPERLINK("#"&amp;VLOOKUP($C$5&amp;$A17,'1R_logical_data-model-APR2020'!$B$2:$L$317,7,FALSE)&amp;"!A1",VLOOKUP($C$5&amp;$A17,'1R_logical_data-model-APR2020'!$B$2:$L$317,7,FALSE)),"")</f>
        <v/>
      </c>
    </row>
    <row r="18" spans="1:7" s="42" customFormat="1" ht="55" customHeight="1" x14ac:dyDescent="0.25">
      <c r="A18" s="56">
        <v>8</v>
      </c>
      <c r="B18" s="54" t="str">
        <f ca="1">IFERROR(VLOOKUP($C$5&amp;$A18,'1R_logical_data-model-APR2020'!$B$2:$L$317,6,FALSE),"")</f>
        <v>middleName</v>
      </c>
      <c r="C18" s="50" t="str">
        <f ca="1">IFERROR(VLOOKUP($C$5&amp;$A18,'1R_logical_data-model-APR2020'!$B$2:$L$317,8,FALSE),"")</f>
        <v>Middle name/ other name</v>
      </c>
      <c r="D18" s="51">
        <f ca="1">IFERROR(VLOOKUP($C$5&amp;$A18,'1R_logical_data-model-APR2020'!$B$2:$L$317,10,FALSE),"")</f>
        <v>0</v>
      </c>
      <c r="E18" s="52">
        <f ca="1">IFERROR(VLOOKUP($C$5&amp;$A18,'1R_logical_data-model-APR2020'!$B$2:$L$317,11,FALSE),"")</f>
        <v>0</v>
      </c>
      <c r="F18" s="52" t="str">
        <f ca="1">IFERROR(VLOOKUP($C$5&amp;$A18,'1R_logical_data-model-APR2020'!$B$2:$L$317,9,FALSE),"")</f>
        <v>T</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salutation</v>
      </c>
      <c r="C19" s="50" t="str">
        <f ca="1">IFERROR(VLOOKUP($C$5&amp;$A19,'1R_logical_data-model-APR2020'!$B$2:$L$317,8,FALSE),"")</f>
        <v xml:space="preserve">Salutation </v>
      </c>
      <c r="D19" s="51">
        <f ca="1">IFERROR(VLOOKUP($C$5&amp;$A19,'1R_logical_data-model-APR2020'!$B$2:$L$317,10,FALSE),"")</f>
        <v>0</v>
      </c>
      <c r="E19" s="52">
        <f ca="1">IFERROR(VLOOKUP($C$5&amp;$A19,'1R_logical_data-model-APR2020'!$B$2:$L$317,11,FALSE),"")</f>
        <v>0</v>
      </c>
      <c r="F19" s="52" t="str">
        <f ca="1">IFERROR(VLOOKUP($C$5&amp;$A19,'1R_logical_data-model-APR2020'!$B$2:$L$317,9,FALSE),"")</f>
        <v>T</v>
      </c>
      <c r="G19" s="53" t="str">
        <f ca="1">IFERROR(HYPERLINK("#"&amp;VLOOKUP($C$5&amp;$A19,'1R_logical_data-model-APR2020'!$B$2:$L$317,7,FALSE)&amp;"!A1",VLOOKUP($C$5&amp;$A19,'1R_logical_data-model-APR2020'!$B$2:$L$317,7,FALSE)),"")</f>
        <v/>
      </c>
    </row>
    <row r="20" spans="1:7" s="42" customFormat="1" ht="55" customHeight="1" x14ac:dyDescent="0.25">
      <c r="A20" s="56">
        <v>10</v>
      </c>
      <c r="B20" s="54" t="str">
        <f ca="1">IFERROR(VLOOKUP($C$5&amp;$A20,'1R_logical_data-model-APR2020'!$B$2:$L$317,6,FALSE),"")</f>
        <v/>
      </c>
      <c r="C20" s="50" t="str">
        <f ca="1">IFERROR(VLOOKUP($C$5&amp;$A20,'1R_logical_data-model-APR2020'!$B$2:$L$317,8,FALSE),"")</f>
        <v/>
      </c>
      <c r="D20" s="51" t="str">
        <f ca="1">IFERROR(VLOOKUP($C$5&amp;$A20,'1R_logical_data-model-APR2020'!$B$2:$L$317,10,FALSE),"")</f>
        <v/>
      </c>
      <c r="E20" s="52" t="str">
        <f ca="1">IFERROR(VLOOKUP($C$5&amp;$A20,'1R_logical_data-model-APR2020'!$B$2:$L$317,11,FALSE),"")</f>
        <v/>
      </c>
      <c r="F20" s="52" t="str">
        <f ca="1">IFERROR(VLOOKUP($C$5&amp;$A20,'1R_logical_data-model-APR2020'!$B$2:$L$317,9,FALSE),"")</f>
        <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
      </c>
      <c r="C21" s="50" t="str">
        <f ca="1">IFERROR(VLOOKUP($C$5&amp;$A21,'1R_logical_data-model-APR2020'!$B$2:$L$317,8,FALSE),"")</f>
        <v/>
      </c>
      <c r="D21" s="51" t="str">
        <f ca="1">IFERROR(VLOOKUP($C$5&amp;$A21,'1R_logical_data-model-APR2020'!$B$2:$L$317,10,FALSE),"")</f>
        <v/>
      </c>
      <c r="E21" s="52" t="str">
        <f ca="1">IFERROR(VLOOKUP($C$5&amp;$A21,'1R_logical_data-model-APR2020'!$B$2:$L$317,11,FALSE),"")</f>
        <v/>
      </c>
      <c r="F21" s="52" t="str">
        <f ca="1">IFERROR(VLOOKUP($C$5&amp;$A21,'1R_logical_data-model-APR2020'!$B$2:$L$317,9,FALSE),"")</f>
        <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87" priority="2">
      <formula>$B11=""</formula>
    </cfRule>
  </conditionalFormatting>
  <conditionalFormatting sqref="B12:G40">
    <cfRule type="expression" dxfId="86" priority="1">
      <formula>$B12=""</formula>
    </cfRule>
  </conditionalFormatting>
  <hyperlinks>
    <hyperlink ref="E5:E6" location="Display!A1" display="Back to Display" xr:uid="{51D8DD33-0253-4A12-82AA-7FE10B0CA701}"/>
    <hyperlink ref="E5:G6" location="'MOP vs Data Model'!A1" display="Back to &quot;MOP vs Data Model&quot; screen" xr:uid="{EE7C8179-615A-4484-9CAB-E4D228559184}"/>
  </hyperlinks>
  <pageMargins left="0.7" right="0.7" top="0.75" bottom="0.75" header="0.3" footer="0.3"/>
  <pageSetup orientation="portrait" horizontalDpi="1200" verticalDpi="1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FF855-BD2D-4D4A-8956-6323CEECD8FE}">
  <sheetPr codeName="Sheet64">
    <tabColor rgb="FF00B050"/>
  </sheetPr>
  <dimension ref="A5:G40"/>
  <sheetViews>
    <sheetView showGridLines="0" zoomScaleNormal="100" workbookViewId="0">
      <selection activeCell="B14" sqref="B14"/>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OtherParty</v>
      </c>
      <c r="E5" s="110" t="s">
        <v>746</v>
      </c>
      <c r="F5" s="110"/>
      <c r="G5" s="110"/>
    </row>
    <row r="6" spans="1:7" x14ac:dyDescent="0.25">
      <c r="B6" s="46" t="s">
        <v>729</v>
      </c>
      <c r="C6" s="48" t="str">
        <f ca="1">VLOOKUP(C5,parameters!$B$97:$C$142,2,FALSE)</f>
        <v>Common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companyDetails</v>
      </c>
      <c r="C11" s="50" t="str">
        <f ca="1">IFERROR(VLOOKUP($C$5&amp;$A11,'1R_logical_data-model-APR2020'!$B$2:$L$317,8,FALSE),"")</f>
        <v>Company details</v>
      </c>
      <c r="D11" s="51">
        <f ca="1">IFERROR(VLOOKUP($C$5&amp;$A11,'1R_logical_data-model-APR2020'!$B$2:$L$317,10,FALSE),"")</f>
        <v>0</v>
      </c>
      <c r="E11" s="52">
        <f ca="1">IFERROR(VLOOKUP($C$5&amp;$A11,'1R_logical_data-model-APR2020'!$B$2:$L$317,11,FALSE),"")</f>
        <v>0</v>
      </c>
      <c r="F11" s="52" t="str">
        <f ca="1">IFERROR(VLOOKUP($C$5&amp;$A11,'1R_logical_data-model-APR2020'!$B$2:$L$317,9,FALSE),"")</f>
        <v>E</v>
      </c>
      <c r="G11" s="53" t="str">
        <f ca="1">IFERROR(HYPERLINK("#"&amp;VLOOKUP($C$5&amp;$A11,'1R_logical_data-model-APR2020'!$B$2:$L$317,7,FALSE)&amp;"!A1",VLOOKUP($C$5&amp;$A11,'1R_logical_data-model-APR2020'!$B$2:$L$317,7,FALSE)),"")</f>
        <v>Company</v>
      </c>
    </row>
    <row r="12" spans="1:7" s="42" customFormat="1" ht="55" customHeight="1" x14ac:dyDescent="0.25">
      <c r="A12" s="56">
        <v>2</v>
      </c>
      <c r="B12" s="54" t="str">
        <f ca="1">IFERROR(VLOOKUP($C$5&amp;$A12,'1R_logical_data-model-APR2020'!$B$2:$L$317,6,FALSE),"")</f>
        <v>roleName</v>
      </c>
      <c r="C12" s="50" t="str">
        <f ca="1">IFERROR(VLOOKUP($C$5&amp;$A12,'1R_logical_data-model-APR2020'!$B$2:$L$317,8,FALSE),"")</f>
        <v xml:space="preserve">Role of other party - e.g. Notify party, Nominated agent, Customs broker, Manufacturer, Importer, Payer, Payee, ShipTo, ShipFrom, BillTo, BillFrom, RemitTo, RemitFrom </v>
      </c>
      <c r="D12" s="51">
        <f ca="1">IFERROR(VLOOKUP($C$5&amp;$A12,'1R_logical_data-model-APR2020'!$B$2:$L$317,10,FALSE),"")</f>
        <v>0</v>
      </c>
      <c r="E12" s="52" t="str">
        <f ca="1">IFERROR(VLOOKUP($C$5&amp;$A12,'1R_logical_data-model-APR2020'!$B$2:$L$317,11,FALSE),"")</f>
        <v/>
      </c>
      <c r="F12" s="52" t="str">
        <f ca="1">IFERROR(VLOOKUP($C$5&amp;$A12,'1R_logical_data-model-APR2020'!$B$2:$L$317,9,FALSE),"")</f>
        <v>T</v>
      </c>
      <c r="G12" s="53" t="str">
        <f ca="1">IFERROR(HYPERLINK("#"&amp;VLOOKUP($C$5&amp;$A12,'1R_logical_data-model-APR2020'!$B$2:$L$317,7,FALSE)&amp;"!A1",VLOOKUP($C$5&amp;$A12,'1R_logical_data-model-APR2020'!$B$2:$L$317,7,FALSE)),"")</f>
        <v/>
      </c>
    </row>
    <row r="13" spans="1:7" s="42" customFormat="1" ht="55" customHeight="1" x14ac:dyDescent="0.25">
      <c r="A13" s="56">
        <v>3</v>
      </c>
      <c r="B13" s="54" t="str">
        <f ca="1">IFERROR(VLOOKUP($C$5&amp;$A13,'1R_logical_data-model-APR2020'!$B$2:$L$317,6,FALSE),"")</f>
        <v/>
      </c>
      <c r="C13" s="50" t="str">
        <f ca="1">IFERROR(VLOOKUP($C$5&amp;$A13,'1R_logical_data-model-APR2020'!$B$2:$L$317,8,FALSE),"")</f>
        <v/>
      </c>
      <c r="D13" s="51" t="str">
        <f ca="1">IFERROR(VLOOKUP($C$5&amp;$A13,'1R_logical_data-model-APR2020'!$B$2:$L$317,10,FALSE),"")</f>
        <v/>
      </c>
      <c r="E13" s="52" t="str">
        <f ca="1">IFERROR(VLOOKUP($C$5&amp;$A13,'1R_logical_data-model-APR2020'!$B$2:$L$317,11,FALSE),"")</f>
        <v/>
      </c>
      <c r="F13" s="52" t="str">
        <f ca="1">IFERROR(VLOOKUP($C$5&amp;$A13,'1R_logical_data-model-APR2020'!$B$2:$L$317,9,FALSE),"")</f>
        <v/>
      </c>
      <c r="G13" s="53" t="str">
        <f ca="1">IFERROR(HYPERLINK("#"&amp;VLOOKUP($C$5&amp;$A13,'1R_logical_data-model-APR2020'!$B$2:$L$317,7,FALSE)&amp;"!A1",VLOOKUP($C$5&amp;$A13,'1R_logical_data-model-APR2020'!$B$2:$L$317,7,FALSE)),"")</f>
        <v/>
      </c>
    </row>
    <row r="14" spans="1:7" s="42" customFormat="1" ht="55" customHeight="1" x14ac:dyDescent="0.25">
      <c r="A14" s="56">
        <v>4</v>
      </c>
      <c r="B14" s="54" t="str">
        <f ca="1">IFERROR(VLOOKUP($C$5&amp;$A14,'1R_logical_data-model-APR2020'!$B$2:$L$317,6,FALSE),"")</f>
        <v/>
      </c>
      <c r="C14" s="50" t="str">
        <f ca="1">IFERROR(VLOOKUP($C$5&amp;$A14,'1R_logical_data-model-APR2020'!$B$2:$L$317,8,FALSE),"")</f>
        <v/>
      </c>
      <c r="D14" s="51" t="str">
        <f ca="1">IFERROR(VLOOKUP($C$5&amp;$A14,'1R_logical_data-model-APR2020'!$B$2:$L$317,10,FALSE),"")</f>
        <v/>
      </c>
      <c r="E14" s="52" t="str">
        <f ca="1">IFERROR(VLOOKUP($C$5&amp;$A14,'1R_logical_data-model-APR2020'!$B$2:$L$317,11,FALSE),"")</f>
        <v/>
      </c>
      <c r="F14" s="52" t="str">
        <f ca="1">IFERROR(VLOOKUP($C$5&amp;$A14,'1R_logical_data-model-APR2020'!$B$2:$L$317,9,FALSE),"")</f>
        <v/>
      </c>
      <c r="G14" s="53" t="str">
        <f ca="1">IFERROR(HYPERLINK("#"&amp;VLOOKUP($C$5&amp;$A14,'1R_logical_data-model-APR2020'!$B$2:$L$317,7,FALSE)&amp;"!A1",VLOOKUP($C$5&amp;$A14,'1R_logical_data-model-APR2020'!$B$2:$L$317,7,FALSE)),"")</f>
        <v/>
      </c>
    </row>
    <row r="15" spans="1:7" s="42" customFormat="1" ht="55" customHeight="1" x14ac:dyDescent="0.25">
      <c r="A15" s="56">
        <v>5</v>
      </c>
      <c r="B15" s="54" t="str">
        <f ca="1">IFERROR(VLOOKUP($C$5&amp;$A15,'1R_logical_data-model-APR2020'!$B$2:$L$317,6,FALSE),"")</f>
        <v/>
      </c>
      <c r="C15" s="50" t="str">
        <f ca="1">IFERROR(VLOOKUP($C$5&amp;$A15,'1R_logical_data-model-APR2020'!$B$2:$L$317,8,FALSE),"")</f>
        <v/>
      </c>
      <c r="D15" s="51" t="str">
        <f ca="1">IFERROR(VLOOKUP($C$5&amp;$A15,'1R_logical_data-model-APR2020'!$B$2:$L$317,10,FALSE),"")</f>
        <v/>
      </c>
      <c r="E15" s="52" t="str">
        <f ca="1">IFERROR(VLOOKUP($C$5&amp;$A15,'1R_logical_data-model-APR2020'!$B$2:$L$317,11,FALSE),"")</f>
        <v/>
      </c>
      <c r="F15" s="52" t="str">
        <f ca="1">IFERROR(VLOOKUP($C$5&amp;$A15,'1R_logical_data-model-APR2020'!$B$2:$L$317,9,FALSE),"")</f>
        <v/>
      </c>
      <c r="G15" s="53" t="str">
        <f ca="1">IFERROR(HYPERLINK("#"&amp;VLOOKUP($C$5&amp;$A15,'1R_logical_data-model-APR2020'!$B$2:$L$317,7,FALSE)&amp;"!A1",VLOOKUP($C$5&amp;$A15,'1R_logical_data-model-APR2020'!$B$2:$L$317,7,FALSE)),"")</f>
        <v/>
      </c>
    </row>
    <row r="16" spans="1:7" s="42" customFormat="1" ht="55" customHeight="1" x14ac:dyDescent="0.25">
      <c r="A16" s="56">
        <v>6</v>
      </c>
      <c r="B16" s="54" t="str">
        <f ca="1">IFERROR(VLOOKUP($C$5&amp;$A16,'1R_logical_data-model-APR2020'!$B$2:$L$317,6,FALSE),"")</f>
        <v/>
      </c>
      <c r="C16" s="50" t="str">
        <f ca="1">IFERROR(VLOOKUP($C$5&amp;$A16,'1R_logical_data-model-APR2020'!$B$2:$L$317,8,FALSE),"")</f>
        <v/>
      </c>
      <c r="D16" s="51" t="str">
        <f ca="1">IFERROR(VLOOKUP($C$5&amp;$A16,'1R_logical_data-model-APR2020'!$B$2:$L$317,10,FALSE),"")</f>
        <v/>
      </c>
      <c r="E16" s="52" t="str">
        <f ca="1">IFERROR(VLOOKUP($C$5&amp;$A16,'1R_logical_data-model-APR2020'!$B$2:$L$317,11,FALSE),"")</f>
        <v/>
      </c>
      <c r="F16" s="52" t="str">
        <f ca="1">IFERROR(VLOOKUP($C$5&amp;$A16,'1R_logical_data-model-APR2020'!$B$2:$L$317,9,FALSE),"")</f>
        <v/>
      </c>
      <c r="G16" s="53" t="str">
        <f ca="1">IFERROR(HYPERLINK("#"&amp;VLOOKUP($C$5&amp;$A16,'1R_logical_data-model-APR2020'!$B$2:$L$317,7,FALSE)&amp;"!A1",VLOOKUP($C$5&amp;$A16,'1R_logical_data-model-APR2020'!$B$2:$L$317,7,FALSE)),"")</f>
        <v/>
      </c>
    </row>
    <row r="17" spans="1:7" s="42" customFormat="1" ht="55" customHeight="1" x14ac:dyDescent="0.25">
      <c r="A17" s="56">
        <v>7</v>
      </c>
      <c r="B17" s="54" t="str">
        <f ca="1">IFERROR(VLOOKUP($C$5&amp;$A17,'1R_logical_data-model-APR2020'!$B$2:$L$317,6,FALSE),"")</f>
        <v/>
      </c>
      <c r="C17" s="50" t="str">
        <f ca="1">IFERROR(VLOOKUP($C$5&amp;$A17,'1R_logical_data-model-APR2020'!$B$2:$L$317,8,FALSE),"")</f>
        <v/>
      </c>
      <c r="D17" s="51" t="str">
        <f ca="1">IFERROR(VLOOKUP($C$5&amp;$A17,'1R_logical_data-model-APR2020'!$B$2:$L$317,10,FALSE),"")</f>
        <v/>
      </c>
      <c r="E17" s="52" t="str">
        <f ca="1">IFERROR(VLOOKUP($C$5&amp;$A17,'1R_logical_data-model-APR2020'!$B$2:$L$317,11,FALSE),"")</f>
        <v/>
      </c>
      <c r="F17" s="52" t="str">
        <f ca="1">IFERROR(VLOOKUP($C$5&amp;$A17,'1R_logical_data-model-APR2020'!$B$2:$L$317,9,FALSE),"")</f>
        <v/>
      </c>
      <c r="G17" s="53" t="str">
        <f ca="1">IFERROR(HYPERLINK("#"&amp;VLOOKUP($C$5&amp;$A17,'1R_logical_data-model-APR2020'!$B$2:$L$317,7,FALSE)&amp;"!A1",VLOOKUP($C$5&amp;$A17,'1R_logical_data-model-APR2020'!$B$2:$L$317,7,FALSE)),"")</f>
        <v/>
      </c>
    </row>
    <row r="18" spans="1:7" s="42" customFormat="1" ht="55" customHeight="1" x14ac:dyDescent="0.25">
      <c r="A18" s="56">
        <v>8</v>
      </c>
      <c r="B18" s="54" t="str">
        <f ca="1">IFERROR(VLOOKUP($C$5&amp;$A18,'1R_logical_data-model-APR2020'!$B$2:$L$317,6,FALSE),"")</f>
        <v/>
      </c>
      <c r="C18" s="50" t="str">
        <f ca="1">IFERROR(VLOOKUP($C$5&amp;$A18,'1R_logical_data-model-APR2020'!$B$2:$L$317,8,FALSE),"")</f>
        <v/>
      </c>
      <c r="D18" s="51" t="str">
        <f ca="1">IFERROR(VLOOKUP($C$5&amp;$A18,'1R_logical_data-model-APR2020'!$B$2:$L$317,10,FALSE),"")</f>
        <v/>
      </c>
      <c r="E18" s="52" t="str">
        <f ca="1">IFERROR(VLOOKUP($C$5&amp;$A18,'1R_logical_data-model-APR2020'!$B$2:$L$317,11,FALSE),"")</f>
        <v/>
      </c>
      <c r="F18" s="52" t="str">
        <f ca="1">IFERROR(VLOOKUP($C$5&amp;$A18,'1R_logical_data-model-APR2020'!$B$2:$L$317,9,FALSE),"")</f>
        <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
      </c>
      <c r="C19" s="50" t="str">
        <f ca="1">IFERROR(VLOOKUP($C$5&amp;$A19,'1R_logical_data-model-APR2020'!$B$2:$L$317,8,FALSE),"")</f>
        <v/>
      </c>
      <c r="D19" s="51" t="str">
        <f ca="1">IFERROR(VLOOKUP($C$5&amp;$A19,'1R_logical_data-model-APR2020'!$B$2:$L$317,10,FALSE),"")</f>
        <v/>
      </c>
      <c r="E19" s="52" t="str">
        <f ca="1">IFERROR(VLOOKUP($C$5&amp;$A19,'1R_logical_data-model-APR2020'!$B$2:$L$317,11,FALSE),"")</f>
        <v/>
      </c>
      <c r="F19" s="52" t="str">
        <f ca="1">IFERROR(VLOOKUP($C$5&amp;$A19,'1R_logical_data-model-APR2020'!$B$2:$L$317,9,FALSE),"")</f>
        <v/>
      </c>
      <c r="G19" s="53" t="str">
        <f ca="1">IFERROR(HYPERLINK("#"&amp;VLOOKUP($C$5&amp;$A19,'1R_logical_data-model-APR2020'!$B$2:$L$317,7,FALSE)&amp;"!A1",VLOOKUP($C$5&amp;$A19,'1R_logical_data-model-APR2020'!$B$2:$L$317,7,FALSE)),"")</f>
        <v/>
      </c>
    </row>
    <row r="20" spans="1:7" s="42" customFormat="1" ht="55" customHeight="1" x14ac:dyDescent="0.25">
      <c r="A20" s="56">
        <v>10</v>
      </c>
      <c r="B20" s="54" t="str">
        <f ca="1">IFERROR(VLOOKUP($C$5&amp;$A20,'1R_logical_data-model-APR2020'!$B$2:$L$317,6,FALSE),"")</f>
        <v/>
      </c>
      <c r="C20" s="50" t="str">
        <f ca="1">IFERROR(VLOOKUP($C$5&amp;$A20,'1R_logical_data-model-APR2020'!$B$2:$L$317,8,FALSE),"")</f>
        <v/>
      </c>
      <c r="D20" s="51" t="str">
        <f ca="1">IFERROR(VLOOKUP($C$5&amp;$A20,'1R_logical_data-model-APR2020'!$B$2:$L$317,10,FALSE),"")</f>
        <v/>
      </c>
      <c r="E20" s="52" t="str">
        <f ca="1">IFERROR(VLOOKUP($C$5&amp;$A20,'1R_logical_data-model-APR2020'!$B$2:$L$317,11,FALSE),"")</f>
        <v/>
      </c>
      <c r="F20" s="52" t="str">
        <f ca="1">IFERROR(VLOOKUP($C$5&amp;$A20,'1R_logical_data-model-APR2020'!$B$2:$L$317,9,FALSE),"")</f>
        <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
      </c>
      <c r="C21" s="50" t="str">
        <f ca="1">IFERROR(VLOOKUP($C$5&amp;$A21,'1R_logical_data-model-APR2020'!$B$2:$L$317,8,FALSE),"")</f>
        <v/>
      </c>
      <c r="D21" s="51" t="str">
        <f ca="1">IFERROR(VLOOKUP($C$5&amp;$A21,'1R_logical_data-model-APR2020'!$B$2:$L$317,10,FALSE),"")</f>
        <v/>
      </c>
      <c r="E21" s="52" t="str">
        <f ca="1">IFERROR(VLOOKUP($C$5&amp;$A21,'1R_logical_data-model-APR2020'!$B$2:$L$317,11,FALSE),"")</f>
        <v/>
      </c>
      <c r="F21" s="52" t="str">
        <f ca="1">IFERROR(VLOOKUP($C$5&amp;$A21,'1R_logical_data-model-APR2020'!$B$2:$L$317,9,FALSE),"")</f>
        <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85" priority="2">
      <formula>$B11=""</formula>
    </cfRule>
  </conditionalFormatting>
  <conditionalFormatting sqref="B12:G40">
    <cfRule type="expression" dxfId="84" priority="1">
      <formula>$B12=""</formula>
    </cfRule>
  </conditionalFormatting>
  <hyperlinks>
    <hyperlink ref="E5:E6" location="Display!A1" display="Back to Display" xr:uid="{B580C79F-CD10-4DFC-9C09-D4263BF3CB7D}"/>
    <hyperlink ref="E5:G6" location="'MOP vs Data Model'!A1" display="Back to &quot;MOP vs Data Model&quot; screen" xr:uid="{46A4B292-41E9-4023-A8E6-E026F94F594F}"/>
  </hyperlinks>
  <pageMargins left="0.7" right="0.7" top="0.75" bottom="0.75" header="0.3" footer="0.3"/>
  <pageSetup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97491-8761-45E7-893A-CCE2713576C7}">
  <sheetPr codeName="Sheet63">
    <tabColor rgb="FF00B050"/>
  </sheetPr>
  <dimension ref="A5:G40"/>
  <sheetViews>
    <sheetView showGridLines="0" zoomScaleNormal="100" workbookViewId="0">
      <selection activeCell="B14" sqref="B14"/>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OtherIdentifier</v>
      </c>
      <c r="E5" s="110" t="s">
        <v>746</v>
      </c>
      <c r="F5" s="110"/>
      <c r="G5" s="110"/>
    </row>
    <row r="6" spans="1:7" x14ac:dyDescent="0.25">
      <c r="B6" s="46" t="s">
        <v>729</v>
      </c>
      <c r="C6" s="48" t="str">
        <f ca="1">VLOOKUP(C5,parameters!$B$97:$C$142,2,FALSE)</f>
        <v>Common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identifier</v>
      </c>
      <c r="C11" s="50" t="str">
        <f ca="1">IFERROR(VLOOKUP($C$5&amp;$A11,'1R_logical_data-model-APR2020'!$B$2:$L$317,8,FALSE),"")</f>
        <v>Item identifier</v>
      </c>
      <c r="D11" s="51" t="str">
        <f ca="1">IFERROR(VLOOKUP($C$5&amp;$A11,'1R_logical_data-model-APR2020'!$B$2:$L$317,10,FALSE),"")</f>
        <v/>
      </c>
      <c r="E11" s="52" t="str">
        <f ca="1">IFERROR(VLOOKUP($C$5&amp;$A11,'1R_logical_data-model-APR2020'!$B$2:$L$317,11,FALSE),"")</f>
        <v/>
      </c>
      <c r="F11" s="52" t="str">
        <f ca="1">IFERROR(VLOOKUP($C$5&amp;$A11,'1R_logical_data-model-APR2020'!$B$2:$L$317,9,FALSE),"")</f>
        <v>T</v>
      </c>
      <c r="G11" s="53" t="str">
        <f ca="1">IFERROR(HYPERLINK("#"&amp;VLOOKUP($C$5&amp;$A11,'1R_logical_data-model-APR2020'!$B$2:$L$317,7,FALSE)&amp;"!A1",VLOOKUP($C$5&amp;$A11,'1R_logical_data-model-APR2020'!$B$2:$L$317,7,FALSE)),"")</f>
        <v/>
      </c>
    </row>
    <row r="12" spans="1:7" s="42" customFormat="1" ht="55" customHeight="1" x14ac:dyDescent="0.25">
      <c r="A12" s="56">
        <v>2</v>
      </c>
      <c r="B12" s="54" t="str">
        <f ca="1">IFERROR(VLOOKUP($C$5&amp;$A12,'1R_logical_data-model-APR2020'!$B$2:$L$317,6,FALSE),"")</f>
        <v>type</v>
      </c>
      <c r="C12" s="50" t="str">
        <f ca="1">IFERROR(VLOOKUP($C$5&amp;$A12,'1R_logical_data-model-APR2020'!$B$2:$L$317,8,FALSE),"")</f>
        <v>Identifier type or description</v>
      </c>
      <c r="D12" s="51" t="str">
        <f ca="1">IFERROR(VLOOKUP($C$5&amp;$A12,'1R_logical_data-model-APR2020'!$B$2:$L$317,10,FALSE),"")</f>
        <v/>
      </c>
      <c r="E12" s="52" t="str">
        <f ca="1">IFERROR(VLOOKUP($C$5&amp;$A12,'1R_logical_data-model-APR2020'!$B$2:$L$317,11,FALSE),"")</f>
        <v/>
      </c>
      <c r="F12" s="52" t="str">
        <f ca="1">IFERROR(VLOOKUP($C$5&amp;$A12,'1R_logical_data-model-APR2020'!$B$2:$L$317,9,FALSE),"")</f>
        <v>T</v>
      </c>
      <c r="G12" s="53" t="str">
        <f ca="1">IFERROR(HYPERLINK("#"&amp;VLOOKUP($C$5&amp;$A12,'1R_logical_data-model-APR2020'!$B$2:$L$317,7,FALSE)&amp;"!A1",VLOOKUP($C$5&amp;$A12,'1R_logical_data-model-APR2020'!$B$2:$L$317,7,FALSE)),"")</f>
        <v/>
      </c>
    </row>
    <row r="13" spans="1:7" s="42" customFormat="1" ht="55" customHeight="1" x14ac:dyDescent="0.25">
      <c r="A13" s="56">
        <v>3</v>
      </c>
      <c r="B13" s="54" t="str">
        <f ca="1">IFERROR(VLOOKUP($C$5&amp;$A13,'1R_logical_data-model-APR2020'!$B$2:$L$317,6,FALSE),"")</f>
        <v/>
      </c>
      <c r="C13" s="50" t="str">
        <f ca="1">IFERROR(VLOOKUP($C$5&amp;$A13,'1R_logical_data-model-APR2020'!$B$2:$L$317,8,FALSE),"")</f>
        <v/>
      </c>
      <c r="D13" s="51" t="str">
        <f ca="1">IFERROR(VLOOKUP($C$5&amp;$A13,'1R_logical_data-model-APR2020'!$B$2:$L$317,10,FALSE),"")</f>
        <v/>
      </c>
      <c r="E13" s="52" t="str">
        <f ca="1">IFERROR(VLOOKUP($C$5&amp;$A13,'1R_logical_data-model-APR2020'!$B$2:$L$317,11,FALSE),"")</f>
        <v/>
      </c>
      <c r="F13" s="52" t="str">
        <f ca="1">IFERROR(VLOOKUP($C$5&amp;$A13,'1R_logical_data-model-APR2020'!$B$2:$L$317,9,FALSE),"")</f>
        <v/>
      </c>
      <c r="G13" s="53" t="str">
        <f ca="1">IFERROR(HYPERLINK("#"&amp;VLOOKUP($C$5&amp;$A13,'1R_logical_data-model-APR2020'!$B$2:$L$317,7,FALSE)&amp;"!A1",VLOOKUP($C$5&amp;$A13,'1R_logical_data-model-APR2020'!$B$2:$L$317,7,FALSE)),"")</f>
        <v/>
      </c>
    </row>
    <row r="14" spans="1:7" s="42" customFormat="1" ht="55" customHeight="1" x14ac:dyDescent="0.25">
      <c r="A14" s="56">
        <v>4</v>
      </c>
      <c r="B14" s="54" t="str">
        <f ca="1">IFERROR(VLOOKUP($C$5&amp;$A14,'1R_logical_data-model-APR2020'!$B$2:$L$317,6,FALSE),"")</f>
        <v/>
      </c>
      <c r="C14" s="50" t="str">
        <f ca="1">IFERROR(VLOOKUP($C$5&amp;$A14,'1R_logical_data-model-APR2020'!$B$2:$L$317,8,FALSE),"")</f>
        <v/>
      </c>
      <c r="D14" s="51" t="str">
        <f ca="1">IFERROR(VLOOKUP($C$5&amp;$A14,'1R_logical_data-model-APR2020'!$B$2:$L$317,10,FALSE),"")</f>
        <v/>
      </c>
      <c r="E14" s="52" t="str">
        <f ca="1">IFERROR(VLOOKUP($C$5&amp;$A14,'1R_logical_data-model-APR2020'!$B$2:$L$317,11,FALSE),"")</f>
        <v/>
      </c>
      <c r="F14" s="52" t="str">
        <f ca="1">IFERROR(VLOOKUP($C$5&amp;$A14,'1R_logical_data-model-APR2020'!$B$2:$L$317,9,FALSE),"")</f>
        <v/>
      </c>
      <c r="G14" s="53" t="str">
        <f ca="1">IFERROR(HYPERLINK("#"&amp;VLOOKUP($C$5&amp;$A14,'1R_logical_data-model-APR2020'!$B$2:$L$317,7,FALSE)&amp;"!A1",VLOOKUP($C$5&amp;$A14,'1R_logical_data-model-APR2020'!$B$2:$L$317,7,FALSE)),"")</f>
        <v/>
      </c>
    </row>
    <row r="15" spans="1:7" s="42" customFormat="1" ht="55" customHeight="1" x14ac:dyDescent="0.25">
      <c r="A15" s="56">
        <v>5</v>
      </c>
      <c r="B15" s="54" t="str">
        <f ca="1">IFERROR(VLOOKUP($C$5&amp;$A15,'1R_logical_data-model-APR2020'!$B$2:$L$317,6,FALSE),"")</f>
        <v/>
      </c>
      <c r="C15" s="50" t="str">
        <f ca="1">IFERROR(VLOOKUP($C$5&amp;$A15,'1R_logical_data-model-APR2020'!$B$2:$L$317,8,FALSE),"")</f>
        <v/>
      </c>
      <c r="D15" s="51" t="str">
        <f ca="1">IFERROR(VLOOKUP($C$5&amp;$A15,'1R_logical_data-model-APR2020'!$B$2:$L$317,10,FALSE),"")</f>
        <v/>
      </c>
      <c r="E15" s="52" t="str">
        <f ca="1">IFERROR(VLOOKUP($C$5&amp;$A15,'1R_logical_data-model-APR2020'!$B$2:$L$317,11,FALSE),"")</f>
        <v/>
      </c>
      <c r="F15" s="52" t="str">
        <f ca="1">IFERROR(VLOOKUP($C$5&amp;$A15,'1R_logical_data-model-APR2020'!$B$2:$L$317,9,FALSE),"")</f>
        <v/>
      </c>
      <c r="G15" s="53" t="str">
        <f ca="1">IFERROR(HYPERLINK("#"&amp;VLOOKUP($C$5&amp;$A15,'1R_logical_data-model-APR2020'!$B$2:$L$317,7,FALSE)&amp;"!A1",VLOOKUP($C$5&amp;$A15,'1R_logical_data-model-APR2020'!$B$2:$L$317,7,FALSE)),"")</f>
        <v/>
      </c>
    </row>
    <row r="16" spans="1:7" s="42" customFormat="1" ht="55" customHeight="1" x14ac:dyDescent="0.25">
      <c r="A16" s="56">
        <v>6</v>
      </c>
      <c r="B16" s="54" t="str">
        <f ca="1">IFERROR(VLOOKUP($C$5&amp;$A16,'1R_logical_data-model-APR2020'!$B$2:$L$317,6,FALSE),"")</f>
        <v/>
      </c>
      <c r="C16" s="50" t="str">
        <f ca="1">IFERROR(VLOOKUP($C$5&amp;$A16,'1R_logical_data-model-APR2020'!$B$2:$L$317,8,FALSE),"")</f>
        <v/>
      </c>
      <c r="D16" s="51" t="str">
        <f ca="1">IFERROR(VLOOKUP($C$5&amp;$A16,'1R_logical_data-model-APR2020'!$B$2:$L$317,10,FALSE),"")</f>
        <v/>
      </c>
      <c r="E16" s="52" t="str">
        <f ca="1">IFERROR(VLOOKUP($C$5&amp;$A16,'1R_logical_data-model-APR2020'!$B$2:$L$317,11,FALSE),"")</f>
        <v/>
      </c>
      <c r="F16" s="52" t="str">
        <f ca="1">IFERROR(VLOOKUP($C$5&amp;$A16,'1R_logical_data-model-APR2020'!$B$2:$L$317,9,FALSE),"")</f>
        <v/>
      </c>
      <c r="G16" s="53" t="str">
        <f ca="1">IFERROR(HYPERLINK("#"&amp;VLOOKUP($C$5&amp;$A16,'1R_logical_data-model-APR2020'!$B$2:$L$317,7,FALSE)&amp;"!A1",VLOOKUP($C$5&amp;$A16,'1R_logical_data-model-APR2020'!$B$2:$L$317,7,FALSE)),"")</f>
        <v/>
      </c>
    </row>
    <row r="17" spans="1:7" s="42" customFormat="1" ht="55" customHeight="1" x14ac:dyDescent="0.25">
      <c r="A17" s="56">
        <v>7</v>
      </c>
      <c r="B17" s="54" t="str">
        <f ca="1">IFERROR(VLOOKUP($C$5&amp;$A17,'1R_logical_data-model-APR2020'!$B$2:$L$317,6,FALSE),"")</f>
        <v/>
      </c>
      <c r="C17" s="50" t="str">
        <f ca="1">IFERROR(VLOOKUP($C$5&amp;$A17,'1R_logical_data-model-APR2020'!$B$2:$L$317,8,FALSE),"")</f>
        <v/>
      </c>
      <c r="D17" s="51" t="str">
        <f ca="1">IFERROR(VLOOKUP($C$5&amp;$A17,'1R_logical_data-model-APR2020'!$B$2:$L$317,10,FALSE),"")</f>
        <v/>
      </c>
      <c r="E17" s="52" t="str">
        <f ca="1">IFERROR(VLOOKUP($C$5&amp;$A17,'1R_logical_data-model-APR2020'!$B$2:$L$317,11,FALSE),"")</f>
        <v/>
      </c>
      <c r="F17" s="52" t="str">
        <f ca="1">IFERROR(VLOOKUP($C$5&amp;$A17,'1R_logical_data-model-APR2020'!$B$2:$L$317,9,FALSE),"")</f>
        <v/>
      </c>
      <c r="G17" s="53" t="str">
        <f ca="1">IFERROR(HYPERLINK("#"&amp;VLOOKUP($C$5&amp;$A17,'1R_logical_data-model-APR2020'!$B$2:$L$317,7,FALSE)&amp;"!A1",VLOOKUP($C$5&amp;$A17,'1R_logical_data-model-APR2020'!$B$2:$L$317,7,FALSE)),"")</f>
        <v/>
      </c>
    </row>
    <row r="18" spans="1:7" s="42" customFormat="1" ht="55" customHeight="1" x14ac:dyDescent="0.25">
      <c r="A18" s="56">
        <v>8</v>
      </c>
      <c r="B18" s="54" t="str">
        <f ca="1">IFERROR(VLOOKUP($C$5&amp;$A18,'1R_logical_data-model-APR2020'!$B$2:$L$317,6,FALSE),"")</f>
        <v/>
      </c>
      <c r="C18" s="50" t="str">
        <f ca="1">IFERROR(VLOOKUP($C$5&amp;$A18,'1R_logical_data-model-APR2020'!$B$2:$L$317,8,FALSE),"")</f>
        <v/>
      </c>
      <c r="D18" s="51" t="str">
        <f ca="1">IFERROR(VLOOKUP($C$5&amp;$A18,'1R_logical_data-model-APR2020'!$B$2:$L$317,10,FALSE),"")</f>
        <v/>
      </c>
      <c r="E18" s="52" t="str">
        <f ca="1">IFERROR(VLOOKUP($C$5&amp;$A18,'1R_logical_data-model-APR2020'!$B$2:$L$317,11,FALSE),"")</f>
        <v/>
      </c>
      <c r="F18" s="52" t="str">
        <f ca="1">IFERROR(VLOOKUP($C$5&amp;$A18,'1R_logical_data-model-APR2020'!$B$2:$L$317,9,FALSE),"")</f>
        <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
      </c>
      <c r="C19" s="50" t="str">
        <f ca="1">IFERROR(VLOOKUP($C$5&amp;$A19,'1R_logical_data-model-APR2020'!$B$2:$L$317,8,FALSE),"")</f>
        <v/>
      </c>
      <c r="D19" s="51" t="str">
        <f ca="1">IFERROR(VLOOKUP($C$5&amp;$A19,'1R_logical_data-model-APR2020'!$B$2:$L$317,10,FALSE),"")</f>
        <v/>
      </c>
      <c r="E19" s="52" t="str">
        <f ca="1">IFERROR(VLOOKUP($C$5&amp;$A19,'1R_logical_data-model-APR2020'!$B$2:$L$317,11,FALSE),"")</f>
        <v/>
      </c>
      <c r="F19" s="52" t="str">
        <f ca="1">IFERROR(VLOOKUP($C$5&amp;$A19,'1R_logical_data-model-APR2020'!$B$2:$L$317,9,FALSE),"")</f>
        <v/>
      </c>
      <c r="G19" s="53" t="str">
        <f ca="1">IFERROR(HYPERLINK("#"&amp;VLOOKUP($C$5&amp;$A19,'1R_logical_data-model-APR2020'!$B$2:$L$317,7,FALSE)&amp;"!A1",VLOOKUP($C$5&amp;$A19,'1R_logical_data-model-APR2020'!$B$2:$L$317,7,FALSE)),"")</f>
        <v/>
      </c>
    </row>
    <row r="20" spans="1:7" s="42" customFormat="1" ht="55" customHeight="1" x14ac:dyDescent="0.25">
      <c r="A20" s="56">
        <v>10</v>
      </c>
      <c r="B20" s="54" t="str">
        <f ca="1">IFERROR(VLOOKUP($C$5&amp;$A20,'1R_logical_data-model-APR2020'!$B$2:$L$317,6,FALSE),"")</f>
        <v/>
      </c>
      <c r="C20" s="50" t="str">
        <f ca="1">IFERROR(VLOOKUP($C$5&amp;$A20,'1R_logical_data-model-APR2020'!$B$2:$L$317,8,FALSE),"")</f>
        <v/>
      </c>
      <c r="D20" s="51" t="str">
        <f ca="1">IFERROR(VLOOKUP($C$5&amp;$A20,'1R_logical_data-model-APR2020'!$B$2:$L$317,10,FALSE),"")</f>
        <v/>
      </c>
      <c r="E20" s="52" t="str">
        <f ca="1">IFERROR(VLOOKUP($C$5&amp;$A20,'1R_logical_data-model-APR2020'!$B$2:$L$317,11,FALSE),"")</f>
        <v/>
      </c>
      <c r="F20" s="52" t="str">
        <f ca="1">IFERROR(VLOOKUP($C$5&amp;$A20,'1R_logical_data-model-APR2020'!$B$2:$L$317,9,FALSE),"")</f>
        <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
      </c>
      <c r="C21" s="50" t="str">
        <f ca="1">IFERROR(VLOOKUP($C$5&amp;$A21,'1R_logical_data-model-APR2020'!$B$2:$L$317,8,FALSE),"")</f>
        <v/>
      </c>
      <c r="D21" s="51" t="str">
        <f ca="1">IFERROR(VLOOKUP($C$5&amp;$A21,'1R_logical_data-model-APR2020'!$B$2:$L$317,10,FALSE),"")</f>
        <v/>
      </c>
      <c r="E21" s="52" t="str">
        <f ca="1">IFERROR(VLOOKUP($C$5&amp;$A21,'1R_logical_data-model-APR2020'!$B$2:$L$317,11,FALSE),"")</f>
        <v/>
      </c>
      <c r="F21" s="52" t="str">
        <f ca="1">IFERROR(VLOOKUP($C$5&amp;$A21,'1R_logical_data-model-APR2020'!$B$2:$L$317,9,FALSE),"")</f>
        <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83" priority="2">
      <formula>$B11=""</formula>
    </cfRule>
  </conditionalFormatting>
  <conditionalFormatting sqref="B12:G40">
    <cfRule type="expression" dxfId="82" priority="1">
      <formula>$B12=""</formula>
    </cfRule>
  </conditionalFormatting>
  <hyperlinks>
    <hyperlink ref="E5:E6" location="Display!A1" display="Back to Display" xr:uid="{B57A59C4-6C60-462C-902D-7F59AFCD4978}"/>
    <hyperlink ref="E5:G6" location="'MOP vs Data Model'!A1" display="Back to &quot;MOP vs Data Model&quot; screen" xr:uid="{5CB6F8DA-B3EC-4BD5-BB6D-C6F96699BD32}"/>
  </hyperlinks>
  <pageMargins left="0.7" right="0.7" top="0.75" bottom="0.75" header="0.3" footer="0.3"/>
  <pageSetup orientation="portrait" horizontalDpi="1200" verticalDpi="12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9FB24-9BDF-475F-9052-88BA7A4F4D23}">
  <sheetPr codeName="Sheet62">
    <tabColor rgb="FF00B050"/>
  </sheetPr>
  <dimension ref="A5:G40"/>
  <sheetViews>
    <sheetView showGridLines="0" topLeftCell="A6" zoomScaleNormal="100" workbookViewId="0">
      <selection activeCell="C8" sqref="C8"/>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Location</v>
      </c>
      <c r="E5" s="110" t="s">
        <v>746</v>
      </c>
      <c r="F5" s="110"/>
      <c r="G5" s="110"/>
    </row>
    <row r="6" spans="1:7" x14ac:dyDescent="0.25">
      <c r="B6" s="46" t="s">
        <v>729</v>
      </c>
      <c r="C6" s="48" t="str">
        <f ca="1">VLOOKUP(C5,parameters!$B$97:$C$142,2,FALSE)</f>
        <v>Common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address</v>
      </c>
      <c r="C11" s="50" t="str">
        <f ca="1">IFERROR(VLOOKUP($C$5&amp;$A11,'1R_logical_data-model-APR2020'!$B$2:$L$317,8,FALSE),"")</f>
        <v>Address details</v>
      </c>
      <c r="D11" s="51" t="str">
        <f ca="1">IFERROR(VLOOKUP($C$5&amp;$A11,'1R_logical_data-model-APR2020'!$B$2:$L$317,10,FALSE),"")</f>
        <v/>
      </c>
      <c r="E11" s="52" t="str">
        <f ca="1">IFERROR(VLOOKUP($C$5&amp;$A11,'1R_logical_data-model-APR2020'!$B$2:$L$317,11,FALSE),"")</f>
        <v/>
      </c>
      <c r="F11" s="52" t="str">
        <f ca="1">IFERROR(VLOOKUP($C$5&amp;$A11,'1R_logical_data-model-APR2020'!$B$2:$L$317,9,FALSE),"")</f>
        <v>E</v>
      </c>
      <c r="G11" s="53" t="str">
        <f ca="1">IFERROR(HYPERLINK("#"&amp;VLOOKUP($C$5&amp;$A11,'1R_logical_data-model-APR2020'!$B$2:$L$317,7,FALSE)&amp;"!A1",VLOOKUP($C$5&amp;$A11,'1R_logical_data-model-APR2020'!$B$2:$L$317,7,FALSE)),"")</f>
        <v>Address</v>
      </c>
    </row>
    <row r="12" spans="1:7" s="42" customFormat="1" ht="55" customHeight="1" x14ac:dyDescent="0.25">
      <c r="A12" s="56">
        <v>2</v>
      </c>
      <c r="B12" s="54" t="str">
        <f ca="1">IFERROR(VLOOKUP($C$5&amp;$A12,'1R_logical_data-model-APR2020'!$B$2:$L$317,6,FALSE),"")</f>
        <v>code</v>
      </c>
      <c r="C12" s="50" t="str">
        <f ca="1">IFERROR(VLOOKUP($C$5&amp;$A12,'1R_logical_data-model-APR2020'!$B$2:$L$317,8,FALSE),"")</f>
        <v>Location code of airport, freight terminal, seaport, rail station. UN/LOCODE city code (5 letter) or IATA airport code (3 letter)</v>
      </c>
      <c r="D12" s="51">
        <f ca="1">IFERROR(VLOOKUP($C$5&amp;$A12,'1R_logical_data-model-APR2020'!$B$2:$L$317,10,FALSE),"")</f>
        <v>0</v>
      </c>
      <c r="E12" s="52" t="str">
        <f ca="1">IFERROR(VLOOKUP($C$5&amp;$A12,'1R_logical_data-model-APR2020'!$B$2:$L$317,11,FALSE),"")</f>
        <v/>
      </c>
      <c r="F12" s="52" t="str">
        <f ca="1">IFERROR(VLOOKUP($C$5&amp;$A12,'1R_logical_data-model-APR2020'!$B$2:$L$317,9,FALSE),"")</f>
        <v>T</v>
      </c>
      <c r="G12" s="53" t="str">
        <f ca="1">IFERROR(HYPERLINK("#"&amp;VLOOKUP($C$5&amp;$A12,'1R_logical_data-model-APR2020'!$B$2:$L$317,7,FALSE)&amp;"!A1",VLOOKUP($C$5&amp;$A12,'1R_logical_data-model-APR2020'!$B$2:$L$317,7,FALSE)),"")</f>
        <v/>
      </c>
    </row>
    <row r="13" spans="1:7" s="42" customFormat="1" ht="55" customHeight="1" x14ac:dyDescent="0.25">
      <c r="A13" s="56">
        <v>3</v>
      </c>
      <c r="B13" s="54" t="str">
        <f ca="1">IFERROR(VLOOKUP($C$5&amp;$A13,'1R_logical_data-model-APR2020'!$B$2:$L$317,6,FALSE),"")</f>
        <v>geoLocation</v>
      </c>
      <c r="C13" s="50" t="str">
        <f ca="1">IFERROR(VLOOKUP($C$5&amp;$A13,'1R_logical_data-model-APR2020'!$B$2:$L$317,8,FALSE),"")</f>
        <v>Geolocation details</v>
      </c>
      <c r="D13" s="51">
        <f ca="1">IFERROR(VLOOKUP($C$5&amp;$A13,'1R_logical_data-model-APR2020'!$B$2:$L$317,10,FALSE),"")</f>
        <v>0</v>
      </c>
      <c r="E13" s="52">
        <f ca="1">IFERROR(VLOOKUP($C$5&amp;$A13,'1R_logical_data-model-APR2020'!$B$2:$L$317,11,FALSE),"")</f>
        <v>0</v>
      </c>
      <c r="F13" s="52" t="str">
        <f ca="1">IFERROR(VLOOKUP($C$5&amp;$A13,'1R_logical_data-model-APR2020'!$B$2:$L$317,9,FALSE),"")</f>
        <v>E</v>
      </c>
      <c r="G13" s="53" t="str">
        <f ca="1">IFERROR(HYPERLINK("#"&amp;VLOOKUP($C$5&amp;$A13,'1R_logical_data-model-APR2020'!$B$2:$L$317,7,FALSE)&amp;"!A1",VLOOKUP($C$5&amp;$A13,'1R_logical_data-model-APR2020'!$B$2:$L$317,7,FALSE)),"")</f>
        <v>Geolocation</v>
      </c>
    </row>
    <row r="14" spans="1:7" s="42" customFormat="1" ht="55" customHeight="1" x14ac:dyDescent="0.25">
      <c r="A14" s="56">
        <v>4</v>
      </c>
      <c r="B14" s="54" t="str">
        <f ca="1">IFERROR(VLOOKUP($C$5&amp;$A14,'1R_logical_data-model-APR2020'!$B$2:$L$317,6,FALSE),"")</f>
        <v>locationType</v>
      </c>
      <c r="C14" s="50" t="str">
        <f ca="1">IFERROR(VLOOKUP($C$5&amp;$A14,'1R_logical_data-model-APR2020'!$B$2:$L$317,8,FALSE),"")</f>
        <v>Location type - e.g. Airport, Freight terminal, Rail station, Seaport, etc</v>
      </c>
      <c r="D14" s="51">
        <f ca="1">IFERROR(VLOOKUP($C$5&amp;$A14,'1R_logical_data-model-APR2020'!$B$2:$L$317,10,FALSE),"")</f>
        <v>0</v>
      </c>
      <c r="E14" s="52" t="str">
        <f ca="1">IFERROR(VLOOKUP($C$5&amp;$A14,'1R_logical_data-model-APR2020'!$B$2:$L$317,11,FALSE),"")</f>
        <v/>
      </c>
      <c r="F14" s="52" t="str">
        <f ca="1">IFERROR(VLOOKUP($C$5&amp;$A14,'1R_logical_data-model-APR2020'!$B$2:$L$317,9,FALSE),"")</f>
        <v>T</v>
      </c>
      <c r="G14" s="53" t="str">
        <f ca="1">IFERROR(HYPERLINK("#"&amp;VLOOKUP($C$5&amp;$A14,'1R_logical_data-model-APR2020'!$B$2:$L$317,7,FALSE)&amp;"!A1",VLOOKUP($C$5&amp;$A14,'1R_logical_data-model-APR2020'!$B$2:$L$317,7,FALSE)),"")</f>
        <v/>
      </c>
    </row>
    <row r="15" spans="1:7" s="42" customFormat="1" ht="55" customHeight="1" x14ac:dyDescent="0.25">
      <c r="A15" s="56">
        <v>5</v>
      </c>
      <c r="B15" s="54" t="str">
        <f ca="1">IFERROR(VLOOKUP($C$5&amp;$A15,'1R_logical_data-model-APR2020'!$B$2:$L$317,6,FALSE),"")</f>
        <v>name</v>
      </c>
      <c r="C15" s="50" t="str">
        <f ca="1">IFERROR(VLOOKUP($C$5&amp;$A15,'1R_logical_data-model-APR2020'!$B$2:$L$317,8,FALSE),"")</f>
        <v>Full name of the location</v>
      </c>
      <c r="D15" s="51">
        <f ca="1">IFERROR(VLOOKUP($C$5&amp;$A15,'1R_logical_data-model-APR2020'!$B$2:$L$317,10,FALSE),"")</f>
        <v>0</v>
      </c>
      <c r="E15" s="52">
        <f ca="1">IFERROR(VLOOKUP($C$5&amp;$A15,'1R_logical_data-model-APR2020'!$B$2:$L$317,11,FALSE),"")</f>
        <v>0</v>
      </c>
      <c r="F15" s="52" t="str">
        <f ca="1">IFERROR(VLOOKUP($C$5&amp;$A15,'1R_logical_data-model-APR2020'!$B$2:$L$317,9,FALSE),"")</f>
        <v>T</v>
      </c>
      <c r="G15" s="53" t="str">
        <f ca="1">IFERROR(HYPERLINK("#"&amp;VLOOKUP($C$5&amp;$A15,'1R_logical_data-model-APR2020'!$B$2:$L$317,7,FALSE)&amp;"!A1",VLOOKUP($C$5&amp;$A15,'1R_logical_data-model-APR2020'!$B$2:$L$317,7,FALSE)),"")</f>
        <v/>
      </c>
    </row>
    <row r="16" spans="1:7" s="42" customFormat="1" ht="55" customHeight="1" x14ac:dyDescent="0.25">
      <c r="A16" s="56">
        <v>6</v>
      </c>
      <c r="B16" s="54" t="str">
        <f ca="1">IFERROR(VLOOKUP($C$5&amp;$A16,'1R_logical_data-model-APR2020'!$B$2:$L$317,6,FALSE),"")</f>
        <v/>
      </c>
      <c r="C16" s="50" t="str">
        <f ca="1">IFERROR(VLOOKUP($C$5&amp;$A16,'1R_logical_data-model-APR2020'!$B$2:$L$317,8,FALSE),"")</f>
        <v/>
      </c>
      <c r="D16" s="51" t="str">
        <f ca="1">IFERROR(VLOOKUP($C$5&amp;$A16,'1R_logical_data-model-APR2020'!$B$2:$L$317,10,FALSE),"")</f>
        <v/>
      </c>
      <c r="E16" s="52" t="str">
        <f ca="1">IFERROR(VLOOKUP($C$5&amp;$A16,'1R_logical_data-model-APR2020'!$B$2:$L$317,11,FALSE),"")</f>
        <v/>
      </c>
      <c r="F16" s="52" t="str">
        <f ca="1">IFERROR(VLOOKUP($C$5&amp;$A16,'1R_logical_data-model-APR2020'!$B$2:$L$317,9,FALSE),"")</f>
        <v/>
      </c>
      <c r="G16" s="53" t="str">
        <f ca="1">IFERROR(HYPERLINK("#"&amp;VLOOKUP($C$5&amp;$A16,'1R_logical_data-model-APR2020'!$B$2:$L$317,7,FALSE)&amp;"!A1",VLOOKUP($C$5&amp;$A16,'1R_logical_data-model-APR2020'!$B$2:$L$317,7,FALSE)),"")</f>
        <v/>
      </c>
    </row>
    <row r="17" spans="1:7" s="42" customFormat="1" ht="55" customHeight="1" x14ac:dyDescent="0.25">
      <c r="A17" s="56">
        <v>7</v>
      </c>
      <c r="B17" s="54" t="str">
        <f ca="1">IFERROR(VLOOKUP($C$5&amp;$A17,'1R_logical_data-model-APR2020'!$B$2:$L$317,6,FALSE),"")</f>
        <v/>
      </c>
      <c r="C17" s="50" t="str">
        <f ca="1">IFERROR(VLOOKUP($C$5&amp;$A17,'1R_logical_data-model-APR2020'!$B$2:$L$317,8,FALSE),"")</f>
        <v/>
      </c>
      <c r="D17" s="51" t="str">
        <f ca="1">IFERROR(VLOOKUP($C$5&amp;$A17,'1R_logical_data-model-APR2020'!$B$2:$L$317,10,FALSE),"")</f>
        <v/>
      </c>
      <c r="E17" s="52" t="str">
        <f ca="1">IFERROR(VLOOKUP($C$5&amp;$A17,'1R_logical_data-model-APR2020'!$B$2:$L$317,11,FALSE),"")</f>
        <v/>
      </c>
      <c r="F17" s="52" t="str">
        <f ca="1">IFERROR(VLOOKUP($C$5&amp;$A17,'1R_logical_data-model-APR2020'!$B$2:$L$317,9,FALSE),"")</f>
        <v/>
      </c>
      <c r="G17" s="53" t="str">
        <f ca="1">IFERROR(HYPERLINK("#"&amp;VLOOKUP($C$5&amp;$A17,'1R_logical_data-model-APR2020'!$B$2:$L$317,7,FALSE)&amp;"!A1",VLOOKUP($C$5&amp;$A17,'1R_logical_data-model-APR2020'!$B$2:$L$317,7,FALSE)),"")</f>
        <v/>
      </c>
    </row>
    <row r="18" spans="1:7" s="42" customFormat="1" ht="55" customHeight="1" x14ac:dyDescent="0.25">
      <c r="A18" s="56">
        <v>8</v>
      </c>
      <c r="B18" s="54" t="str">
        <f ca="1">IFERROR(VLOOKUP($C$5&amp;$A18,'1R_logical_data-model-APR2020'!$B$2:$L$317,6,FALSE),"")</f>
        <v/>
      </c>
      <c r="C18" s="50" t="str">
        <f ca="1">IFERROR(VLOOKUP($C$5&amp;$A18,'1R_logical_data-model-APR2020'!$B$2:$L$317,8,FALSE),"")</f>
        <v/>
      </c>
      <c r="D18" s="51" t="str">
        <f ca="1">IFERROR(VLOOKUP($C$5&amp;$A18,'1R_logical_data-model-APR2020'!$B$2:$L$317,10,FALSE),"")</f>
        <v/>
      </c>
      <c r="E18" s="52" t="str">
        <f ca="1">IFERROR(VLOOKUP($C$5&amp;$A18,'1R_logical_data-model-APR2020'!$B$2:$L$317,11,FALSE),"")</f>
        <v/>
      </c>
      <c r="F18" s="52" t="str">
        <f ca="1">IFERROR(VLOOKUP($C$5&amp;$A18,'1R_logical_data-model-APR2020'!$B$2:$L$317,9,FALSE),"")</f>
        <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
      </c>
      <c r="C19" s="50" t="str">
        <f ca="1">IFERROR(VLOOKUP($C$5&amp;$A19,'1R_logical_data-model-APR2020'!$B$2:$L$317,8,FALSE),"")</f>
        <v/>
      </c>
      <c r="D19" s="51" t="str">
        <f ca="1">IFERROR(VLOOKUP($C$5&amp;$A19,'1R_logical_data-model-APR2020'!$B$2:$L$317,10,FALSE),"")</f>
        <v/>
      </c>
      <c r="E19" s="52" t="str">
        <f ca="1">IFERROR(VLOOKUP($C$5&amp;$A19,'1R_logical_data-model-APR2020'!$B$2:$L$317,11,FALSE),"")</f>
        <v/>
      </c>
      <c r="F19" s="52" t="str">
        <f ca="1">IFERROR(VLOOKUP($C$5&amp;$A19,'1R_logical_data-model-APR2020'!$B$2:$L$317,9,FALSE),"")</f>
        <v/>
      </c>
      <c r="G19" s="53" t="str">
        <f ca="1">IFERROR(HYPERLINK("#"&amp;VLOOKUP($C$5&amp;$A19,'1R_logical_data-model-APR2020'!$B$2:$L$317,7,FALSE)&amp;"!A1",VLOOKUP($C$5&amp;$A19,'1R_logical_data-model-APR2020'!$B$2:$L$317,7,FALSE)),"")</f>
        <v/>
      </c>
    </row>
    <row r="20" spans="1:7" s="42" customFormat="1" ht="55" customHeight="1" x14ac:dyDescent="0.25">
      <c r="A20" s="56">
        <v>10</v>
      </c>
      <c r="B20" s="54" t="str">
        <f ca="1">IFERROR(VLOOKUP($C$5&amp;$A20,'1R_logical_data-model-APR2020'!$B$2:$L$317,6,FALSE),"")</f>
        <v/>
      </c>
      <c r="C20" s="50" t="str">
        <f ca="1">IFERROR(VLOOKUP($C$5&amp;$A20,'1R_logical_data-model-APR2020'!$B$2:$L$317,8,FALSE),"")</f>
        <v/>
      </c>
      <c r="D20" s="51" t="str">
        <f ca="1">IFERROR(VLOOKUP($C$5&amp;$A20,'1R_logical_data-model-APR2020'!$B$2:$L$317,10,FALSE),"")</f>
        <v/>
      </c>
      <c r="E20" s="52" t="str">
        <f ca="1">IFERROR(VLOOKUP($C$5&amp;$A20,'1R_logical_data-model-APR2020'!$B$2:$L$317,11,FALSE),"")</f>
        <v/>
      </c>
      <c r="F20" s="52" t="str">
        <f ca="1">IFERROR(VLOOKUP($C$5&amp;$A20,'1R_logical_data-model-APR2020'!$B$2:$L$317,9,FALSE),"")</f>
        <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
      </c>
      <c r="C21" s="50" t="str">
        <f ca="1">IFERROR(VLOOKUP($C$5&amp;$A21,'1R_logical_data-model-APR2020'!$B$2:$L$317,8,FALSE),"")</f>
        <v/>
      </c>
      <c r="D21" s="51" t="str">
        <f ca="1">IFERROR(VLOOKUP($C$5&amp;$A21,'1R_logical_data-model-APR2020'!$B$2:$L$317,10,FALSE),"")</f>
        <v/>
      </c>
      <c r="E21" s="52" t="str">
        <f ca="1">IFERROR(VLOOKUP($C$5&amp;$A21,'1R_logical_data-model-APR2020'!$B$2:$L$317,11,FALSE),"")</f>
        <v/>
      </c>
      <c r="F21" s="52" t="str">
        <f ca="1">IFERROR(VLOOKUP($C$5&amp;$A21,'1R_logical_data-model-APR2020'!$B$2:$L$317,9,FALSE),"")</f>
        <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81" priority="2">
      <formula>$B11=""</formula>
    </cfRule>
  </conditionalFormatting>
  <conditionalFormatting sqref="B12:G40">
    <cfRule type="expression" dxfId="80" priority="1">
      <formula>$B12=""</formula>
    </cfRule>
  </conditionalFormatting>
  <hyperlinks>
    <hyperlink ref="E5:E6" location="Display!A1" display="Back to Display" xr:uid="{AD4567B5-5B9B-4F2B-892B-D6C2A0CD1476}"/>
    <hyperlink ref="E5:G6" location="'MOP vs Data Model'!A1" display="Back to &quot;MOP vs Data Model&quot; screen" xr:uid="{25D91EE3-80C1-44E5-8823-7CC6C3A662EB}"/>
  </hyperlinks>
  <pageMargins left="0.7" right="0.7" top="0.75" bottom="0.75" header="0.3" footer="0.3"/>
  <pageSetup orientation="portrait" horizontalDpi="1200" verticalDpi="12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B9860-83C1-4191-BAAD-0A05514B06CD}">
  <sheetPr codeName="Sheet61">
    <tabColor rgb="FF00B050"/>
  </sheetPr>
  <dimension ref="A5:G40"/>
  <sheetViews>
    <sheetView showGridLines="0" zoomScaleNormal="100" workbookViewId="0">
      <selection activeCell="B14" sqref="B14"/>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Geolocation</v>
      </c>
      <c r="E5" s="110" t="s">
        <v>746</v>
      </c>
      <c r="F5" s="110"/>
      <c r="G5" s="110"/>
    </row>
    <row r="6" spans="1:7" x14ac:dyDescent="0.25">
      <c r="B6" s="46" t="s">
        <v>729</v>
      </c>
      <c r="C6" s="48" t="str">
        <f ca="1">VLOOKUP(C5,parameters!$B$97:$C$142,2,FALSE)</f>
        <v>Common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elevation</v>
      </c>
      <c r="C11" s="50" t="str">
        <f ca="1">IFERROR(VLOOKUP($C$5&amp;$A11,'1R_logical_data-model-APR2020'!$B$2:$L$317,8,FALSE),"")</f>
        <v>Elevation from sea level</v>
      </c>
      <c r="D11" s="51">
        <f ca="1">IFERROR(VLOOKUP($C$5&amp;$A11,'1R_logical_data-model-APR2020'!$B$2:$L$317,10,FALSE),"")</f>
        <v>0</v>
      </c>
      <c r="E11" s="52">
        <f ca="1">IFERROR(VLOOKUP($C$5&amp;$A11,'1R_logical_data-model-APR2020'!$B$2:$L$317,11,FALSE),"")</f>
        <v>0</v>
      </c>
      <c r="F11" s="52" t="str">
        <f ca="1">IFERROR(VLOOKUP($C$5&amp;$A11,'1R_logical_data-model-APR2020'!$B$2:$L$317,9,FALSE),"")</f>
        <v>E</v>
      </c>
      <c r="G11" s="53" t="str">
        <f ca="1">IFERROR(HYPERLINK("#"&amp;VLOOKUP($C$5&amp;$A11,'1R_logical_data-model-APR2020'!$B$2:$L$317,7,FALSE)&amp;"!A1",VLOOKUP($C$5&amp;$A11,'1R_logical_data-model-APR2020'!$B$2:$L$317,7,FALSE)),"")</f>
        <v>Value</v>
      </c>
    </row>
    <row r="12" spans="1:7" s="42" customFormat="1" ht="55" customHeight="1" x14ac:dyDescent="0.25">
      <c r="A12" s="56">
        <v>2</v>
      </c>
      <c r="B12" s="54" t="str">
        <f ca="1">IFERROR(VLOOKUP($C$5&amp;$A12,'1R_logical_data-model-APR2020'!$B$2:$L$317,6,FALSE),"")</f>
        <v>latitude</v>
      </c>
      <c r="C12" s="50" t="str">
        <f ca="1">IFERROR(VLOOKUP($C$5&amp;$A12,'1R_logical_data-model-APR2020'!$B$2:$L$317,8,FALSE),"")</f>
        <v xml:space="preserve">Location latitude </v>
      </c>
      <c r="D12" s="51">
        <f ca="1">IFERROR(VLOOKUP($C$5&amp;$A12,'1R_logical_data-model-APR2020'!$B$2:$L$317,10,FALSE),"")</f>
        <v>0</v>
      </c>
      <c r="E12" s="52">
        <f ca="1">IFERROR(VLOOKUP($C$5&amp;$A12,'1R_logical_data-model-APR2020'!$B$2:$L$317,11,FALSE),"")</f>
        <v>0</v>
      </c>
      <c r="F12" s="52" t="str">
        <f ca="1">IFERROR(VLOOKUP($C$5&amp;$A12,'1R_logical_data-model-APR2020'!$B$2:$L$317,9,FALSE),"")</f>
        <v>E</v>
      </c>
      <c r="G12" s="53" t="str">
        <f ca="1">IFERROR(HYPERLINK("#"&amp;VLOOKUP($C$5&amp;$A12,'1R_logical_data-model-APR2020'!$B$2:$L$317,7,FALSE)&amp;"!A1",VLOOKUP($C$5&amp;$A12,'1R_logical_data-model-APR2020'!$B$2:$L$317,7,FALSE)),"")</f>
        <v>Value</v>
      </c>
    </row>
    <row r="13" spans="1:7" s="42" customFormat="1" ht="55" customHeight="1" x14ac:dyDescent="0.25">
      <c r="A13" s="56">
        <v>3</v>
      </c>
      <c r="B13" s="54" t="str">
        <f ca="1">IFERROR(VLOOKUP($C$5&amp;$A13,'1R_logical_data-model-APR2020'!$B$2:$L$317,6,FALSE),"")</f>
        <v>longitude</v>
      </c>
      <c r="C13" s="50" t="str">
        <f ca="1">IFERROR(VLOOKUP($C$5&amp;$A13,'1R_logical_data-model-APR2020'!$B$2:$L$317,8,FALSE),"")</f>
        <v xml:space="preserve">Location longitude </v>
      </c>
      <c r="D13" s="51">
        <f ca="1">IFERROR(VLOOKUP($C$5&amp;$A13,'1R_logical_data-model-APR2020'!$B$2:$L$317,10,FALSE),"")</f>
        <v>0</v>
      </c>
      <c r="E13" s="52">
        <f ca="1">IFERROR(VLOOKUP($C$5&amp;$A13,'1R_logical_data-model-APR2020'!$B$2:$L$317,11,FALSE),"")</f>
        <v>0</v>
      </c>
      <c r="F13" s="52" t="str">
        <f ca="1">IFERROR(VLOOKUP($C$5&amp;$A13,'1R_logical_data-model-APR2020'!$B$2:$L$317,9,FALSE),"")</f>
        <v>E</v>
      </c>
      <c r="G13" s="53" t="str">
        <f ca="1">IFERROR(HYPERLINK("#"&amp;VLOOKUP($C$5&amp;$A13,'1R_logical_data-model-APR2020'!$B$2:$L$317,7,FALSE)&amp;"!A1",VLOOKUP($C$5&amp;$A13,'1R_logical_data-model-APR2020'!$B$2:$L$317,7,FALSE)),"")</f>
        <v>Value</v>
      </c>
    </row>
    <row r="14" spans="1:7" s="42" customFormat="1" ht="55" customHeight="1" x14ac:dyDescent="0.25">
      <c r="A14" s="56">
        <v>4</v>
      </c>
      <c r="B14" s="54" t="str">
        <f ca="1">IFERROR(VLOOKUP($C$5&amp;$A14,'1R_logical_data-model-APR2020'!$B$2:$L$317,6,FALSE),"")</f>
        <v/>
      </c>
      <c r="C14" s="50" t="str">
        <f ca="1">IFERROR(VLOOKUP($C$5&amp;$A14,'1R_logical_data-model-APR2020'!$B$2:$L$317,8,FALSE),"")</f>
        <v/>
      </c>
      <c r="D14" s="51" t="str">
        <f ca="1">IFERROR(VLOOKUP($C$5&amp;$A14,'1R_logical_data-model-APR2020'!$B$2:$L$317,10,FALSE),"")</f>
        <v/>
      </c>
      <c r="E14" s="52" t="str">
        <f ca="1">IFERROR(VLOOKUP($C$5&amp;$A14,'1R_logical_data-model-APR2020'!$B$2:$L$317,11,FALSE),"")</f>
        <v/>
      </c>
      <c r="F14" s="52" t="str">
        <f ca="1">IFERROR(VLOOKUP($C$5&amp;$A14,'1R_logical_data-model-APR2020'!$B$2:$L$317,9,FALSE),"")</f>
        <v/>
      </c>
      <c r="G14" s="53" t="str">
        <f ca="1">IFERROR(HYPERLINK("#"&amp;VLOOKUP($C$5&amp;$A14,'1R_logical_data-model-APR2020'!$B$2:$L$317,7,FALSE)&amp;"!A1",VLOOKUP($C$5&amp;$A14,'1R_logical_data-model-APR2020'!$B$2:$L$317,7,FALSE)),"")</f>
        <v/>
      </c>
    </row>
    <row r="15" spans="1:7" s="42" customFormat="1" ht="55" customHeight="1" x14ac:dyDescent="0.25">
      <c r="A15" s="56">
        <v>5</v>
      </c>
      <c r="B15" s="54" t="str">
        <f ca="1">IFERROR(VLOOKUP($C$5&amp;$A15,'1R_logical_data-model-APR2020'!$B$2:$L$317,6,FALSE),"")</f>
        <v/>
      </c>
      <c r="C15" s="50" t="str">
        <f ca="1">IFERROR(VLOOKUP($C$5&amp;$A15,'1R_logical_data-model-APR2020'!$B$2:$L$317,8,FALSE),"")</f>
        <v/>
      </c>
      <c r="D15" s="51" t="str">
        <f ca="1">IFERROR(VLOOKUP($C$5&amp;$A15,'1R_logical_data-model-APR2020'!$B$2:$L$317,10,FALSE),"")</f>
        <v/>
      </c>
      <c r="E15" s="52" t="str">
        <f ca="1">IFERROR(VLOOKUP($C$5&amp;$A15,'1R_logical_data-model-APR2020'!$B$2:$L$317,11,FALSE),"")</f>
        <v/>
      </c>
      <c r="F15" s="52" t="str">
        <f ca="1">IFERROR(VLOOKUP($C$5&amp;$A15,'1R_logical_data-model-APR2020'!$B$2:$L$317,9,FALSE),"")</f>
        <v/>
      </c>
      <c r="G15" s="53" t="str">
        <f ca="1">IFERROR(HYPERLINK("#"&amp;VLOOKUP($C$5&amp;$A15,'1R_logical_data-model-APR2020'!$B$2:$L$317,7,FALSE)&amp;"!A1",VLOOKUP($C$5&amp;$A15,'1R_logical_data-model-APR2020'!$B$2:$L$317,7,FALSE)),"")</f>
        <v/>
      </c>
    </row>
    <row r="16" spans="1:7" s="42" customFormat="1" ht="55" customHeight="1" x14ac:dyDescent="0.25">
      <c r="A16" s="56">
        <v>6</v>
      </c>
      <c r="B16" s="54" t="str">
        <f ca="1">IFERROR(VLOOKUP($C$5&amp;$A16,'1R_logical_data-model-APR2020'!$B$2:$L$317,6,FALSE),"")</f>
        <v/>
      </c>
      <c r="C16" s="50" t="str">
        <f ca="1">IFERROR(VLOOKUP($C$5&amp;$A16,'1R_logical_data-model-APR2020'!$B$2:$L$317,8,FALSE),"")</f>
        <v/>
      </c>
      <c r="D16" s="51" t="str">
        <f ca="1">IFERROR(VLOOKUP($C$5&amp;$A16,'1R_logical_data-model-APR2020'!$B$2:$L$317,10,FALSE),"")</f>
        <v/>
      </c>
      <c r="E16" s="52" t="str">
        <f ca="1">IFERROR(VLOOKUP($C$5&amp;$A16,'1R_logical_data-model-APR2020'!$B$2:$L$317,11,FALSE),"")</f>
        <v/>
      </c>
      <c r="F16" s="52" t="str">
        <f ca="1">IFERROR(VLOOKUP($C$5&amp;$A16,'1R_logical_data-model-APR2020'!$B$2:$L$317,9,FALSE),"")</f>
        <v/>
      </c>
      <c r="G16" s="53" t="str">
        <f ca="1">IFERROR(HYPERLINK("#"&amp;VLOOKUP($C$5&amp;$A16,'1R_logical_data-model-APR2020'!$B$2:$L$317,7,FALSE)&amp;"!A1",VLOOKUP($C$5&amp;$A16,'1R_logical_data-model-APR2020'!$B$2:$L$317,7,FALSE)),"")</f>
        <v/>
      </c>
    </row>
    <row r="17" spans="1:7" s="42" customFormat="1" ht="55" customHeight="1" x14ac:dyDescent="0.25">
      <c r="A17" s="56">
        <v>7</v>
      </c>
      <c r="B17" s="54" t="str">
        <f ca="1">IFERROR(VLOOKUP($C$5&amp;$A17,'1R_logical_data-model-APR2020'!$B$2:$L$317,6,FALSE),"")</f>
        <v/>
      </c>
      <c r="C17" s="50" t="str">
        <f ca="1">IFERROR(VLOOKUP($C$5&amp;$A17,'1R_logical_data-model-APR2020'!$B$2:$L$317,8,FALSE),"")</f>
        <v/>
      </c>
      <c r="D17" s="51" t="str">
        <f ca="1">IFERROR(VLOOKUP($C$5&amp;$A17,'1R_logical_data-model-APR2020'!$B$2:$L$317,10,FALSE),"")</f>
        <v/>
      </c>
      <c r="E17" s="52" t="str">
        <f ca="1">IFERROR(VLOOKUP($C$5&amp;$A17,'1R_logical_data-model-APR2020'!$B$2:$L$317,11,FALSE),"")</f>
        <v/>
      </c>
      <c r="F17" s="52" t="str">
        <f ca="1">IFERROR(VLOOKUP($C$5&amp;$A17,'1R_logical_data-model-APR2020'!$B$2:$L$317,9,FALSE),"")</f>
        <v/>
      </c>
      <c r="G17" s="53" t="str">
        <f ca="1">IFERROR(HYPERLINK("#"&amp;VLOOKUP($C$5&amp;$A17,'1R_logical_data-model-APR2020'!$B$2:$L$317,7,FALSE)&amp;"!A1",VLOOKUP($C$5&amp;$A17,'1R_logical_data-model-APR2020'!$B$2:$L$317,7,FALSE)),"")</f>
        <v/>
      </c>
    </row>
    <row r="18" spans="1:7" s="42" customFormat="1" ht="55" customHeight="1" x14ac:dyDescent="0.25">
      <c r="A18" s="56">
        <v>8</v>
      </c>
      <c r="B18" s="54" t="str">
        <f ca="1">IFERROR(VLOOKUP($C$5&amp;$A18,'1R_logical_data-model-APR2020'!$B$2:$L$317,6,FALSE),"")</f>
        <v/>
      </c>
      <c r="C18" s="50" t="str">
        <f ca="1">IFERROR(VLOOKUP($C$5&amp;$A18,'1R_logical_data-model-APR2020'!$B$2:$L$317,8,FALSE),"")</f>
        <v/>
      </c>
      <c r="D18" s="51" t="str">
        <f ca="1">IFERROR(VLOOKUP($C$5&amp;$A18,'1R_logical_data-model-APR2020'!$B$2:$L$317,10,FALSE),"")</f>
        <v/>
      </c>
      <c r="E18" s="52" t="str">
        <f ca="1">IFERROR(VLOOKUP($C$5&amp;$A18,'1R_logical_data-model-APR2020'!$B$2:$L$317,11,FALSE),"")</f>
        <v/>
      </c>
      <c r="F18" s="52" t="str">
        <f ca="1">IFERROR(VLOOKUP($C$5&amp;$A18,'1R_logical_data-model-APR2020'!$B$2:$L$317,9,FALSE),"")</f>
        <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
      </c>
      <c r="C19" s="50" t="str">
        <f ca="1">IFERROR(VLOOKUP($C$5&amp;$A19,'1R_logical_data-model-APR2020'!$B$2:$L$317,8,FALSE),"")</f>
        <v/>
      </c>
      <c r="D19" s="51" t="str">
        <f ca="1">IFERROR(VLOOKUP($C$5&amp;$A19,'1R_logical_data-model-APR2020'!$B$2:$L$317,10,FALSE),"")</f>
        <v/>
      </c>
      <c r="E19" s="52" t="str">
        <f ca="1">IFERROR(VLOOKUP($C$5&amp;$A19,'1R_logical_data-model-APR2020'!$B$2:$L$317,11,FALSE),"")</f>
        <v/>
      </c>
      <c r="F19" s="52" t="str">
        <f ca="1">IFERROR(VLOOKUP($C$5&amp;$A19,'1R_logical_data-model-APR2020'!$B$2:$L$317,9,FALSE),"")</f>
        <v/>
      </c>
      <c r="G19" s="53" t="str">
        <f ca="1">IFERROR(HYPERLINK("#"&amp;VLOOKUP($C$5&amp;$A19,'1R_logical_data-model-APR2020'!$B$2:$L$317,7,FALSE)&amp;"!A1",VLOOKUP($C$5&amp;$A19,'1R_logical_data-model-APR2020'!$B$2:$L$317,7,FALSE)),"")</f>
        <v/>
      </c>
    </row>
    <row r="20" spans="1:7" s="42" customFormat="1" ht="55" customHeight="1" x14ac:dyDescent="0.25">
      <c r="A20" s="56">
        <v>10</v>
      </c>
      <c r="B20" s="54" t="str">
        <f ca="1">IFERROR(VLOOKUP($C$5&amp;$A20,'1R_logical_data-model-APR2020'!$B$2:$L$317,6,FALSE),"")</f>
        <v/>
      </c>
      <c r="C20" s="50" t="str">
        <f ca="1">IFERROR(VLOOKUP($C$5&amp;$A20,'1R_logical_data-model-APR2020'!$B$2:$L$317,8,FALSE),"")</f>
        <v/>
      </c>
      <c r="D20" s="51" t="str">
        <f ca="1">IFERROR(VLOOKUP($C$5&amp;$A20,'1R_logical_data-model-APR2020'!$B$2:$L$317,10,FALSE),"")</f>
        <v/>
      </c>
      <c r="E20" s="52" t="str">
        <f ca="1">IFERROR(VLOOKUP($C$5&amp;$A20,'1R_logical_data-model-APR2020'!$B$2:$L$317,11,FALSE),"")</f>
        <v/>
      </c>
      <c r="F20" s="52" t="str">
        <f ca="1">IFERROR(VLOOKUP($C$5&amp;$A20,'1R_logical_data-model-APR2020'!$B$2:$L$317,9,FALSE),"")</f>
        <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
      </c>
      <c r="C21" s="50" t="str">
        <f ca="1">IFERROR(VLOOKUP($C$5&amp;$A21,'1R_logical_data-model-APR2020'!$B$2:$L$317,8,FALSE),"")</f>
        <v/>
      </c>
      <c r="D21" s="51" t="str">
        <f ca="1">IFERROR(VLOOKUP($C$5&amp;$A21,'1R_logical_data-model-APR2020'!$B$2:$L$317,10,FALSE),"")</f>
        <v/>
      </c>
      <c r="E21" s="52" t="str">
        <f ca="1">IFERROR(VLOOKUP($C$5&amp;$A21,'1R_logical_data-model-APR2020'!$B$2:$L$317,11,FALSE),"")</f>
        <v/>
      </c>
      <c r="F21" s="52" t="str">
        <f ca="1">IFERROR(VLOOKUP($C$5&amp;$A21,'1R_logical_data-model-APR2020'!$B$2:$L$317,9,FALSE),"")</f>
        <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79" priority="2">
      <formula>$B11=""</formula>
    </cfRule>
  </conditionalFormatting>
  <conditionalFormatting sqref="B12:G40">
    <cfRule type="expression" dxfId="78" priority="1">
      <formula>$B12=""</formula>
    </cfRule>
  </conditionalFormatting>
  <hyperlinks>
    <hyperlink ref="E5:E6" location="Display!A1" display="Back to Display" xr:uid="{44ECB3DB-2DF7-4216-AF94-4C5DC326B07A}"/>
    <hyperlink ref="E5:G6" location="'MOP vs Data Model'!A1" display="Back to &quot;MOP vs Data Model&quot; screen" xr:uid="{82B040FA-A30F-4606-A649-E6EE9C1223CD}"/>
  </hyperlinks>
  <pageMargins left="0.7" right="0.7" top="0.75" bottom="0.75" header="0.3" footer="0.3"/>
  <pageSetup orientation="portrait" horizontalDpi="1200" verticalDpi="12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EE6AD-7891-4C00-8F01-929085995387}">
  <sheetPr codeName="Sheet60">
    <tabColor rgb="FF00B050"/>
  </sheetPr>
  <dimension ref="A5:G40"/>
  <sheetViews>
    <sheetView showGridLines="0" zoomScaleNormal="100" workbookViewId="0">
      <selection activeCell="B14" sqref="B14"/>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ExternalReference</v>
      </c>
      <c r="E5" s="110" t="s">
        <v>746</v>
      </c>
      <c r="F5" s="110"/>
      <c r="G5" s="110"/>
    </row>
    <row r="6" spans="1:7" x14ac:dyDescent="0.25">
      <c r="B6" s="46" t="s">
        <v>729</v>
      </c>
      <c r="C6" s="48" t="str">
        <f ca="1">VLOOKUP(C5,parameters!$B$97:$C$142,2,FALSE)</f>
        <v>Common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documentID</v>
      </c>
      <c r="C11" s="50" t="str">
        <f ca="1">IFERROR(VLOOKUP($C$5&amp;$A11,'1R_logical_data-model-APR2020'!$B$2:$L$317,8,FALSE),"")</f>
        <v>Unique document identifier</v>
      </c>
      <c r="D11" s="51">
        <f ca="1">IFERROR(VLOOKUP($C$5&amp;$A11,'1R_logical_data-model-APR2020'!$B$2:$L$317,10,FALSE),"")</f>
        <v>0</v>
      </c>
      <c r="E11" s="52" t="str">
        <f ca="1">IFERROR(VLOOKUP($C$5&amp;$A11,'1R_logical_data-model-APR2020'!$B$2:$L$317,11,FALSE),"")</f>
        <v/>
      </c>
      <c r="F11" s="52" t="str">
        <f ca="1">IFERROR(VLOOKUP($C$5&amp;$A11,'1R_logical_data-model-APR2020'!$B$2:$L$317,9,FALSE),"")</f>
        <v>T</v>
      </c>
      <c r="G11" s="53" t="str">
        <f ca="1">IFERROR(HYPERLINK("#"&amp;VLOOKUP($C$5&amp;$A11,'1R_logical_data-model-APR2020'!$B$2:$L$317,7,FALSE)&amp;"!A1",VLOOKUP($C$5&amp;$A11,'1R_logical_data-model-APR2020'!$B$2:$L$317,7,FALSE)),"")</f>
        <v/>
      </c>
    </row>
    <row r="12" spans="1:7" s="42" customFormat="1" ht="55" customHeight="1" x14ac:dyDescent="0.25">
      <c r="A12" s="56">
        <v>2</v>
      </c>
      <c r="B12" s="54" t="str">
        <f ca="1">IFERROR(VLOOKUP($C$5&amp;$A12,'1R_logical_data-model-APR2020'!$B$2:$L$317,6,FALSE),"")</f>
        <v>documentName</v>
      </c>
      <c r="C12" s="50" t="str">
        <f ca="1">IFERROR(VLOOKUP($C$5&amp;$A12,'1R_logical_data-model-APR2020'!$B$2:$L$317,8,FALSE),"")</f>
        <v xml:space="preserve">If no DocumentType provided, name of the referenced document </v>
      </c>
      <c r="D12" s="51" t="str">
        <f ca="1">IFERROR(VLOOKUP($C$5&amp;$A12,'1R_logical_data-model-APR2020'!$B$2:$L$317,10,FALSE),"")</f>
        <v/>
      </c>
      <c r="E12" s="52" t="str">
        <f ca="1">IFERROR(VLOOKUP($C$5&amp;$A12,'1R_logical_data-model-APR2020'!$B$2:$L$317,11,FALSE),"")</f>
        <v/>
      </c>
      <c r="F12" s="52" t="str">
        <f ca="1">IFERROR(VLOOKUP($C$5&amp;$A12,'1R_logical_data-model-APR2020'!$B$2:$L$317,9,FALSE),"")</f>
        <v>T</v>
      </c>
      <c r="G12" s="53" t="str">
        <f ca="1">IFERROR(HYPERLINK("#"&amp;VLOOKUP($C$5&amp;$A12,'1R_logical_data-model-APR2020'!$B$2:$L$317,7,FALSE)&amp;"!A1",VLOOKUP($C$5&amp;$A12,'1R_logical_data-model-APR2020'!$B$2:$L$317,7,FALSE)),"")</f>
        <v/>
      </c>
    </row>
    <row r="13" spans="1:7" s="42" customFormat="1" ht="55" customHeight="1" x14ac:dyDescent="0.25">
      <c r="A13" s="56">
        <v>3</v>
      </c>
      <c r="B13" s="54" t="str">
        <f ca="1">IFERROR(VLOOKUP($C$5&amp;$A13,'1R_logical_data-model-APR2020'!$B$2:$L$317,6,FALSE),"")</f>
        <v>documentOriginator</v>
      </c>
      <c r="C13" s="50" t="str">
        <f ca="1">IFERROR(VLOOKUP($C$5&amp;$A13,'1R_logical_data-model-APR2020'!$B$2:$L$317,8,FALSE),"")</f>
        <v>Document originator details and contacts</v>
      </c>
      <c r="D13" s="51">
        <f ca="1">IFERROR(VLOOKUP($C$5&amp;$A13,'1R_logical_data-model-APR2020'!$B$2:$L$317,10,FALSE),"")</f>
        <v>0</v>
      </c>
      <c r="E13" s="52" t="str">
        <f ca="1">IFERROR(VLOOKUP($C$5&amp;$A13,'1R_logical_data-model-APR2020'!$B$2:$L$317,11,FALSE),"")</f>
        <v/>
      </c>
      <c r="F13" s="52" t="str">
        <f ca="1">IFERROR(VLOOKUP($C$5&amp;$A13,'1R_logical_data-model-APR2020'!$B$2:$L$317,9,FALSE),"")</f>
        <v>E</v>
      </c>
      <c r="G13" s="53" t="str">
        <f ca="1">IFERROR(HYPERLINK("#"&amp;VLOOKUP($C$5&amp;$A13,'1R_logical_data-model-APR2020'!$B$2:$L$317,7,FALSE)&amp;"!A1",VLOOKUP($C$5&amp;$A13,'1R_logical_data-model-APR2020'!$B$2:$L$317,7,FALSE)),"")</f>
        <v>Company</v>
      </c>
    </row>
    <row r="14" spans="1:7" s="42" customFormat="1" ht="55" customHeight="1" x14ac:dyDescent="0.25">
      <c r="A14" s="56">
        <v>4</v>
      </c>
      <c r="B14" s="54" t="str">
        <f ca="1">IFERROR(VLOOKUP($C$5&amp;$A14,'1R_logical_data-model-APR2020'!$B$2:$L$317,6,FALSE),"")</f>
        <v>documentType</v>
      </c>
      <c r="C14" s="50" t="str">
        <f ca="1">IFERROR(VLOOKUP($C$5&amp;$A14,'1R_logical_data-model-APR2020'!$B$2:$L$317,8,FALSE),"")</f>
        <v>Type of the referenced document . Refer UNEDIFACT 1001  e.g. 740 - Air Waybill</v>
      </c>
      <c r="D14" s="51" t="str">
        <f ca="1">IFERROR(VLOOKUP($C$5&amp;$A14,'1R_logical_data-model-APR2020'!$B$2:$L$317,10,FALSE),"")</f>
        <v/>
      </c>
      <c r="E14" s="52" t="str">
        <f ca="1">IFERROR(VLOOKUP($C$5&amp;$A14,'1R_logical_data-model-APR2020'!$B$2:$L$317,11,FALSE),"")</f>
        <v/>
      </c>
      <c r="F14" s="52" t="str">
        <f ca="1">IFERROR(VLOOKUP($C$5&amp;$A14,'1R_logical_data-model-APR2020'!$B$2:$L$317,9,FALSE),"")</f>
        <v>T</v>
      </c>
      <c r="G14" s="53" t="str">
        <f ca="1">IFERROR(HYPERLINK("#"&amp;VLOOKUP($C$5&amp;$A14,'1R_logical_data-model-APR2020'!$B$2:$L$317,7,FALSE)&amp;"!A1",VLOOKUP($C$5&amp;$A14,'1R_logical_data-model-APR2020'!$B$2:$L$317,7,FALSE)),"")</f>
        <v/>
      </c>
    </row>
    <row r="15" spans="1:7" s="42" customFormat="1" ht="55" customHeight="1" x14ac:dyDescent="0.25">
      <c r="A15" s="56">
        <v>5</v>
      </c>
      <c r="B15" s="54" t="str">
        <f ca="1">IFERROR(VLOOKUP($C$5&amp;$A15,'1R_logical_data-model-APR2020'!$B$2:$L$317,6,FALSE),"")</f>
        <v>documentVersion</v>
      </c>
      <c r="C15" s="50" t="str">
        <f ca="1">IFERROR(VLOOKUP($C$5&amp;$A15,'1R_logical_data-model-APR2020'!$B$2:$L$317,8,FALSE),"")</f>
        <v>Document version number</v>
      </c>
      <c r="D15" s="51" t="str">
        <f ca="1">IFERROR(VLOOKUP($C$5&amp;$A15,'1R_logical_data-model-APR2020'!$B$2:$L$317,10,FALSE),"")</f>
        <v/>
      </c>
      <c r="E15" s="52" t="str">
        <f ca="1">IFERROR(VLOOKUP($C$5&amp;$A15,'1R_logical_data-model-APR2020'!$B$2:$L$317,11,FALSE),"")</f>
        <v/>
      </c>
      <c r="F15" s="52" t="str">
        <f ca="1">IFERROR(VLOOKUP($C$5&amp;$A15,'1R_logical_data-model-APR2020'!$B$2:$L$317,9,FALSE),"")</f>
        <v>T</v>
      </c>
      <c r="G15" s="53" t="str">
        <f ca="1">IFERROR(HYPERLINK("#"&amp;VLOOKUP($C$5&amp;$A15,'1R_logical_data-model-APR2020'!$B$2:$L$317,7,FALSE)&amp;"!A1",VLOOKUP($C$5&amp;$A15,'1R_logical_data-model-APR2020'!$B$2:$L$317,7,FALSE)),"")</f>
        <v/>
      </c>
    </row>
    <row r="16" spans="1:7" s="42" customFormat="1" ht="55" customHeight="1" x14ac:dyDescent="0.25">
      <c r="A16" s="56">
        <v>6</v>
      </c>
      <c r="B16" s="54" t="str">
        <f ca="1">IFERROR(VLOOKUP($C$5&amp;$A16,'1R_logical_data-model-APR2020'!$B$2:$L$317,6,FALSE),"")</f>
        <v/>
      </c>
      <c r="C16" s="50" t="str">
        <f ca="1">IFERROR(VLOOKUP($C$5&amp;$A16,'1R_logical_data-model-APR2020'!$B$2:$L$317,8,FALSE),"")</f>
        <v/>
      </c>
      <c r="D16" s="51" t="str">
        <f ca="1">IFERROR(VLOOKUP($C$5&amp;$A16,'1R_logical_data-model-APR2020'!$B$2:$L$317,10,FALSE),"")</f>
        <v/>
      </c>
      <c r="E16" s="52" t="str">
        <f ca="1">IFERROR(VLOOKUP($C$5&amp;$A16,'1R_logical_data-model-APR2020'!$B$2:$L$317,11,FALSE),"")</f>
        <v/>
      </c>
      <c r="F16" s="52" t="str">
        <f ca="1">IFERROR(VLOOKUP($C$5&amp;$A16,'1R_logical_data-model-APR2020'!$B$2:$L$317,9,FALSE),"")</f>
        <v/>
      </c>
      <c r="G16" s="53" t="str">
        <f ca="1">IFERROR(HYPERLINK("#"&amp;VLOOKUP($C$5&amp;$A16,'1R_logical_data-model-APR2020'!$B$2:$L$317,7,FALSE)&amp;"!A1",VLOOKUP($C$5&amp;$A16,'1R_logical_data-model-APR2020'!$B$2:$L$317,7,FALSE)),"")</f>
        <v/>
      </c>
    </row>
    <row r="17" spans="1:7" s="42" customFormat="1" ht="55" customHeight="1" x14ac:dyDescent="0.25">
      <c r="A17" s="56">
        <v>7</v>
      </c>
      <c r="B17" s="54" t="str">
        <f ca="1">IFERROR(VLOOKUP($C$5&amp;$A17,'1R_logical_data-model-APR2020'!$B$2:$L$317,6,FALSE),"")</f>
        <v/>
      </c>
      <c r="C17" s="50" t="str">
        <f ca="1">IFERROR(VLOOKUP($C$5&amp;$A17,'1R_logical_data-model-APR2020'!$B$2:$L$317,8,FALSE),"")</f>
        <v/>
      </c>
      <c r="D17" s="51" t="str">
        <f ca="1">IFERROR(VLOOKUP($C$5&amp;$A17,'1R_logical_data-model-APR2020'!$B$2:$L$317,10,FALSE),"")</f>
        <v/>
      </c>
      <c r="E17" s="52" t="str">
        <f ca="1">IFERROR(VLOOKUP($C$5&amp;$A17,'1R_logical_data-model-APR2020'!$B$2:$L$317,11,FALSE),"")</f>
        <v/>
      </c>
      <c r="F17" s="52" t="str">
        <f ca="1">IFERROR(VLOOKUP($C$5&amp;$A17,'1R_logical_data-model-APR2020'!$B$2:$L$317,9,FALSE),"")</f>
        <v/>
      </c>
      <c r="G17" s="53" t="str">
        <f ca="1">IFERROR(HYPERLINK("#"&amp;VLOOKUP($C$5&amp;$A17,'1R_logical_data-model-APR2020'!$B$2:$L$317,7,FALSE)&amp;"!A1",VLOOKUP($C$5&amp;$A17,'1R_logical_data-model-APR2020'!$B$2:$L$317,7,FALSE)),"")</f>
        <v/>
      </c>
    </row>
    <row r="18" spans="1:7" s="42" customFormat="1" ht="55" customHeight="1" x14ac:dyDescent="0.25">
      <c r="A18" s="56">
        <v>8</v>
      </c>
      <c r="B18" s="54" t="str">
        <f ca="1">IFERROR(VLOOKUP($C$5&amp;$A18,'1R_logical_data-model-APR2020'!$B$2:$L$317,6,FALSE),"")</f>
        <v/>
      </c>
      <c r="C18" s="50" t="str">
        <f ca="1">IFERROR(VLOOKUP($C$5&amp;$A18,'1R_logical_data-model-APR2020'!$B$2:$L$317,8,FALSE),"")</f>
        <v/>
      </c>
      <c r="D18" s="51" t="str">
        <f ca="1">IFERROR(VLOOKUP($C$5&amp;$A18,'1R_logical_data-model-APR2020'!$B$2:$L$317,10,FALSE),"")</f>
        <v/>
      </c>
      <c r="E18" s="52" t="str">
        <f ca="1">IFERROR(VLOOKUP($C$5&amp;$A18,'1R_logical_data-model-APR2020'!$B$2:$L$317,11,FALSE),"")</f>
        <v/>
      </c>
      <c r="F18" s="52" t="str">
        <f ca="1">IFERROR(VLOOKUP($C$5&amp;$A18,'1R_logical_data-model-APR2020'!$B$2:$L$317,9,FALSE),"")</f>
        <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
      </c>
      <c r="C19" s="50" t="str">
        <f ca="1">IFERROR(VLOOKUP($C$5&amp;$A19,'1R_logical_data-model-APR2020'!$B$2:$L$317,8,FALSE),"")</f>
        <v/>
      </c>
      <c r="D19" s="51" t="str">
        <f ca="1">IFERROR(VLOOKUP($C$5&amp;$A19,'1R_logical_data-model-APR2020'!$B$2:$L$317,10,FALSE),"")</f>
        <v/>
      </c>
      <c r="E19" s="52" t="str">
        <f ca="1">IFERROR(VLOOKUP($C$5&amp;$A19,'1R_logical_data-model-APR2020'!$B$2:$L$317,11,FALSE),"")</f>
        <v/>
      </c>
      <c r="F19" s="52" t="str">
        <f ca="1">IFERROR(VLOOKUP($C$5&amp;$A19,'1R_logical_data-model-APR2020'!$B$2:$L$317,9,FALSE),"")</f>
        <v/>
      </c>
      <c r="G19" s="53" t="str">
        <f ca="1">IFERROR(HYPERLINK("#"&amp;VLOOKUP($C$5&amp;$A19,'1R_logical_data-model-APR2020'!$B$2:$L$317,7,FALSE)&amp;"!A1",VLOOKUP($C$5&amp;$A19,'1R_logical_data-model-APR2020'!$B$2:$L$317,7,FALSE)),"")</f>
        <v/>
      </c>
    </row>
    <row r="20" spans="1:7" s="42" customFormat="1" ht="55" customHeight="1" x14ac:dyDescent="0.25">
      <c r="A20" s="56">
        <v>10</v>
      </c>
      <c r="B20" s="54" t="str">
        <f ca="1">IFERROR(VLOOKUP($C$5&amp;$A20,'1R_logical_data-model-APR2020'!$B$2:$L$317,6,FALSE),"")</f>
        <v/>
      </c>
      <c r="C20" s="50" t="str">
        <f ca="1">IFERROR(VLOOKUP($C$5&amp;$A20,'1R_logical_data-model-APR2020'!$B$2:$L$317,8,FALSE),"")</f>
        <v/>
      </c>
      <c r="D20" s="51" t="str">
        <f ca="1">IFERROR(VLOOKUP($C$5&amp;$A20,'1R_logical_data-model-APR2020'!$B$2:$L$317,10,FALSE),"")</f>
        <v/>
      </c>
      <c r="E20" s="52" t="str">
        <f ca="1">IFERROR(VLOOKUP($C$5&amp;$A20,'1R_logical_data-model-APR2020'!$B$2:$L$317,11,FALSE),"")</f>
        <v/>
      </c>
      <c r="F20" s="52" t="str">
        <f ca="1">IFERROR(VLOOKUP($C$5&amp;$A20,'1R_logical_data-model-APR2020'!$B$2:$L$317,9,FALSE),"")</f>
        <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
      </c>
      <c r="C21" s="50" t="str">
        <f ca="1">IFERROR(VLOOKUP($C$5&amp;$A21,'1R_logical_data-model-APR2020'!$B$2:$L$317,8,FALSE),"")</f>
        <v/>
      </c>
      <c r="D21" s="51" t="str">
        <f ca="1">IFERROR(VLOOKUP($C$5&amp;$A21,'1R_logical_data-model-APR2020'!$B$2:$L$317,10,FALSE),"")</f>
        <v/>
      </c>
      <c r="E21" s="52" t="str">
        <f ca="1">IFERROR(VLOOKUP($C$5&amp;$A21,'1R_logical_data-model-APR2020'!$B$2:$L$317,11,FALSE),"")</f>
        <v/>
      </c>
      <c r="F21" s="52" t="str">
        <f ca="1">IFERROR(VLOOKUP($C$5&amp;$A21,'1R_logical_data-model-APR2020'!$B$2:$L$317,9,FALSE),"")</f>
        <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77" priority="2">
      <formula>$B11=""</formula>
    </cfRule>
  </conditionalFormatting>
  <conditionalFormatting sqref="B12:G40">
    <cfRule type="expression" dxfId="76" priority="1">
      <formula>$B12=""</formula>
    </cfRule>
  </conditionalFormatting>
  <hyperlinks>
    <hyperlink ref="E5:E6" location="Display!A1" display="Back to Display" xr:uid="{330ABCA2-67D0-41A0-9F58-4F793F2EB31B}"/>
    <hyperlink ref="E5:G6" location="'MOP vs Data Model'!A1" display="Back to &quot;MOP vs Data Model&quot; screen" xr:uid="{F995B0CF-C30D-44A1-B64F-3C11D587C71D}"/>
  </hyperlinks>
  <pageMargins left="0.7" right="0.7" top="0.75" bottom="0.75" header="0.3" footer="0.3"/>
  <pageSetup orientation="portrait" horizontalDpi="1200" verticalDpi="120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3B94D-395C-443B-8F13-27CBF4023D9D}">
  <sheetPr codeName="Sheet59">
    <tabColor rgb="FF00B050"/>
  </sheetPr>
  <dimension ref="A5:G40"/>
  <sheetViews>
    <sheetView showGridLines="0" zoomScaleNormal="100" workbookViewId="0">
      <selection activeCell="B14" sqref="B14"/>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Event</v>
      </c>
      <c r="E5" s="110" t="s">
        <v>746</v>
      </c>
      <c r="F5" s="110"/>
      <c r="G5" s="110"/>
    </row>
    <row r="6" spans="1:7" x14ac:dyDescent="0.25">
      <c r="B6" s="46" t="s">
        <v>729</v>
      </c>
      <c r="C6" s="48" t="str">
        <f ca="1">VLOOKUP(C5,parameters!$B$97:$C$142,2,FALSE)</f>
        <v>Common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dateTime</v>
      </c>
      <c r="C11" s="50" t="str">
        <f ca="1">IFERROR(VLOOKUP($C$5&amp;$A11,'1R_logical_data-model-APR2020'!$B$2:$L$317,8,FALSE),"")</f>
        <v>Date and time of the event</v>
      </c>
      <c r="D11" s="51" t="str">
        <f ca="1">IFERROR(VLOOKUP($C$5&amp;$A11,'1R_logical_data-model-APR2020'!$B$2:$L$317,10,FALSE),"")</f>
        <v>M</v>
      </c>
      <c r="E11" s="52" t="str">
        <f ca="1">IFERROR(VLOOKUP($C$5&amp;$A11,'1R_logical_data-model-APR2020'!$B$2:$L$317,11,FALSE),"")</f>
        <v/>
      </c>
      <c r="F11" s="52" t="str">
        <f ca="1">IFERROR(VLOOKUP($C$5&amp;$A11,'1R_logical_data-model-APR2020'!$B$2:$L$317,9,FALSE),"")</f>
        <v>D</v>
      </c>
      <c r="G11" s="53" t="str">
        <f ca="1">IFERROR(HYPERLINK("#"&amp;VLOOKUP($C$5&amp;$A11,'1R_logical_data-model-APR2020'!$B$2:$L$317,7,FALSE)&amp;"!A1",VLOOKUP($C$5&amp;$A11,'1R_logical_data-model-APR2020'!$B$2:$L$317,7,FALSE)),"")</f>
        <v/>
      </c>
    </row>
    <row r="12" spans="1:7" s="42" customFormat="1" ht="55" customHeight="1" x14ac:dyDescent="0.25">
      <c r="A12" s="56">
        <v>2</v>
      </c>
      <c r="B12" s="54" t="str">
        <f ca="1">IFERROR(VLOOKUP($C$5&amp;$A12,'1R_logical_data-model-APR2020'!$B$2:$L$317,6,FALSE),"")</f>
        <v>eventCode</v>
      </c>
      <c r="C12" s="50" t="str">
        <f ca="1">IFERROR(VLOOKUP($C$5&amp;$A12,'1R_logical_data-model-APR2020'!$B$2:$L$317,8,FALSE),"")</f>
        <v>Movement or milestone code. Refer CXML Code List 1.18, e.g. DEP, ARR, FOH, RCS</v>
      </c>
      <c r="D12" s="51">
        <f ca="1">IFERROR(VLOOKUP($C$5&amp;$A12,'1R_logical_data-model-APR2020'!$B$2:$L$317,10,FALSE),"")</f>
        <v>0</v>
      </c>
      <c r="E12" s="52">
        <f ca="1">IFERROR(VLOOKUP($C$5&amp;$A12,'1R_logical_data-model-APR2020'!$B$2:$L$317,11,FALSE),"")</f>
        <v>0</v>
      </c>
      <c r="F12" s="52" t="str">
        <f ca="1">IFERROR(VLOOKUP($C$5&amp;$A12,'1R_logical_data-model-APR2020'!$B$2:$L$317,9,FALSE),"")</f>
        <v>T</v>
      </c>
      <c r="G12" s="53" t="str">
        <f ca="1">IFERROR(HYPERLINK("#"&amp;VLOOKUP($C$5&amp;$A12,'1R_logical_data-model-APR2020'!$B$2:$L$317,7,FALSE)&amp;"!A1",VLOOKUP($C$5&amp;$A12,'1R_logical_data-model-APR2020'!$B$2:$L$317,7,FALSE)),"")</f>
        <v/>
      </c>
    </row>
    <row r="13" spans="1:7" s="42" customFormat="1" ht="55" customHeight="1" x14ac:dyDescent="0.25">
      <c r="A13" s="56">
        <v>3</v>
      </c>
      <c r="B13" s="54" t="str">
        <f ca="1">IFERROR(VLOOKUP($C$5&amp;$A13,'1R_logical_data-model-APR2020'!$B$2:$L$317,6,FALSE),"")</f>
        <v>eventName</v>
      </c>
      <c r="C13" s="50" t="str">
        <f ca="1">IFERROR(VLOOKUP($C$5&amp;$A13,'1R_logical_data-model-APR2020'!$B$2:$L$317,8,FALSE),"")</f>
        <v>If no EventCode provided, event name - e.g. Security clearance</v>
      </c>
      <c r="D13" s="51">
        <f ca="1">IFERROR(VLOOKUP($C$5&amp;$A13,'1R_logical_data-model-APR2020'!$B$2:$L$317,10,FALSE),"")</f>
        <v>0</v>
      </c>
      <c r="E13" s="52">
        <f ca="1">IFERROR(VLOOKUP($C$5&amp;$A13,'1R_logical_data-model-APR2020'!$B$2:$L$317,11,FALSE),"")</f>
        <v>0</v>
      </c>
      <c r="F13" s="52" t="str">
        <f ca="1">IFERROR(VLOOKUP($C$5&amp;$A13,'1R_logical_data-model-APR2020'!$B$2:$L$317,9,FALSE),"")</f>
        <v>T</v>
      </c>
      <c r="G13" s="53" t="str">
        <f ca="1">IFERROR(HYPERLINK("#"&amp;VLOOKUP($C$5&amp;$A13,'1R_logical_data-model-APR2020'!$B$2:$L$317,7,FALSE)&amp;"!A1",VLOOKUP($C$5&amp;$A13,'1R_logical_data-model-APR2020'!$B$2:$L$317,7,FALSE)),"")</f>
        <v/>
      </c>
    </row>
    <row r="14" spans="1:7" s="42" customFormat="1" ht="55" customHeight="1" x14ac:dyDescent="0.25">
      <c r="A14" s="56">
        <v>4</v>
      </c>
      <c r="B14" s="54" t="str">
        <f ca="1">IFERROR(VLOOKUP($C$5&amp;$A14,'1R_logical_data-model-APR2020'!$B$2:$L$317,6,FALSE),"")</f>
        <v>eventTypeIndicator</v>
      </c>
      <c r="C14" s="50" t="str">
        <f ca="1">IFERROR(VLOOKUP($C$5&amp;$A14,'1R_logical_data-model-APR2020'!$B$2:$L$317,8,FALSE),"")</f>
        <v>Indicates type of event e.g.  Scheduled, Estimated, Actual</v>
      </c>
      <c r="D14" s="51" t="str">
        <f ca="1">IFERROR(VLOOKUP($C$5&amp;$A14,'1R_logical_data-model-APR2020'!$B$2:$L$317,10,FALSE),"")</f>
        <v>M</v>
      </c>
      <c r="E14" s="52">
        <f ca="1">IFERROR(VLOOKUP($C$5&amp;$A14,'1R_logical_data-model-APR2020'!$B$2:$L$317,11,FALSE),"")</f>
        <v>0</v>
      </c>
      <c r="F14" s="52" t="str">
        <f ca="1">IFERROR(VLOOKUP($C$5&amp;$A14,'1R_logical_data-model-APR2020'!$B$2:$L$317,9,FALSE),"")</f>
        <v>T</v>
      </c>
      <c r="G14" s="53" t="str">
        <f ca="1">IFERROR(HYPERLINK("#"&amp;VLOOKUP($C$5&amp;$A14,'1R_logical_data-model-APR2020'!$B$2:$L$317,7,FALSE)&amp;"!A1",VLOOKUP($C$5&amp;$A14,'1R_logical_data-model-APR2020'!$B$2:$L$317,7,FALSE)),"")</f>
        <v/>
      </c>
    </row>
    <row r="15" spans="1:7" s="42" customFormat="1" ht="55" customHeight="1" x14ac:dyDescent="0.25">
      <c r="A15" s="56">
        <v>5</v>
      </c>
      <c r="B15" s="54" t="str">
        <f ca="1">IFERROR(VLOOKUP($C$5&amp;$A15,'1R_logical_data-model-APR2020'!$B$2:$L$317,6,FALSE),"")</f>
        <v>location</v>
      </c>
      <c r="C15" s="50" t="str">
        <f ca="1">IFERROR(VLOOKUP($C$5&amp;$A15,'1R_logical_data-model-APR2020'!$B$2:$L$317,8,FALSE),"")</f>
        <v>Location of event</v>
      </c>
      <c r="D15" s="51">
        <f ca="1">IFERROR(VLOOKUP($C$5&amp;$A15,'1R_logical_data-model-APR2020'!$B$2:$L$317,10,FALSE),"")</f>
        <v>0</v>
      </c>
      <c r="E15" s="52" t="str">
        <f ca="1">IFERROR(VLOOKUP($C$5&amp;$A15,'1R_logical_data-model-APR2020'!$B$2:$L$317,11,FALSE),"")</f>
        <v/>
      </c>
      <c r="F15" s="52" t="str">
        <f ca="1">IFERROR(VLOOKUP($C$5&amp;$A15,'1R_logical_data-model-APR2020'!$B$2:$L$317,9,FALSE),"")</f>
        <v>E</v>
      </c>
      <c r="G15" s="53" t="str">
        <f ca="1">IFERROR(HYPERLINK("#"&amp;VLOOKUP($C$5&amp;$A15,'1R_logical_data-model-APR2020'!$B$2:$L$317,7,FALSE)&amp;"!A1",VLOOKUP($C$5&amp;$A15,'1R_logical_data-model-APR2020'!$B$2:$L$317,7,FALSE)),"")</f>
        <v>Location</v>
      </c>
    </row>
    <row r="16" spans="1:7" s="42" customFormat="1" ht="55" customHeight="1" x14ac:dyDescent="0.25">
      <c r="A16" s="56">
        <v>6</v>
      </c>
      <c r="B16" s="54" t="str">
        <f ca="1">IFERROR(VLOOKUP($C$5&amp;$A16,'1R_logical_data-model-APR2020'!$B$2:$L$317,6,FALSE),"")</f>
        <v>performedBy</v>
      </c>
      <c r="C16" s="50" t="str">
        <f ca="1">IFERROR(VLOOKUP($C$5&amp;$A16,'1R_logical_data-model-APR2020'!$B$2:$L$317,8,FALSE),"")</f>
        <v>Party performing the event</v>
      </c>
      <c r="D16" s="51">
        <f ca="1">IFERROR(VLOOKUP($C$5&amp;$A16,'1R_logical_data-model-APR2020'!$B$2:$L$317,10,FALSE),"")</f>
        <v>0</v>
      </c>
      <c r="E16" s="52" t="str">
        <f ca="1">IFERROR(VLOOKUP($C$5&amp;$A16,'1R_logical_data-model-APR2020'!$B$2:$L$317,11,FALSE),"")</f>
        <v/>
      </c>
      <c r="F16" s="52" t="str">
        <f ca="1">IFERROR(VLOOKUP($C$5&amp;$A16,'1R_logical_data-model-APR2020'!$B$2:$L$317,9,FALSE),"")</f>
        <v>E</v>
      </c>
      <c r="G16" s="53" t="str">
        <f ca="1">IFERROR(HYPERLINK("#"&amp;VLOOKUP($C$5&amp;$A16,'1R_logical_data-model-APR2020'!$B$2:$L$317,7,FALSE)&amp;"!A1",VLOOKUP($C$5&amp;$A16,'1R_logical_data-model-APR2020'!$B$2:$L$317,7,FALSE)),"")</f>
        <v>Company</v>
      </c>
    </row>
    <row r="17" spans="1:7" s="42" customFormat="1" ht="55" customHeight="1" x14ac:dyDescent="0.25">
      <c r="A17" s="56">
        <v>7</v>
      </c>
      <c r="B17" s="54" t="str">
        <f ca="1">IFERROR(VLOOKUP($C$5&amp;$A17,'1R_logical_data-model-APR2020'!$B$2:$L$317,6,FALSE),"")</f>
        <v/>
      </c>
      <c r="C17" s="50" t="str">
        <f ca="1">IFERROR(VLOOKUP($C$5&amp;$A17,'1R_logical_data-model-APR2020'!$B$2:$L$317,8,FALSE),"")</f>
        <v/>
      </c>
      <c r="D17" s="51" t="str">
        <f ca="1">IFERROR(VLOOKUP($C$5&amp;$A17,'1R_logical_data-model-APR2020'!$B$2:$L$317,10,FALSE),"")</f>
        <v/>
      </c>
      <c r="E17" s="52" t="str">
        <f ca="1">IFERROR(VLOOKUP($C$5&amp;$A17,'1R_logical_data-model-APR2020'!$B$2:$L$317,11,FALSE),"")</f>
        <v/>
      </c>
      <c r="F17" s="52" t="str">
        <f ca="1">IFERROR(VLOOKUP($C$5&amp;$A17,'1R_logical_data-model-APR2020'!$B$2:$L$317,9,FALSE),"")</f>
        <v/>
      </c>
      <c r="G17" s="53" t="str">
        <f ca="1">IFERROR(HYPERLINK("#"&amp;VLOOKUP($C$5&amp;$A17,'1R_logical_data-model-APR2020'!$B$2:$L$317,7,FALSE)&amp;"!A1",VLOOKUP($C$5&amp;$A17,'1R_logical_data-model-APR2020'!$B$2:$L$317,7,FALSE)),"")</f>
        <v/>
      </c>
    </row>
    <row r="18" spans="1:7" s="42" customFormat="1" ht="55" customHeight="1" x14ac:dyDescent="0.25">
      <c r="A18" s="56">
        <v>8</v>
      </c>
      <c r="B18" s="54" t="str">
        <f ca="1">IFERROR(VLOOKUP($C$5&amp;$A18,'1R_logical_data-model-APR2020'!$B$2:$L$317,6,FALSE),"")</f>
        <v/>
      </c>
      <c r="C18" s="50" t="str">
        <f ca="1">IFERROR(VLOOKUP($C$5&amp;$A18,'1R_logical_data-model-APR2020'!$B$2:$L$317,8,FALSE),"")</f>
        <v/>
      </c>
      <c r="D18" s="51" t="str">
        <f ca="1">IFERROR(VLOOKUP($C$5&amp;$A18,'1R_logical_data-model-APR2020'!$B$2:$L$317,10,FALSE),"")</f>
        <v/>
      </c>
      <c r="E18" s="52" t="str">
        <f ca="1">IFERROR(VLOOKUP($C$5&amp;$A18,'1R_logical_data-model-APR2020'!$B$2:$L$317,11,FALSE),"")</f>
        <v/>
      </c>
      <c r="F18" s="52" t="str">
        <f ca="1">IFERROR(VLOOKUP($C$5&amp;$A18,'1R_logical_data-model-APR2020'!$B$2:$L$317,9,FALSE),"")</f>
        <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
      </c>
      <c r="C19" s="50" t="str">
        <f ca="1">IFERROR(VLOOKUP($C$5&amp;$A19,'1R_logical_data-model-APR2020'!$B$2:$L$317,8,FALSE),"")</f>
        <v/>
      </c>
      <c r="D19" s="51" t="str">
        <f ca="1">IFERROR(VLOOKUP($C$5&amp;$A19,'1R_logical_data-model-APR2020'!$B$2:$L$317,10,FALSE),"")</f>
        <v/>
      </c>
      <c r="E19" s="52" t="str">
        <f ca="1">IFERROR(VLOOKUP($C$5&amp;$A19,'1R_logical_data-model-APR2020'!$B$2:$L$317,11,FALSE),"")</f>
        <v/>
      </c>
      <c r="F19" s="52" t="str">
        <f ca="1">IFERROR(VLOOKUP($C$5&amp;$A19,'1R_logical_data-model-APR2020'!$B$2:$L$317,9,FALSE),"")</f>
        <v/>
      </c>
      <c r="G19" s="53" t="str">
        <f ca="1">IFERROR(HYPERLINK("#"&amp;VLOOKUP($C$5&amp;$A19,'1R_logical_data-model-APR2020'!$B$2:$L$317,7,FALSE)&amp;"!A1",VLOOKUP($C$5&amp;$A19,'1R_logical_data-model-APR2020'!$B$2:$L$317,7,FALSE)),"")</f>
        <v/>
      </c>
    </row>
    <row r="20" spans="1:7" s="42" customFormat="1" ht="55" customHeight="1" x14ac:dyDescent="0.25">
      <c r="A20" s="56">
        <v>10</v>
      </c>
      <c r="B20" s="54" t="str">
        <f ca="1">IFERROR(VLOOKUP($C$5&amp;$A20,'1R_logical_data-model-APR2020'!$B$2:$L$317,6,FALSE),"")</f>
        <v/>
      </c>
      <c r="C20" s="50" t="str">
        <f ca="1">IFERROR(VLOOKUP($C$5&amp;$A20,'1R_logical_data-model-APR2020'!$B$2:$L$317,8,FALSE),"")</f>
        <v/>
      </c>
      <c r="D20" s="51" t="str">
        <f ca="1">IFERROR(VLOOKUP($C$5&amp;$A20,'1R_logical_data-model-APR2020'!$B$2:$L$317,10,FALSE),"")</f>
        <v/>
      </c>
      <c r="E20" s="52" t="str">
        <f ca="1">IFERROR(VLOOKUP($C$5&amp;$A20,'1R_logical_data-model-APR2020'!$B$2:$L$317,11,FALSE),"")</f>
        <v/>
      </c>
      <c r="F20" s="52" t="str">
        <f ca="1">IFERROR(VLOOKUP($C$5&amp;$A20,'1R_logical_data-model-APR2020'!$B$2:$L$317,9,FALSE),"")</f>
        <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
      </c>
      <c r="C21" s="50" t="str">
        <f ca="1">IFERROR(VLOOKUP($C$5&amp;$A21,'1R_logical_data-model-APR2020'!$B$2:$L$317,8,FALSE),"")</f>
        <v/>
      </c>
      <c r="D21" s="51" t="str">
        <f ca="1">IFERROR(VLOOKUP($C$5&amp;$A21,'1R_logical_data-model-APR2020'!$B$2:$L$317,10,FALSE),"")</f>
        <v/>
      </c>
      <c r="E21" s="52" t="str">
        <f ca="1">IFERROR(VLOOKUP($C$5&amp;$A21,'1R_logical_data-model-APR2020'!$B$2:$L$317,11,FALSE),"")</f>
        <v/>
      </c>
      <c r="F21" s="52" t="str">
        <f ca="1">IFERROR(VLOOKUP($C$5&amp;$A21,'1R_logical_data-model-APR2020'!$B$2:$L$317,9,FALSE),"")</f>
        <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75" priority="2">
      <formula>$B11=""</formula>
    </cfRule>
  </conditionalFormatting>
  <conditionalFormatting sqref="B12:G40">
    <cfRule type="expression" dxfId="74" priority="1">
      <formula>$B12=""</formula>
    </cfRule>
  </conditionalFormatting>
  <hyperlinks>
    <hyperlink ref="E5:E6" location="Display!A1" display="Back to Display" xr:uid="{843747FC-3100-4E94-A414-4799949D23A8}"/>
    <hyperlink ref="E5:G6" location="'MOP vs Data Model'!A1" display="Back to &quot;MOP vs Data Model&quot; screen" xr:uid="{35BC2E81-38E2-4472-819F-1BD14720E9BC}"/>
  </hyperlinks>
  <pageMargins left="0.7" right="0.7" top="0.75" bottom="0.75" header="0.3" footer="0.3"/>
  <pageSetup orientation="portrait" horizontalDpi="1200" verticalDpi="12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7897E-B13F-45A0-A001-B890232D71E6}">
  <sheetPr codeName="Sheet58">
    <tabColor rgb="FF00B050"/>
  </sheetPr>
  <dimension ref="A5:G40"/>
  <sheetViews>
    <sheetView showGridLines="0" zoomScaleNormal="100" workbookViewId="0">
      <selection activeCell="G12" sqref="G12"/>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Dimensions</v>
      </c>
      <c r="E5" s="110" t="s">
        <v>746</v>
      </c>
      <c r="F5" s="110"/>
      <c r="G5" s="110"/>
    </row>
    <row r="6" spans="1:7" x14ac:dyDescent="0.25">
      <c r="B6" s="46" t="s">
        <v>729</v>
      </c>
      <c r="C6" s="48" t="str">
        <f ca="1">VLOOKUP(C5,parameters!$B$97:$C$142,2,FALSE)</f>
        <v>Common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height</v>
      </c>
      <c r="C11" s="50" t="str">
        <f ca="1">IFERROR(VLOOKUP($C$5&amp;$A11,'1R_logical_data-model-APR2020'!$B$2:$L$317,8,FALSE),"")</f>
        <v>Height</v>
      </c>
      <c r="D11" s="51">
        <f ca="1">IFERROR(VLOOKUP($C$5&amp;$A11,'1R_logical_data-model-APR2020'!$B$2:$L$317,10,FALSE),"")</f>
        <v>0</v>
      </c>
      <c r="E11" s="52" t="str">
        <f ca="1">IFERROR(VLOOKUP($C$5&amp;$A11,'1R_logical_data-model-APR2020'!$B$2:$L$317,11,FALSE),"")</f>
        <v/>
      </c>
      <c r="F11" s="52" t="str">
        <f ca="1">IFERROR(VLOOKUP($C$5&amp;$A11,'1R_logical_data-model-APR2020'!$B$2:$L$317,9,FALSE),"")</f>
        <v>E</v>
      </c>
      <c r="G11" s="53" t="str">
        <f ca="1">IFERROR(HYPERLINK("#"&amp;VLOOKUP($C$5&amp;$A11,'1R_logical_data-model-APR2020'!$B$2:$L$317,7,FALSE)&amp;"!A1",VLOOKUP($C$5&amp;$A11,'1R_logical_data-model-APR2020'!$B$2:$L$317,7,FALSE)),"")</f>
        <v>Value</v>
      </c>
    </row>
    <row r="12" spans="1:7" s="42" customFormat="1" ht="55" customHeight="1" x14ac:dyDescent="0.25">
      <c r="A12" s="56">
        <v>2</v>
      </c>
      <c r="B12" s="54" t="str">
        <f ca="1">IFERROR(VLOOKUP($C$5&amp;$A12,'1R_logical_data-model-APR2020'!$B$2:$L$317,6,FALSE),"")</f>
        <v>length</v>
      </c>
      <c r="C12" s="50" t="str">
        <f ca="1">IFERROR(VLOOKUP($C$5&amp;$A12,'1R_logical_data-model-APR2020'!$B$2:$L$317,8,FALSE),"")</f>
        <v>Lenght</v>
      </c>
      <c r="D12" s="51">
        <f ca="1">IFERROR(VLOOKUP($C$5&amp;$A12,'1R_logical_data-model-APR2020'!$B$2:$L$317,10,FALSE),"")</f>
        <v>0</v>
      </c>
      <c r="E12" s="52" t="str">
        <f ca="1">IFERROR(VLOOKUP($C$5&amp;$A12,'1R_logical_data-model-APR2020'!$B$2:$L$317,11,FALSE),"")</f>
        <v/>
      </c>
      <c r="F12" s="52" t="str">
        <f ca="1">IFERROR(VLOOKUP($C$5&amp;$A12,'1R_logical_data-model-APR2020'!$B$2:$L$317,9,FALSE),"")</f>
        <v>E</v>
      </c>
      <c r="G12" s="53" t="str">
        <f ca="1">IFERROR(HYPERLINK("#"&amp;VLOOKUP($C$5&amp;$A12,'1R_logical_data-model-APR2020'!$B$2:$L$317,7,FALSE)&amp;"!A1",VLOOKUP($C$5&amp;$A12,'1R_logical_data-model-APR2020'!$B$2:$L$317,7,FALSE)),"")</f>
        <v>Value</v>
      </c>
    </row>
    <row r="13" spans="1:7" s="42" customFormat="1" ht="55" customHeight="1" x14ac:dyDescent="0.25">
      <c r="A13" s="56">
        <v>3</v>
      </c>
      <c r="B13" s="54" t="str">
        <f ca="1">IFERROR(VLOOKUP($C$5&amp;$A13,'1R_logical_data-model-APR2020'!$B$2:$L$317,6,FALSE),"")</f>
        <v>volume</v>
      </c>
      <c r="C13" s="50" t="str">
        <f ca="1">IFERROR(VLOOKUP($C$5&amp;$A13,'1R_logical_data-model-APR2020'!$B$2:$L$317,8,FALSE),"")</f>
        <v>Volume</v>
      </c>
      <c r="D13" s="51">
        <f ca="1">IFERROR(VLOOKUP($C$5&amp;$A13,'1R_logical_data-model-APR2020'!$B$2:$L$317,10,FALSE),"")</f>
        <v>0</v>
      </c>
      <c r="E13" s="52" t="str">
        <f ca="1">IFERROR(VLOOKUP($C$5&amp;$A13,'1R_logical_data-model-APR2020'!$B$2:$L$317,11,FALSE),"")</f>
        <v/>
      </c>
      <c r="F13" s="52" t="str">
        <f ca="1">IFERROR(VLOOKUP($C$5&amp;$A13,'1R_logical_data-model-APR2020'!$B$2:$L$317,9,FALSE),"")</f>
        <v>E</v>
      </c>
      <c r="G13" s="53" t="str">
        <f ca="1">IFERROR(HYPERLINK("#"&amp;VLOOKUP($C$5&amp;$A13,'1R_logical_data-model-APR2020'!$B$2:$L$317,7,FALSE)&amp;"!A1",VLOOKUP($C$5&amp;$A13,'1R_logical_data-model-APR2020'!$B$2:$L$317,7,FALSE)),"")</f>
        <v>Value</v>
      </c>
    </row>
    <row r="14" spans="1:7" s="42" customFormat="1" ht="55" customHeight="1" x14ac:dyDescent="0.25">
      <c r="A14" s="56">
        <v>4</v>
      </c>
      <c r="B14" s="54" t="str">
        <f ca="1">IFERROR(VLOOKUP($C$5&amp;$A14,'1R_logical_data-model-APR2020'!$B$2:$L$317,6,FALSE),"")</f>
        <v>width</v>
      </c>
      <c r="C14" s="50" t="str">
        <f ca="1">IFERROR(VLOOKUP($C$5&amp;$A14,'1R_logical_data-model-APR2020'!$B$2:$L$317,8,FALSE),"")</f>
        <v>Width</v>
      </c>
      <c r="D14" s="51">
        <f ca="1">IFERROR(VLOOKUP($C$5&amp;$A14,'1R_logical_data-model-APR2020'!$B$2:$L$317,10,FALSE),"")</f>
        <v>0</v>
      </c>
      <c r="E14" s="52" t="str">
        <f ca="1">IFERROR(VLOOKUP($C$5&amp;$A14,'1R_logical_data-model-APR2020'!$B$2:$L$317,11,FALSE),"")</f>
        <v/>
      </c>
      <c r="F14" s="52" t="str">
        <f ca="1">IFERROR(VLOOKUP($C$5&amp;$A14,'1R_logical_data-model-APR2020'!$B$2:$L$317,9,FALSE),"")</f>
        <v>E</v>
      </c>
      <c r="G14" s="53" t="str">
        <f ca="1">IFERROR(HYPERLINK("#"&amp;VLOOKUP($C$5&amp;$A14,'1R_logical_data-model-APR2020'!$B$2:$L$317,7,FALSE)&amp;"!A1",VLOOKUP($C$5&amp;$A14,'1R_logical_data-model-APR2020'!$B$2:$L$317,7,FALSE)),"")</f>
        <v>Value</v>
      </c>
    </row>
    <row r="15" spans="1:7" s="42" customFormat="1" ht="55" customHeight="1" x14ac:dyDescent="0.25">
      <c r="A15" s="56">
        <v>5</v>
      </c>
      <c r="B15" s="54" t="str">
        <f ca="1">IFERROR(VLOOKUP($C$5&amp;$A15,'1R_logical_data-model-APR2020'!$B$2:$L$317,6,FALSE),"")</f>
        <v/>
      </c>
      <c r="C15" s="50" t="str">
        <f ca="1">IFERROR(VLOOKUP($C$5&amp;$A15,'1R_logical_data-model-APR2020'!$B$2:$L$317,8,FALSE),"")</f>
        <v/>
      </c>
      <c r="D15" s="51" t="str">
        <f ca="1">IFERROR(VLOOKUP($C$5&amp;$A15,'1R_logical_data-model-APR2020'!$B$2:$L$317,10,FALSE),"")</f>
        <v/>
      </c>
      <c r="E15" s="52" t="str">
        <f ca="1">IFERROR(VLOOKUP($C$5&amp;$A15,'1R_logical_data-model-APR2020'!$B$2:$L$317,11,FALSE),"")</f>
        <v/>
      </c>
      <c r="F15" s="52" t="str">
        <f ca="1">IFERROR(VLOOKUP($C$5&amp;$A15,'1R_logical_data-model-APR2020'!$B$2:$L$317,9,FALSE),"")</f>
        <v/>
      </c>
      <c r="G15" s="53" t="str">
        <f ca="1">IFERROR(HYPERLINK("#"&amp;VLOOKUP($C$5&amp;$A15,'1R_logical_data-model-APR2020'!$B$2:$L$317,7,FALSE)&amp;"!A1",VLOOKUP($C$5&amp;$A15,'1R_logical_data-model-APR2020'!$B$2:$L$317,7,FALSE)),"")</f>
        <v/>
      </c>
    </row>
    <row r="16" spans="1:7" s="42" customFormat="1" ht="55" customHeight="1" x14ac:dyDescent="0.25">
      <c r="A16" s="56">
        <v>6</v>
      </c>
      <c r="B16" s="54" t="str">
        <f ca="1">IFERROR(VLOOKUP($C$5&amp;$A16,'1R_logical_data-model-APR2020'!$B$2:$L$317,6,FALSE),"")</f>
        <v/>
      </c>
      <c r="C16" s="50" t="str">
        <f ca="1">IFERROR(VLOOKUP($C$5&amp;$A16,'1R_logical_data-model-APR2020'!$B$2:$L$317,8,FALSE),"")</f>
        <v/>
      </c>
      <c r="D16" s="51" t="str">
        <f ca="1">IFERROR(VLOOKUP($C$5&amp;$A16,'1R_logical_data-model-APR2020'!$B$2:$L$317,10,FALSE),"")</f>
        <v/>
      </c>
      <c r="E16" s="52" t="str">
        <f ca="1">IFERROR(VLOOKUP($C$5&amp;$A16,'1R_logical_data-model-APR2020'!$B$2:$L$317,11,FALSE),"")</f>
        <v/>
      </c>
      <c r="F16" s="52" t="str">
        <f ca="1">IFERROR(VLOOKUP($C$5&amp;$A16,'1R_logical_data-model-APR2020'!$B$2:$L$317,9,FALSE),"")</f>
        <v/>
      </c>
      <c r="G16" s="53" t="str">
        <f ca="1">IFERROR(HYPERLINK("#"&amp;VLOOKUP($C$5&amp;$A16,'1R_logical_data-model-APR2020'!$B$2:$L$317,7,FALSE)&amp;"!A1",VLOOKUP($C$5&amp;$A16,'1R_logical_data-model-APR2020'!$B$2:$L$317,7,FALSE)),"")</f>
        <v/>
      </c>
    </row>
    <row r="17" spans="1:7" s="42" customFormat="1" ht="55" customHeight="1" x14ac:dyDescent="0.25">
      <c r="A17" s="56">
        <v>7</v>
      </c>
      <c r="B17" s="54" t="str">
        <f ca="1">IFERROR(VLOOKUP($C$5&amp;$A17,'1R_logical_data-model-APR2020'!$B$2:$L$317,6,FALSE),"")</f>
        <v/>
      </c>
      <c r="C17" s="50" t="str">
        <f ca="1">IFERROR(VLOOKUP($C$5&amp;$A17,'1R_logical_data-model-APR2020'!$B$2:$L$317,8,FALSE),"")</f>
        <v/>
      </c>
      <c r="D17" s="51" t="str">
        <f ca="1">IFERROR(VLOOKUP($C$5&amp;$A17,'1R_logical_data-model-APR2020'!$B$2:$L$317,10,FALSE),"")</f>
        <v/>
      </c>
      <c r="E17" s="52" t="str">
        <f ca="1">IFERROR(VLOOKUP($C$5&amp;$A17,'1R_logical_data-model-APR2020'!$B$2:$L$317,11,FALSE),"")</f>
        <v/>
      </c>
      <c r="F17" s="52" t="str">
        <f ca="1">IFERROR(VLOOKUP($C$5&amp;$A17,'1R_logical_data-model-APR2020'!$B$2:$L$317,9,FALSE),"")</f>
        <v/>
      </c>
      <c r="G17" s="53" t="str">
        <f ca="1">IFERROR(HYPERLINK("#"&amp;VLOOKUP($C$5&amp;$A17,'1R_logical_data-model-APR2020'!$B$2:$L$317,7,FALSE)&amp;"!A1",VLOOKUP($C$5&amp;$A17,'1R_logical_data-model-APR2020'!$B$2:$L$317,7,FALSE)),"")</f>
        <v/>
      </c>
    </row>
    <row r="18" spans="1:7" s="42" customFormat="1" ht="55" customHeight="1" x14ac:dyDescent="0.25">
      <c r="A18" s="56">
        <v>8</v>
      </c>
      <c r="B18" s="54" t="str">
        <f ca="1">IFERROR(VLOOKUP($C$5&amp;$A18,'1R_logical_data-model-APR2020'!$B$2:$L$317,6,FALSE),"")</f>
        <v/>
      </c>
      <c r="C18" s="50" t="str">
        <f ca="1">IFERROR(VLOOKUP($C$5&amp;$A18,'1R_logical_data-model-APR2020'!$B$2:$L$317,8,FALSE),"")</f>
        <v/>
      </c>
      <c r="D18" s="51" t="str">
        <f ca="1">IFERROR(VLOOKUP($C$5&amp;$A18,'1R_logical_data-model-APR2020'!$B$2:$L$317,10,FALSE),"")</f>
        <v/>
      </c>
      <c r="E18" s="52" t="str">
        <f ca="1">IFERROR(VLOOKUP($C$5&amp;$A18,'1R_logical_data-model-APR2020'!$B$2:$L$317,11,FALSE),"")</f>
        <v/>
      </c>
      <c r="F18" s="52" t="str">
        <f ca="1">IFERROR(VLOOKUP($C$5&amp;$A18,'1R_logical_data-model-APR2020'!$B$2:$L$317,9,FALSE),"")</f>
        <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
      </c>
      <c r="C19" s="50" t="str">
        <f ca="1">IFERROR(VLOOKUP($C$5&amp;$A19,'1R_logical_data-model-APR2020'!$B$2:$L$317,8,FALSE),"")</f>
        <v/>
      </c>
      <c r="D19" s="51" t="str">
        <f ca="1">IFERROR(VLOOKUP($C$5&amp;$A19,'1R_logical_data-model-APR2020'!$B$2:$L$317,10,FALSE),"")</f>
        <v/>
      </c>
      <c r="E19" s="52" t="str">
        <f ca="1">IFERROR(VLOOKUP($C$5&amp;$A19,'1R_logical_data-model-APR2020'!$B$2:$L$317,11,FALSE),"")</f>
        <v/>
      </c>
      <c r="F19" s="52" t="str">
        <f ca="1">IFERROR(VLOOKUP($C$5&amp;$A19,'1R_logical_data-model-APR2020'!$B$2:$L$317,9,FALSE),"")</f>
        <v/>
      </c>
      <c r="G19" s="53" t="str">
        <f ca="1">IFERROR(HYPERLINK("#"&amp;VLOOKUP($C$5&amp;$A19,'1R_logical_data-model-APR2020'!$B$2:$L$317,7,FALSE)&amp;"!A1",VLOOKUP($C$5&amp;$A19,'1R_logical_data-model-APR2020'!$B$2:$L$317,7,FALSE)),"")</f>
        <v/>
      </c>
    </row>
    <row r="20" spans="1:7" s="42" customFormat="1" ht="55" customHeight="1" x14ac:dyDescent="0.25">
      <c r="A20" s="56">
        <v>10</v>
      </c>
      <c r="B20" s="54" t="str">
        <f ca="1">IFERROR(VLOOKUP($C$5&amp;$A20,'1R_logical_data-model-APR2020'!$B$2:$L$317,6,FALSE),"")</f>
        <v/>
      </c>
      <c r="C20" s="50" t="str">
        <f ca="1">IFERROR(VLOOKUP($C$5&amp;$A20,'1R_logical_data-model-APR2020'!$B$2:$L$317,8,FALSE),"")</f>
        <v/>
      </c>
      <c r="D20" s="51" t="str">
        <f ca="1">IFERROR(VLOOKUP($C$5&amp;$A20,'1R_logical_data-model-APR2020'!$B$2:$L$317,10,FALSE),"")</f>
        <v/>
      </c>
      <c r="E20" s="52" t="str">
        <f ca="1">IFERROR(VLOOKUP($C$5&amp;$A20,'1R_logical_data-model-APR2020'!$B$2:$L$317,11,FALSE),"")</f>
        <v/>
      </c>
      <c r="F20" s="52" t="str">
        <f ca="1">IFERROR(VLOOKUP($C$5&amp;$A20,'1R_logical_data-model-APR2020'!$B$2:$L$317,9,FALSE),"")</f>
        <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
      </c>
      <c r="C21" s="50" t="str">
        <f ca="1">IFERROR(VLOOKUP($C$5&amp;$A21,'1R_logical_data-model-APR2020'!$B$2:$L$317,8,FALSE),"")</f>
        <v/>
      </c>
      <c r="D21" s="51" t="str">
        <f ca="1">IFERROR(VLOOKUP($C$5&amp;$A21,'1R_logical_data-model-APR2020'!$B$2:$L$317,10,FALSE),"")</f>
        <v/>
      </c>
      <c r="E21" s="52" t="str">
        <f ca="1">IFERROR(VLOOKUP($C$5&amp;$A21,'1R_logical_data-model-APR2020'!$B$2:$L$317,11,FALSE),"")</f>
        <v/>
      </c>
      <c r="F21" s="52" t="str">
        <f ca="1">IFERROR(VLOOKUP($C$5&amp;$A21,'1R_logical_data-model-APR2020'!$B$2:$L$317,9,FALSE),"")</f>
        <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73" priority="2">
      <formula>$B11=""</formula>
    </cfRule>
  </conditionalFormatting>
  <conditionalFormatting sqref="B12:G40">
    <cfRule type="expression" dxfId="72" priority="1">
      <formula>$B12=""</formula>
    </cfRule>
  </conditionalFormatting>
  <hyperlinks>
    <hyperlink ref="E5:E6" location="Display!A1" display="Back to Display" xr:uid="{26754B52-865F-4E5B-A31D-641A7A1F271A}"/>
    <hyperlink ref="E5:G6" location="'MOP vs Data Model'!A1" display="Back to &quot;MOP vs Data Model&quot; screen" xr:uid="{2D2A411A-8101-4195-89B0-F0E73173BF76}"/>
  </hyperlinks>
  <pageMargins left="0.7" right="0.7" top="0.75" bottom="0.75" header="0.3" footer="0.3"/>
  <pageSetup orientation="portrait" horizontalDpi="1200" verticalDpi="120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7EDAC-B9A7-424E-9CC9-7B4D866BAC54}">
  <sheetPr codeName="Sheet57">
    <tabColor rgb="FF00B050"/>
  </sheetPr>
  <dimension ref="A5:G40"/>
  <sheetViews>
    <sheetView showGridLines="0" zoomScaleNormal="100" workbookViewId="0">
      <selection activeCell="B14" sqref="B14"/>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Country</v>
      </c>
      <c r="E5" s="110" t="s">
        <v>746</v>
      </c>
      <c r="F5" s="110"/>
      <c r="G5" s="110"/>
    </row>
    <row r="6" spans="1:7" x14ac:dyDescent="0.25">
      <c r="B6" s="46" t="s">
        <v>729</v>
      </c>
      <c r="C6" s="48" t="str">
        <f ca="1">VLOOKUP(C5,parameters!$B$97:$C$142,2,FALSE)</f>
        <v>Common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countryCode</v>
      </c>
      <c r="C11" s="50" t="str">
        <f ca="1">IFERROR(VLOOKUP($C$5&amp;$A11,'1R_logical_data-model-APR2020'!$B$2:$L$317,8,FALSE),"")</f>
        <v>Country ISO code. Refer ISO 3166-2</v>
      </c>
      <c r="D11" s="51">
        <f ca="1">IFERROR(VLOOKUP($C$5&amp;$A11,'1R_logical_data-model-APR2020'!$B$2:$L$317,10,FALSE),"")</f>
        <v>0</v>
      </c>
      <c r="E11" s="52">
        <f ca="1">IFERROR(VLOOKUP($C$5&amp;$A11,'1R_logical_data-model-APR2020'!$B$2:$L$317,11,FALSE),"")</f>
        <v>0</v>
      </c>
      <c r="F11" s="52" t="str">
        <f ca="1">IFERROR(VLOOKUP($C$5&amp;$A11,'1R_logical_data-model-APR2020'!$B$2:$L$317,9,FALSE),"")</f>
        <v>T</v>
      </c>
      <c r="G11" s="53" t="str">
        <f ca="1">IFERROR(HYPERLINK("#"&amp;VLOOKUP($C$5&amp;$A11,'1R_logical_data-model-APR2020'!$B$2:$L$317,7,FALSE)&amp;"!A1",VLOOKUP($C$5&amp;$A11,'1R_logical_data-model-APR2020'!$B$2:$L$317,7,FALSE)),"")</f>
        <v/>
      </c>
    </row>
    <row r="12" spans="1:7" s="42" customFormat="1" ht="55" customHeight="1" x14ac:dyDescent="0.25">
      <c r="A12" s="56">
        <v>2</v>
      </c>
      <c r="B12" s="54" t="str">
        <f ca="1">IFERROR(VLOOKUP($C$5&amp;$A12,'1R_logical_data-model-APR2020'!$B$2:$L$317,6,FALSE),"")</f>
        <v>countryName</v>
      </c>
      <c r="C12" s="50" t="str">
        <f ca="1">IFERROR(VLOOKUP($C$5&amp;$A12,'1R_logical_data-model-APR2020'!$B$2:$L$317,8,FALSE),"")</f>
        <v>Full country name</v>
      </c>
      <c r="D12" s="51">
        <f ca="1">IFERROR(VLOOKUP($C$5&amp;$A12,'1R_logical_data-model-APR2020'!$B$2:$L$317,10,FALSE),"")</f>
        <v>0</v>
      </c>
      <c r="E12" s="52">
        <f ca="1">IFERROR(VLOOKUP($C$5&amp;$A12,'1R_logical_data-model-APR2020'!$B$2:$L$317,11,FALSE),"")</f>
        <v>0</v>
      </c>
      <c r="F12" s="52" t="str">
        <f ca="1">IFERROR(VLOOKUP($C$5&amp;$A12,'1R_logical_data-model-APR2020'!$B$2:$L$317,9,FALSE),"")</f>
        <v>T</v>
      </c>
      <c r="G12" s="53" t="str">
        <f ca="1">IFERROR(HYPERLINK("#"&amp;VLOOKUP($C$5&amp;$A12,'1R_logical_data-model-APR2020'!$B$2:$L$317,7,FALSE)&amp;"!A1",VLOOKUP($C$5&amp;$A12,'1R_logical_data-model-APR2020'!$B$2:$L$317,7,FALSE)),"")</f>
        <v/>
      </c>
    </row>
    <row r="13" spans="1:7" s="42" customFormat="1" ht="55" customHeight="1" x14ac:dyDescent="0.25">
      <c r="A13" s="56">
        <v>3</v>
      </c>
      <c r="B13" s="54" t="str">
        <f ca="1">IFERROR(VLOOKUP($C$5&amp;$A13,'1R_logical_data-model-APR2020'!$B$2:$L$317,6,FALSE),"")</f>
        <v/>
      </c>
      <c r="C13" s="50" t="str">
        <f ca="1">IFERROR(VLOOKUP($C$5&amp;$A13,'1R_logical_data-model-APR2020'!$B$2:$L$317,8,FALSE),"")</f>
        <v/>
      </c>
      <c r="D13" s="51" t="str">
        <f ca="1">IFERROR(VLOOKUP($C$5&amp;$A13,'1R_logical_data-model-APR2020'!$B$2:$L$317,10,FALSE),"")</f>
        <v/>
      </c>
      <c r="E13" s="52" t="str">
        <f ca="1">IFERROR(VLOOKUP($C$5&amp;$A13,'1R_logical_data-model-APR2020'!$B$2:$L$317,11,FALSE),"")</f>
        <v/>
      </c>
      <c r="F13" s="52" t="str">
        <f ca="1">IFERROR(VLOOKUP($C$5&amp;$A13,'1R_logical_data-model-APR2020'!$B$2:$L$317,9,FALSE),"")</f>
        <v/>
      </c>
      <c r="G13" s="53" t="str">
        <f ca="1">IFERROR(HYPERLINK("#"&amp;VLOOKUP($C$5&amp;$A13,'1R_logical_data-model-APR2020'!$B$2:$L$317,7,FALSE)&amp;"!A1",VLOOKUP($C$5&amp;$A13,'1R_logical_data-model-APR2020'!$B$2:$L$317,7,FALSE)),"")</f>
        <v/>
      </c>
    </row>
    <row r="14" spans="1:7" s="42" customFormat="1" ht="55" customHeight="1" x14ac:dyDescent="0.25">
      <c r="A14" s="56">
        <v>4</v>
      </c>
      <c r="B14" s="54" t="str">
        <f ca="1">IFERROR(VLOOKUP($C$5&amp;$A14,'1R_logical_data-model-APR2020'!$B$2:$L$317,6,FALSE),"")</f>
        <v/>
      </c>
      <c r="C14" s="50" t="str">
        <f ca="1">IFERROR(VLOOKUP($C$5&amp;$A14,'1R_logical_data-model-APR2020'!$B$2:$L$317,8,FALSE),"")</f>
        <v/>
      </c>
      <c r="D14" s="51" t="str">
        <f ca="1">IFERROR(VLOOKUP($C$5&amp;$A14,'1R_logical_data-model-APR2020'!$B$2:$L$317,10,FALSE),"")</f>
        <v/>
      </c>
      <c r="E14" s="52" t="str">
        <f ca="1">IFERROR(VLOOKUP($C$5&amp;$A14,'1R_logical_data-model-APR2020'!$B$2:$L$317,11,FALSE),"")</f>
        <v/>
      </c>
      <c r="F14" s="52" t="str">
        <f ca="1">IFERROR(VLOOKUP($C$5&amp;$A14,'1R_logical_data-model-APR2020'!$B$2:$L$317,9,FALSE),"")</f>
        <v/>
      </c>
      <c r="G14" s="53" t="str">
        <f ca="1">IFERROR(HYPERLINK("#"&amp;VLOOKUP($C$5&amp;$A14,'1R_logical_data-model-APR2020'!$B$2:$L$317,7,FALSE)&amp;"!A1",VLOOKUP($C$5&amp;$A14,'1R_logical_data-model-APR2020'!$B$2:$L$317,7,FALSE)),"")</f>
        <v/>
      </c>
    </row>
    <row r="15" spans="1:7" s="42" customFormat="1" ht="55" customHeight="1" x14ac:dyDescent="0.25">
      <c r="A15" s="56">
        <v>5</v>
      </c>
      <c r="B15" s="54" t="str">
        <f ca="1">IFERROR(VLOOKUP($C$5&amp;$A15,'1R_logical_data-model-APR2020'!$B$2:$L$317,6,FALSE),"")</f>
        <v/>
      </c>
      <c r="C15" s="50" t="str">
        <f ca="1">IFERROR(VLOOKUP($C$5&amp;$A15,'1R_logical_data-model-APR2020'!$B$2:$L$317,8,FALSE),"")</f>
        <v/>
      </c>
      <c r="D15" s="51" t="str">
        <f ca="1">IFERROR(VLOOKUP($C$5&amp;$A15,'1R_logical_data-model-APR2020'!$B$2:$L$317,10,FALSE),"")</f>
        <v/>
      </c>
      <c r="E15" s="52" t="str">
        <f ca="1">IFERROR(VLOOKUP($C$5&amp;$A15,'1R_logical_data-model-APR2020'!$B$2:$L$317,11,FALSE),"")</f>
        <v/>
      </c>
      <c r="F15" s="52" t="str">
        <f ca="1">IFERROR(VLOOKUP($C$5&amp;$A15,'1R_logical_data-model-APR2020'!$B$2:$L$317,9,FALSE),"")</f>
        <v/>
      </c>
      <c r="G15" s="53" t="str">
        <f ca="1">IFERROR(HYPERLINK("#"&amp;VLOOKUP($C$5&amp;$A15,'1R_logical_data-model-APR2020'!$B$2:$L$317,7,FALSE)&amp;"!A1",VLOOKUP($C$5&amp;$A15,'1R_logical_data-model-APR2020'!$B$2:$L$317,7,FALSE)),"")</f>
        <v/>
      </c>
    </row>
    <row r="16" spans="1:7" s="42" customFormat="1" ht="55" customHeight="1" x14ac:dyDescent="0.25">
      <c r="A16" s="56">
        <v>6</v>
      </c>
      <c r="B16" s="54" t="str">
        <f ca="1">IFERROR(VLOOKUP($C$5&amp;$A16,'1R_logical_data-model-APR2020'!$B$2:$L$317,6,FALSE),"")</f>
        <v/>
      </c>
      <c r="C16" s="50" t="str">
        <f ca="1">IFERROR(VLOOKUP($C$5&amp;$A16,'1R_logical_data-model-APR2020'!$B$2:$L$317,8,FALSE),"")</f>
        <v/>
      </c>
      <c r="D16" s="51" t="str">
        <f ca="1">IFERROR(VLOOKUP($C$5&amp;$A16,'1R_logical_data-model-APR2020'!$B$2:$L$317,10,FALSE),"")</f>
        <v/>
      </c>
      <c r="E16" s="52" t="str">
        <f ca="1">IFERROR(VLOOKUP($C$5&amp;$A16,'1R_logical_data-model-APR2020'!$B$2:$L$317,11,FALSE),"")</f>
        <v/>
      </c>
      <c r="F16" s="52" t="str">
        <f ca="1">IFERROR(VLOOKUP($C$5&amp;$A16,'1R_logical_data-model-APR2020'!$B$2:$L$317,9,FALSE),"")</f>
        <v/>
      </c>
      <c r="G16" s="53" t="str">
        <f ca="1">IFERROR(HYPERLINK("#"&amp;VLOOKUP($C$5&amp;$A16,'1R_logical_data-model-APR2020'!$B$2:$L$317,7,FALSE)&amp;"!A1",VLOOKUP($C$5&amp;$A16,'1R_logical_data-model-APR2020'!$B$2:$L$317,7,FALSE)),"")</f>
        <v/>
      </c>
    </row>
    <row r="17" spans="1:7" s="42" customFormat="1" ht="55" customHeight="1" x14ac:dyDescent="0.25">
      <c r="A17" s="56">
        <v>7</v>
      </c>
      <c r="B17" s="54" t="str">
        <f ca="1">IFERROR(VLOOKUP($C$5&amp;$A17,'1R_logical_data-model-APR2020'!$B$2:$L$317,6,FALSE),"")</f>
        <v/>
      </c>
      <c r="C17" s="50" t="str">
        <f ca="1">IFERROR(VLOOKUP($C$5&amp;$A17,'1R_logical_data-model-APR2020'!$B$2:$L$317,8,FALSE),"")</f>
        <v/>
      </c>
      <c r="D17" s="51" t="str">
        <f ca="1">IFERROR(VLOOKUP($C$5&amp;$A17,'1R_logical_data-model-APR2020'!$B$2:$L$317,10,FALSE),"")</f>
        <v/>
      </c>
      <c r="E17" s="52" t="str">
        <f ca="1">IFERROR(VLOOKUP($C$5&amp;$A17,'1R_logical_data-model-APR2020'!$B$2:$L$317,11,FALSE),"")</f>
        <v/>
      </c>
      <c r="F17" s="52" t="str">
        <f ca="1">IFERROR(VLOOKUP($C$5&amp;$A17,'1R_logical_data-model-APR2020'!$B$2:$L$317,9,FALSE),"")</f>
        <v/>
      </c>
      <c r="G17" s="53" t="str">
        <f ca="1">IFERROR(HYPERLINK("#"&amp;VLOOKUP($C$5&amp;$A17,'1R_logical_data-model-APR2020'!$B$2:$L$317,7,FALSE)&amp;"!A1",VLOOKUP($C$5&amp;$A17,'1R_logical_data-model-APR2020'!$B$2:$L$317,7,FALSE)),"")</f>
        <v/>
      </c>
    </row>
    <row r="18" spans="1:7" s="42" customFormat="1" ht="55" customHeight="1" x14ac:dyDescent="0.25">
      <c r="A18" s="56">
        <v>8</v>
      </c>
      <c r="B18" s="54" t="str">
        <f ca="1">IFERROR(VLOOKUP($C$5&amp;$A18,'1R_logical_data-model-APR2020'!$B$2:$L$317,6,FALSE),"")</f>
        <v/>
      </c>
      <c r="C18" s="50" t="str">
        <f ca="1">IFERROR(VLOOKUP($C$5&amp;$A18,'1R_logical_data-model-APR2020'!$B$2:$L$317,8,FALSE),"")</f>
        <v/>
      </c>
      <c r="D18" s="51" t="str">
        <f ca="1">IFERROR(VLOOKUP($C$5&amp;$A18,'1R_logical_data-model-APR2020'!$B$2:$L$317,10,FALSE),"")</f>
        <v/>
      </c>
      <c r="E18" s="52" t="str">
        <f ca="1">IFERROR(VLOOKUP($C$5&amp;$A18,'1R_logical_data-model-APR2020'!$B$2:$L$317,11,FALSE),"")</f>
        <v/>
      </c>
      <c r="F18" s="52" t="str">
        <f ca="1">IFERROR(VLOOKUP($C$5&amp;$A18,'1R_logical_data-model-APR2020'!$B$2:$L$317,9,FALSE),"")</f>
        <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
      </c>
      <c r="C19" s="50" t="str">
        <f ca="1">IFERROR(VLOOKUP($C$5&amp;$A19,'1R_logical_data-model-APR2020'!$B$2:$L$317,8,FALSE),"")</f>
        <v/>
      </c>
      <c r="D19" s="51" t="str">
        <f ca="1">IFERROR(VLOOKUP($C$5&amp;$A19,'1R_logical_data-model-APR2020'!$B$2:$L$317,10,FALSE),"")</f>
        <v/>
      </c>
      <c r="E19" s="52" t="str">
        <f ca="1">IFERROR(VLOOKUP($C$5&amp;$A19,'1R_logical_data-model-APR2020'!$B$2:$L$317,11,FALSE),"")</f>
        <v/>
      </c>
      <c r="F19" s="52" t="str">
        <f ca="1">IFERROR(VLOOKUP($C$5&amp;$A19,'1R_logical_data-model-APR2020'!$B$2:$L$317,9,FALSE),"")</f>
        <v/>
      </c>
      <c r="G19" s="53" t="str">
        <f ca="1">IFERROR(HYPERLINK("#"&amp;VLOOKUP($C$5&amp;$A19,'1R_logical_data-model-APR2020'!$B$2:$L$317,7,FALSE)&amp;"!A1",VLOOKUP($C$5&amp;$A19,'1R_logical_data-model-APR2020'!$B$2:$L$317,7,FALSE)),"")</f>
        <v/>
      </c>
    </row>
    <row r="20" spans="1:7" s="42" customFormat="1" ht="55" customHeight="1" x14ac:dyDescent="0.25">
      <c r="A20" s="56">
        <v>10</v>
      </c>
      <c r="B20" s="54" t="str">
        <f ca="1">IFERROR(VLOOKUP($C$5&amp;$A20,'1R_logical_data-model-APR2020'!$B$2:$L$317,6,FALSE),"")</f>
        <v/>
      </c>
      <c r="C20" s="50" t="str">
        <f ca="1">IFERROR(VLOOKUP($C$5&amp;$A20,'1R_logical_data-model-APR2020'!$B$2:$L$317,8,FALSE),"")</f>
        <v/>
      </c>
      <c r="D20" s="51" t="str">
        <f ca="1">IFERROR(VLOOKUP($C$5&amp;$A20,'1R_logical_data-model-APR2020'!$B$2:$L$317,10,FALSE),"")</f>
        <v/>
      </c>
      <c r="E20" s="52" t="str">
        <f ca="1">IFERROR(VLOOKUP($C$5&amp;$A20,'1R_logical_data-model-APR2020'!$B$2:$L$317,11,FALSE),"")</f>
        <v/>
      </c>
      <c r="F20" s="52" t="str">
        <f ca="1">IFERROR(VLOOKUP($C$5&amp;$A20,'1R_logical_data-model-APR2020'!$B$2:$L$317,9,FALSE),"")</f>
        <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
      </c>
      <c r="C21" s="50" t="str">
        <f ca="1">IFERROR(VLOOKUP($C$5&amp;$A21,'1R_logical_data-model-APR2020'!$B$2:$L$317,8,FALSE),"")</f>
        <v/>
      </c>
      <c r="D21" s="51" t="str">
        <f ca="1">IFERROR(VLOOKUP($C$5&amp;$A21,'1R_logical_data-model-APR2020'!$B$2:$L$317,10,FALSE),"")</f>
        <v/>
      </c>
      <c r="E21" s="52" t="str">
        <f ca="1">IFERROR(VLOOKUP($C$5&amp;$A21,'1R_logical_data-model-APR2020'!$B$2:$L$317,11,FALSE),"")</f>
        <v/>
      </c>
      <c r="F21" s="52" t="str">
        <f ca="1">IFERROR(VLOOKUP($C$5&amp;$A21,'1R_logical_data-model-APR2020'!$B$2:$L$317,9,FALSE),"")</f>
        <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71" priority="2">
      <formula>$B11=""</formula>
    </cfRule>
  </conditionalFormatting>
  <conditionalFormatting sqref="B12:G40">
    <cfRule type="expression" dxfId="70" priority="1">
      <formula>$B12=""</formula>
    </cfRule>
  </conditionalFormatting>
  <hyperlinks>
    <hyperlink ref="E5:E6" location="Display!A1" display="Back to Display" xr:uid="{002151FD-B3E9-46B4-A758-BCB95A239453}"/>
    <hyperlink ref="E5:G6" location="'MOP vs Data Model'!A1" display="Back to &quot;MOP vs Data Model&quot; screen" xr:uid="{265697D3-3EF4-4B5D-B5D5-1A5FCE26952A}"/>
  </hyperlinks>
  <pageMargins left="0.7" right="0.7" top="0.75" bottom="0.75" header="0.3" footer="0.3"/>
  <pageSetup orientation="portrait" horizontalDpi="1200" verticalDpi="120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F6885-AD12-497A-8294-C5C4F2AA16C8}">
  <sheetPr codeName="Sheet56">
    <tabColor rgb="FF00B050"/>
  </sheetPr>
  <dimension ref="A5:G40"/>
  <sheetViews>
    <sheetView showGridLines="0" zoomScaleNormal="100" workbookViewId="0">
      <selection activeCell="B14" sqref="B14"/>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ContactOther</v>
      </c>
      <c r="E5" s="110" t="s">
        <v>746</v>
      </c>
      <c r="F5" s="110"/>
      <c r="G5" s="110"/>
    </row>
    <row r="6" spans="1:7" x14ac:dyDescent="0.25">
      <c r="B6" s="46" t="s">
        <v>729</v>
      </c>
      <c r="C6" s="48" t="str">
        <f ca="1">VLOOKUP(C5,parameters!$B$97:$C$142,2,FALSE)</f>
        <v>Common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detail</v>
      </c>
      <c r="C11" s="50" t="str">
        <f ca="1">IFERROR(VLOOKUP($C$5&amp;$A11,'1R_logical_data-model-APR2020'!$B$2:$L$317,8,FALSE),"")</f>
        <v xml:space="preserve">Contact details e.g. Skype ID </v>
      </c>
      <c r="D11" s="51">
        <f ca="1">IFERROR(VLOOKUP($C$5&amp;$A11,'1R_logical_data-model-APR2020'!$B$2:$L$317,10,FALSE),"")</f>
        <v>0</v>
      </c>
      <c r="E11" s="52">
        <f ca="1">IFERROR(VLOOKUP($C$5&amp;$A11,'1R_logical_data-model-APR2020'!$B$2:$L$317,11,FALSE),"")</f>
        <v>0</v>
      </c>
      <c r="F11" s="52" t="str">
        <f ca="1">IFERROR(VLOOKUP($C$5&amp;$A11,'1R_logical_data-model-APR2020'!$B$2:$L$317,9,FALSE),"")</f>
        <v>T</v>
      </c>
      <c r="G11" s="53" t="str">
        <f ca="1">IFERROR(HYPERLINK("#"&amp;VLOOKUP($C$5&amp;$A11,'1R_logical_data-model-APR2020'!$B$2:$L$317,7,FALSE)&amp;"!A1",VLOOKUP($C$5&amp;$A11,'1R_logical_data-model-APR2020'!$B$2:$L$317,7,FALSE)),"")</f>
        <v/>
      </c>
    </row>
    <row r="12" spans="1:7" s="42" customFormat="1" ht="55" customHeight="1" x14ac:dyDescent="0.25">
      <c r="A12" s="56">
        <v>2</v>
      </c>
      <c r="B12" s="54" t="str">
        <f ca="1">IFERROR(VLOOKUP($C$5&amp;$A12,'1R_logical_data-model-APR2020'!$B$2:$L$317,6,FALSE),"")</f>
        <v>type</v>
      </c>
      <c r="C12" s="50" t="str">
        <f ca="1">IFERROR(VLOOKUP($C$5&amp;$A12,'1R_logical_data-model-APR2020'!$B$2:$L$317,8,FALSE),"")</f>
        <v xml:space="preserve">Contact type - e.g. Skype </v>
      </c>
      <c r="D12" s="51">
        <f ca="1">IFERROR(VLOOKUP($C$5&amp;$A12,'1R_logical_data-model-APR2020'!$B$2:$L$317,10,FALSE),"")</f>
        <v>0</v>
      </c>
      <c r="E12" s="52">
        <f ca="1">IFERROR(VLOOKUP($C$5&amp;$A12,'1R_logical_data-model-APR2020'!$B$2:$L$317,11,FALSE),"")</f>
        <v>0</v>
      </c>
      <c r="F12" s="52" t="str">
        <f ca="1">IFERROR(VLOOKUP($C$5&amp;$A12,'1R_logical_data-model-APR2020'!$B$2:$L$317,9,FALSE),"")</f>
        <v>T</v>
      </c>
      <c r="G12" s="53" t="str">
        <f ca="1">IFERROR(HYPERLINK("#"&amp;VLOOKUP($C$5&amp;$A12,'1R_logical_data-model-APR2020'!$B$2:$L$317,7,FALSE)&amp;"!A1",VLOOKUP($C$5&amp;$A12,'1R_logical_data-model-APR2020'!$B$2:$L$317,7,FALSE)),"")</f>
        <v/>
      </c>
    </row>
    <row r="13" spans="1:7" s="42" customFormat="1" ht="55" customHeight="1" x14ac:dyDescent="0.25">
      <c r="A13" s="56">
        <v>3</v>
      </c>
      <c r="B13" s="54" t="str">
        <f ca="1">IFERROR(VLOOKUP($C$5&amp;$A13,'1R_logical_data-model-APR2020'!$B$2:$L$317,6,FALSE),"")</f>
        <v/>
      </c>
      <c r="C13" s="50" t="str">
        <f ca="1">IFERROR(VLOOKUP($C$5&amp;$A13,'1R_logical_data-model-APR2020'!$B$2:$L$317,8,FALSE),"")</f>
        <v/>
      </c>
      <c r="D13" s="51" t="str">
        <f ca="1">IFERROR(VLOOKUP($C$5&amp;$A13,'1R_logical_data-model-APR2020'!$B$2:$L$317,10,FALSE),"")</f>
        <v/>
      </c>
      <c r="E13" s="52" t="str">
        <f ca="1">IFERROR(VLOOKUP($C$5&amp;$A13,'1R_logical_data-model-APR2020'!$B$2:$L$317,11,FALSE),"")</f>
        <v/>
      </c>
      <c r="F13" s="52" t="str">
        <f ca="1">IFERROR(VLOOKUP($C$5&amp;$A13,'1R_logical_data-model-APR2020'!$B$2:$L$317,9,FALSE),"")</f>
        <v/>
      </c>
      <c r="G13" s="53" t="str">
        <f ca="1">IFERROR(HYPERLINK("#"&amp;VLOOKUP($C$5&amp;$A13,'1R_logical_data-model-APR2020'!$B$2:$L$317,7,FALSE)&amp;"!A1",VLOOKUP($C$5&amp;$A13,'1R_logical_data-model-APR2020'!$B$2:$L$317,7,FALSE)),"")</f>
        <v/>
      </c>
    </row>
    <row r="14" spans="1:7" s="42" customFormat="1" ht="55" customHeight="1" x14ac:dyDescent="0.25">
      <c r="A14" s="56">
        <v>4</v>
      </c>
      <c r="B14" s="54" t="str">
        <f ca="1">IFERROR(VLOOKUP($C$5&amp;$A14,'1R_logical_data-model-APR2020'!$B$2:$L$317,6,FALSE),"")</f>
        <v/>
      </c>
      <c r="C14" s="50" t="str">
        <f ca="1">IFERROR(VLOOKUP($C$5&amp;$A14,'1R_logical_data-model-APR2020'!$B$2:$L$317,8,FALSE),"")</f>
        <v/>
      </c>
      <c r="D14" s="51" t="str">
        <f ca="1">IFERROR(VLOOKUP($C$5&amp;$A14,'1R_logical_data-model-APR2020'!$B$2:$L$317,10,FALSE),"")</f>
        <v/>
      </c>
      <c r="E14" s="52" t="str">
        <f ca="1">IFERROR(VLOOKUP($C$5&amp;$A14,'1R_logical_data-model-APR2020'!$B$2:$L$317,11,FALSE),"")</f>
        <v/>
      </c>
      <c r="F14" s="52" t="str">
        <f ca="1">IFERROR(VLOOKUP($C$5&amp;$A14,'1R_logical_data-model-APR2020'!$B$2:$L$317,9,FALSE),"")</f>
        <v/>
      </c>
      <c r="G14" s="53" t="str">
        <f ca="1">IFERROR(HYPERLINK("#"&amp;VLOOKUP($C$5&amp;$A14,'1R_logical_data-model-APR2020'!$B$2:$L$317,7,FALSE)&amp;"!A1",VLOOKUP($C$5&amp;$A14,'1R_logical_data-model-APR2020'!$B$2:$L$317,7,FALSE)),"")</f>
        <v/>
      </c>
    </row>
    <row r="15" spans="1:7" s="42" customFormat="1" ht="55" customHeight="1" x14ac:dyDescent="0.25">
      <c r="A15" s="56">
        <v>5</v>
      </c>
      <c r="B15" s="54" t="str">
        <f ca="1">IFERROR(VLOOKUP($C$5&amp;$A15,'1R_logical_data-model-APR2020'!$B$2:$L$317,6,FALSE),"")</f>
        <v/>
      </c>
      <c r="C15" s="50" t="str">
        <f ca="1">IFERROR(VLOOKUP($C$5&amp;$A15,'1R_logical_data-model-APR2020'!$B$2:$L$317,8,FALSE),"")</f>
        <v/>
      </c>
      <c r="D15" s="51" t="str">
        <f ca="1">IFERROR(VLOOKUP($C$5&amp;$A15,'1R_logical_data-model-APR2020'!$B$2:$L$317,10,FALSE),"")</f>
        <v/>
      </c>
      <c r="E15" s="52" t="str">
        <f ca="1">IFERROR(VLOOKUP($C$5&amp;$A15,'1R_logical_data-model-APR2020'!$B$2:$L$317,11,FALSE),"")</f>
        <v/>
      </c>
      <c r="F15" s="52" t="str">
        <f ca="1">IFERROR(VLOOKUP($C$5&amp;$A15,'1R_logical_data-model-APR2020'!$B$2:$L$317,9,FALSE),"")</f>
        <v/>
      </c>
      <c r="G15" s="53" t="str">
        <f ca="1">IFERROR(HYPERLINK("#"&amp;VLOOKUP($C$5&amp;$A15,'1R_logical_data-model-APR2020'!$B$2:$L$317,7,FALSE)&amp;"!A1",VLOOKUP($C$5&amp;$A15,'1R_logical_data-model-APR2020'!$B$2:$L$317,7,FALSE)),"")</f>
        <v/>
      </c>
    </row>
    <row r="16" spans="1:7" s="42" customFormat="1" ht="55" customHeight="1" x14ac:dyDescent="0.25">
      <c r="A16" s="56">
        <v>6</v>
      </c>
      <c r="B16" s="54" t="str">
        <f ca="1">IFERROR(VLOOKUP($C$5&amp;$A16,'1R_logical_data-model-APR2020'!$B$2:$L$317,6,FALSE),"")</f>
        <v/>
      </c>
      <c r="C16" s="50" t="str">
        <f ca="1">IFERROR(VLOOKUP($C$5&amp;$A16,'1R_logical_data-model-APR2020'!$B$2:$L$317,8,FALSE),"")</f>
        <v/>
      </c>
      <c r="D16" s="51" t="str">
        <f ca="1">IFERROR(VLOOKUP($C$5&amp;$A16,'1R_logical_data-model-APR2020'!$B$2:$L$317,10,FALSE),"")</f>
        <v/>
      </c>
      <c r="E16" s="52" t="str">
        <f ca="1">IFERROR(VLOOKUP($C$5&amp;$A16,'1R_logical_data-model-APR2020'!$B$2:$L$317,11,FALSE),"")</f>
        <v/>
      </c>
      <c r="F16" s="52" t="str">
        <f ca="1">IFERROR(VLOOKUP($C$5&amp;$A16,'1R_logical_data-model-APR2020'!$B$2:$L$317,9,FALSE),"")</f>
        <v/>
      </c>
      <c r="G16" s="53" t="str">
        <f ca="1">IFERROR(HYPERLINK("#"&amp;VLOOKUP($C$5&amp;$A16,'1R_logical_data-model-APR2020'!$B$2:$L$317,7,FALSE)&amp;"!A1",VLOOKUP($C$5&amp;$A16,'1R_logical_data-model-APR2020'!$B$2:$L$317,7,FALSE)),"")</f>
        <v/>
      </c>
    </row>
    <row r="17" spans="1:7" s="42" customFormat="1" ht="55" customHeight="1" x14ac:dyDescent="0.25">
      <c r="A17" s="56">
        <v>7</v>
      </c>
      <c r="B17" s="54" t="str">
        <f ca="1">IFERROR(VLOOKUP($C$5&amp;$A17,'1R_logical_data-model-APR2020'!$B$2:$L$317,6,FALSE),"")</f>
        <v/>
      </c>
      <c r="C17" s="50" t="str">
        <f ca="1">IFERROR(VLOOKUP($C$5&amp;$A17,'1R_logical_data-model-APR2020'!$B$2:$L$317,8,FALSE),"")</f>
        <v/>
      </c>
      <c r="D17" s="51" t="str">
        <f ca="1">IFERROR(VLOOKUP($C$5&amp;$A17,'1R_logical_data-model-APR2020'!$B$2:$L$317,10,FALSE),"")</f>
        <v/>
      </c>
      <c r="E17" s="52" t="str">
        <f ca="1">IFERROR(VLOOKUP($C$5&amp;$A17,'1R_logical_data-model-APR2020'!$B$2:$L$317,11,FALSE),"")</f>
        <v/>
      </c>
      <c r="F17" s="52" t="str">
        <f ca="1">IFERROR(VLOOKUP($C$5&amp;$A17,'1R_logical_data-model-APR2020'!$B$2:$L$317,9,FALSE),"")</f>
        <v/>
      </c>
      <c r="G17" s="53" t="str">
        <f ca="1">IFERROR(HYPERLINK("#"&amp;VLOOKUP($C$5&amp;$A17,'1R_logical_data-model-APR2020'!$B$2:$L$317,7,FALSE)&amp;"!A1",VLOOKUP($C$5&amp;$A17,'1R_logical_data-model-APR2020'!$B$2:$L$317,7,FALSE)),"")</f>
        <v/>
      </c>
    </row>
    <row r="18" spans="1:7" s="42" customFormat="1" ht="55" customHeight="1" x14ac:dyDescent="0.25">
      <c r="A18" s="56">
        <v>8</v>
      </c>
      <c r="B18" s="54" t="str">
        <f ca="1">IFERROR(VLOOKUP($C$5&amp;$A18,'1R_logical_data-model-APR2020'!$B$2:$L$317,6,FALSE),"")</f>
        <v/>
      </c>
      <c r="C18" s="50" t="str">
        <f ca="1">IFERROR(VLOOKUP($C$5&amp;$A18,'1R_logical_data-model-APR2020'!$B$2:$L$317,8,FALSE),"")</f>
        <v/>
      </c>
      <c r="D18" s="51" t="str">
        <f ca="1">IFERROR(VLOOKUP($C$5&amp;$A18,'1R_logical_data-model-APR2020'!$B$2:$L$317,10,FALSE),"")</f>
        <v/>
      </c>
      <c r="E18" s="52" t="str">
        <f ca="1">IFERROR(VLOOKUP($C$5&amp;$A18,'1R_logical_data-model-APR2020'!$B$2:$L$317,11,FALSE),"")</f>
        <v/>
      </c>
      <c r="F18" s="52" t="str">
        <f ca="1">IFERROR(VLOOKUP($C$5&amp;$A18,'1R_logical_data-model-APR2020'!$B$2:$L$317,9,FALSE),"")</f>
        <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
      </c>
      <c r="C19" s="50" t="str">
        <f ca="1">IFERROR(VLOOKUP($C$5&amp;$A19,'1R_logical_data-model-APR2020'!$B$2:$L$317,8,FALSE),"")</f>
        <v/>
      </c>
      <c r="D19" s="51" t="str">
        <f ca="1">IFERROR(VLOOKUP($C$5&amp;$A19,'1R_logical_data-model-APR2020'!$B$2:$L$317,10,FALSE),"")</f>
        <v/>
      </c>
      <c r="E19" s="52" t="str">
        <f ca="1">IFERROR(VLOOKUP($C$5&amp;$A19,'1R_logical_data-model-APR2020'!$B$2:$L$317,11,FALSE),"")</f>
        <v/>
      </c>
      <c r="F19" s="52" t="str">
        <f ca="1">IFERROR(VLOOKUP($C$5&amp;$A19,'1R_logical_data-model-APR2020'!$B$2:$L$317,9,FALSE),"")</f>
        <v/>
      </c>
      <c r="G19" s="53" t="str">
        <f ca="1">IFERROR(HYPERLINK("#"&amp;VLOOKUP($C$5&amp;$A19,'1R_logical_data-model-APR2020'!$B$2:$L$317,7,FALSE)&amp;"!A1",VLOOKUP($C$5&amp;$A19,'1R_logical_data-model-APR2020'!$B$2:$L$317,7,FALSE)),"")</f>
        <v/>
      </c>
    </row>
    <row r="20" spans="1:7" s="42" customFormat="1" ht="55" customHeight="1" x14ac:dyDescent="0.25">
      <c r="A20" s="56">
        <v>10</v>
      </c>
      <c r="B20" s="54" t="str">
        <f ca="1">IFERROR(VLOOKUP($C$5&amp;$A20,'1R_logical_data-model-APR2020'!$B$2:$L$317,6,FALSE),"")</f>
        <v/>
      </c>
      <c r="C20" s="50" t="str">
        <f ca="1">IFERROR(VLOOKUP($C$5&amp;$A20,'1R_logical_data-model-APR2020'!$B$2:$L$317,8,FALSE),"")</f>
        <v/>
      </c>
      <c r="D20" s="51" t="str">
        <f ca="1">IFERROR(VLOOKUP($C$5&amp;$A20,'1R_logical_data-model-APR2020'!$B$2:$L$317,10,FALSE),"")</f>
        <v/>
      </c>
      <c r="E20" s="52" t="str">
        <f ca="1">IFERROR(VLOOKUP($C$5&amp;$A20,'1R_logical_data-model-APR2020'!$B$2:$L$317,11,FALSE),"")</f>
        <v/>
      </c>
      <c r="F20" s="52" t="str">
        <f ca="1">IFERROR(VLOOKUP($C$5&amp;$A20,'1R_logical_data-model-APR2020'!$B$2:$L$317,9,FALSE),"")</f>
        <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
      </c>
      <c r="C21" s="50" t="str">
        <f ca="1">IFERROR(VLOOKUP($C$5&amp;$A21,'1R_logical_data-model-APR2020'!$B$2:$L$317,8,FALSE),"")</f>
        <v/>
      </c>
      <c r="D21" s="51" t="str">
        <f ca="1">IFERROR(VLOOKUP($C$5&amp;$A21,'1R_logical_data-model-APR2020'!$B$2:$L$317,10,FALSE),"")</f>
        <v/>
      </c>
      <c r="E21" s="52" t="str">
        <f ca="1">IFERROR(VLOOKUP($C$5&amp;$A21,'1R_logical_data-model-APR2020'!$B$2:$L$317,11,FALSE),"")</f>
        <v/>
      </c>
      <c r="F21" s="52" t="str">
        <f ca="1">IFERROR(VLOOKUP($C$5&amp;$A21,'1R_logical_data-model-APR2020'!$B$2:$L$317,9,FALSE),"")</f>
        <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69" priority="2">
      <formula>$B11=""</formula>
    </cfRule>
  </conditionalFormatting>
  <conditionalFormatting sqref="B12:G40">
    <cfRule type="expression" dxfId="68" priority="1">
      <formula>$B12=""</formula>
    </cfRule>
  </conditionalFormatting>
  <hyperlinks>
    <hyperlink ref="E5:E6" location="Display!A1" display="Back to Display" xr:uid="{DFDE5A0D-7CE1-4274-A305-14F2F1EA066C}"/>
    <hyperlink ref="E5:G6" location="'MOP vs Data Model'!A1" display="Back to &quot;MOP vs Data Model&quot; screen" xr:uid="{7D51D4AD-9962-4039-B52C-4A2F55A15CE7}"/>
  </hyperlinks>
  <pageMargins left="0.7" right="0.7" top="0.75" bottom="0.75" header="0.3" footer="0.3"/>
  <pageSetup orientation="portrait" horizontalDpi="1200" verticalDpi="120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EBB6A-696F-49CA-A775-E64407595321}">
  <sheetPr codeName="Sheet55">
    <tabColor rgb="FF00B050"/>
  </sheetPr>
  <dimension ref="A5:G40"/>
  <sheetViews>
    <sheetView showGridLines="0" zoomScaleNormal="100" workbookViewId="0">
      <selection activeCell="B14" sqref="B14"/>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Contact</v>
      </c>
      <c r="E5" s="110" t="s">
        <v>746</v>
      </c>
      <c r="F5" s="110"/>
      <c r="G5" s="110"/>
    </row>
    <row r="6" spans="1:7" x14ac:dyDescent="0.25">
      <c r="B6" s="46" t="s">
        <v>729</v>
      </c>
      <c r="C6" s="48" t="str">
        <f ca="1">VLOOKUP(C5,parameters!$B$97:$C$142,2,FALSE)</f>
        <v>Common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contactOther</v>
      </c>
      <c r="C11" s="50" t="str">
        <f ca="1">IFERROR(VLOOKUP($C$5&amp;$A11,'1R_logical_data-model-APR2020'!$B$2:$L$317,8,FALSE),"")</f>
        <v>Other contact options e.g. Skype, Whatsapp, Viber, Fax etc</v>
      </c>
      <c r="D11" s="51">
        <f ca="1">IFERROR(VLOOKUP($C$5&amp;$A11,'1R_logical_data-model-APR2020'!$B$2:$L$317,10,FALSE),"")</f>
        <v>0</v>
      </c>
      <c r="E11" s="52">
        <f ca="1">IFERROR(VLOOKUP($C$5&amp;$A11,'1R_logical_data-model-APR2020'!$B$2:$L$317,11,FALSE),"")</f>
        <v>0</v>
      </c>
      <c r="F11" s="52">
        <f ca="1">IFERROR(VLOOKUP($C$5&amp;$A11,'1R_logical_data-model-APR2020'!$B$2:$L$317,9,FALSE),"")</f>
        <v>0</v>
      </c>
      <c r="G11" s="53" t="str">
        <f ca="1">IFERROR(HYPERLINK("#"&amp;VLOOKUP($C$5&amp;$A11,'1R_logical_data-model-APR2020'!$B$2:$L$317,7,FALSE)&amp;"!A1",VLOOKUP($C$5&amp;$A11,'1R_logical_data-model-APR2020'!$B$2:$L$317,7,FALSE)),"")</f>
        <v>ContactOther</v>
      </c>
    </row>
    <row r="12" spans="1:7" s="42" customFormat="1" ht="55" customHeight="1" x14ac:dyDescent="0.25">
      <c r="A12" s="56">
        <v>2</v>
      </c>
      <c r="B12" s="54" t="str">
        <f ca="1">IFERROR(VLOOKUP($C$5&amp;$A12,'1R_logical_data-model-APR2020'!$B$2:$L$317,6,FALSE),"")</f>
        <v>emailAddress</v>
      </c>
      <c r="C12" s="50" t="str">
        <f ca="1">IFERROR(VLOOKUP($C$5&amp;$A12,'1R_logical_data-model-APR2020'!$B$2:$L$317,8,FALSE),"")</f>
        <v>E-mail address</v>
      </c>
      <c r="D12" s="51">
        <f ca="1">IFERROR(VLOOKUP($C$5&amp;$A12,'1R_logical_data-model-APR2020'!$B$2:$L$317,10,FALSE),"")</f>
        <v>0</v>
      </c>
      <c r="E12" s="52">
        <f ca="1">IFERROR(VLOOKUP($C$5&amp;$A12,'1R_logical_data-model-APR2020'!$B$2:$L$317,11,FALSE),"")</f>
        <v>0</v>
      </c>
      <c r="F12" s="52" t="str">
        <f ca="1">IFERROR(VLOOKUP($C$5&amp;$A12,'1R_logical_data-model-APR2020'!$B$2:$L$317,9,FALSE),"")</f>
        <v>T</v>
      </c>
      <c r="G12" s="53" t="str">
        <f ca="1">IFERROR(HYPERLINK("#"&amp;VLOOKUP($C$5&amp;$A12,'1R_logical_data-model-APR2020'!$B$2:$L$317,7,FALSE)&amp;"!A1",VLOOKUP($C$5&amp;$A12,'1R_logical_data-model-APR2020'!$B$2:$L$317,7,FALSE)),"")</f>
        <v/>
      </c>
    </row>
    <row r="13" spans="1:7" s="42" customFormat="1" ht="55" customHeight="1" x14ac:dyDescent="0.25">
      <c r="A13" s="56">
        <v>3</v>
      </c>
      <c r="B13" s="54" t="str">
        <f ca="1">IFERROR(VLOOKUP($C$5&amp;$A13,'1R_logical_data-model-APR2020'!$B$2:$L$317,6,FALSE),"")</f>
        <v>phoneNumber</v>
      </c>
      <c r="C13" s="50" t="str">
        <f ca="1">IFERROR(VLOOKUP($C$5&amp;$A13,'1R_logical_data-model-APR2020'!$B$2:$L$317,8,FALSE),"")</f>
        <v>Phone number</v>
      </c>
      <c r="D13" s="51">
        <f ca="1">IFERROR(VLOOKUP($C$5&amp;$A13,'1R_logical_data-model-APR2020'!$B$2:$L$317,10,FALSE),"")</f>
        <v>0</v>
      </c>
      <c r="E13" s="52">
        <f ca="1">IFERROR(VLOOKUP($C$5&amp;$A13,'1R_logical_data-model-APR2020'!$B$2:$L$317,11,FALSE),"")</f>
        <v>0</v>
      </c>
      <c r="F13" s="52" t="str">
        <f ca="1">IFERROR(VLOOKUP($C$5&amp;$A13,'1R_logical_data-model-APR2020'!$B$2:$L$317,9,FALSE),"")</f>
        <v>T</v>
      </c>
      <c r="G13" s="53" t="str">
        <f ca="1">IFERROR(HYPERLINK("#"&amp;VLOOKUP($C$5&amp;$A13,'1R_logical_data-model-APR2020'!$B$2:$L$317,7,FALSE)&amp;"!A1",VLOOKUP($C$5&amp;$A13,'1R_logical_data-model-APR2020'!$B$2:$L$317,7,FALSE)),"")</f>
        <v/>
      </c>
    </row>
    <row r="14" spans="1:7" s="42" customFormat="1" ht="55" customHeight="1" x14ac:dyDescent="0.25">
      <c r="A14" s="56">
        <v>4</v>
      </c>
      <c r="B14" s="54" t="str">
        <f ca="1">IFERROR(VLOOKUP($C$5&amp;$A14,'1R_logical_data-model-APR2020'!$B$2:$L$317,6,FALSE),"")</f>
        <v/>
      </c>
      <c r="C14" s="50" t="str">
        <f ca="1">IFERROR(VLOOKUP($C$5&amp;$A14,'1R_logical_data-model-APR2020'!$B$2:$L$317,8,FALSE),"")</f>
        <v/>
      </c>
      <c r="D14" s="51" t="str">
        <f ca="1">IFERROR(VLOOKUP($C$5&amp;$A14,'1R_logical_data-model-APR2020'!$B$2:$L$317,10,FALSE),"")</f>
        <v/>
      </c>
      <c r="E14" s="52" t="str">
        <f ca="1">IFERROR(VLOOKUP($C$5&amp;$A14,'1R_logical_data-model-APR2020'!$B$2:$L$317,11,FALSE),"")</f>
        <v/>
      </c>
      <c r="F14" s="52" t="str">
        <f ca="1">IFERROR(VLOOKUP($C$5&amp;$A14,'1R_logical_data-model-APR2020'!$B$2:$L$317,9,FALSE),"")</f>
        <v/>
      </c>
      <c r="G14" s="53" t="str">
        <f ca="1">IFERROR(HYPERLINK("#"&amp;VLOOKUP($C$5&amp;$A14,'1R_logical_data-model-APR2020'!$B$2:$L$317,7,FALSE)&amp;"!A1",VLOOKUP($C$5&amp;$A14,'1R_logical_data-model-APR2020'!$B$2:$L$317,7,FALSE)),"")</f>
        <v/>
      </c>
    </row>
    <row r="15" spans="1:7" s="42" customFormat="1" ht="55" customHeight="1" x14ac:dyDescent="0.25">
      <c r="A15" s="56">
        <v>5</v>
      </c>
      <c r="B15" s="54" t="str">
        <f ca="1">IFERROR(VLOOKUP($C$5&amp;$A15,'1R_logical_data-model-APR2020'!$B$2:$L$317,6,FALSE),"")</f>
        <v/>
      </c>
      <c r="C15" s="50" t="str">
        <f ca="1">IFERROR(VLOOKUP($C$5&amp;$A15,'1R_logical_data-model-APR2020'!$B$2:$L$317,8,FALSE),"")</f>
        <v/>
      </c>
      <c r="D15" s="51" t="str">
        <f ca="1">IFERROR(VLOOKUP($C$5&amp;$A15,'1R_logical_data-model-APR2020'!$B$2:$L$317,10,FALSE),"")</f>
        <v/>
      </c>
      <c r="E15" s="52" t="str">
        <f ca="1">IFERROR(VLOOKUP($C$5&amp;$A15,'1R_logical_data-model-APR2020'!$B$2:$L$317,11,FALSE),"")</f>
        <v/>
      </c>
      <c r="F15" s="52" t="str">
        <f ca="1">IFERROR(VLOOKUP($C$5&amp;$A15,'1R_logical_data-model-APR2020'!$B$2:$L$317,9,FALSE),"")</f>
        <v/>
      </c>
      <c r="G15" s="53" t="str">
        <f ca="1">IFERROR(HYPERLINK("#"&amp;VLOOKUP($C$5&amp;$A15,'1R_logical_data-model-APR2020'!$B$2:$L$317,7,FALSE)&amp;"!A1",VLOOKUP($C$5&amp;$A15,'1R_logical_data-model-APR2020'!$B$2:$L$317,7,FALSE)),"")</f>
        <v/>
      </c>
    </row>
    <row r="16" spans="1:7" s="42" customFormat="1" ht="55" customHeight="1" x14ac:dyDescent="0.25">
      <c r="A16" s="56">
        <v>6</v>
      </c>
      <c r="B16" s="54" t="str">
        <f ca="1">IFERROR(VLOOKUP($C$5&amp;$A16,'1R_logical_data-model-APR2020'!$B$2:$L$317,6,FALSE),"")</f>
        <v/>
      </c>
      <c r="C16" s="50" t="str">
        <f ca="1">IFERROR(VLOOKUP($C$5&amp;$A16,'1R_logical_data-model-APR2020'!$B$2:$L$317,8,FALSE),"")</f>
        <v/>
      </c>
      <c r="D16" s="51" t="str">
        <f ca="1">IFERROR(VLOOKUP($C$5&amp;$A16,'1R_logical_data-model-APR2020'!$B$2:$L$317,10,FALSE),"")</f>
        <v/>
      </c>
      <c r="E16" s="52" t="str">
        <f ca="1">IFERROR(VLOOKUP($C$5&amp;$A16,'1R_logical_data-model-APR2020'!$B$2:$L$317,11,FALSE),"")</f>
        <v/>
      </c>
      <c r="F16" s="52" t="str">
        <f ca="1">IFERROR(VLOOKUP($C$5&amp;$A16,'1R_logical_data-model-APR2020'!$B$2:$L$317,9,FALSE),"")</f>
        <v/>
      </c>
      <c r="G16" s="53" t="str">
        <f ca="1">IFERROR(HYPERLINK("#"&amp;VLOOKUP($C$5&amp;$A16,'1R_logical_data-model-APR2020'!$B$2:$L$317,7,FALSE)&amp;"!A1",VLOOKUP($C$5&amp;$A16,'1R_logical_data-model-APR2020'!$B$2:$L$317,7,FALSE)),"")</f>
        <v/>
      </c>
    </row>
    <row r="17" spans="1:7" s="42" customFormat="1" ht="55" customHeight="1" x14ac:dyDescent="0.25">
      <c r="A17" s="56">
        <v>7</v>
      </c>
      <c r="B17" s="54" t="str">
        <f ca="1">IFERROR(VLOOKUP($C$5&amp;$A17,'1R_logical_data-model-APR2020'!$B$2:$L$317,6,FALSE),"")</f>
        <v/>
      </c>
      <c r="C17" s="50" t="str">
        <f ca="1">IFERROR(VLOOKUP($C$5&amp;$A17,'1R_logical_data-model-APR2020'!$B$2:$L$317,8,FALSE),"")</f>
        <v/>
      </c>
      <c r="D17" s="51" t="str">
        <f ca="1">IFERROR(VLOOKUP($C$5&amp;$A17,'1R_logical_data-model-APR2020'!$B$2:$L$317,10,FALSE),"")</f>
        <v/>
      </c>
      <c r="E17" s="52" t="str">
        <f ca="1">IFERROR(VLOOKUP($C$5&amp;$A17,'1R_logical_data-model-APR2020'!$B$2:$L$317,11,FALSE),"")</f>
        <v/>
      </c>
      <c r="F17" s="52" t="str">
        <f ca="1">IFERROR(VLOOKUP($C$5&amp;$A17,'1R_logical_data-model-APR2020'!$B$2:$L$317,9,FALSE),"")</f>
        <v/>
      </c>
      <c r="G17" s="53" t="str">
        <f ca="1">IFERROR(HYPERLINK("#"&amp;VLOOKUP($C$5&amp;$A17,'1R_logical_data-model-APR2020'!$B$2:$L$317,7,FALSE)&amp;"!A1",VLOOKUP($C$5&amp;$A17,'1R_logical_data-model-APR2020'!$B$2:$L$317,7,FALSE)),"")</f>
        <v/>
      </c>
    </row>
    <row r="18" spans="1:7" s="42" customFormat="1" ht="55" customHeight="1" x14ac:dyDescent="0.25">
      <c r="A18" s="56">
        <v>8</v>
      </c>
      <c r="B18" s="54" t="str">
        <f ca="1">IFERROR(VLOOKUP($C$5&amp;$A18,'1R_logical_data-model-APR2020'!$B$2:$L$317,6,FALSE),"")</f>
        <v/>
      </c>
      <c r="C18" s="50" t="str">
        <f ca="1">IFERROR(VLOOKUP($C$5&amp;$A18,'1R_logical_data-model-APR2020'!$B$2:$L$317,8,FALSE),"")</f>
        <v/>
      </c>
      <c r="D18" s="51" t="str">
        <f ca="1">IFERROR(VLOOKUP($C$5&amp;$A18,'1R_logical_data-model-APR2020'!$B$2:$L$317,10,FALSE),"")</f>
        <v/>
      </c>
      <c r="E18" s="52" t="str">
        <f ca="1">IFERROR(VLOOKUP($C$5&amp;$A18,'1R_logical_data-model-APR2020'!$B$2:$L$317,11,FALSE),"")</f>
        <v/>
      </c>
      <c r="F18" s="52" t="str">
        <f ca="1">IFERROR(VLOOKUP($C$5&amp;$A18,'1R_logical_data-model-APR2020'!$B$2:$L$317,9,FALSE),"")</f>
        <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
      </c>
      <c r="C19" s="50" t="str">
        <f ca="1">IFERROR(VLOOKUP($C$5&amp;$A19,'1R_logical_data-model-APR2020'!$B$2:$L$317,8,FALSE),"")</f>
        <v/>
      </c>
      <c r="D19" s="51" t="str">
        <f ca="1">IFERROR(VLOOKUP($C$5&amp;$A19,'1R_logical_data-model-APR2020'!$B$2:$L$317,10,FALSE),"")</f>
        <v/>
      </c>
      <c r="E19" s="52" t="str">
        <f ca="1">IFERROR(VLOOKUP($C$5&amp;$A19,'1R_logical_data-model-APR2020'!$B$2:$L$317,11,FALSE),"")</f>
        <v/>
      </c>
      <c r="F19" s="52" t="str">
        <f ca="1">IFERROR(VLOOKUP($C$5&amp;$A19,'1R_logical_data-model-APR2020'!$B$2:$L$317,9,FALSE),"")</f>
        <v/>
      </c>
      <c r="G19" s="53" t="str">
        <f ca="1">IFERROR(HYPERLINK("#"&amp;VLOOKUP($C$5&amp;$A19,'1R_logical_data-model-APR2020'!$B$2:$L$317,7,FALSE)&amp;"!A1",VLOOKUP($C$5&amp;$A19,'1R_logical_data-model-APR2020'!$B$2:$L$317,7,FALSE)),"")</f>
        <v/>
      </c>
    </row>
    <row r="20" spans="1:7" s="42" customFormat="1" ht="55" customHeight="1" x14ac:dyDescent="0.25">
      <c r="A20" s="56">
        <v>10</v>
      </c>
      <c r="B20" s="54" t="str">
        <f ca="1">IFERROR(VLOOKUP($C$5&amp;$A20,'1R_logical_data-model-APR2020'!$B$2:$L$317,6,FALSE),"")</f>
        <v/>
      </c>
      <c r="C20" s="50" t="str">
        <f ca="1">IFERROR(VLOOKUP($C$5&amp;$A20,'1R_logical_data-model-APR2020'!$B$2:$L$317,8,FALSE),"")</f>
        <v/>
      </c>
      <c r="D20" s="51" t="str">
        <f ca="1">IFERROR(VLOOKUP($C$5&amp;$A20,'1R_logical_data-model-APR2020'!$B$2:$L$317,10,FALSE),"")</f>
        <v/>
      </c>
      <c r="E20" s="52" t="str">
        <f ca="1">IFERROR(VLOOKUP($C$5&amp;$A20,'1R_logical_data-model-APR2020'!$B$2:$L$317,11,FALSE),"")</f>
        <v/>
      </c>
      <c r="F20" s="52" t="str">
        <f ca="1">IFERROR(VLOOKUP($C$5&amp;$A20,'1R_logical_data-model-APR2020'!$B$2:$L$317,9,FALSE),"")</f>
        <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
      </c>
      <c r="C21" s="50" t="str">
        <f ca="1">IFERROR(VLOOKUP($C$5&amp;$A21,'1R_logical_data-model-APR2020'!$B$2:$L$317,8,FALSE),"")</f>
        <v/>
      </c>
      <c r="D21" s="51" t="str">
        <f ca="1">IFERROR(VLOOKUP($C$5&amp;$A21,'1R_logical_data-model-APR2020'!$B$2:$L$317,10,FALSE),"")</f>
        <v/>
      </c>
      <c r="E21" s="52" t="str">
        <f ca="1">IFERROR(VLOOKUP($C$5&amp;$A21,'1R_logical_data-model-APR2020'!$B$2:$L$317,11,FALSE),"")</f>
        <v/>
      </c>
      <c r="F21" s="52" t="str">
        <f ca="1">IFERROR(VLOOKUP($C$5&amp;$A21,'1R_logical_data-model-APR2020'!$B$2:$L$317,9,FALSE),"")</f>
        <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67" priority="2">
      <formula>$B11=""</formula>
    </cfRule>
  </conditionalFormatting>
  <conditionalFormatting sqref="B12:G40">
    <cfRule type="expression" dxfId="66" priority="1">
      <formula>$B12=""</formula>
    </cfRule>
  </conditionalFormatting>
  <hyperlinks>
    <hyperlink ref="E5:E6" location="Display!A1" display="Back to Display" xr:uid="{6574435C-3B30-439F-86EB-0D3F904ACBAC}"/>
    <hyperlink ref="E5:G6" location="'MOP vs Data Model'!A1" display="Back to &quot;MOP vs Data Model&quot; screen" xr:uid="{29836AC1-630D-440D-9D13-DEED7BDD8174}"/>
  </hyperlinks>
  <pageMargins left="0.7" right="0.7" top="0.75" bottom="0.75" header="0.3" footer="0.3"/>
  <pageSetup orientation="portrait" horizontalDpi="1200" verticalDpi="120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8771B-0127-4274-AF77-0D04C7385B2B}">
  <sheetPr codeName="Sheet54">
    <tabColor rgb="FF00B050"/>
  </sheetPr>
  <dimension ref="A5:G40"/>
  <sheetViews>
    <sheetView showGridLines="0" zoomScaleNormal="100" workbookViewId="0">
      <selection activeCell="E5" sqref="E5:G6"/>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Company</v>
      </c>
      <c r="E5" s="110" t="s">
        <v>746</v>
      </c>
      <c r="F5" s="110"/>
      <c r="G5" s="110"/>
    </row>
    <row r="6" spans="1:7" x14ac:dyDescent="0.25">
      <c r="B6" s="46" t="s">
        <v>729</v>
      </c>
      <c r="C6" s="48" t="str">
        <f ca="1">VLOOKUP(C5,parameters!$B$97:$C$142,2,FALSE)</f>
        <v>Common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airlineCode</v>
      </c>
      <c r="C11" s="50" t="str">
        <f ca="1">IFERROR(VLOOKUP($C$5&amp;$A11,'1R_logical_data-model-APR2020'!$B$2:$L$317,8,FALSE),"")</f>
        <v xml:space="preserve">IATA two-character airline code </v>
      </c>
      <c r="D11" s="51">
        <f ca="1">IFERROR(VLOOKUP($C$5&amp;$A11,'1R_logical_data-model-APR2020'!$B$2:$L$317,10,FALSE),"")</f>
        <v>0</v>
      </c>
      <c r="E11" s="52">
        <f ca="1">IFERROR(VLOOKUP($C$5&amp;$A11,'1R_logical_data-model-APR2020'!$B$2:$L$317,11,FALSE),"")</f>
        <v>0</v>
      </c>
      <c r="F11" s="52" t="str">
        <f ca="1">IFERROR(VLOOKUP($C$5&amp;$A11,'1R_logical_data-model-APR2020'!$B$2:$L$317,9,FALSE),"")</f>
        <v>T</v>
      </c>
      <c r="G11" s="53" t="str">
        <f ca="1">IFERROR(HYPERLINK("#"&amp;VLOOKUP($C$5&amp;$A11,'1R_logical_data-model-APR2020'!$B$2:$L$317,7,FALSE)&amp;"!A1",VLOOKUP($C$5&amp;$A11,'1R_logical_data-model-APR2020'!$B$2:$L$317,7,FALSE)),"")</f>
        <v/>
      </c>
    </row>
    <row r="12" spans="1:7" s="42" customFormat="1" ht="55" customHeight="1" x14ac:dyDescent="0.25">
      <c r="A12" s="56">
        <v>2</v>
      </c>
      <c r="B12" s="54" t="str">
        <f ca="1">IFERROR(VLOOKUP($C$5&amp;$A12,'1R_logical_data-model-APR2020'!$B$2:$L$317,6,FALSE),"")</f>
        <v>airlinePrefix</v>
      </c>
      <c r="C12" s="50" t="str">
        <f ca="1">IFERROR(VLOOKUP($C$5&amp;$A12,'1R_logical_data-model-APR2020'!$B$2:$L$317,8,FALSE),"")</f>
        <v xml:space="preserve">IATA three-numeric airline prefix number </v>
      </c>
      <c r="D12" s="51">
        <f ca="1">IFERROR(VLOOKUP($C$5&amp;$A12,'1R_logical_data-model-APR2020'!$B$2:$L$317,10,FALSE),"")</f>
        <v>0</v>
      </c>
      <c r="E12" s="52">
        <f ca="1">IFERROR(VLOOKUP($C$5&amp;$A12,'1R_logical_data-model-APR2020'!$B$2:$L$317,11,FALSE),"")</f>
        <v>0</v>
      </c>
      <c r="F12" s="52" t="str">
        <f ca="1">IFERROR(VLOOKUP($C$5&amp;$A12,'1R_logical_data-model-APR2020'!$B$2:$L$317,9,FALSE),"")</f>
        <v>T</v>
      </c>
      <c r="G12" s="53" t="str">
        <f ca="1">IFERROR(HYPERLINK("#"&amp;VLOOKUP($C$5&amp;$A12,'1R_logical_data-model-APR2020'!$B$2:$L$317,7,FALSE)&amp;"!A1",VLOOKUP($C$5&amp;$A12,'1R_logical_data-model-APR2020'!$B$2:$L$317,7,FALSE)),"")</f>
        <v/>
      </c>
    </row>
    <row r="13" spans="1:7" s="42" customFormat="1" ht="55" customHeight="1" x14ac:dyDescent="0.25">
      <c r="A13" s="56">
        <v>3</v>
      </c>
      <c r="B13" s="54" t="str">
        <f ca="1">IFERROR(VLOOKUP($C$5&amp;$A13,'1R_logical_data-model-APR2020'!$B$2:$L$317,6,FALSE),"")</f>
        <v>branch</v>
      </c>
      <c r="C13" s="50" t="str">
        <f ca="1">IFERROR(VLOOKUP($C$5&amp;$A13,'1R_logical_data-model-APR2020'!$B$2:$L$317,8,FALSE),"")</f>
        <v>Company branches</v>
      </c>
      <c r="D13" s="51">
        <f ca="1">IFERROR(VLOOKUP($C$5&amp;$A13,'1R_logical_data-model-APR2020'!$B$2:$L$317,10,FALSE),"")</f>
        <v>0</v>
      </c>
      <c r="E13" s="52" t="str">
        <f ca="1">IFERROR(VLOOKUP($C$5&amp;$A13,'1R_logical_data-model-APR2020'!$B$2:$L$317,11,FALSE),"")</f>
        <v>n</v>
      </c>
      <c r="F13" s="52" t="str">
        <f ca="1">IFERROR(VLOOKUP($C$5&amp;$A13,'1R_logical_data-model-APR2020'!$B$2:$L$317,9,FALSE),"")</f>
        <v>E</v>
      </c>
      <c r="G13" s="53" t="str">
        <f ca="1">IFERROR(HYPERLINK("#"&amp;VLOOKUP($C$5&amp;$A13,'1R_logical_data-model-APR2020'!$B$2:$L$317,7,FALSE)&amp;"!A1",VLOOKUP($C$5&amp;$A13,'1R_logical_data-model-APR2020'!$B$2:$L$317,7,FALSE)),"")</f>
        <v>Branch</v>
      </c>
    </row>
    <row r="14" spans="1:7" s="42" customFormat="1" ht="55" customHeight="1" x14ac:dyDescent="0.25">
      <c r="A14" s="56">
        <v>4</v>
      </c>
      <c r="B14" s="54" t="str">
        <f ca="1">IFERROR(VLOOKUP($C$5&amp;$A14,'1R_logical_data-model-APR2020'!$B$2:$L$317,6,FALSE),"")</f>
        <v>iATACargoAgentCode</v>
      </c>
      <c r="C14" s="50" t="str">
        <f ca="1">IFERROR(VLOOKUP($C$5&amp;$A14,'1R_logical_data-model-APR2020'!$B$2:$L$317,8,FALSE),"")</f>
        <v>IATA accredited cargo agent 7 digit number</v>
      </c>
      <c r="D14" s="51">
        <f ca="1">IFERROR(VLOOKUP($C$5&amp;$A14,'1R_logical_data-model-APR2020'!$B$2:$L$317,10,FALSE),"")</f>
        <v>0</v>
      </c>
      <c r="E14" s="52">
        <f ca="1">IFERROR(VLOOKUP($C$5&amp;$A14,'1R_logical_data-model-APR2020'!$B$2:$L$317,11,FALSE),"")</f>
        <v>0</v>
      </c>
      <c r="F14" s="52" t="str">
        <f ca="1">IFERROR(VLOOKUP($C$5&amp;$A14,'1R_logical_data-model-APR2020'!$B$2:$L$317,9,FALSE),"")</f>
        <v>N</v>
      </c>
      <c r="G14" s="53" t="str">
        <f ca="1">IFERROR(HYPERLINK("#"&amp;VLOOKUP($C$5&amp;$A14,'1R_logical_data-model-APR2020'!$B$2:$L$317,7,FALSE)&amp;"!A1",VLOOKUP($C$5&amp;$A14,'1R_logical_data-model-APR2020'!$B$2:$L$317,7,FALSE)),"")</f>
        <v/>
      </c>
    </row>
    <row r="15" spans="1:7" s="42" customFormat="1" ht="55" customHeight="1" x14ac:dyDescent="0.25">
      <c r="A15" s="56">
        <v>5</v>
      </c>
      <c r="B15" s="54" t="str">
        <f ca="1">IFERROR(VLOOKUP($C$5&amp;$A15,'1R_logical_data-model-APR2020'!$B$2:$L$317,6,FALSE),"")</f>
        <v>name</v>
      </c>
      <c r="C15" s="50" t="str">
        <f ca="1">IFERROR(VLOOKUP($C$5&amp;$A15,'1R_logical_data-model-APR2020'!$B$2:$L$317,8,FALSE),"")</f>
        <v>Name of company or organization</v>
      </c>
      <c r="D15" s="51">
        <f ca="1">IFERROR(VLOOKUP($C$5&amp;$A15,'1R_logical_data-model-APR2020'!$B$2:$L$317,10,FALSE),"")</f>
        <v>0</v>
      </c>
      <c r="E15" s="52">
        <f ca="1">IFERROR(VLOOKUP($C$5&amp;$A15,'1R_logical_data-model-APR2020'!$B$2:$L$317,11,FALSE),"")</f>
        <v>0</v>
      </c>
      <c r="F15" s="52" t="str">
        <f ca="1">IFERROR(VLOOKUP($C$5&amp;$A15,'1R_logical_data-model-APR2020'!$B$2:$L$317,9,FALSE),"")</f>
        <v>T</v>
      </c>
      <c r="G15" s="53" t="str">
        <f ca="1">IFERROR(HYPERLINK("#"&amp;VLOOKUP($C$5&amp;$A15,'1R_logical_data-model-APR2020'!$B$2:$L$317,7,FALSE)&amp;"!A1",VLOOKUP($C$5&amp;$A15,'1R_logical_data-model-APR2020'!$B$2:$L$317,7,FALSE)),"")</f>
        <v/>
      </c>
    </row>
    <row r="16" spans="1:7" s="42" customFormat="1" ht="55" customHeight="1" x14ac:dyDescent="0.25">
      <c r="A16" s="56">
        <v>6</v>
      </c>
      <c r="B16" s="54" t="str">
        <f ca="1">IFERROR(VLOOKUP($C$5&amp;$A16,'1R_logical_data-model-APR2020'!$B$2:$L$317,6,FALSE),"")</f>
        <v/>
      </c>
      <c r="C16" s="50" t="str">
        <f ca="1">IFERROR(VLOOKUP($C$5&amp;$A16,'1R_logical_data-model-APR2020'!$B$2:$L$317,8,FALSE),"")</f>
        <v/>
      </c>
      <c r="D16" s="51" t="str">
        <f ca="1">IFERROR(VLOOKUP($C$5&amp;$A16,'1R_logical_data-model-APR2020'!$B$2:$L$317,10,FALSE),"")</f>
        <v/>
      </c>
      <c r="E16" s="52" t="str">
        <f ca="1">IFERROR(VLOOKUP($C$5&amp;$A16,'1R_logical_data-model-APR2020'!$B$2:$L$317,11,FALSE),"")</f>
        <v/>
      </c>
      <c r="F16" s="52" t="str">
        <f ca="1">IFERROR(VLOOKUP($C$5&amp;$A16,'1R_logical_data-model-APR2020'!$B$2:$L$317,9,FALSE),"")</f>
        <v/>
      </c>
      <c r="G16" s="53" t="str">
        <f ca="1">IFERROR(HYPERLINK("#"&amp;VLOOKUP($C$5&amp;$A16,'1R_logical_data-model-APR2020'!$B$2:$L$317,7,FALSE)&amp;"!A1",VLOOKUP($C$5&amp;$A16,'1R_logical_data-model-APR2020'!$B$2:$L$317,7,FALSE)),"")</f>
        <v/>
      </c>
    </row>
    <row r="17" spans="1:7" s="42" customFormat="1" ht="55" customHeight="1" x14ac:dyDescent="0.25">
      <c r="A17" s="56">
        <v>7</v>
      </c>
      <c r="B17" s="54" t="str">
        <f ca="1">IFERROR(VLOOKUP($C$5&amp;$A17,'1R_logical_data-model-APR2020'!$B$2:$L$317,6,FALSE),"")</f>
        <v/>
      </c>
      <c r="C17" s="50" t="str">
        <f ca="1">IFERROR(VLOOKUP($C$5&amp;$A17,'1R_logical_data-model-APR2020'!$B$2:$L$317,8,FALSE),"")</f>
        <v/>
      </c>
      <c r="D17" s="51" t="str">
        <f ca="1">IFERROR(VLOOKUP($C$5&amp;$A17,'1R_logical_data-model-APR2020'!$B$2:$L$317,10,FALSE),"")</f>
        <v/>
      </c>
      <c r="E17" s="52" t="str">
        <f ca="1">IFERROR(VLOOKUP($C$5&amp;$A17,'1R_logical_data-model-APR2020'!$B$2:$L$317,11,FALSE),"")</f>
        <v/>
      </c>
      <c r="F17" s="52" t="str">
        <f ca="1">IFERROR(VLOOKUP($C$5&amp;$A17,'1R_logical_data-model-APR2020'!$B$2:$L$317,9,FALSE),"")</f>
        <v/>
      </c>
      <c r="G17" s="53" t="str">
        <f ca="1">IFERROR(HYPERLINK("#"&amp;VLOOKUP($C$5&amp;$A17,'1R_logical_data-model-APR2020'!$B$2:$L$317,7,FALSE)&amp;"!A1",VLOOKUP($C$5&amp;$A17,'1R_logical_data-model-APR2020'!$B$2:$L$317,7,FALSE)),"")</f>
        <v/>
      </c>
    </row>
    <row r="18" spans="1:7" s="42" customFormat="1" ht="55" customHeight="1" x14ac:dyDescent="0.25">
      <c r="A18" s="56">
        <v>8</v>
      </c>
      <c r="B18" s="54" t="str">
        <f ca="1">IFERROR(VLOOKUP($C$5&amp;$A18,'1R_logical_data-model-APR2020'!$B$2:$L$317,6,FALSE),"")</f>
        <v/>
      </c>
      <c r="C18" s="50" t="str">
        <f ca="1">IFERROR(VLOOKUP($C$5&amp;$A18,'1R_logical_data-model-APR2020'!$B$2:$L$317,8,FALSE),"")</f>
        <v/>
      </c>
      <c r="D18" s="51" t="str">
        <f ca="1">IFERROR(VLOOKUP($C$5&amp;$A18,'1R_logical_data-model-APR2020'!$B$2:$L$317,10,FALSE),"")</f>
        <v/>
      </c>
      <c r="E18" s="52" t="str">
        <f ca="1">IFERROR(VLOOKUP($C$5&amp;$A18,'1R_logical_data-model-APR2020'!$B$2:$L$317,11,FALSE),"")</f>
        <v/>
      </c>
      <c r="F18" s="52" t="str">
        <f ca="1">IFERROR(VLOOKUP($C$5&amp;$A18,'1R_logical_data-model-APR2020'!$B$2:$L$317,9,FALSE),"")</f>
        <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
      </c>
      <c r="C19" s="50" t="str">
        <f ca="1">IFERROR(VLOOKUP($C$5&amp;$A19,'1R_logical_data-model-APR2020'!$B$2:$L$317,8,FALSE),"")</f>
        <v/>
      </c>
      <c r="D19" s="51" t="str">
        <f ca="1">IFERROR(VLOOKUP($C$5&amp;$A19,'1R_logical_data-model-APR2020'!$B$2:$L$317,10,FALSE),"")</f>
        <v/>
      </c>
      <c r="E19" s="52" t="str">
        <f ca="1">IFERROR(VLOOKUP($C$5&amp;$A19,'1R_logical_data-model-APR2020'!$B$2:$L$317,11,FALSE),"")</f>
        <v/>
      </c>
      <c r="F19" s="52" t="str">
        <f ca="1">IFERROR(VLOOKUP($C$5&amp;$A19,'1R_logical_data-model-APR2020'!$B$2:$L$317,9,FALSE),"")</f>
        <v/>
      </c>
      <c r="G19" s="53" t="str">
        <f ca="1">IFERROR(HYPERLINK("#"&amp;VLOOKUP($C$5&amp;$A19,'1R_logical_data-model-APR2020'!$B$2:$L$317,7,FALSE)&amp;"!A1",VLOOKUP($C$5&amp;$A19,'1R_logical_data-model-APR2020'!$B$2:$L$317,7,FALSE)),"")</f>
        <v/>
      </c>
    </row>
    <row r="20" spans="1:7" s="42" customFormat="1" ht="55" customHeight="1" x14ac:dyDescent="0.25">
      <c r="A20" s="56">
        <v>10</v>
      </c>
      <c r="B20" s="54" t="str">
        <f ca="1">IFERROR(VLOOKUP($C$5&amp;$A20,'1R_logical_data-model-APR2020'!$B$2:$L$317,6,FALSE),"")</f>
        <v/>
      </c>
      <c r="C20" s="50" t="str">
        <f ca="1">IFERROR(VLOOKUP($C$5&amp;$A20,'1R_logical_data-model-APR2020'!$B$2:$L$317,8,FALSE),"")</f>
        <v/>
      </c>
      <c r="D20" s="51" t="str">
        <f ca="1">IFERROR(VLOOKUP($C$5&amp;$A20,'1R_logical_data-model-APR2020'!$B$2:$L$317,10,FALSE),"")</f>
        <v/>
      </c>
      <c r="E20" s="52" t="str">
        <f ca="1">IFERROR(VLOOKUP($C$5&amp;$A20,'1R_logical_data-model-APR2020'!$B$2:$L$317,11,FALSE),"")</f>
        <v/>
      </c>
      <c r="F20" s="52" t="str">
        <f ca="1">IFERROR(VLOOKUP($C$5&amp;$A20,'1R_logical_data-model-APR2020'!$B$2:$L$317,9,FALSE),"")</f>
        <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
      </c>
      <c r="C21" s="50" t="str">
        <f ca="1">IFERROR(VLOOKUP($C$5&amp;$A21,'1R_logical_data-model-APR2020'!$B$2:$L$317,8,FALSE),"")</f>
        <v/>
      </c>
      <c r="D21" s="51" t="str">
        <f ca="1">IFERROR(VLOOKUP($C$5&amp;$A21,'1R_logical_data-model-APR2020'!$B$2:$L$317,10,FALSE),"")</f>
        <v/>
      </c>
      <c r="E21" s="52" t="str">
        <f ca="1">IFERROR(VLOOKUP($C$5&amp;$A21,'1R_logical_data-model-APR2020'!$B$2:$L$317,11,FALSE),"")</f>
        <v/>
      </c>
      <c r="F21" s="52" t="str">
        <f ca="1">IFERROR(VLOOKUP($C$5&amp;$A21,'1R_logical_data-model-APR2020'!$B$2:$L$317,9,FALSE),"")</f>
        <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65" priority="2">
      <formula>$B11=""</formula>
    </cfRule>
  </conditionalFormatting>
  <conditionalFormatting sqref="B12:G40">
    <cfRule type="expression" dxfId="64" priority="1">
      <formula>$B12=""</formula>
    </cfRule>
  </conditionalFormatting>
  <hyperlinks>
    <hyperlink ref="E5:E6" location="Display!A1" display="Back to Display" xr:uid="{662A9D7B-5B90-46A3-83FF-45F207891B1C}"/>
    <hyperlink ref="E5:G6" location="'MOP vs Data Model'!A1" display="Back to &quot;MOP vs Data Model&quot; screen" xr:uid="{D97D40A5-2849-4BE2-AE29-ADE4BFF53777}"/>
  </hyperlinks>
  <pageMargins left="0.7" right="0.7" top="0.75" bottom="0.75" header="0.3" footer="0.3"/>
  <pageSetup orientation="portrait" horizontalDpi="1200" verticalDpi="1200"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A963E-12B2-44A8-9D20-E5C147FBD389}">
  <sheetPr codeName="Sheet53">
    <tabColor rgb="FF00B050"/>
  </sheetPr>
  <dimension ref="A5:G40"/>
  <sheetViews>
    <sheetView showGridLines="0" zoomScaleNormal="100" workbookViewId="0">
      <selection activeCell="B14" sqref="B14"/>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Branch</v>
      </c>
      <c r="E5" s="110" t="s">
        <v>746</v>
      </c>
      <c r="F5" s="110"/>
      <c r="G5" s="110"/>
    </row>
    <row r="6" spans="1:7" x14ac:dyDescent="0.25">
      <c r="B6" s="46" t="s">
        <v>729</v>
      </c>
      <c r="C6" s="48" t="str">
        <f ca="1">VLOOKUP(C5,parameters!$B$97:$C$142,2,FALSE)</f>
        <v>Common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branchName</v>
      </c>
      <c r="C11" s="50" t="str">
        <f ca="1">IFERROR(VLOOKUP($C$5&amp;$A11,'1R_logical_data-model-APR2020'!$B$2:$L$317,8,FALSE),"")</f>
        <v>Company branch name</v>
      </c>
      <c r="D11" s="51">
        <f ca="1">IFERROR(VLOOKUP($C$5&amp;$A11,'1R_logical_data-model-APR2020'!$B$2:$L$317,10,FALSE),"")</f>
        <v>0</v>
      </c>
      <c r="E11" s="52">
        <f ca="1">IFERROR(VLOOKUP($C$5&amp;$A11,'1R_logical_data-model-APR2020'!$B$2:$L$317,11,FALSE),"")</f>
        <v>0</v>
      </c>
      <c r="F11" s="52" t="str">
        <f ca="1">IFERROR(VLOOKUP($C$5&amp;$A11,'1R_logical_data-model-APR2020'!$B$2:$L$317,9,FALSE),"")</f>
        <v>T</v>
      </c>
      <c r="G11" s="53" t="str">
        <f ca="1">IFERROR(HYPERLINK("#"&amp;VLOOKUP($C$5&amp;$A11,'1R_logical_data-model-APR2020'!$B$2:$L$317,7,FALSE)&amp;"!A1",VLOOKUP($C$5&amp;$A11,'1R_logical_data-model-APR2020'!$B$2:$L$317,7,FALSE)),"")</f>
        <v/>
      </c>
    </row>
    <row r="12" spans="1:7" s="42" customFormat="1" ht="55" customHeight="1" x14ac:dyDescent="0.25">
      <c r="A12" s="56">
        <v>2</v>
      </c>
      <c r="B12" s="54" t="str">
        <f ca="1">IFERROR(VLOOKUP($C$5&amp;$A12,'1R_logical_data-model-APR2020'!$B$2:$L$317,6,FALSE),"")</f>
        <v>contactPerson</v>
      </c>
      <c r="C12" s="50" t="str">
        <f ca="1">IFERROR(VLOOKUP($C$5&amp;$A12,'1R_logical_data-model-APR2020'!$B$2:$L$317,8,FALSE),"")</f>
        <v>Contact person details</v>
      </c>
      <c r="D12" s="51">
        <f ca="1">IFERROR(VLOOKUP($C$5&amp;$A12,'1R_logical_data-model-APR2020'!$B$2:$L$317,10,FALSE),"")</f>
        <v>0</v>
      </c>
      <c r="E12" s="52" t="str">
        <f ca="1">IFERROR(VLOOKUP($C$5&amp;$A12,'1R_logical_data-model-APR2020'!$B$2:$L$317,11,FALSE),"")</f>
        <v>n</v>
      </c>
      <c r="F12" s="52" t="str">
        <f ca="1">IFERROR(VLOOKUP($C$5&amp;$A12,'1R_logical_data-model-APR2020'!$B$2:$L$317,9,FALSE),"")</f>
        <v>E</v>
      </c>
      <c r="G12" s="53" t="str">
        <f ca="1">IFERROR(HYPERLINK("#"&amp;VLOOKUP($C$5&amp;$A12,'1R_logical_data-model-APR2020'!$B$2:$L$317,7,FALSE)&amp;"!A1",VLOOKUP($C$5&amp;$A12,'1R_logical_data-model-APR2020'!$B$2:$L$317,7,FALSE)),"")</f>
        <v>Person</v>
      </c>
    </row>
    <row r="13" spans="1:7" s="42" customFormat="1" ht="55" customHeight="1" x14ac:dyDescent="0.25">
      <c r="A13" s="56">
        <v>3</v>
      </c>
      <c r="B13" s="54" t="str">
        <f ca="1">IFERROR(VLOOKUP($C$5&amp;$A13,'1R_logical_data-model-APR2020'!$B$2:$L$317,6,FALSE),"")</f>
        <v>iATACargoAgentLocationIdentifier</v>
      </c>
      <c r="C13" s="50" t="str">
        <f ca="1">IFERROR(VLOOKUP($C$5&amp;$A13,'1R_logical_data-model-APR2020'!$B$2:$L$317,8,FALSE),"")</f>
        <v>IATA CASS cargo agent 4 digit branch number / location identifier</v>
      </c>
      <c r="D13" s="51">
        <f ca="1">IFERROR(VLOOKUP($C$5&amp;$A13,'1R_logical_data-model-APR2020'!$B$2:$L$317,10,FALSE),"")</f>
        <v>0</v>
      </c>
      <c r="E13" s="52">
        <f ca="1">IFERROR(VLOOKUP($C$5&amp;$A13,'1R_logical_data-model-APR2020'!$B$2:$L$317,11,FALSE),"")</f>
        <v>0</v>
      </c>
      <c r="F13" s="52" t="str">
        <f ca="1">IFERROR(VLOOKUP($C$5&amp;$A13,'1R_logical_data-model-APR2020'!$B$2:$L$317,9,FALSE),"")</f>
        <v>N</v>
      </c>
      <c r="G13" s="53" t="str">
        <f ca="1">IFERROR(HYPERLINK("#"&amp;VLOOKUP($C$5&amp;$A13,'1R_logical_data-model-APR2020'!$B$2:$L$317,7,FALSE)&amp;"!A1",VLOOKUP($C$5&amp;$A13,'1R_logical_data-model-APR2020'!$B$2:$L$317,7,FALSE)),"")</f>
        <v/>
      </c>
    </row>
    <row r="14" spans="1:7" s="42" customFormat="1" ht="55" customHeight="1" x14ac:dyDescent="0.25">
      <c r="A14" s="56">
        <v>4</v>
      </c>
      <c r="B14" s="54" t="str">
        <f ca="1">IFERROR(VLOOKUP($C$5&amp;$A14,'1R_logical_data-model-APR2020'!$B$2:$L$317,6,FALSE),"")</f>
        <v>location</v>
      </c>
      <c r="C14" s="50" t="str">
        <f ca="1">IFERROR(VLOOKUP($C$5&amp;$A14,'1R_logical_data-model-APR2020'!$B$2:$L$317,8,FALSE),"")</f>
        <v>Location and address details</v>
      </c>
      <c r="D14" s="51">
        <f ca="1">IFERROR(VLOOKUP($C$5&amp;$A14,'1R_logical_data-model-APR2020'!$B$2:$L$317,10,FALSE),"")</f>
        <v>0</v>
      </c>
      <c r="E14" s="52">
        <f ca="1">IFERROR(VLOOKUP($C$5&amp;$A14,'1R_logical_data-model-APR2020'!$B$2:$L$317,11,FALSE),"")</f>
        <v>0</v>
      </c>
      <c r="F14" s="52" t="str">
        <f ca="1">IFERROR(VLOOKUP($C$5&amp;$A14,'1R_logical_data-model-APR2020'!$B$2:$L$317,9,FALSE),"")</f>
        <v>E</v>
      </c>
      <c r="G14" s="53" t="str">
        <f ca="1">IFERROR(HYPERLINK("#"&amp;VLOOKUP($C$5&amp;$A14,'1R_logical_data-model-APR2020'!$B$2:$L$317,7,FALSE)&amp;"!A1",VLOOKUP($C$5&amp;$A14,'1R_logical_data-model-APR2020'!$B$2:$L$317,7,FALSE)),"")</f>
        <v>Location</v>
      </c>
    </row>
    <row r="15" spans="1:7" s="42" customFormat="1" ht="55" customHeight="1" x14ac:dyDescent="0.25">
      <c r="A15" s="56">
        <v>5</v>
      </c>
      <c r="B15" s="54" t="str">
        <f ca="1">IFERROR(VLOOKUP($C$5&amp;$A15,'1R_logical_data-model-APR2020'!$B$2:$L$317,6,FALSE),"")</f>
        <v>otherIdentifier</v>
      </c>
      <c r="C15" s="50" t="str">
        <f ca="1">IFERROR(VLOOKUP($C$5&amp;$A15,'1R_logical_data-model-APR2020'!$B$2:$L$317,8,FALSE),"")</f>
        <v>Other identifiers (e.g. LEI (Legal Entity Identifier), TIN (Trader Identification Number), PIMA address, Account number, VAT/Tax id, Legal Registration id, DUNS number, etc)</v>
      </c>
      <c r="D15" s="51">
        <f ca="1">IFERROR(VLOOKUP($C$5&amp;$A15,'1R_logical_data-model-APR2020'!$B$2:$L$317,10,FALSE),"")</f>
        <v>0</v>
      </c>
      <c r="E15" s="52" t="str">
        <f ca="1">IFERROR(VLOOKUP($C$5&amp;$A15,'1R_logical_data-model-APR2020'!$B$2:$L$317,11,FALSE),"")</f>
        <v>n</v>
      </c>
      <c r="F15" s="52" t="str">
        <f ca="1">IFERROR(VLOOKUP($C$5&amp;$A15,'1R_logical_data-model-APR2020'!$B$2:$L$317,9,FALSE),"")</f>
        <v>E</v>
      </c>
      <c r="G15" s="53" t="str">
        <f ca="1">IFERROR(HYPERLINK("#"&amp;VLOOKUP($C$5&amp;$A15,'1R_logical_data-model-APR2020'!$B$2:$L$317,7,FALSE)&amp;"!A1",VLOOKUP($C$5&amp;$A15,'1R_logical_data-model-APR2020'!$B$2:$L$317,7,FALSE)),"")</f>
        <v>OtherIdentifier</v>
      </c>
    </row>
    <row r="16" spans="1:7" s="42" customFormat="1" ht="55" customHeight="1" x14ac:dyDescent="0.25">
      <c r="A16" s="56">
        <v>6</v>
      </c>
      <c r="B16" s="54" t="str">
        <f ca="1">IFERROR(VLOOKUP($C$5&amp;$A16,'1R_logical_data-model-APR2020'!$B$2:$L$317,6,FALSE),"")</f>
        <v/>
      </c>
      <c r="C16" s="50" t="str">
        <f ca="1">IFERROR(VLOOKUP($C$5&amp;$A16,'1R_logical_data-model-APR2020'!$B$2:$L$317,8,FALSE),"")</f>
        <v/>
      </c>
      <c r="D16" s="51" t="str">
        <f ca="1">IFERROR(VLOOKUP($C$5&amp;$A16,'1R_logical_data-model-APR2020'!$B$2:$L$317,10,FALSE),"")</f>
        <v/>
      </c>
      <c r="E16" s="52" t="str">
        <f ca="1">IFERROR(VLOOKUP($C$5&amp;$A16,'1R_logical_data-model-APR2020'!$B$2:$L$317,11,FALSE),"")</f>
        <v/>
      </c>
      <c r="F16" s="52" t="str">
        <f ca="1">IFERROR(VLOOKUP($C$5&amp;$A16,'1R_logical_data-model-APR2020'!$B$2:$L$317,9,FALSE),"")</f>
        <v/>
      </c>
      <c r="G16" s="53" t="str">
        <f ca="1">IFERROR(HYPERLINK("#"&amp;VLOOKUP($C$5&amp;$A16,'1R_logical_data-model-APR2020'!$B$2:$L$317,7,FALSE)&amp;"!A1",VLOOKUP($C$5&amp;$A16,'1R_logical_data-model-APR2020'!$B$2:$L$317,7,FALSE)),"")</f>
        <v/>
      </c>
    </row>
    <row r="17" spans="1:7" s="42" customFormat="1" ht="55" customHeight="1" x14ac:dyDescent="0.25">
      <c r="A17" s="56">
        <v>7</v>
      </c>
      <c r="B17" s="54" t="str">
        <f ca="1">IFERROR(VLOOKUP($C$5&amp;$A17,'1R_logical_data-model-APR2020'!$B$2:$L$317,6,FALSE),"")</f>
        <v/>
      </c>
      <c r="C17" s="50" t="str">
        <f ca="1">IFERROR(VLOOKUP($C$5&amp;$A17,'1R_logical_data-model-APR2020'!$B$2:$L$317,8,FALSE),"")</f>
        <v/>
      </c>
      <c r="D17" s="51" t="str">
        <f ca="1">IFERROR(VLOOKUP($C$5&amp;$A17,'1R_logical_data-model-APR2020'!$B$2:$L$317,10,FALSE),"")</f>
        <v/>
      </c>
      <c r="E17" s="52" t="str">
        <f ca="1">IFERROR(VLOOKUP($C$5&amp;$A17,'1R_logical_data-model-APR2020'!$B$2:$L$317,11,FALSE),"")</f>
        <v/>
      </c>
      <c r="F17" s="52" t="str">
        <f ca="1">IFERROR(VLOOKUP($C$5&amp;$A17,'1R_logical_data-model-APR2020'!$B$2:$L$317,9,FALSE),"")</f>
        <v/>
      </c>
      <c r="G17" s="53" t="str">
        <f ca="1">IFERROR(HYPERLINK("#"&amp;VLOOKUP($C$5&amp;$A17,'1R_logical_data-model-APR2020'!$B$2:$L$317,7,FALSE)&amp;"!A1",VLOOKUP($C$5&amp;$A17,'1R_logical_data-model-APR2020'!$B$2:$L$317,7,FALSE)),"")</f>
        <v/>
      </c>
    </row>
    <row r="18" spans="1:7" s="42" customFormat="1" ht="55" customHeight="1" x14ac:dyDescent="0.25">
      <c r="A18" s="56">
        <v>8</v>
      </c>
      <c r="B18" s="54" t="str">
        <f ca="1">IFERROR(VLOOKUP($C$5&amp;$A18,'1R_logical_data-model-APR2020'!$B$2:$L$317,6,FALSE),"")</f>
        <v/>
      </c>
      <c r="C18" s="50" t="str">
        <f ca="1">IFERROR(VLOOKUP($C$5&amp;$A18,'1R_logical_data-model-APR2020'!$B$2:$L$317,8,FALSE),"")</f>
        <v/>
      </c>
      <c r="D18" s="51" t="str">
        <f ca="1">IFERROR(VLOOKUP($C$5&amp;$A18,'1R_logical_data-model-APR2020'!$B$2:$L$317,10,FALSE),"")</f>
        <v/>
      </c>
      <c r="E18" s="52" t="str">
        <f ca="1">IFERROR(VLOOKUP($C$5&amp;$A18,'1R_logical_data-model-APR2020'!$B$2:$L$317,11,FALSE),"")</f>
        <v/>
      </c>
      <c r="F18" s="52" t="str">
        <f ca="1">IFERROR(VLOOKUP($C$5&amp;$A18,'1R_logical_data-model-APR2020'!$B$2:$L$317,9,FALSE),"")</f>
        <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
      </c>
      <c r="C19" s="50" t="str">
        <f ca="1">IFERROR(VLOOKUP($C$5&amp;$A19,'1R_logical_data-model-APR2020'!$B$2:$L$317,8,FALSE),"")</f>
        <v/>
      </c>
      <c r="D19" s="51" t="str">
        <f ca="1">IFERROR(VLOOKUP($C$5&amp;$A19,'1R_logical_data-model-APR2020'!$B$2:$L$317,10,FALSE),"")</f>
        <v/>
      </c>
      <c r="E19" s="52" t="str">
        <f ca="1">IFERROR(VLOOKUP($C$5&amp;$A19,'1R_logical_data-model-APR2020'!$B$2:$L$317,11,FALSE),"")</f>
        <v/>
      </c>
      <c r="F19" s="52" t="str">
        <f ca="1">IFERROR(VLOOKUP($C$5&amp;$A19,'1R_logical_data-model-APR2020'!$B$2:$L$317,9,FALSE),"")</f>
        <v/>
      </c>
      <c r="G19" s="53" t="str">
        <f ca="1">IFERROR(HYPERLINK("#"&amp;VLOOKUP($C$5&amp;$A19,'1R_logical_data-model-APR2020'!$B$2:$L$317,7,FALSE)&amp;"!A1",VLOOKUP($C$5&amp;$A19,'1R_logical_data-model-APR2020'!$B$2:$L$317,7,FALSE)),"")</f>
        <v/>
      </c>
    </row>
    <row r="20" spans="1:7" s="42" customFormat="1" ht="55" customHeight="1" x14ac:dyDescent="0.25">
      <c r="A20" s="56">
        <v>10</v>
      </c>
      <c r="B20" s="54" t="str">
        <f ca="1">IFERROR(VLOOKUP($C$5&amp;$A20,'1R_logical_data-model-APR2020'!$B$2:$L$317,6,FALSE),"")</f>
        <v/>
      </c>
      <c r="C20" s="50" t="str">
        <f ca="1">IFERROR(VLOOKUP($C$5&amp;$A20,'1R_logical_data-model-APR2020'!$B$2:$L$317,8,FALSE),"")</f>
        <v/>
      </c>
      <c r="D20" s="51" t="str">
        <f ca="1">IFERROR(VLOOKUP($C$5&amp;$A20,'1R_logical_data-model-APR2020'!$B$2:$L$317,10,FALSE),"")</f>
        <v/>
      </c>
      <c r="E20" s="52" t="str">
        <f ca="1">IFERROR(VLOOKUP($C$5&amp;$A20,'1R_logical_data-model-APR2020'!$B$2:$L$317,11,FALSE),"")</f>
        <v/>
      </c>
      <c r="F20" s="52" t="str">
        <f ca="1">IFERROR(VLOOKUP($C$5&amp;$A20,'1R_logical_data-model-APR2020'!$B$2:$L$317,9,FALSE),"")</f>
        <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
      </c>
      <c r="C21" s="50" t="str">
        <f ca="1">IFERROR(VLOOKUP($C$5&amp;$A21,'1R_logical_data-model-APR2020'!$B$2:$L$317,8,FALSE),"")</f>
        <v/>
      </c>
      <c r="D21" s="51" t="str">
        <f ca="1">IFERROR(VLOOKUP($C$5&amp;$A21,'1R_logical_data-model-APR2020'!$B$2:$L$317,10,FALSE),"")</f>
        <v/>
      </c>
      <c r="E21" s="52" t="str">
        <f ca="1">IFERROR(VLOOKUP($C$5&amp;$A21,'1R_logical_data-model-APR2020'!$B$2:$L$317,11,FALSE),"")</f>
        <v/>
      </c>
      <c r="F21" s="52" t="str">
        <f ca="1">IFERROR(VLOOKUP($C$5&amp;$A21,'1R_logical_data-model-APR2020'!$B$2:$L$317,9,FALSE),"")</f>
        <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63" priority="2">
      <formula>$B11=""</formula>
    </cfRule>
  </conditionalFormatting>
  <conditionalFormatting sqref="B12:G40">
    <cfRule type="expression" dxfId="62" priority="1">
      <formula>$B12=""</formula>
    </cfRule>
  </conditionalFormatting>
  <hyperlinks>
    <hyperlink ref="E5:E6" location="Display!A1" display="Back to Display" xr:uid="{5CE0BBE1-6DD7-4312-B046-620ABC85386F}"/>
    <hyperlink ref="E5:G6" location="'MOP vs Data Model'!A1" display="Back to &quot;MOP vs Data Model&quot; screen" xr:uid="{A4B11E4C-6C9F-42DD-9706-BCAB7455A588}"/>
  </hyperlinks>
  <pageMargins left="0.7" right="0.7" top="0.75" bottom="0.75" header="0.3" footer="0.3"/>
  <pageSetup orientation="portrait" horizontalDpi="1200" verticalDpi="1200"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777AC-7647-42A2-B495-DE9B1F3FC0C2}">
  <sheetPr codeName="Sheet52">
    <tabColor rgb="FF00B050"/>
  </sheetPr>
  <dimension ref="A5:G40"/>
  <sheetViews>
    <sheetView showGridLines="0" zoomScaleNormal="100" workbookViewId="0">
      <selection activeCell="B14" sqref="B14"/>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Address</v>
      </c>
      <c r="E5" s="110" t="s">
        <v>746</v>
      </c>
      <c r="F5" s="110"/>
      <c r="G5" s="110"/>
    </row>
    <row r="6" spans="1:7" x14ac:dyDescent="0.25">
      <c r="B6" s="46" t="s">
        <v>729</v>
      </c>
      <c r="C6" s="48" t="str">
        <f ca="1">VLOOKUP(C5,parameters!$B$97:$C$142,2,FALSE)</f>
        <v>Common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addressCode</v>
      </c>
      <c r="C11" s="50" t="str">
        <f ca="1">IFERROR(VLOOKUP($C$5&amp;$A11,'1R_logical_data-model-APR2020'!$B$2:$L$317,8,FALSE),"")</f>
        <v>Address identifier using special coding systems e.g. US CBP FIRMS code</v>
      </c>
      <c r="D11" s="51">
        <f ca="1">IFERROR(VLOOKUP($C$5&amp;$A11,'1R_logical_data-model-APR2020'!$B$2:$L$317,10,FALSE),"")</f>
        <v>0</v>
      </c>
      <c r="E11" s="52" t="str">
        <f ca="1">IFERROR(VLOOKUP($C$5&amp;$A11,'1R_logical_data-model-APR2020'!$B$2:$L$317,11,FALSE),"")</f>
        <v>n</v>
      </c>
      <c r="F11" s="52" t="str">
        <f ca="1">IFERROR(VLOOKUP($C$5&amp;$A11,'1R_logical_data-model-APR2020'!$B$2:$L$317,9,FALSE),"")</f>
        <v>T</v>
      </c>
      <c r="G11" s="53" t="str">
        <f ca="1">IFERROR(HYPERLINK("#"&amp;VLOOKUP($C$5&amp;$A11,'1R_logical_data-model-APR2020'!$B$2:$L$317,7,FALSE)&amp;"!A1",VLOOKUP($C$5&amp;$A11,'1R_logical_data-model-APR2020'!$B$2:$L$317,7,FALSE)),"")</f>
        <v/>
      </c>
    </row>
    <row r="12" spans="1:7" s="42" customFormat="1" ht="55" customHeight="1" x14ac:dyDescent="0.25">
      <c r="A12" s="56">
        <v>2</v>
      </c>
      <c r="B12" s="54" t="str">
        <f ca="1">IFERROR(VLOOKUP($C$5&amp;$A12,'1R_logical_data-model-APR2020'!$B$2:$L$317,6,FALSE),"")</f>
        <v>addressCodeType</v>
      </c>
      <c r="C12" s="50" t="str">
        <f ca="1">IFERROR(VLOOKUP($C$5&amp;$A12,'1R_logical_data-model-APR2020'!$B$2:$L$317,8,FALSE),"")</f>
        <v>Type of address code e.g. US CBP FIRMS</v>
      </c>
      <c r="D12" s="51">
        <f ca="1">IFERROR(VLOOKUP($C$5&amp;$A12,'1R_logical_data-model-APR2020'!$B$2:$L$317,10,FALSE),"")</f>
        <v>0</v>
      </c>
      <c r="E12" s="52">
        <f ca="1">IFERROR(VLOOKUP($C$5&amp;$A12,'1R_logical_data-model-APR2020'!$B$2:$L$317,11,FALSE),"")</f>
        <v>0</v>
      </c>
      <c r="F12" s="52" t="str">
        <f ca="1">IFERROR(VLOOKUP($C$5&amp;$A12,'1R_logical_data-model-APR2020'!$B$2:$L$317,9,FALSE),"")</f>
        <v>T</v>
      </c>
      <c r="G12" s="53" t="str">
        <f ca="1">IFERROR(HYPERLINK("#"&amp;VLOOKUP($C$5&amp;$A12,'1R_logical_data-model-APR2020'!$B$2:$L$317,7,FALSE)&amp;"!A1",VLOOKUP($C$5&amp;$A12,'1R_logical_data-model-APR2020'!$B$2:$L$317,7,FALSE)),"")</f>
        <v/>
      </c>
    </row>
    <row r="13" spans="1:7" s="42" customFormat="1" ht="55" customHeight="1" x14ac:dyDescent="0.25">
      <c r="A13" s="56">
        <v>3</v>
      </c>
      <c r="B13" s="54" t="str">
        <f ca="1">IFERROR(VLOOKUP($C$5&amp;$A13,'1R_logical_data-model-APR2020'!$B$2:$L$317,6,FALSE),"")</f>
        <v>cityCode</v>
      </c>
      <c r="C13" s="50" t="str">
        <f ca="1">IFERROR(VLOOKUP($C$5&amp;$A13,'1R_logical_data-model-APR2020'!$B$2:$L$317,8,FALSE),"")</f>
        <v>UN/LOCODE city code (5 letter) or IATA city code (3 letter)</v>
      </c>
      <c r="D13" s="51">
        <f ca="1">IFERROR(VLOOKUP($C$5&amp;$A13,'1R_logical_data-model-APR2020'!$B$2:$L$317,10,FALSE),"")</f>
        <v>0</v>
      </c>
      <c r="E13" s="52">
        <f ca="1">IFERROR(VLOOKUP($C$5&amp;$A13,'1R_logical_data-model-APR2020'!$B$2:$L$317,11,FALSE),"")</f>
        <v>0</v>
      </c>
      <c r="F13" s="52" t="str">
        <f ca="1">IFERROR(VLOOKUP($C$5&amp;$A13,'1R_logical_data-model-APR2020'!$B$2:$L$317,9,FALSE),"")</f>
        <v>T</v>
      </c>
      <c r="G13" s="53" t="str">
        <f ca="1">IFERROR(HYPERLINK("#"&amp;VLOOKUP($C$5&amp;$A13,'1R_logical_data-model-APR2020'!$B$2:$L$317,7,FALSE)&amp;"!A1",VLOOKUP($C$5&amp;$A13,'1R_logical_data-model-APR2020'!$B$2:$L$317,7,FALSE)),"")</f>
        <v/>
      </c>
    </row>
    <row r="14" spans="1:7" s="42" customFormat="1" ht="55" customHeight="1" x14ac:dyDescent="0.25">
      <c r="A14" s="56">
        <v>4</v>
      </c>
      <c r="B14" s="54" t="str">
        <f ca="1">IFERROR(VLOOKUP($C$5&amp;$A14,'1R_logical_data-model-APR2020'!$B$2:$L$317,6,FALSE),"")</f>
        <v>cityName</v>
      </c>
      <c r="C14" s="50" t="str">
        <f ca="1">IFERROR(VLOOKUP($C$5&amp;$A14,'1R_logical_data-model-APR2020'!$B$2:$L$317,8,FALSE),"")</f>
        <v xml:space="preserve">If no CityCode provided, full name of the city </v>
      </c>
      <c r="D14" s="51">
        <f ca="1">IFERROR(VLOOKUP($C$5&amp;$A14,'1R_logical_data-model-APR2020'!$B$2:$L$317,10,FALSE),"")</f>
        <v>0</v>
      </c>
      <c r="E14" s="52">
        <f ca="1">IFERROR(VLOOKUP($C$5&amp;$A14,'1R_logical_data-model-APR2020'!$B$2:$L$317,11,FALSE),"")</f>
        <v>0</v>
      </c>
      <c r="F14" s="52" t="str">
        <f ca="1">IFERROR(VLOOKUP($C$5&amp;$A14,'1R_logical_data-model-APR2020'!$B$2:$L$317,9,FALSE),"")</f>
        <v>T</v>
      </c>
      <c r="G14" s="53" t="str">
        <f ca="1">IFERROR(HYPERLINK("#"&amp;VLOOKUP($C$5&amp;$A14,'1R_logical_data-model-APR2020'!$B$2:$L$317,7,FALSE)&amp;"!A1",VLOOKUP($C$5&amp;$A14,'1R_logical_data-model-APR2020'!$B$2:$L$317,7,FALSE)),"")</f>
        <v/>
      </c>
    </row>
    <row r="15" spans="1:7" s="42" customFormat="1" ht="55" customHeight="1" x14ac:dyDescent="0.25">
      <c r="A15" s="56">
        <v>5</v>
      </c>
      <c r="B15" s="54" t="str">
        <f ca="1">IFERROR(VLOOKUP($C$5&amp;$A15,'1R_logical_data-model-APR2020'!$B$2:$L$317,6,FALSE),"")</f>
        <v>country</v>
      </c>
      <c r="C15" s="50" t="str">
        <f ca="1">IFERROR(VLOOKUP($C$5&amp;$A15,'1R_logical_data-model-APR2020'!$B$2:$L$317,8,FALSE),"")</f>
        <v>Country ISO code. Refer ISO 3166-2</v>
      </c>
      <c r="D15" s="51">
        <f ca="1">IFERROR(VLOOKUP($C$5&amp;$A15,'1R_logical_data-model-APR2020'!$B$2:$L$317,10,FALSE),"")</f>
        <v>0</v>
      </c>
      <c r="E15" s="52">
        <f ca="1">IFERROR(VLOOKUP($C$5&amp;$A15,'1R_logical_data-model-APR2020'!$B$2:$L$317,11,FALSE),"")</f>
        <v>0</v>
      </c>
      <c r="F15" s="52" t="str">
        <f ca="1">IFERROR(VLOOKUP($C$5&amp;$A15,'1R_logical_data-model-APR2020'!$B$2:$L$317,9,FALSE),"")</f>
        <v>E</v>
      </c>
      <c r="G15" s="53" t="str">
        <f ca="1">IFERROR(HYPERLINK("#"&amp;VLOOKUP($C$5&amp;$A15,'1R_logical_data-model-APR2020'!$B$2:$L$317,7,FALSE)&amp;"!A1",VLOOKUP($C$5&amp;$A15,'1R_logical_data-model-APR2020'!$B$2:$L$317,7,FALSE)),"")</f>
        <v>Country</v>
      </c>
    </row>
    <row r="16" spans="1:7" s="42" customFormat="1" ht="55" customHeight="1" x14ac:dyDescent="0.25">
      <c r="A16" s="56">
        <v>6</v>
      </c>
      <c r="B16" s="54" t="str">
        <f ca="1">IFERROR(VLOOKUP($C$5&amp;$A16,'1R_logical_data-model-APR2020'!$B$2:$L$317,6,FALSE),"")</f>
        <v>pOBox</v>
      </c>
      <c r="C16" s="50" t="str">
        <f ca="1">IFERROR(VLOOKUP($C$5&amp;$A16,'1R_logical_data-model-APR2020'!$B$2:$L$317,8,FALSE),"")</f>
        <v>Post Office box number / code</v>
      </c>
      <c r="D16" s="51">
        <f ca="1">IFERROR(VLOOKUP($C$5&amp;$A16,'1R_logical_data-model-APR2020'!$B$2:$L$317,10,FALSE),"")</f>
        <v>0</v>
      </c>
      <c r="E16" s="52">
        <f ca="1">IFERROR(VLOOKUP($C$5&amp;$A16,'1R_logical_data-model-APR2020'!$B$2:$L$317,11,FALSE),"")</f>
        <v>0</v>
      </c>
      <c r="F16" s="52" t="str">
        <f ca="1">IFERROR(VLOOKUP($C$5&amp;$A16,'1R_logical_data-model-APR2020'!$B$2:$L$317,9,FALSE),"")</f>
        <v>T</v>
      </c>
      <c r="G16" s="53" t="str">
        <f ca="1">IFERROR(HYPERLINK("#"&amp;VLOOKUP($C$5&amp;$A16,'1R_logical_data-model-APR2020'!$B$2:$L$317,7,FALSE)&amp;"!A1",VLOOKUP($C$5&amp;$A16,'1R_logical_data-model-APR2020'!$B$2:$L$317,7,FALSE)),"")</f>
        <v/>
      </c>
    </row>
    <row r="17" spans="1:7" s="42" customFormat="1" ht="55" customHeight="1" x14ac:dyDescent="0.25">
      <c r="A17" s="56">
        <v>7</v>
      </c>
      <c r="B17" s="54" t="str">
        <f ca="1">IFERROR(VLOOKUP($C$5&amp;$A17,'1R_logical_data-model-APR2020'!$B$2:$L$317,6,FALSE),"")</f>
        <v>postalCode</v>
      </c>
      <c r="C17" s="50" t="str">
        <f ca="1">IFERROR(VLOOKUP($C$5&amp;$A17,'1R_logical_data-model-APR2020'!$B$2:$L$317,8,FALSE),"")</f>
        <v>Postal / ZIP code</v>
      </c>
      <c r="D17" s="51">
        <f ca="1">IFERROR(VLOOKUP($C$5&amp;$A17,'1R_logical_data-model-APR2020'!$B$2:$L$317,10,FALSE),"")</f>
        <v>0</v>
      </c>
      <c r="E17" s="52">
        <f ca="1">IFERROR(VLOOKUP($C$5&amp;$A17,'1R_logical_data-model-APR2020'!$B$2:$L$317,11,FALSE),"")</f>
        <v>0</v>
      </c>
      <c r="F17" s="52" t="str">
        <f ca="1">IFERROR(VLOOKUP($C$5&amp;$A17,'1R_logical_data-model-APR2020'!$B$2:$L$317,9,FALSE),"")</f>
        <v>T</v>
      </c>
      <c r="G17" s="53" t="str">
        <f ca="1">IFERROR(HYPERLINK("#"&amp;VLOOKUP($C$5&amp;$A17,'1R_logical_data-model-APR2020'!$B$2:$L$317,7,FALSE)&amp;"!A1",VLOOKUP($C$5&amp;$A17,'1R_logical_data-model-APR2020'!$B$2:$L$317,7,FALSE)),"")</f>
        <v/>
      </c>
    </row>
    <row r="18" spans="1:7" s="42" customFormat="1" ht="55" customHeight="1" x14ac:dyDescent="0.25">
      <c r="A18" s="56">
        <v>8</v>
      </c>
      <c r="B18" s="54" t="str">
        <f ca="1">IFERROR(VLOOKUP($C$5&amp;$A18,'1R_logical_data-model-APR2020'!$B$2:$L$317,6,FALSE),"")</f>
        <v>regionCode</v>
      </c>
      <c r="C18" s="50" t="str">
        <f ca="1">IFERROR(VLOOKUP($C$5&amp;$A18,'1R_logical_data-model-APR2020'!$B$2:$L$317,8,FALSE),"")</f>
        <v xml:space="preserve">Region/ State / Department. Refer ISO 3166-2  </v>
      </c>
      <c r="D18" s="51">
        <f ca="1">IFERROR(VLOOKUP($C$5&amp;$A18,'1R_logical_data-model-APR2020'!$B$2:$L$317,10,FALSE),"")</f>
        <v>0</v>
      </c>
      <c r="E18" s="52">
        <f ca="1">IFERROR(VLOOKUP($C$5&amp;$A18,'1R_logical_data-model-APR2020'!$B$2:$L$317,11,FALSE),"")</f>
        <v>0</v>
      </c>
      <c r="F18" s="52" t="str">
        <f ca="1">IFERROR(VLOOKUP($C$5&amp;$A18,'1R_logical_data-model-APR2020'!$B$2:$L$317,9,FALSE),"")</f>
        <v>T</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regionName</v>
      </c>
      <c r="C19" s="50" t="str">
        <f ca="1">IFERROR(VLOOKUP($C$5&amp;$A19,'1R_logical_data-model-APR2020'!$B$2:$L$317,8,FALSE),"")</f>
        <v>If no StateCode provided, full name of the region / state / province / canton</v>
      </c>
      <c r="D19" s="51">
        <f ca="1">IFERROR(VLOOKUP($C$5&amp;$A19,'1R_logical_data-model-APR2020'!$B$2:$L$317,10,FALSE),"")</f>
        <v>0</v>
      </c>
      <c r="E19" s="52">
        <f ca="1">IFERROR(VLOOKUP($C$5&amp;$A19,'1R_logical_data-model-APR2020'!$B$2:$L$317,11,FALSE),"")</f>
        <v>0</v>
      </c>
      <c r="F19" s="52" t="str">
        <f ca="1">IFERROR(VLOOKUP($C$5&amp;$A19,'1R_logical_data-model-APR2020'!$B$2:$L$317,9,FALSE),"")</f>
        <v>T</v>
      </c>
      <c r="G19" s="53" t="str">
        <f ca="1">IFERROR(HYPERLINK("#"&amp;VLOOKUP($C$5&amp;$A19,'1R_logical_data-model-APR2020'!$B$2:$L$317,7,FALSE)&amp;"!A1",VLOOKUP($C$5&amp;$A19,'1R_logical_data-model-APR2020'!$B$2:$L$317,7,FALSE)),"")</f>
        <v/>
      </c>
    </row>
    <row r="20" spans="1:7" s="42" customFormat="1" ht="55" customHeight="1" x14ac:dyDescent="0.25">
      <c r="A20" s="56">
        <v>10</v>
      </c>
      <c r="B20" s="54" t="str">
        <f ca="1">IFERROR(VLOOKUP($C$5&amp;$A20,'1R_logical_data-model-APR2020'!$B$2:$L$317,6,FALSE),"")</f>
        <v>street</v>
      </c>
      <c r="C20" s="50" t="str">
        <f ca="1">IFERROR(VLOOKUP($C$5&amp;$A20,'1R_logical_data-model-APR2020'!$B$2:$L$317,8,FALSE),"")</f>
        <v>Street address including street name, street number, building number, apartment etc</v>
      </c>
      <c r="D20" s="51">
        <f ca="1">IFERROR(VLOOKUP($C$5&amp;$A20,'1R_logical_data-model-APR2020'!$B$2:$L$317,10,FALSE),"")</f>
        <v>0</v>
      </c>
      <c r="E20" s="52" t="str">
        <f ca="1">IFERROR(VLOOKUP($C$5&amp;$A20,'1R_logical_data-model-APR2020'!$B$2:$L$317,11,FALSE),"")</f>
        <v>n</v>
      </c>
      <c r="F20" s="52" t="str">
        <f ca="1">IFERROR(VLOOKUP($C$5&amp;$A20,'1R_logical_data-model-APR2020'!$B$2:$L$317,9,FALSE),"")</f>
        <v>T</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
      </c>
      <c r="C21" s="50" t="str">
        <f ca="1">IFERROR(VLOOKUP($C$5&amp;$A21,'1R_logical_data-model-APR2020'!$B$2:$L$317,8,FALSE),"")</f>
        <v/>
      </c>
      <c r="D21" s="51" t="str">
        <f ca="1">IFERROR(VLOOKUP($C$5&amp;$A21,'1R_logical_data-model-APR2020'!$B$2:$L$317,10,FALSE),"")</f>
        <v/>
      </c>
      <c r="E21" s="52" t="str">
        <f ca="1">IFERROR(VLOOKUP($C$5&amp;$A21,'1R_logical_data-model-APR2020'!$B$2:$L$317,11,FALSE),"")</f>
        <v/>
      </c>
      <c r="F21" s="52" t="str">
        <f ca="1">IFERROR(VLOOKUP($C$5&amp;$A21,'1R_logical_data-model-APR2020'!$B$2:$L$317,9,FALSE),"")</f>
        <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61" priority="2">
      <formula>$B11=""</formula>
    </cfRule>
  </conditionalFormatting>
  <conditionalFormatting sqref="B12:G40">
    <cfRule type="expression" dxfId="60" priority="1">
      <formula>$B12=""</formula>
    </cfRule>
  </conditionalFormatting>
  <hyperlinks>
    <hyperlink ref="E5:E6" location="Display!A1" display="Back to Display" xr:uid="{D97BB99D-E9BD-4088-BE1B-56DC631D9974}"/>
    <hyperlink ref="E5:G6" location="'MOP vs Data Model'!A1" display="Back to &quot;MOP vs Data Model&quot; screen" xr:uid="{EE777A7F-CE2E-400D-9DCE-7F6D3607FC4B}"/>
  </hyperlinks>
  <pageMargins left="0.7" right="0.7" top="0.75" bottom="0.75" header="0.3" footer="0.3"/>
  <pageSetup orientation="portrait" horizontalDpi="1200" verticalDpi="1200"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D0980-D9EE-4BBD-AF6D-918F1FED47E3}">
  <sheetPr codeName="Sheet51">
    <tabColor rgb="FF00B050"/>
  </sheetPr>
  <dimension ref="A5:G40"/>
  <sheetViews>
    <sheetView showGridLines="0" zoomScaleNormal="100" workbookViewId="0">
      <selection activeCell="B14" sqref="B14"/>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Waybill</v>
      </c>
      <c r="E5" s="110" t="s">
        <v>746</v>
      </c>
      <c r="F5" s="110"/>
      <c r="G5" s="110"/>
    </row>
    <row r="6" spans="1:7" x14ac:dyDescent="0.25">
      <c r="B6" s="46" t="s">
        <v>729</v>
      </c>
      <c r="C6" s="48" t="str">
        <f ca="1">VLOOKUP(C5,parameters!$B$97:$C$142,2,FALSE)</f>
        <v>Logistic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containedWaybill</v>
      </c>
      <c r="C11" s="50" t="str">
        <f ca="1">IFERROR(VLOOKUP($C$5&amp;$A11,'1R_logical_data-model-APR2020'!$B$2:$L$317,8,FALSE),"")</f>
        <v>Waybill(s) contained, refers to URIs</v>
      </c>
      <c r="D11" s="51">
        <f ca="1">IFERROR(VLOOKUP($C$5&amp;$A11,'1R_logical_data-model-APR2020'!$B$2:$L$317,10,FALSE),"")</f>
        <v>0</v>
      </c>
      <c r="E11" s="52" t="str">
        <f ca="1">IFERROR(VLOOKUP($C$5&amp;$A11,'1R_logical_data-model-APR2020'!$B$2:$L$317,11,FALSE),"")</f>
        <v>n</v>
      </c>
      <c r="F11" s="52" t="str">
        <f ca="1">IFERROR(VLOOKUP($C$5&amp;$A11,'1R_logical_data-model-APR2020'!$B$2:$L$317,9,FALSE),"")</f>
        <v>E</v>
      </c>
      <c r="G11" s="53" t="str">
        <f ca="1">IFERROR(HYPERLINK("#"&amp;VLOOKUP($C$5&amp;$A11,'1R_logical_data-model-APR2020'!$B$2:$L$317,7,FALSE)&amp;"!A1",VLOOKUP($C$5&amp;$A11,'1R_logical_data-model-APR2020'!$B$2:$L$317,7,FALSE)),"")</f>
        <v>Waybill</v>
      </c>
    </row>
    <row r="12" spans="1:7" s="42" customFormat="1" ht="55" customHeight="1" x14ac:dyDescent="0.25">
      <c r="A12" s="56">
        <v>2</v>
      </c>
      <c r="B12" s="54" t="str">
        <f ca="1">IFERROR(VLOOKUP($C$5&amp;$A12,'1R_logical_data-model-APR2020'!$B$2:$L$317,6,FALSE),"")</f>
        <v>type</v>
      </c>
      <c r="C12" s="50" t="str">
        <f ca="1">IFERROR(VLOOKUP($C$5&amp;$A12,'1R_logical_data-model-APR2020'!$B$2:$L$317,8,FALSE),"")</f>
        <v>Type of the Waybill: House or Master</v>
      </c>
      <c r="D12" s="51">
        <f ca="1">IFERROR(VLOOKUP($C$5&amp;$A12,'1R_logical_data-model-APR2020'!$B$2:$L$317,10,FALSE),"")</f>
        <v>0</v>
      </c>
      <c r="E12" s="52">
        <f ca="1">IFERROR(VLOOKUP($C$5&amp;$A12,'1R_logical_data-model-APR2020'!$B$2:$L$317,11,FALSE),"")</f>
        <v>0</v>
      </c>
      <c r="F12" s="52" t="str">
        <f ca="1">IFERROR(VLOOKUP($C$5&amp;$A12,'1R_logical_data-model-APR2020'!$B$2:$L$317,9,FALSE),"")</f>
        <v>T</v>
      </c>
      <c r="G12" s="53" t="str">
        <f ca="1">IFERROR(HYPERLINK("#"&amp;VLOOKUP($C$5&amp;$A12,'1R_logical_data-model-APR2020'!$B$2:$L$317,7,FALSE)&amp;"!A1",VLOOKUP($C$5&amp;$A12,'1R_logical_data-model-APR2020'!$B$2:$L$317,7,FALSE)),"")</f>
        <v/>
      </c>
    </row>
    <row r="13" spans="1:7" s="42" customFormat="1" ht="55" customHeight="1" x14ac:dyDescent="0.25">
      <c r="A13" s="56">
        <v>3</v>
      </c>
      <c r="B13" s="54" t="str">
        <f ca="1">IFERROR(VLOOKUP($C$5&amp;$A13,'1R_logical_data-model-APR2020'!$B$2:$L$317,6,FALSE),"")</f>
        <v>waybillNumber</v>
      </c>
      <c r="C13" s="50" t="str">
        <f ca="1">IFERROR(VLOOKUP($C$5&amp;$A13,'1R_logical_data-model-APR2020'!$B$2:$L$317,8,FALSE),"")</f>
        <v>House or Master Waybill unique identifier</v>
      </c>
      <c r="D13" s="51" t="str">
        <f ca="1">IFERROR(VLOOKUP($C$5&amp;$A13,'1R_logical_data-model-APR2020'!$B$2:$L$317,10,FALSE),"")</f>
        <v>M</v>
      </c>
      <c r="E13" s="52">
        <f ca="1">IFERROR(VLOOKUP($C$5&amp;$A13,'1R_logical_data-model-APR2020'!$B$2:$L$317,11,FALSE),"")</f>
        <v>0</v>
      </c>
      <c r="F13" s="52" t="str">
        <f ca="1">IFERROR(VLOOKUP($C$5&amp;$A13,'1R_logical_data-model-APR2020'!$B$2:$L$317,9,FALSE),"")</f>
        <v>T</v>
      </c>
      <c r="G13" s="53" t="str">
        <f ca="1">IFERROR(HYPERLINK("#"&amp;VLOOKUP($C$5&amp;$A13,'1R_logical_data-model-APR2020'!$B$2:$L$317,7,FALSE)&amp;"!A1",VLOOKUP($C$5&amp;$A13,'1R_logical_data-model-APR2020'!$B$2:$L$317,7,FALSE)),"")</f>
        <v/>
      </c>
    </row>
    <row r="14" spans="1:7" s="42" customFormat="1" ht="55" customHeight="1" x14ac:dyDescent="0.25">
      <c r="A14" s="56">
        <v>4</v>
      </c>
      <c r="B14" s="54" t="str">
        <f ca="1">IFERROR(VLOOKUP($C$5&amp;$A14,'1R_logical_data-model-APR2020'!$B$2:$L$317,6,FALSE),"")</f>
        <v/>
      </c>
      <c r="C14" s="50" t="str">
        <f ca="1">IFERROR(VLOOKUP($C$5&amp;$A14,'1R_logical_data-model-APR2020'!$B$2:$L$317,8,FALSE),"")</f>
        <v/>
      </c>
      <c r="D14" s="51" t="str">
        <f ca="1">IFERROR(VLOOKUP($C$5&amp;$A14,'1R_logical_data-model-APR2020'!$B$2:$L$317,10,FALSE),"")</f>
        <v/>
      </c>
      <c r="E14" s="52" t="str">
        <f ca="1">IFERROR(VLOOKUP($C$5&amp;$A14,'1R_logical_data-model-APR2020'!$B$2:$L$317,11,FALSE),"")</f>
        <v/>
      </c>
      <c r="F14" s="52" t="str">
        <f ca="1">IFERROR(VLOOKUP($C$5&amp;$A14,'1R_logical_data-model-APR2020'!$B$2:$L$317,9,FALSE),"")</f>
        <v/>
      </c>
      <c r="G14" s="53" t="str">
        <f ca="1">IFERROR(HYPERLINK("#"&amp;VLOOKUP($C$5&amp;$A14,'1R_logical_data-model-APR2020'!$B$2:$L$317,7,FALSE)&amp;"!A1",VLOOKUP($C$5&amp;$A14,'1R_logical_data-model-APR2020'!$B$2:$L$317,7,FALSE)),"")</f>
        <v/>
      </c>
    </row>
    <row r="15" spans="1:7" s="42" customFormat="1" ht="55" customHeight="1" x14ac:dyDescent="0.25">
      <c r="A15" s="56">
        <v>5</v>
      </c>
      <c r="B15" s="54" t="str">
        <f ca="1">IFERROR(VLOOKUP($C$5&amp;$A15,'1R_logical_data-model-APR2020'!$B$2:$L$317,6,FALSE),"")</f>
        <v/>
      </c>
      <c r="C15" s="50" t="str">
        <f ca="1">IFERROR(VLOOKUP($C$5&amp;$A15,'1R_logical_data-model-APR2020'!$B$2:$L$317,8,FALSE),"")</f>
        <v/>
      </c>
      <c r="D15" s="51" t="str">
        <f ca="1">IFERROR(VLOOKUP($C$5&amp;$A15,'1R_logical_data-model-APR2020'!$B$2:$L$317,10,FALSE),"")</f>
        <v/>
      </c>
      <c r="E15" s="52" t="str">
        <f ca="1">IFERROR(VLOOKUP($C$5&amp;$A15,'1R_logical_data-model-APR2020'!$B$2:$L$317,11,FALSE),"")</f>
        <v/>
      </c>
      <c r="F15" s="52" t="str">
        <f ca="1">IFERROR(VLOOKUP($C$5&amp;$A15,'1R_logical_data-model-APR2020'!$B$2:$L$317,9,FALSE),"")</f>
        <v/>
      </c>
      <c r="G15" s="53" t="str">
        <f ca="1">IFERROR(HYPERLINK("#"&amp;VLOOKUP($C$5&amp;$A15,'1R_logical_data-model-APR2020'!$B$2:$L$317,7,FALSE)&amp;"!A1",VLOOKUP($C$5&amp;$A15,'1R_logical_data-model-APR2020'!$B$2:$L$317,7,FALSE)),"")</f>
        <v/>
      </c>
    </row>
    <row r="16" spans="1:7" s="42" customFormat="1" ht="55" customHeight="1" x14ac:dyDescent="0.25">
      <c r="A16" s="56">
        <v>6</v>
      </c>
      <c r="B16" s="54" t="str">
        <f ca="1">IFERROR(VLOOKUP($C$5&amp;$A16,'1R_logical_data-model-APR2020'!$B$2:$L$317,6,FALSE),"")</f>
        <v/>
      </c>
      <c r="C16" s="50" t="str">
        <f ca="1">IFERROR(VLOOKUP($C$5&amp;$A16,'1R_logical_data-model-APR2020'!$B$2:$L$317,8,FALSE),"")</f>
        <v/>
      </c>
      <c r="D16" s="51" t="str">
        <f ca="1">IFERROR(VLOOKUP($C$5&amp;$A16,'1R_logical_data-model-APR2020'!$B$2:$L$317,10,FALSE),"")</f>
        <v/>
      </c>
      <c r="E16" s="52" t="str">
        <f ca="1">IFERROR(VLOOKUP($C$5&amp;$A16,'1R_logical_data-model-APR2020'!$B$2:$L$317,11,FALSE),"")</f>
        <v/>
      </c>
      <c r="F16" s="52" t="str">
        <f ca="1">IFERROR(VLOOKUP($C$5&amp;$A16,'1R_logical_data-model-APR2020'!$B$2:$L$317,9,FALSE),"")</f>
        <v/>
      </c>
      <c r="G16" s="53" t="str">
        <f ca="1">IFERROR(HYPERLINK("#"&amp;VLOOKUP($C$5&amp;$A16,'1R_logical_data-model-APR2020'!$B$2:$L$317,7,FALSE)&amp;"!A1",VLOOKUP($C$5&amp;$A16,'1R_logical_data-model-APR2020'!$B$2:$L$317,7,FALSE)),"")</f>
        <v/>
      </c>
    </row>
    <row r="17" spans="1:7" s="42" customFormat="1" ht="55" customHeight="1" x14ac:dyDescent="0.25">
      <c r="A17" s="56">
        <v>7</v>
      </c>
      <c r="B17" s="54" t="str">
        <f ca="1">IFERROR(VLOOKUP($C$5&amp;$A17,'1R_logical_data-model-APR2020'!$B$2:$L$317,6,FALSE),"")</f>
        <v/>
      </c>
      <c r="C17" s="50" t="str">
        <f ca="1">IFERROR(VLOOKUP($C$5&amp;$A17,'1R_logical_data-model-APR2020'!$B$2:$L$317,8,FALSE),"")</f>
        <v/>
      </c>
      <c r="D17" s="51" t="str">
        <f ca="1">IFERROR(VLOOKUP($C$5&amp;$A17,'1R_logical_data-model-APR2020'!$B$2:$L$317,10,FALSE),"")</f>
        <v/>
      </c>
      <c r="E17" s="52" t="str">
        <f ca="1">IFERROR(VLOOKUP($C$5&amp;$A17,'1R_logical_data-model-APR2020'!$B$2:$L$317,11,FALSE),"")</f>
        <v/>
      </c>
      <c r="F17" s="52" t="str">
        <f ca="1">IFERROR(VLOOKUP($C$5&amp;$A17,'1R_logical_data-model-APR2020'!$B$2:$L$317,9,FALSE),"")</f>
        <v/>
      </c>
      <c r="G17" s="53" t="str">
        <f ca="1">IFERROR(HYPERLINK("#"&amp;VLOOKUP($C$5&amp;$A17,'1R_logical_data-model-APR2020'!$B$2:$L$317,7,FALSE)&amp;"!A1",VLOOKUP($C$5&amp;$A17,'1R_logical_data-model-APR2020'!$B$2:$L$317,7,FALSE)),"")</f>
        <v/>
      </c>
    </row>
    <row r="18" spans="1:7" s="42" customFormat="1" ht="55" customHeight="1" x14ac:dyDescent="0.25">
      <c r="A18" s="56">
        <v>8</v>
      </c>
      <c r="B18" s="54" t="str">
        <f ca="1">IFERROR(VLOOKUP($C$5&amp;$A18,'1R_logical_data-model-APR2020'!$B$2:$L$317,6,FALSE),"")</f>
        <v/>
      </c>
      <c r="C18" s="50" t="str">
        <f ca="1">IFERROR(VLOOKUP($C$5&amp;$A18,'1R_logical_data-model-APR2020'!$B$2:$L$317,8,FALSE),"")</f>
        <v/>
      </c>
      <c r="D18" s="51" t="str">
        <f ca="1">IFERROR(VLOOKUP($C$5&amp;$A18,'1R_logical_data-model-APR2020'!$B$2:$L$317,10,FALSE),"")</f>
        <v/>
      </c>
      <c r="E18" s="52" t="str">
        <f ca="1">IFERROR(VLOOKUP($C$5&amp;$A18,'1R_logical_data-model-APR2020'!$B$2:$L$317,11,FALSE),"")</f>
        <v/>
      </c>
      <c r="F18" s="52" t="str">
        <f ca="1">IFERROR(VLOOKUP($C$5&amp;$A18,'1R_logical_data-model-APR2020'!$B$2:$L$317,9,FALSE),"")</f>
        <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
      </c>
      <c r="C19" s="50" t="str">
        <f ca="1">IFERROR(VLOOKUP($C$5&amp;$A19,'1R_logical_data-model-APR2020'!$B$2:$L$317,8,FALSE),"")</f>
        <v/>
      </c>
      <c r="D19" s="51" t="str">
        <f ca="1">IFERROR(VLOOKUP($C$5&amp;$A19,'1R_logical_data-model-APR2020'!$B$2:$L$317,10,FALSE),"")</f>
        <v/>
      </c>
      <c r="E19" s="52" t="str">
        <f ca="1">IFERROR(VLOOKUP($C$5&amp;$A19,'1R_logical_data-model-APR2020'!$B$2:$L$317,11,FALSE),"")</f>
        <v/>
      </c>
      <c r="F19" s="52" t="str">
        <f ca="1">IFERROR(VLOOKUP($C$5&amp;$A19,'1R_logical_data-model-APR2020'!$B$2:$L$317,9,FALSE),"")</f>
        <v/>
      </c>
      <c r="G19" s="53" t="str">
        <f ca="1">IFERROR(HYPERLINK("#"&amp;VLOOKUP($C$5&amp;$A19,'1R_logical_data-model-APR2020'!$B$2:$L$317,7,FALSE)&amp;"!A1",VLOOKUP($C$5&amp;$A19,'1R_logical_data-model-APR2020'!$B$2:$L$317,7,FALSE)),"")</f>
        <v/>
      </c>
    </row>
    <row r="20" spans="1:7" s="42" customFormat="1" ht="55" customHeight="1" x14ac:dyDescent="0.25">
      <c r="A20" s="56">
        <v>10</v>
      </c>
      <c r="B20" s="54" t="str">
        <f ca="1">IFERROR(VLOOKUP($C$5&amp;$A20,'1R_logical_data-model-APR2020'!$B$2:$L$317,6,FALSE),"")</f>
        <v/>
      </c>
      <c r="C20" s="50" t="str">
        <f ca="1">IFERROR(VLOOKUP($C$5&amp;$A20,'1R_logical_data-model-APR2020'!$B$2:$L$317,8,FALSE),"")</f>
        <v/>
      </c>
      <c r="D20" s="51" t="str">
        <f ca="1">IFERROR(VLOOKUP($C$5&amp;$A20,'1R_logical_data-model-APR2020'!$B$2:$L$317,10,FALSE),"")</f>
        <v/>
      </c>
      <c r="E20" s="52" t="str">
        <f ca="1">IFERROR(VLOOKUP($C$5&amp;$A20,'1R_logical_data-model-APR2020'!$B$2:$L$317,11,FALSE),"")</f>
        <v/>
      </c>
      <c r="F20" s="52" t="str">
        <f ca="1">IFERROR(VLOOKUP($C$5&amp;$A20,'1R_logical_data-model-APR2020'!$B$2:$L$317,9,FALSE),"")</f>
        <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
      </c>
      <c r="C21" s="50" t="str">
        <f ca="1">IFERROR(VLOOKUP($C$5&amp;$A21,'1R_logical_data-model-APR2020'!$B$2:$L$317,8,FALSE),"")</f>
        <v/>
      </c>
      <c r="D21" s="51" t="str">
        <f ca="1">IFERROR(VLOOKUP($C$5&amp;$A21,'1R_logical_data-model-APR2020'!$B$2:$L$317,10,FALSE),"")</f>
        <v/>
      </c>
      <c r="E21" s="52" t="str">
        <f ca="1">IFERROR(VLOOKUP($C$5&amp;$A21,'1R_logical_data-model-APR2020'!$B$2:$L$317,11,FALSE),"")</f>
        <v/>
      </c>
      <c r="F21" s="52" t="str">
        <f ca="1">IFERROR(VLOOKUP($C$5&amp;$A21,'1R_logical_data-model-APR2020'!$B$2:$L$317,9,FALSE),"")</f>
        <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59" priority="2">
      <formula>$B11=""</formula>
    </cfRule>
  </conditionalFormatting>
  <conditionalFormatting sqref="B12:G40">
    <cfRule type="expression" dxfId="58" priority="1">
      <formula>$B12=""</formula>
    </cfRule>
  </conditionalFormatting>
  <hyperlinks>
    <hyperlink ref="E5:E6" location="Display!A1" display="Back to Display" xr:uid="{9EA62A1A-3F3F-4389-AE3D-D50A8DD72A8C}"/>
    <hyperlink ref="E5:G6" location="'MOP vs Data Model'!A1" display="Back to &quot;MOP vs Data Model&quot; screen" xr:uid="{F718537A-2A90-4AE8-A5DB-4DC13638C50B}"/>
  </hyperlinks>
  <pageMargins left="0.7" right="0.7" top="0.75" bottom="0.75" header="0.3" footer="0.3"/>
  <pageSetup orientation="portrait" horizontalDpi="1200" verticalDpi="1200"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9FF03-565D-4B39-9E01-1178BF69B79E}">
  <sheetPr codeName="Sheet50">
    <tabColor rgb="FF00B050"/>
  </sheetPr>
  <dimension ref="A5:G40"/>
  <sheetViews>
    <sheetView showGridLines="0" zoomScaleNormal="100" workbookViewId="0">
      <selection activeCell="E5" sqref="E5:G6"/>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ULD</v>
      </c>
      <c r="E5" s="110" t="s">
        <v>746</v>
      </c>
      <c r="F5" s="110"/>
      <c r="G5" s="110"/>
    </row>
    <row r="6" spans="1:7" x14ac:dyDescent="0.25">
      <c r="B6" s="46" t="s">
        <v>729</v>
      </c>
      <c r="C6" s="48" t="str">
        <f ca="1">VLOOKUP(C5,parameters!$B$97:$C$142,2,FALSE)</f>
        <v>Logistic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aTAdesignator</v>
      </c>
      <c r="C11" s="50" t="str">
        <f ca="1">IFERROR(VLOOKUP($C$5&amp;$A11,'1R_logical_data-model-APR2020'!$B$2:$L$317,8,FALSE),"")</f>
        <v>US / ATA Unit Load Device type code e.g. M2</v>
      </c>
      <c r="D11" s="51">
        <f ca="1">IFERROR(VLOOKUP($C$5&amp;$A11,'1R_logical_data-model-APR2020'!$B$2:$L$317,10,FALSE),"")</f>
        <v>0</v>
      </c>
      <c r="E11" s="52" t="str">
        <f ca="1">IFERROR(VLOOKUP($C$5&amp;$A11,'1R_logical_data-model-APR2020'!$B$2:$L$317,11,FALSE),"")</f>
        <v/>
      </c>
      <c r="F11" s="52" t="str">
        <f ca="1">IFERROR(VLOOKUP($C$5&amp;$A11,'1R_logical_data-model-APR2020'!$B$2:$L$317,9,FALSE),"")</f>
        <v>T</v>
      </c>
      <c r="G11" s="53" t="str">
        <f ca="1">IFERROR(HYPERLINK("#"&amp;VLOOKUP($C$5&amp;$A11,'1R_logical_data-model-APR2020'!$B$2:$L$317,7,FALSE)&amp;"!A1",VLOOKUP($C$5&amp;$A11,'1R_logical_data-model-APR2020'!$B$2:$L$317,7,FALSE)),"")</f>
        <v/>
      </c>
    </row>
    <row r="12" spans="1:7" s="42" customFormat="1" ht="55" customHeight="1" x14ac:dyDescent="0.25">
      <c r="A12" s="56">
        <v>2</v>
      </c>
      <c r="B12" s="54" t="str">
        <f ca="1">IFERROR(VLOOKUP($C$5&amp;$A12,'1R_logical_data-model-APR2020'!$B$2:$L$317,6,FALSE),"")</f>
        <v>contour</v>
      </c>
      <c r="C12" s="50" t="str">
        <f ca="1">IFERROR(VLOOKUP($C$5&amp;$A12,'1R_logical_data-model-APR2020'!$B$2:$L$317,8,FALSE),"")</f>
        <v>ULD profile, dimensions &amp; shape</v>
      </c>
      <c r="D12" s="51" t="str">
        <f ca="1">IFERROR(VLOOKUP($C$5&amp;$A12,'1R_logical_data-model-APR2020'!$B$2:$L$317,10,FALSE),"")</f>
        <v/>
      </c>
      <c r="E12" s="52" t="str">
        <f ca="1">IFERROR(VLOOKUP($C$5&amp;$A12,'1R_logical_data-model-APR2020'!$B$2:$L$317,11,FALSE),"")</f>
        <v/>
      </c>
      <c r="F12" s="52" t="str">
        <f ca="1">IFERROR(VLOOKUP($C$5&amp;$A12,'1R_logical_data-model-APR2020'!$B$2:$L$317,9,FALSE),"")</f>
        <v>T</v>
      </c>
      <c r="G12" s="53" t="str">
        <f ca="1">IFERROR(HYPERLINK("#"&amp;VLOOKUP($C$5&amp;$A12,'1R_logical_data-model-APR2020'!$B$2:$L$317,7,FALSE)&amp;"!A1",VLOOKUP($C$5&amp;$A12,'1R_logical_data-model-APR2020'!$B$2:$L$317,7,FALSE)),"")</f>
        <v/>
      </c>
    </row>
    <row r="13" spans="1:7" s="42" customFormat="1" ht="55" customHeight="1" x14ac:dyDescent="0.25">
      <c r="A13" s="56">
        <v>3</v>
      </c>
      <c r="B13" s="54" t="str">
        <f ca="1">IFERROR(VLOOKUP($C$5&amp;$A13,'1R_logical_data-model-APR2020'!$B$2:$L$317,6,FALSE),"")</f>
        <v>deckPosition</v>
      </c>
      <c r="C13" s="50" t="str">
        <f ca="1">IFERROR(VLOOKUP($C$5&amp;$A13,'1R_logical_data-model-APR2020'!$B$2:$L$317,8,FALSE),"")</f>
        <v xml:space="preserve">Position of the shipment in the aircraft - e.g. lower or main deck </v>
      </c>
      <c r="D13" s="51" t="str">
        <f ca="1">IFERROR(VLOOKUP($C$5&amp;$A13,'1R_logical_data-model-APR2020'!$B$2:$L$317,10,FALSE),"")</f>
        <v/>
      </c>
      <c r="E13" s="52" t="str">
        <f ca="1">IFERROR(VLOOKUP($C$5&amp;$A13,'1R_logical_data-model-APR2020'!$B$2:$L$317,11,FALSE),"")</f>
        <v/>
      </c>
      <c r="F13" s="52" t="str">
        <f ca="1">IFERROR(VLOOKUP($C$5&amp;$A13,'1R_logical_data-model-APR2020'!$B$2:$L$317,9,FALSE),"")</f>
        <v>T</v>
      </c>
      <c r="G13" s="53" t="str">
        <f ca="1">IFERROR(HYPERLINK("#"&amp;VLOOKUP($C$5&amp;$A13,'1R_logical_data-model-APR2020'!$B$2:$L$317,7,FALSE)&amp;"!A1",VLOOKUP($C$5&amp;$A13,'1R_logical_data-model-APR2020'!$B$2:$L$317,7,FALSE)),"")</f>
        <v/>
      </c>
    </row>
    <row r="14" spans="1:7" s="42" customFormat="1" ht="55" customHeight="1" x14ac:dyDescent="0.25">
      <c r="A14" s="56">
        <v>4</v>
      </c>
      <c r="B14" s="54" t="str">
        <f ca="1">IFERROR(VLOOKUP($C$5&amp;$A14,'1R_logical_data-model-APR2020'!$B$2:$L$317,6,FALSE),"")</f>
        <v>event</v>
      </c>
      <c r="C14" s="50" t="str">
        <f ca="1">IFERROR(VLOOKUP($C$5&amp;$A14,'1R_logical_data-model-APR2020'!$B$2:$L$317,8,FALSE),"")</f>
        <v>Event details e.g. DEP, ARR, FOH, RCS, security screening, etc</v>
      </c>
      <c r="D14" s="51">
        <f ca="1">IFERROR(VLOOKUP($C$5&amp;$A14,'1R_logical_data-model-APR2020'!$B$2:$L$317,10,FALSE),"")</f>
        <v>0</v>
      </c>
      <c r="E14" s="52" t="str">
        <f ca="1">IFERROR(VLOOKUP($C$5&amp;$A14,'1R_logical_data-model-APR2020'!$B$2:$L$317,11,FALSE),"")</f>
        <v>n</v>
      </c>
      <c r="F14" s="52" t="str">
        <f ca="1">IFERROR(VLOOKUP($C$5&amp;$A14,'1R_logical_data-model-APR2020'!$B$2:$L$317,9,FALSE),"")</f>
        <v>E</v>
      </c>
      <c r="G14" s="53" t="str">
        <f ca="1">IFERROR(HYPERLINK("#"&amp;VLOOKUP($C$5&amp;$A14,'1R_logical_data-model-APR2020'!$B$2:$L$317,7,FALSE)&amp;"!A1",VLOOKUP($C$5&amp;$A14,'1R_logical_data-model-APR2020'!$B$2:$L$317,7,FALSE)),"")</f>
        <v>Event</v>
      </c>
    </row>
    <row r="15" spans="1:7" s="42" customFormat="1" ht="55" customHeight="1" x14ac:dyDescent="0.25">
      <c r="A15" s="56">
        <v>5</v>
      </c>
      <c r="B15" s="54" t="str">
        <f ca="1">IFERROR(VLOOKUP($C$5&amp;$A15,'1R_logical_data-model-APR2020'!$B$2:$L$317,6,FALSE),"")</f>
        <v>externalReference</v>
      </c>
      <c r="C15" s="50" t="str">
        <f ca="1">IFERROR(VLOOKUP($C$5&amp;$A15,'1R_logical_data-model-APR2020'!$B$2:$L$317,8,FALSE),"")</f>
        <v xml:space="preserve">Reference documents details </v>
      </c>
      <c r="D15" s="51" t="str">
        <f ca="1">IFERROR(VLOOKUP($C$5&amp;$A15,'1R_logical_data-model-APR2020'!$B$2:$L$317,10,FALSE),"")</f>
        <v/>
      </c>
      <c r="E15" s="52" t="str">
        <f ca="1">IFERROR(VLOOKUP($C$5&amp;$A15,'1R_logical_data-model-APR2020'!$B$2:$L$317,11,FALSE),"")</f>
        <v>n</v>
      </c>
      <c r="F15" s="52" t="str">
        <f ca="1">IFERROR(VLOOKUP($C$5&amp;$A15,'1R_logical_data-model-APR2020'!$B$2:$L$317,9,FALSE),"")</f>
        <v>E</v>
      </c>
      <c r="G15" s="53" t="str">
        <f ca="1">IFERROR(HYPERLINK("#"&amp;VLOOKUP($C$5&amp;$A15,'1R_logical_data-model-APR2020'!$B$2:$L$317,7,FALSE)&amp;"!A1",VLOOKUP($C$5&amp;$A15,'1R_logical_data-model-APR2020'!$B$2:$L$317,7,FALSE)),"")</f>
        <v>ExternalReference</v>
      </c>
    </row>
    <row r="16" spans="1:7" s="42" customFormat="1" ht="55" customHeight="1" x14ac:dyDescent="0.25">
      <c r="A16" s="56">
        <v>6</v>
      </c>
      <c r="B16" s="54" t="str">
        <f ca="1">IFERROR(VLOOKUP($C$5&amp;$A16,'1R_logical_data-model-APR2020'!$B$2:$L$317,6,FALSE),"")</f>
        <v>loadingIndicator</v>
      </c>
      <c r="C16" s="50" t="str">
        <f ca="1">IFERROR(VLOOKUP($C$5&amp;$A16,'1R_logical_data-model-APR2020'!$B$2:$L$317,8,FALSE),"")</f>
        <v>ULD height or loading limitation code. Refer CXML Code List 1.47,  e.g. R - ULD Height above 244 centimetres</v>
      </c>
      <c r="D16" s="51" t="str">
        <f ca="1">IFERROR(VLOOKUP($C$5&amp;$A16,'1R_logical_data-model-APR2020'!$B$2:$L$317,10,FALSE),"")</f>
        <v/>
      </c>
      <c r="E16" s="52" t="str">
        <f ca="1">IFERROR(VLOOKUP($C$5&amp;$A16,'1R_logical_data-model-APR2020'!$B$2:$L$317,11,FALSE),"")</f>
        <v/>
      </c>
      <c r="F16" s="52" t="str">
        <f ca="1">IFERROR(VLOOKUP($C$5&amp;$A16,'1R_logical_data-model-APR2020'!$B$2:$L$317,9,FALSE),"")</f>
        <v>T</v>
      </c>
      <c r="G16" s="53" t="str">
        <f ca="1">IFERROR(HYPERLINK("#"&amp;VLOOKUP($C$5&amp;$A16,'1R_logical_data-model-APR2020'!$B$2:$L$317,7,FALSE)&amp;"!A1",VLOOKUP($C$5&amp;$A16,'1R_logical_data-model-APR2020'!$B$2:$L$317,7,FALSE)),"")</f>
        <v/>
      </c>
    </row>
    <row r="17" spans="1:7" s="42" customFormat="1" ht="55" customHeight="1" x14ac:dyDescent="0.25">
      <c r="A17" s="56">
        <v>7</v>
      </c>
      <c r="B17" s="54" t="str">
        <f ca="1">IFERROR(VLOOKUP($C$5&amp;$A17,'1R_logical_data-model-APR2020'!$B$2:$L$317,6,FALSE),"")</f>
        <v>ownerCode</v>
      </c>
      <c r="C17" s="50" t="str">
        <f ca="1">IFERROR(VLOOKUP($C$5&amp;$A17,'1R_logical_data-model-APR2020'!$B$2:$L$317,8,FALSE),"")</f>
        <v>Owner code of the ULD in aa, an or na format - owner can be an airline or leasing company</v>
      </c>
      <c r="D17" s="51">
        <f ca="1">IFERROR(VLOOKUP($C$5&amp;$A17,'1R_logical_data-model-APR2020'!$B$2:$L$317,10,FALSE),"")</f>
        <v>0</v>
      </c>
      <c r="E17" s="52" t="str">
        <f ca="1">IFERROR(VLOOKUP($C$5&amp;$A17,'1R_logical_data-model-APR2020'!$B$2:$L$317,11,FALSE),"")</f>
        <v/>
      </c>
      <c r="F17" s="52" t="str">
        <f ca="1">IFERROR(VLOOKUP($C$5&amp;$A17,'1R_logical_data-model-APR2020'!$B$2:$L$317,9,FALSE),"")</f>
        <v>T</v>
      </c>
      <c r="G17" s="53" t="str">
        <f ca="1">IFERROR(HYPERLINK("#"&amp;VLOOKUP($C$5&amp;$A17,'1R_logical_data-model-APR2020'!$B$2:$L$317,7,FALSE)&amp;"!A1",VLOOKUP($C$5&amp;$A17,'1R_logical_data-model-APR2020'!$B$2:$L$317,7,FALSE)),"")</f>
        <v/>
      </c>
    </row>
    <row r="18" spans="1:7" s="42" customFormat="1" ht="55" customHeight="1" x14ac:dyDescent="0.25">
      <c r="A18" s="56">
        <v>8</v>
      </c>
      <c r="B18" s="54" t="str">
        <f ca="1">IFERROR(VLOOKUP($C$5&amp;$A18,'1R_logical_data-model-APR2020'!$B$2:$L$317,6,FALSE),"")</f>
        <v>ownerCodeIssuer</v>
      </c>
      <c r="C18" s="50" t="str">
        <f ca="1">IFERROR(VLOOKUP($C$5&amp;$A18,'1R_logical_data-model-APR2020'!$B$2:$L$317,8,FALSE),"")</f>
        <v xml:space="preserve">Issuer of the ULD owner code </v>
      </c>
      <c r="D18" s="51">
        <f ca="1">IFERROR(VLOOKUP($C$5&amp;$A18,'1R_logical_data-model-APR2020'!$B$2:$L$317,10,FALSE),"")</f>
        <v>0</v>
      </c>
      <c r="E18" s="52" t="str">
        <f ca="1">IFERROR(VLOOKUP($C$5&amp;$A18,'1R_logical_data-model-APR2020'!$B$2:$L$317,11,FALSE),"")</f>
        <v/>
      </c>
      <c r="F18" s="52" t="str">
        <f ca="1">IFERROR(VLOOKUP($C$5&amp;$A18,'1R_logical_data-model-APR2020'!$B$2:$L$317,9,FALSE),"")</f>
        <v>T</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ownerCompany</v>
      </c>
      <c r="C19" s="50" t="str">
        <f ca="1">IFERROR(VLOOKUP($C$5&amp;$A19,'1R_logical_data-model-APR2020'!$B$2:$L$317,8,FALSE),"")</f>
        <v>Owner company details and contacts for the ULD</v>
      </c>
      <c r="D19" s="51">
        <f ca="1">IFERROR(VLOOKUP($C$5&amp;$A19,'1R_logical_data-model-APR2020'!$B$2:$L$317,10,FALSE),"")</f>
        <v>0</v>
      </c>
      <c r="E19" s="52" t="str">
        <f ca="1">IFERROR(VLOOKUP($C$5&amp;$A19,'1R_logical_data-model-APR2020'!$B$2:$L$317,11,FALSE),"")</f>
        <v/>
      </c>
      <c r="F19" s="52" t="str">
        <f ca="1">IFERROR(VLOOKUP($C$5&amp;$A19,'1R_logical_data-model-APR2020'!$B$2:$L$317,9,FALSE),"")</f>
        <v>E</v>
      </c>
      <c r="G19" s="53" t="str">
        <f ca="1">IFERROR(HYPERLINK("#"&amp;VLOOKUP($C$5&amp;$A19,'1R_logical_data-model-APR2020'!$B$2:$L$317,7,FALSE)&amp;"!A1",VLOOKUP($C$5&amp;$A19,'1R_logical_data-model-APR2020'!$B$2:$L$317,7,FALSE)),"")</f>
        <v>Company</v>
      </c>
    </row>
    <row r="20" spans="1:7" s="42" customFormat="1" ht="55" customHeight="1" x14ac:dyDescent="0.25">
      <c r="A20" s="56">
        <v>10</v>
      </c>
      <c r="B20" s="54" t="str">
        <f ca="1">IFERROR(VLOOKUP($C$5&amp;$A20,'1R_logical_data-model-APR2020'!$B$2:$L$317,6,FALSE),"")</f>
        <v>serialNumber</v>
      </c>
      <c r="C20" s="50" t="str">
        <f ca="1">IFERROR(VLOOKUP($C$5&amp;$A20,'1R_logical_data-model-APR2020'!$B$2:$L$317,8,FALSE),"")</f>
        <v>ULD serial number</v>
      </c>
      <c r="D20" s="51">
        <f ca="1">IFERROR(VLOOKUP($C$5&amp;$A20,'1R_logical_data-model-APR2020'!$B$2:$L$317,10,FALSE),"")</f>
        <v>0</v>
      </c>
      <c r="E20" s="52" t="str">
        <f ca="1">IFERROR(VLOOKUP($C$5&amp;$A20,'1R_logical_data-model-APR2020'!$B$2:$L$317,11,FALSE),"")</f>
        <v/>
      </c>
      <c r="F20" s="52" t="str">
        <f ca="1">IFERROR(VLOOKUP($C$5&amp;$A20,'1R_logical_data-model-APR2020'!$B$2:$L$317,9,FALSE),"")</f>
        <v>T</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tareWeight</v>
      </c>
      <c r="C21" s="50" t="str">
        <f ca="1">IFERROR(VLOOKUP($C$5&amp;$A21,'1R_logical_data-model-APR2020'!$B$2:$L$317,8,FALSE),"")</f>
        <v>Tare weight of the empty ULD</v>
      </c>
      <c r="D21" s="51">
        <f ca="1">IFERROR(VLOOKUP($C$5&amp;$A21,'1R_logical_data-model-APR2020'!$B$2:$L$317,10,FALSE),"")</f>
        <v>0</v>
      </c>
      <c r="E21" s="52">
        <f ca="1">IFERROR(VLOOKUP($C$5&amp;$A21,'1R_logical_data-model-APR2020'!$B$2:$L$317,11,FALSE),"")</f>
        <v>0</v>
      </c>
      <c r="F21" s="52" t="str">
        <f ca="1">IFERROR(VLOOKUP($C$5&amp;$A21,'1R_logical_data-model-APR2020'!$B$2:$L$317,9,FALSE),"")</f>
        <v>E</v>
      </c>
      <c r="G21" s="53" t="str">
        <f ca="1">IFERROR(HYPERLINK("#"&amp;VLOOKUP($C$5&amp;$A21,'1R_logical_data-model-APR2020'!$B$2:$L$317,7,FALSE)&amp;"!A1",VLOOKUP($C$5&amp;$A21,'1R_logical_data-model-APR2020'!$B$2:$L$317,7,FALSE)),"")</f>
        <v>Value</v>
      </c>
    </row>
    <row r="22" spans="1:7" s="42" customFormat="1" ht="55" customHeight="1" x14ac:dyDescent="0.25">
      <c r="A22" s="56">
        <v>12</v>
      </c>
      <c r="B22" s="54" t="str">
        <f ca="1">IFERROR(VLOOKUP($C$5&amp;$A22,'1R_logical_data-model-APR2020'!$B$2:$L$317,6,FALSE),"")</f>
        <v>transportSegment</v>
      </c>
      <c r="C22" s="50" t="str">
        <f ca="1">IFERROR(VLOOKUP($C$5&amp;$A22,'1R_logical_data-model-APR2020'!$B$2:$L$317,8,FALSE),"")</f>
        <v>Segment related to the transport status</v>
      </c>
      <c r="D22" s="51">
        <f ca="1">IFERROR(VLOOKUP($C$5&amp;$A22,'1R_logical_data-model-APR2020'!$B$2:$L$317,10,FALSE),"")</f>
        <v>0</v>
      </c>
      <c r="E22" s="52" t="str">
        <f ca="1">IFERROR(VLOOKUP($C$5&amp;$A22,'1R_logical_data-model-APR2020'!$B$2:$L$317,11,FALSE),"")</f>
        <v>n</v>
      </c>
      <c r="F22" s="52" t="str">
        <f ca="1">IFERROR(VLOOKUP($C$5&amp;$A22,'1R_logical_data-model-APR2020'!$B$2:$L$317,9,FALSE),"")</f>
        <v>E</v>
      </c>
      <c r="G22" s="53" t="str">
        <f ca="1">IFERROR(HYPERLINK("#"&amp;VLOOKUP($C$5&amp;$A22,'1R_logical_data-model-APR2020'!$B$2:$L$317,7,FALSE)&amp;"!A1",VLOOKUP($C$5&amp;$A22,'1R_logical_data-model-APR2020'!$B$2:$L$317,7,FALSE)),"")</f>
        <v>TransportSegment</v>
      </c>
    </row>
    <row r="23" spans="1:7" s="42" customFormat="1" ht="55" customHeight="1" x14ac:dyDescent="0.25">
      <c r="A23" s="56">
        <v>13</v>
      </c>
      <c r="B23" s="54" t="str">
        <f ca="1">IFERROR(VLOOKUP($C$5&amp;$A23,'1R_logical_data-model-APR2020'!$B$2:$L$317,6,FALSE),"")</f>
        <v>uldType</v>
      </c>
      <c r="C23" s="50" t="str">
        <f ca="1">IFERROR(VLOOKUP($C$5&amp;$A23,'1R_logical_data-model-APR2020'!$B$2:$L$317,8,FALSE),"")</f>
        <v>Standard Unit Load Device type code e.g. AKE - Certified Container - Contoured</v>
      </c>
      <c r="D23" s="51">
        <f ca="1">IFERROR(VLOOKUP($C$5&amp;$A23,'1R_logical_data-model-APR2020'!$B$2:$L$317,10,FALSE),"")</f>
        <v>0</v>
      </c>
      <c r="E23" s="52" t="str">
        <f ca="1">IFERROR(VLOOKUP($C$5&amp;$A23,'1R_logical_data-model-APR2020'!$B$2:$L$317,11,FALSE),"")</f>
        <v/>
      </c>
      <c r="F23" s="52" t="str">
        <f ca="1">IFERROR(VLOOKUP($C$5&amp;$A23,'1R_logical_data-model-APR2020'!$B$2:$L$317,9,FALSE),"")</f>
        <v>T</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uPID</v>
      </c>
      <c r="C24" s="50" t="str">
        <f ca="1">IFERROR(VLOOKUP($C$5&amp;$A24,'1R_logical_data-model-APR2020'!$B$2:$L$317,8,FALSE),"")</f>
        <v>Details of contained (virtual) piece(s)</v>
      </c>
      <c r="D24" s="51">
        <f ca="1">IFERROR(VLOOKUP($C$5&amp;$A24,'1R_logical_data-model-APR2020'!$B$2:$L$317,10,FALSE),"")</f>
        <v>0</v>
      </c>
      <c r="E24" s="52" t="str">
        <f ca="1">IFERROR(VLOOKUP($C$5&amp;$A24,'1R_logical_data-model-APR2020'!$B$2:$L$317,11,FALSE),"")</f>
        <v>n</v>
      </c>
      <c r="F24" s="52" t="str">
        <f ca="1">IFERROR(VLOOKUP($C$5&amp;$A24,'1R_logical_data-model-APR2020'!$B$2:$L$317,9,FALSE),"")</f>
        <v>E</v>
      </c>
      <c r="G24" s="53" t="str">
        <f ca="1">IFERROR(HYPERLINK("#"&amp;VLOOKUP($C$5&amp;$A24,'1R_logical_data-model-APR2020'!$B$2:$L$317,7,FALSE)&amp;"!A1",VLOOKUP($C$5&amp;$A24,'1R_logical_data-model-APR2020'!$B$2:$L$317,7,FALSE)),"")</f>
        <v>Piece</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57" priority="2">
      <formula>$B11=""</formula>
    </cfRule>
  </conditionalFormatting>
  <conditionalFormatting sqref="B12:G40">
    <cfRule type="expression" dxfId="56" priority="1">
      <formula>$B12=""</formula>
    </cfRule>
  </conditionalFormatting>
  <hyperlinks>
    <hyperlink ref="E5:E6" location="Display!A1" display="Back to Display" xr:uid="{24E458BB-BF36-4E06-ABFD-45AF5481F126}"/>
    <hyperlink ref="E5:G6" location="'MOP vs Data Model'!A1" display="Back to &quot;MOP vs Data Model&quot; screen" xr:uid="{33C36F5E-AE3E-4F39-A80F-F5F7A45BBEF8}"/>
  </hyperlinks>
  <pageMargins left="0.7" right="0.7" top="0.75" bottom="0.75" header="0.3" footer="0.3"/>
  <pageSetup orientation="portrait" horizontalDpi="1200" verticalDpi="1200"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44D0B-683F-422D-B30E-BE5CC3298579}">
  <sheetPr codeName="Sheet49">
    <tabColor rgb="FF00B050"/>
  </sheetPr>
  <dimension ref="A5:G40"/>
  <sheetViews>
    <sheetView showGridLines="0" zoomScaleNormal="100" workbookViewId="0">
      <selection activeCell="B14" sqref="B14"/>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TransportSegment</v>
      </c>
      <c r="E5" s="110" t="s">
        <v>746</v>
      </c>
      <c r="F5" s="110"/>
      <c r="G5" s="110"/>
    </row>
    <row r="6" spans="1:7" x14ac:dyDescent="0.25">
      <c r="B6" s="46" t="s">
        <v>729</v>
      </c>
      <c r="C6" s="48" t="str">
        <f ca="1">VLOOKUP(C5,parameters!$B$97:$C$142,2,FALSE)</f>
        <v>Logistic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arrivalLocation</v>
      </c>
      <c r="C11" s="50" t="str">
        <f ca="1">IFERROR(VLOOKUP($C$5&amp;$A11,'1R_logical_data-model-APR2020'!$B$2:$L$317,8,FALSE),"")</f>
        <v>Arrival details including time and date</v>
      </c>
      <c r="D11" s="51">
        <f ca="1">IFERROR(VLOOKUP($C$5&amp;$A11,'1R_logical_data-model-APR2020'!$B$2:$L$317,10,FALSE),"")</f>
        <v>0</v>
      </c>
      <c r="E11" s="52">
        <f ca="1">IFERROR(VLOOKUP($C$5&amp;$A11,'1R_logical_data-model-APR2020'!$B$2:$L$317,11,FALSE),"")</f>
        <v>0</v>
      </c>
      <c r="F11" s="52" t="str">
        <f ca="1">IFERROR(VLOOKUP($C$5&amp;$A11,'1R_logical_data-model-APR2020'!$B$2:$L$317,9,FALSE),"")</f>
        <v>E</v>
      </c>
      <c r="G11" s="53" t="str">
        <f ca="1">IFERROR(HYPERLINK("#"&amp;VLOOKUP($C$5&amp;$A11,'1R_logical_data-model-APR2020'!$B$2:$L$317,7,FALSE)&amp;"!A1",VLOOKUP($C$5&amp;$A11,'1R_logical_data-model-APR2020'!$B$2:$L$317,7,FALSE)),"")</f>
        <v>Location</v>
      </c>
    </row>
    <row r="12" spans="1:7" s="42" customFormat="1" ht="55" customHeight="1" x14ac:dyDescent="0.25">
      <c r="A12" s="56">
        <v>2</v>
      </c>
      <c r="B12" s="54" t="str">
        <f ca="1">IFERROR(VLOOKUP($C$5&amp;$A12,'1R_logical_data-model-APR2020'!$B$2:$L$317,6,FALSE),"")</f>
        <v>cO2CalculationMethod</v>
      </c>
      <c r="C12" s="50" t="str">
        <f ca="1">IFERROR(VLOOKUP($C$5&amp;$A12,'1R_logical_data-model-APR2020'!$B$2:$L$317,8,FALSE),"")</f>
        <v>Method of calculation of the CO2 emissions</v>
      </c>
      <c r="D12" s="51">
        <f ca="1">IFERROR(VLOOKUP($C$5&amp;$A12,'1R_logical_data-model-APR2020'!$B$2:$L$317,10,FALSE),"")</f>
        <v>0</v>
      </c>
      <c r="E12" s="52">
        <f ca="1">IFERROR(VLOOKUP($C$5&amp;$A12,'1R_logical_data-model-APR2020'!$B$2:$L$317,11,FALSE),"")</f>
        <v>0</v>
      </c>
      <c r="F12" s="52" t="str">
        <f ca="1">IFERROR(VLOOKUP($C$5&amp;$A12,'1R_logical_data-model-APR2020'!$B$2:$L$317,9,FALSE),"")</f>
        <v>E</v>
      </c>
      <c r="G12" s="53" t="str">
        <f ca="1">IFERROR(HYPERLINK("#"&amp;VLOOKUP($C$5&amp;$A12,'1R_logical_data-model-APR2020'!$B$2:$L$317,7,FALSE)&amp;"!A1",VLOOKUP($C$5&amp;$A12,'1R_logical_data-model-APR2020'!$B$2:$L$317,7,FALSE)),"")</f>
        <v>CO2CalcMethod</v>
      </c>
    </row>
    <row r="13" spans="1:7" s="42" customFormat="1" ht="55" customHeight="1" x14ac:dyDescent="0.25">
      <c r="A13" s="56">
        <v>3</v>
      </c>
      <c r="B13" s="54" t="str">
        <f ca="1">IFERROR(VLOOKUP($C$5&amp;$A13,'1R_logical_data-model-APR2020'!$B$2:$L$317,6,FALSE),"")</f>
        <v>cO2Emissions</v>
      </c>
      <c r="C13" s="50" t="str">
        <f ca="1">IFERROR(VLOOKUP($C$5&amp;$A13,'1R_logical_data-model-APR2020'!$B$2:$L$317,8,FALSE),"")</f>
        <v>Amount of CO2 emitted (e.g. 34 kg/km)</v>
      </c>
      <c r="D13" s="51">
        <f ca="1">IFERROR(VLOOKUP($C$5&amp;$A13,'1R_logical_data-model-APR2020'!$B$2:$L$317,10,FALSE),"")</f>
        <v>0</v>
      </c>
      <c r="E13" s="52">
        <f ca="1">IFERROR(VLOOKUP($C$5&amp;$A13,'1R_logical_data-model-APR2020'!$B$2:$L$317,11,FALSE),"")</f>
        <v>0</v>
      </c>
      <c r="F13" s="52" t="str">
        <f ca="1">IFERROR(VLOOKUP($C$5&amp;$A13,'1R_logical_data-model-APR2020'!$B$2:$L$317,9,FALSE),"")</f>
        <v>E</v>
      </c>
      <c r="G13" s="53" t="str">
        <f ca="1">IFERROR(HYPERLINK("#"&amp;VLOOKUP($C$5&amp;$A13,'1R_logical_data-model-APR2020'!$B$2:$L$317,7,FALSE)&amp;"!A1",VLOOKUP($C$5&amp;$A13,'1R_logical_data-model-APR2020'!$B$2:$L$317,7,FALSE)),"")</f>
        <v>Value</v>
      </c>
    </row>
    <row r="14" spans="1:7" s="42" customFormat="1" ht="55" customHeight="1" x14ac:dyDescent="0.25">
      <c r="A14" s="56">
        <v>4</v>
      </c>
      <c r="B14" s="54" t="str">
        <f ca="1">IFERROR(VLOOKUP($C$5&amp;$A14,'1R_logical_data-model-APR2020'!$B$2:$L$317,6,FALSE),"")</f>
        <v>departureLocation</v>
      </c>
      <c r="C14" s="50" t="str">
        <f ca="1">IFERROR(VLOOKUP($C$5&amp;$A14,'1R_logical_data-model-APR2020'!$B$2:$L$317,8,FALSE),"")</f>
        <v>Departure details including time and date</v>
      </c>
      <c r="D14" s="51">
        <f ca="1">IFERROR(VLOOKUP($C$5&amp;$A14,'1R_logical_data-model-APR2020'!$B$2:$L$317,10,FALSE),"")</f>
        <v>0</v>
      </c>
      <c r="E14" s="52">
        <f ca="1">IFERROR(VLOOKUP($C$5&amp;$A14,'1R_logical_data-model-APR2020'!$B$2:$L$317,11,FALSE),"")</f>
        <v>0</v>
      </c>
      <c r="F14" s="52" t="str">
        <f ca="1">IFERROR(VLOOKUP($C$5&amp;$A14,'1R_logical_data-model-APR2020'!$B$2:$L$317,9,FALSE),"")</f>
        <v>E</v>
      </c>
      <c r="G14" s="53" t="str">
        <f ca="1">IFERROR(HYPERLINK("#"&amp;VLOOKUP($C$5&amp;$A14,'1R_logical_data-model-APR2020'!$B$2:$L$317,7,FALSE)&amp;"!A1",VLOOKUP($C$5&amp;$A14,'1R_logical_data-model-APR2020'!$B$2:$L$317,7,FALSE)),"")</f>
        <v>Location</v>
      </c>
    </row>
    <row r="15" spans="1:7" s="42" customFormat="1" ht="55" customHeight="1" x14ac:dyDescent="0.25">
      <c r="A15" s="56">
        <v>5</v>
      </c>
      <c r="B15" s="54" t="str">
        <f ca="1">IFERROR(VLOOKUP($C$5&amp;$A15,'1R_logical_data-model-APR2020'!$B$2:$L$317,6,FALSE),"")</f>
        <v>distanceCalculated</v>
      </c>
      <c r="C15" s="50" t="str">
        <f ca="1">IFERROR(VLOOKUP($C$5&amp;$A15,'1R_logical_data-model-APR2020'!$B$2:$L$317,8,FALSE),"")</f>
        <v>Distance calculated if distance measured is not available</v>
      </c>
      <c r="D15" s="51">
        <f ca="1">IFERROR(VLOOKUP($C$5&amp;$A15,'1R_logical_data-model-APR2020'!$B$2:$L$317,10,FALSE),"")</f>
        <v>0</v>
      </c>
      <c r="E15" s="52">
        <f ca="1">IFERROR(VLOOKUP($C$5&amp;$A15,'1R_logical_data-model-APR2020'!$B$2:$L$317,11,FALSE),"")</f>
        <v>0</v>
      </c>
      <c r="F15" s="52" t="str">
        <f ca="1">IFERROR(VLOOKUP($C$5&amp;$A15,'1R_logical_data-model-APR2020'!$B$2:$L$317,9,FALSE),"")</f>
        <v>E</v>
      </c>
      <c r="G15" s="53" t="str">
        <f ca="1">IFERROR(HYPERLINK("#"&amp;VLOOKUP($C$5&amp;$A15,'1R_logical_data-model-APR2020'!$B$2:$L$317,7,FALSE)&amp;"!A1",VLOOKUP($C$5&amp;$A15,'1R_logical_data-model-APR2020'!$B$2:$L$317,7,FALSE)),"")</f>
        <v>Value</v>
      </c>
    </row>
    <row r="16" spans="1:7" s="42" customFormat="1" ht="55" customHeight="1" x14ac:dyDescent="0.25">
      <c r="A16" s="56">
        <v>6</v>
      </c>
      <c r="B16" s="54" t="str">
        <f ca="1">IFERROR(VLOOKUP($C$5&amp;$A16,'1R_logical_data-model-APR2020'!$B$2:$L$317,6,FALSE),"")</f>
        <v>distanceMeasured</v>
      </c>
      <c r="C16" s="50" t="str">
        <f ca="1">IFERROR(VLOOKUP($C$5&amp;$A16,'1R_logical_data-model-APR2020'!$B$2:$L$317,8,FALSE),"")</f>
        <v>Distance based on really measured distance (with IOT-devices), or is it a calculated value?</v>
      </c>
      <c r="D16" s="51">
        <f ca="1">IFERROR(VLOOKUP($C$5&amp;$A16,'1R_logical_data-model-APR2020'!$B$2:$L$317,10,FALSE),"")</f>
        <v>0</v>
      </c>
      <c r="E16" s="52">
        <f ca="1">IFERROR(VLOOKUP($C$5&amp;$A16,'1R_logical_data-model-APR2020'!$B$2:$L$317,11,FALSE),"")</f>
        <v>0</v>
      </c>
      <c r="F16" s="52" t="str">
        <f ca="1">IFERROR(VLOOKUP($C$5&amp;$A16,'1R_logical_data-model-APR2020'!$B$2:$L$317,9,FALSE),"")</f>
        <v>E</v>
      </c>
      <c r="G16" s="53" t="str">
        <f ca="1">IFERROR(HYPERLINK("#"&amp;VLOOKUP($C$5&amp;$A16,'1R_logical_data-model-APR2020'!$B$2:$L$317,7,FALSE)&amp;"!A1",VLOOKUP($C$5&amp;$A16,'1R_logical_data-model-APR2020'!$B$2:$L$317,7,FALSE)),"")</f>
        <v>Value</v>
      </c>
    </row>
    <row r="17" spans="1:7" s="42" customFormat="1" ht="55" customHeight="1" x14ac:dyDescent="0.25">
      <c r="A17" s="56">
        <v>7</v>
      </c>
      <c r="B17" s="54" t="str">
        <f ca="1">IFERROR(VLOOKUP($C$5&amp;$A17,'1R_logical_data-model-APR2020'!$B$2:$L$317,6,FALSE),"")</f>
        <v>event</v>
      </c>
      <c r="C17" s="50" t="str">
        <f ca="1">IFERROR(VLOOKUP($C$5&amp;$A17,'1R_logical_data-model-APR2020'!$B$2:$L$317,8,FALSE),"")</f>
        <v>Event linked to the transport segment</v>
      </c>
      <c r="D17" s="51">
        <f ca="1">IFERROR(VLOOKUP($C$5&amp;$A17,'1R_logical_data-model-APR2020'!$B$2:$L$317,10,FALSE),"")</f>
        <v>0</v>
      </c>
      <c r="E17" s="52" t="str">
        <f ca="1">IFERROR(VLOOKUP($C$5&amp;$A17,'1R_logical_data-model-APR2020'!$B$2:$L$317,11,FALSE),"")</f>
        <v>n</v>
      </c>
      <c r="F17" s="52" t="str">
        <f ca="1">IFERROR(VLOOKUP($C$5&amp;$A17,'1R_logical_data-model-APR2020'!$B$2:$L$317,9,FALSE),"")</f>
        <v>E</v>
      </c>
      <c r="G17" s="53" t="str">
        <f ca="1">IFERROR(HYPERLINK("#"&amp;VLOOKUP($C$5&amp;$A17,'1R_logical_data-model-APR2020'!$B$2:$L$317,7,FALSE)&amp;"!A1",VLOOKUP($C$5&amp;$A17,'1R_logical_data-model-APR2020'!$B$2:$L$317,7,FALSE)),"")</f>
        <v>Event</v>
      </c>
    </row>
    <row r="18" spans="1:7" s="42" customFormat="1" ht="55" customHeight="1" x14ac:dyDescent="0.25">
      <c r="A18" s="56">
        <v>8</v>
      </c>
      <c r="B18" s="54" t="str">
        <f ca="1">IFERROR(VLOOKUP($C$5&amp;$A18,'1R_logical_data-model-APR2020'!$B$2:$L$317,6,FALSE),"")</f>
        <v>externalReference</v>
      </c>
      <c r="C18" s="50" t="str">
        <f ca="1">IFERROR(VLOOKUP($C$5&amp;$A18,'1R_logical_data-model-APR2020'!$B$2:$L$317,8,FALSE),"")</f>
        <v>Reference to document or logistics object (URI)</v>
      </c>
      <c r="D18" s="51">
        <f ca="1">IFERROR(VLOOKUP($C$5&amp;$A18,'1R_logical_data-model-APR2020'!$B$2:$L$317,10,FALSE),"")</f>
        <v>0</v>
      </c>
      <c r="E18" s="52">
        <f ca="1">IFERROR(VLOOKUP($C$5&amp;$A18,'1R_logical_data-model-APR2020'!$B$2:$L$317,11,FALSE),"")</f>
        <v>0</v>
      </c>
      <c r="F18" s="52" t="str">
        <f ca="1">IFERROR(VLOOKUP($C$5&amp;$A18,'1R_logical_data-model-APR2020'!$B$2:$L$317,9,FALSE),"")</f>
        <v>E</v>
      </c>
      <c r="G18" s="53" t="str">
        <f ca="1">IFERROR(HYPERLINK("#"&amp;VLOOKUP($C$5&amp;$A18,'1R_logical_data-model-APR2020'!$B$2:$L$317,7,FALSE)&amp;"!A1",VLOOKUP($C$5&amp;$A18,'1R_logical_data-model-APR2020'!$B$2:$L$317,7,FALSE)),"")</f>
        <v>ExternalReference</v>
      </c>
    </row>
    <row r="19" spans="1:7" s="42" customFormat="1" ht="55" customHeight="1" x14ac:dyDescent="0.25">
      <c r="A19" s="56">
        <v>9</v>
      </c>
      <c r="B19" s="54" t="str">
        <f ca="1">IFERROR(VLOOKUP($C$5&amp;$A19,'1R_logical_data-model-APR2020'!$B$2:$L$317,6,FALSE),"")</f>
        <v>fuelAmountCalculated</v>
      </c>
      <c r="C19" s="50" t="str">
        <f ca="1">IFERROR(VLOOKUP($C$5&amp;$A19,'1R_logical_data-model-APR2020'!$B$2:$L$317,8,FALSE),"")</f>
        <v>calculated fuel consumption, if measured not available</v>
      </c>
      <c r="D19" s="51">
        <f ca="1">IFERROR(VLOOKUP($C$5&amp;$A19,'1R_logical_data-model-APR2020'!$B$2:$L$317,10,FALSE),"")</f>
        <v>0</v>
      </c>
      <c r="E19" s="52">
        <f ca="1">IFERROR(VLOOKUP($C$5&amp;$A19,'1R_logical_data-model-APR2020'!$B$2:$L$317,11,FALSE),"")</f>
        <v>0</v>
      </c>
      <c r="F19" s="52" t="str">
        <f ca="1">IFERROR(VLOOKUP($C$5&amp;$A19,'1R_logical_data-model-APR2020'!$B$2:$L$317,9,FALSE),"")</f>
        <v>E</v>
      </c>
      <c r="G19" s="53" t="str">
        <f ca="1">IFERROR(HYPERLINK("#"&amp;VLOOKUP($C$5&amp;$A19,'1R_logical_data-model-APR2020'!$B$2:$L$317,7,FALSE)&amp;"!A1",VLOOKUP($C$5&amp;$A19,'1R_logical_data-model-APR2020'!$B$2:$L$317,7,FALSE)),"")</f>
        <v>Value</v>
      </c>
    </row>
    <row r="20" spans="1:7" s="42" customFormat="1" ht="55" customHeight="1" x14ac:dyDescent="0.25">
      <c r="A20" s="56">
        <v>10</v>
      </c>
      <c r="B20" s="54" t="str">
        <f ca="1">IFERROR(VLOOKUP($C$5&amp;$A20,'1R_logical_data-model-APR2020'!$B$2:$L$317,6,FALSE),"")</f>
        <v>fuelAmountMeasured</v>
      </c>
      <c r="C20" s="50" t="str">
        <f ca="1">IFERROR(VLOOKUP($C$5&amp;$A20,'1R_logical_data-model-APR2020'!$B$2:$L$317,8,FALSE),"")</f>
        <v>actually measured fuel consumption</v>
      </c>
      <c r="D20" s="51">
        <f ca="1">IFERROR(VLOOKUP($C$5&amp;$A20,'1R_logical_data-model-APR2020'!$B$2:$L$317,10,FALSE),"")</f>
        <v>0</v>
      </c>
      <c r="E20" s="52">
        <f ca="1">IFERROR(VLOOKUP($C$5&amp;$A20,'1R_logical_data-model-APR2020'!$B$2:$L$317,11,FALSE),"")</f>
        <v>0</v>
      </c>
      <c r="F20" s="52" t="str">
        <f ca="1">IFERROR(VLOOKUP($C$5&amp;$A20,'1R_logical_data-model-APR2020'!$B$2:$L$317,9,FALSE),"")</f>
        <v>E</v>
      </c>
      <c r="G20" s="53" t="str">
        <f ca="1">IFERROR(HYPERLINK("#"&amp;VLOOKUP($C$5&amp;$A20,'1R_logical_data-model-APR2020'!$B$2:$L$317,7,FALSE)&amp;"!A1",VLOOKUP($C$5&amp;$A20,'1R_logical_data-model-APR2020'!$B$2:$L$317,7,FALSE)),"")</f>
        <v>Value</v>
      </c>
    </row>
    <row r="21" spans="1:7" s="42" customFormat="1" ht="55" customHeight="1" x14ac:dyDescent="0.25">
      <c r="A21" s="56">
        <v>11</v>
      </c>
      <c r="B21" s="54" t="str">
        <f ca="1">IFERROR(VLOOKUP($C$5&amp;$A21,'1R_logical_data-model-APR2020'!$B$2:$L$317,6,FALSE),"")</f>
        <v>fuelType</v>
      </c>
      <c r="C21" s="50" t="str">
        <f ca="1">IFERROR(VLOOKUP($C$5&amp;$A21,'1R_logical_data-model-APR2020'!$B$2:$L$317,8,FALSE),"")</f>
        <v>e.g. Kerosene, Diesel, SAF, Electricity [renewable], Electricity [non-renewable]</v>
      </c>
      <c r="D21" s="51">
        <f ca="1">IFERROR(VLOOKUP($C$5&amp;$A21,'1R_logical_data-model-APR2020'!$B$2:$L$317,10,FALSE),"")</f>
        <v>0</v>
      </c>
      <c r="E21" s="52">
        <f ca="1">IFERROR(VLOOKUP($C$5&amp;$A21,'1R_logical_data-model-APR2020'!$B$2:$L$317,11,FALSE),"")</f>
        <v>0</v>
      </c>
      <c r="F21" s="52" t="str">
        <f ca="1">IFERROR(VLOOKUP($C$5&amp;$A21,'1R_logical_data-model-APR2020'!$B$2:$L$317,9,FALSE),"")</f>
        <v>T</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modeCode</v>
      </c>
      <c r="C22" s="50" t="str">
        <f ca="1">IFERROR(VLOOKUP($C$5&amp;$A22,'1R_logical_data-model-APR2020'!$B$2:$L$317,8,FALSE),"")</f>
        <v>Mode of transport code. Refer UNECE Recommendation N. 19 - Code for Modes of Transport,  e.g. 4 - Air transport</v>
      </c>
      <c r="D22" s="51" t="str">
        <f ca="1">IFERROR(VLOOKUP($C$5&amp;$A22,'1R_logical_data-model-APR2020'!$B$2:$L$317,10,FALSE),"")</f>
        <v/>
      </c>
      <c r="E22" s="52" t="str">
        <f ca="1">IFERROR(VLOOKUP($C$5&amp;$A22,'1R_logical_data-model-APR2020'!$B$2:$L$317,11,FALSE),"")</f>
        <v/>
      </c>
      <c r="F22" s="52" t="str">
        <f ca="1">IFERROR(VLOOKUP($C$5&amp;$A22,'1R_logical_data-model-APR2020'!$B$2:$L$317,9,FALSE),"")</f>
        <v>T</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piece</v>
      </c>
      <c r="C23" s="50" t="str">
        <f ca="1">IFERROR(VLOOKUP($C$5&amp;$A23,'1R_logical_data-model-APR2020'!$B$2:$L$317,8,FALSE),"")</f>
        <v>PIECE assigned to the transport segment</v>
      </c>
      <c r="D23" s="51">
        <f ca="1">IFERROR(VLOOKUP($C$5&amp;$A23,'1R_logical_data-model-APR2020'!$B$2:$L$317,10,FALSE),"")</f>
        <v>0</v>
      </c>
      <c r="E23" s="52" t="str">
        <f ca="1">IFERROR(VLOOKUP($C$5&amp;$A23,'1R_logical_data-model-APR2020'!$B$2:$L$317,11,FALSE),"")</f>
        <v>n</v>
      </c>
      <c r="F23" s="52" t="str">
        <f ca="1">IFERROR(VLOOKUP($C$5&amp;$A23,'1R_logical_data-model-APR2020'!$B$2:$L$317,9,FALSE),"")</f>
        <v>E</v>
      </c>
      <c r="G23" s="53" t="str">
        <f ca="1">IFERROR(HYPERLINK("#"&amp;VLOOKUP($C$5&amp;$A23,'1R_logical_data-model-APR2020'!$B$2:$L$317,7,FALSE)&amp;"!A1",VLOOKUP($C$5&amp;$A23,'1R_logical_data-model-APR2020'!$B$2:$L$317,7,FALSE)),"")</f>
        <v>Piece</v>
      </c>
    </row>
    <row r="24" spans="1:7" s="42" customFormat="1" ht="55" customHeight="1" x14ac:dyDescent="0.25">
      <c r="A24" s="56">
        <v>14</v>
      </c>
      <c r="B24" s="54" t="str">
        <f ca="1">IFERROR(VLOOKUP($C$5&amp;$A24,'1R_logical_data-model-APR2020'!$B$2:$L$317,6,FALSE),"")</f>
        <v>seal</v>
      </c>
      <c r="C24" s="50" t="str">
        <f ca="1">IFERROR(VLOOKUP($C$5&amp;$A24,'1R_logical_data-model-APR2020'!$B$2:$L$317,8,FALSE),"")</f>
        <v>Seal identifier</v>
      </c>
      <c r="D24" s="51" t="str">
        <f ca="1">IFERROR(VLOOKUP($C$5&amp;$A24,'1R_logical_data-model-APR2020'!$B$2:$L$317,10,FALSE),"")</f>
        <v/>
      </c>
      <c r="E24" s="52" t="str">
        <f ca="1">IFERROR(VLOOKUP($C$5&amp;$A24,'1R_logical_data-model-APR2020'!$B$2:$L$317,11,FALSE),"")</f>
        <v/>
      </c>
      <c r="F24" s="52" t="str">
        <f ca="1">IFERROR(VLOOKUP($C$5&amp;$A24,'1R_logical_data-model-APR2020'!$B$2:$L$317,9,FALSE),"")</f>
        <v>T</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transportDate</v>
      </c>
      <c r="C25" s="50" t="str">
        <f ca="1">IFERROR(VLOOKUP($C$5&amp;$A25,'1R_logical_data-model-APR2020'!$B$2:$L$317,8,FALSE),"")</f>
        <v xml:space="preserve">Date associated with TransportIdentifier to uniquely identify the transport line </v>
      </c>
      <c r="D25" s="51" t="str">
        <f ca="1">IFERROR(VLOOKUP($C$5&amp;$A25,'1R_logical_data-model-APR2020'!$B$2:$L$317,10,FALSE),"")</f>
        <v/>
      </c>
      <c r="E25" s="52" t="str">
        <f ca="1">IFERROR(VLOOKUP($C$5&amp;$A25,'1R_logical_data-model-APR2020'!$B$2:$L$317,11,FALSE),"")</f>
        <v/>
      </c>
      <c r="F25" s="52" t="str">
        <f ca="1">IFERROR(VLOOKUP($C$5&amp;$A25,'1R_logical_data-model-APR2020'!$B$2:$L$317,9,FALSE),"")</f>
        <v>D</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transportIdentifier</v>
      </c>
      <c r="C26" s="50" t="str">
        <f ca="1">IFERROR(VLOOKUP($C$5&amp;$A26,'1R_logical_data-model-APR2020'!$B$2:$L$317,8,FALSE),"")</f>
        <v>Airline flight number, or rail /  truck / maritime line id</v>
      </c>
      <c r="D26" s="51" t="str">
        <f ca="1">IFERROR(VLOOKUP($C$5&amp;$A26,'1R_logical_data-model-APR2020'!$B$2:$L$317,10,FALSE),"")</f>
        <v/>
      </c>
      <c r="E26" s="52" t="str">
        <f ca="1">IFERROR(VLOOKUP($C$5&amp;$A26,'1R_logical_data-model-APR2020'!$B$2:$L$317,11,FALSE),"")</f>
        <v/>
      </c>
      <c r="F26" s="52" t="str">
        <f ca="1">IFERROR(VLOOKUP($C$5&amp;$A26,'1R_logical_data-model-APR2020'!$B$2:$L$317,9,FALSE),"")</f>
        <v>T</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transportMeans</v>
      </c>
      <c r="C27" s="50" t="str">
        <f ca="1">IFERROR(VLOOKUP($C$5&amp;$A27,'1R_logical_data-model-APR2020'!$B$2:$L$317,8,FALSE),"")</f>
        <v>Transport company details</v>
      </c>
      <c r="D27" s="51" t="str">
        <f ca="1">IFERROR(VLOOKUP($C$5&amp;$A27,'1R_logical_data-model-APR2020'!$B$2:$L$317,10,FALSE),"")</f>
        <v/>
      </c>
      <c r="E27" s="52" t="str">
        <f ca="1">IFERROR(VLOOKUP($C$5&amp;$A27,'1R_logical_data-model-APR2020'!$B$2:$L$317,11,FALSE),"")</f>
        <v/>
      </c>
      <c r="F27" s="52" t="str">
        <f ca="1">IFERROR(VLOOKUP($C$5&amp;$A27,'1R_logical_data-model-APR2020'!$B$2:$L$317,9,FALSE),"")</f>
        <v>E</v>
      </c>
      <c r="G27" s="53" t="str">
        <f ca="1">IFERROR(HYPERLINK("#"&amp;VLOOKUP($C$5&amp;$A27,'1R_logical_data-model-APR2020'!$B$2:$L$317,7,FALSE)&amp;"!A1",VLOOKUP($C$5&amp;$A27,'1R_logical_data-model-APR2020'!$B$2:$L$317,7,FALSE)),"")</f>
        <v>TransportMeans</v>
      </c>
    </row>
    <row r="28" spans="1:7" s="42" customFormat="1" ht="55" customHeight="1" x14ac:dyDescent="0.25">
      <c r="A28" s="56">
        <v>18</v>
      </c>
      <c r="B28" s="54" t="str">
        <f ca="1">IFERROR(VLOOKUP($C$5&amp;$A28,'1R_logical_data-model-APR2020'!$B$2:$L$317,6,FALSE),"")</f>
        <v>transportMeansOperator</v>
      </c>
      <c r="C28" s="50" t="str">
        <f ca="1">IFERROR(VLOOKUP($C$5&amp;$A28,'1R_logical_data-model-APR2020'!$B$2:$L$317,8,FALSE),"")</f>
        <v>Name of the person operating the transport means (e.g. aircraft captain, truck driver)</v>
      </c>
      <c r="D28" s="51">
        <f ca="1">IFERROR(VLOOKUP($C$5&amp;$A28,'1R_logical_data-model-APR2020'!$B$2:$L$317,10,FALSE),"")</f>
        <v>0</v>
      </c>
      <c r="E28" s="52" t="str">
        <f ca="1">IFERROR(VLOOKUP($C$5&amp;$A28,'1R_logical_data-model-APR2020'!$B$2:$L$317,11,FALSE),"")</f>
        <v>n</v>
      </c>
      <c r="F28" s="52" t="str">
        <f ca="1">IFERROR(VLOOKUP($C$5&amp;$A28,'1R_logical_data-model-APR2020'!$B$2:$L$317,9,FALSE),"")</f>
        <v>E</v>
      </c>
      <c r="G28" s="53" t="str">
        <f ca="1">IFERROR(HYPERLINK("#"&amp;VLOOKUP($C$5&amp;$A28,'1R_logical_data-model-APR2020'!$B$2:$L$317,7,FALSE)&amp;"!A1",VLOOKUP($C$5&amp;$A28,'1R_logical_data-model-APR2020'!$B$2:$L$317,7,FALSE)),"")</f>
        <v>Person</v>
      </c>
    </row>
    <row r="29" spans="1:7" s="42" customFormat="1" ht="55" customHeight="1" x14ac:dyDescent="0.25">
      <c r="A29" s="56">
        <v>19</v>
      </c>
      <c r="B29" s="54" t="str">
        <f ca="1">IFERROR(VLOOKUP($C$5&amp;$A29,'1R_logical_data-model-APR2020'!$B$2:$L$317,6,FALSE),"")</f>
        <v>uLD</v>
      </c>
      <c r="C29" s="50" t="str">
        <f ca="1">IFERROR(VLOOKUP($C$5&amp;$A29,'1R_logical_data-model-APR2020'!$B$2:$L$317,8,FALSE),"")</f>
        <v>ULD assigned to the transport segment</v>
      </c>
      <c r="D29" s="51">
        <f ca="1">IFERROR(VLOOKUP($C$5&amp;$A29,'1R_logical_data-model-APR2020'!$B$2:$L$317,10,FALSE),"")</f>
        <v>0</v>
      </c>
      <c r="E29" s="52" t="str">
        <f ca="1">IFERROR(VLOOKUP($C$5&amp;$A29,'1R_logical_data-model-APR2020'!$B$2:$L$317,11,FALSE),"")</f>
        <v>n</v>
      </c>
      <c r="F29" s="52" t="str">
        <f ca="1">IFERROR(VLOOKUP($C$5&amp;$A29,'1R_logical_data-model-APR2020'!$B$2:$L$317,9,FALSE),"")</f>
        <v>E</v>
      </c>
      <c r="G29" s="53" t="str">
        <f ca="1">IFERROR(HYPERLINK("#"&amp;VLOOKUP($C$5&amp;$A29,'1R_logical_data-model-APR2020'!$B$2:$L$317,7,FALSE)&amp;"!A1",VLOOKUP($C$5&amp;$A29,'1R_logical_data-model-APR2020'!$B$2:$L$317,7,FALSE)),"")</f>
        <v>ULD</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55" priority="2">
      <formula>$B11=""</formula>
    </cfRule>
  </conditionalFormatting>
  <conditionalFormatting sqref="B12:G40">
    <cfRule type="expression" dxfId="54" priority="1">
      <formula>$B12=""</formula>
    </cfRule>
  </conditionalFormatting>
  <hyperlinks>
    <hyperlink ref="E5:E6" location="Display!A1" display="Back to Display" xr:uid="{B76D5028-53A6-4992-8839-1E6A16B81FFE}"/>
    <hyperlink ref="E5:G6" location="'MOP vs Data Model'!A1" display="Back to &quot;MOP vs Data Model&quot; screen" xr:uid="{8F8563FB-BDA6-488B-981F-338F273BAE2D}"/>
  </hyperlinks>
  <pageMargins left="0.7" right="0.7" top="0.75" bottom="0.75" header="0.3" footer="0.3"/>
  <pageSetup orientation="portrait" horizontalDpi="1200" verticalDpi="1200"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02686-1023-4CAF-B250-0EA599EFBA38}">
  <sheetPr codeName="Sheet48">
    <tabColor rgb="FF00B050"/>
  </sheetPr>
  <dimension ref="A5:G40"/>
  <sheetViews>
    <sheetView showGridLines="0" zoomScaleNormal="100" workbookViewId="0">
      <selection activeCell="B14" sqref="B14"/>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TransportMeans</v>
      </c>
      <c r="E5" s="110" t="s">
        <v>746</v>
      </c>
      <c r="F5" s="110"/>
      <c r="G5" s="110"/>
    </row>
    <row r="6" spans="1:7" x14ac:dyDescent="0.25">
      <c r="B6" s="46" t="s">
        <v>729</v>
      </c>
      <c r="C6" s="48" t="str">
        <f ca="1">VLOOKUP(C5,parameters!$B$97:$C$142,2,FALSE)</f>
        <v>Logistic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transportCompany</v>
      </c>
      <c r="C11" s="50" t="str">
        <f ca="1">IFERROR(VLOOKUP($C$5&amp;$A11,'1R_logical_data-model-APR2020'!$B$2:$L$317,8,FALSE),"")</f>
        <v>Company operating the transport means</v>
      </c>
      <c r="D11" s="51">
        <f ca="1">IFERROR(VLOOKUP($C$5&amp;$A11,'1R_logical_data-model-APR2020'!$B$2:$L$317,10,FALSE),"")</f>
        <v>0</v>
      </c>
      <c r="E11" s="52">
        <f ca="1">IFERROR(VLOOKUP($C$5&amp;$A11,'1R_logical_data-model-APR2020'!$B$2:$L$317,11,FALSE),"")</f>
        <v>0</v>
      </c>
      <c r="F11" s="52" t="str">
        <f ca="1">IFERROR(VLOOKUP($C$5&amp;$A11,'1R_logical_data-model-APR2020'!$B$2:$L$317,9,FALSE),"")</f>
        <v>E</v>
      </c>
      <c r="G11" s="53" t="str">
        <f ca="1">IFERROR(HYPERLINK("#"&amp;VLOOKUP($C$5&amp;$A11,'1R_logical_data-model-APR2020'!$B$2:$L$317,7,FALSE)&amp;"!A1",VLOOKUP($C$5&amp;$A11,'1R_logical_data-model-APR2020'!$B$2:$L$317,7,FALSE)),"")</f>
        <v>Company</v>
      </c>
    </row>
    <row r="12" spans="1:7" s="42" customFormat="1" ht="55" customHeight="1" x14ac:dyDescent="0.25">
      <c r="A12" s="56">
        <v>2</v>
      </c>
      <c r="B12" s="54" t="str">
        <f ca="1">IFERROR(VLOOKUP($C$5&amp;$A12,'1R_logical_data-model-APR2020'!$B$2:$L$317,6,FALSE),"")</f>
        <v>transportSegment</v>
      </c>
      <c r="C12" s="50" t="str">
        <f ca="1">IFERROR(VLOOKUP($C$5&amp;$A12,'1R_logical_data-model-APR2020'!$B$2:$L$317,8,FALSE),"")</f>
        <v>Associated transport segment</v>
      </c>
      <c r="D12" s="51">
        <f ca="1">IFERROR(VLOOKUP($C$5&amp;$A12,'1R_logical_data-model-APR2020'!$B$2:$L$317,10,FALSE),"")</f>
        <v>0</v>
      </c>
      <c r="E12" s="52">
        <f ca="1">IFERROR(VLOOKUP($C$5&amp;$A12,'1R_logical_data-model-APR2020'!$B$2:$L$317,11,FALSE),"")</f>
        <v>0</v>
      </c>
      <c r="F12" s="52" t="str">
        <f ca="1">IFERROR(VLOOKUP($C$5&amp;$A12,'1R_logical_data-model-APR2020'!$B$2:$L$317,9,FALSE),"")</f>
        <v>E</v>
      </c>
      <c r="G12" s="53" t="str">
        <f ca="1">IFERROR(HYPERLINK("#"&amp;VLOOKUP($C$5&amp;$A12,'1R_logical_data-model-APR2020'!$B$2:$L$317,7,FALSE)&amp;"!A1",VLOOKUP($C$5&amp;$A12,'1R_logical_data-model-APR2020'!$B$2:$L$317,7,FALSE)),"")</f>
        <v>TransportSegment</v>
      </c>
    </row>
    <row r="13" spans="1:7" s="42" customFormat="1" ht="55" customHeight="1" x14ac:dyDescent="0.25">
      <c r="A13" s="56">
        <v>3</v>
      </c>
      <c r="B13" s="54" t="str">
        <f ca="1">IFERROR(VLOOKUP($C$5&amp;$A13,'1R_logical_data-model-APR2020'!$B$2:$L$317,6,FALSE),"")</f>
        <v>typicalCO2Coefficient</v>
      </c>
      <c r="C13" s="50" t="str">
        <f ca="1">IFERROR(VLOOKUP($C$5&amp;$A13,'1R_logical_data-model-APR2020'!$B$2:$L$317,8,FALSE),"")</f>
        <v>Required for some CO2 calculations</v>
      </c>
      <c r="D13" s="51">
        <f ca="1">IFERROR(VLOOKUP($C$5&amp;$A13,'1R_logical_data-model-APR2020'!$B$2:$L$317,10,FALSE),"")</f>
        <v>0</v>
      </c>
      <c r="E13" s="52">
        <f ca="1">IFERROR(VLOOKUP($C$5&amp;$A13,'1R_logical_data-model-APR2020'!$B$2:$L$317,11,FALSE),"")</f>
        <v>0</v>
      </c>
      <c r="F13" s="52" t="str">
        <f ca="1">IFERROR(VLOOKUP($C$5&amp;$A13,'1R_logical_data-model-APR2020'!$B$2:$L$317,9,FALSE),"")</f>
        <v>E</v>
      </c>
      <c r="G13" s="53" t="str">
        <f ca="1">IFERROR(HYPERLINK("#"&amp;VLOOKUP($C$5&amp;$A13,'1R_logical_data-model-APR2020'!$B$2:$L$317,7,FALSE)&amp;"!A1",VLOOKUP($C$5&amp;$A13,'1R_logical_data-model-APR2020'!$B$2:$L$317,7,FALSE)),"")</f>
        <v>Value</v>
      </c>
    </row>
    <row r="14" spans="1:7" s="42" customFormat="1" ht="55" customHeight="1" x14ac:dyDescent="0.25">
      <c r="A14" s="56">
        <v>4</v>
      </c>
      <c r="B14" s="54" t="str">
        <f ca="1">IFERROR(VLOOKUP($C$5&amp;$A14,'1R_logical_data-model-APR2020'!$B$2:$L$317,6,FALSE),"")</f>
        <v>typicalFuelConsumption</v>
      </c>
      <c r="C14" s="50" t="str">
        <f ca="1">IFERROR(VLOOKUP($C$5&amp;$A14,'1R_logical_data-model-APR2020'!$B$2:$L$317,8,FALSE),"")</f>
        <v>Typical fuel comsumption (e.g. 20 000L / 1 000nm)</v>
      </c>
      <c r="D14" s="51">
        <f ca="1">IFERROR(VLOOKUP($C$5&amp;$A14,'1R_logical_data-model-APR2020'!$B$2:$L$317,10,FALSE),"")</f>
        <v>0</v>
      </c>
      <c r="E14" s="52">
        <f ca="1">IFERROR(VLOOKUP($C$5&amp;$A14,'1R_logical_data-model-APR2020'!$B$2:$L$317,11,FALSE),"")</f>
        <v>0</v>
      </c>
      <c r="F14" s="52" t="str">
        <f ca="1">IFERROR(VLOOKUP($C$5&amp;$A14,'1R_logical_data-model-APR2020'!$B$2:$L$317,9,FALSE),"")</f>
        <v>E</v>
      </c>
      <c r="G14" s="53" t="str">
        <f ca="1">IFERROR(HYPERLINK("#"&amp;VLOOKUP($C$5&amp;$A14,'1R_logical_data-model-APR2020'!$B$2:$L$317,7,FALSE)&amp;"!A1",VLOOKUP($C$5&amp;$A14,'1R_logical_data-model-APR2020'!$B$2:$L$317,7,FALSE)),"")</f>
        <v>Value</v>
      </c>
    </row>
    <row r="15" spans="1:7" s="42" customFormat="1" ht="55" customHeight="1" x14ac:dyDescent="0.25">
      <c r="A15" s="56">
        <v>5</v>
      </c>
      <c r="B15" s="54" t="str">
        <f ca="1">IFERROR(VLOOKUP($C$5&amp;$A15,'1R_logical_data-model-APR2020'!$B$2:$L$317,6,FALSE),"")</f>
        <v>vehicleRegistration</v>
      </c>
      <c r="C15" s="50" t="str">
        <f ca="1">IFERROR(VLOOKUP($C$5&amp;$A15,'1R_logical_data-model-APR2020'!$B$2:$L$317,8,FALSE),"")</f>
        <v>Vehicle identification - e.g. aircraft registration number</v>
      </c>
      <c r="D15" s="51" t="str">
        <f ca="1">IFERROR(VLOOKUP($C$5&amp;$A15,'1R_logical_data-model-APR2020'!$B$2:$L$317,10,FALSE),"")</f>
        <v/>
      </c>
      <c r="E15" s="52" t="str">
        <f ca="1">IFERROR(VLOOKUP($C$5&amp;$A15,'1R_logical_data-model-APR2020'!$B$2:$L$317,11,FALSE),"")</f>
        <v/>
      </c>
      <c r="F15" s="52" t="str">
        <f ca="1">IFERROR(VLOOKUP($C$5&amp;$A15,'1R_logical_data-model-APR2020'!$B$2:$L$317,9,FALSE),"")</f>
        <v>T</v>
      </c>
      <c r="G15" s="53" t="str">
        <f ca="1">IFERROR(HYPERLINK("#"&amp;VLOOKUP($C$5&amp;$A15,'1R_logical_data-model-APR2020'!$B$2:$L$317,7,FALSE)&amp;"!A1",VLOOKUP($C$5&amp;$A15,'1R_logical_data-model-APR2020'!$B$2:$L$317,7,FALSE)),"")</f>
        <v/>
      </c>
    </row>
    <row r="16" spans="1:7" s="42" customFormat="1" ht="55" customHeight="1" x14ac:dyDescent="0.25">
      <c r="A16" s="56">
        <v>6</v>
      </c>
      <c r="B16" s="54" t="str">
        <f ca="1">IFERROR(VLOOKUP($C$5&amp;$A16,'1R_logical_data-model-APR2020'!$B$2:$L$317,6,FALSE),"")</f>
        <v>vehicleSize</v>
      </c>
      <c r="C16" s="50" t="str">
        <f ca="1">IFERROR(VLOOKUP($C$5&amp;$A16,'1R_logical_data-model-APR2020'!$B$2:$L$317,8,FALSE),"")</f>
        <v>Size of the vehicle - free text</v>
      </c>
      <c r="D16" s="51" t="str">
        <f ca="1">IFERROR(VLOOKUP($C$5&amp;$A16,'1R_logical_data-model-APR2020'!$B$2:$L$317,10,FALSE),"")</f>
        <v/>
      </c>
      <c r="E16" s="52" t="str">
        <f ca="1">IFERROR(VLOOKUP($C$5&amp;$A16,'1R_logical_data-model-APR2020'!$B$2:$L$317,11,FALSE),"")</f>
        <v/>
      </c>
      <c r="F16" s="52" t="str">
        <f ca="1">IFERROR(VLOOKUP($C$5&amp;$A16,'1R_logical_data-model-APR2020'!$B$2:$L$317,9,FALSE),"")</f>
        <v>T</v>
      </c>
      <c r="G16" s="53" t="str">
        <f ca="1">IFERROR(HYPERLINK("#"&amp;VLOOKUP($C$5&amp;$A16,'1R_logical_data-model-APR2020'!$B$2:$L$317,7,FALSE)&amp;"!A1",VLOOKUP($C$5&amp;$A16,'1R_logical_data-model-APR2020'!$B$2:$L$317,7,FALSE)),"")</f>
        <v/>
      </c>
    </row>
    <row r="17" spans="1:7" s="42" customFormat="1" ht="55" customHeight="1" x14ac:dyDescent="0.25">
      <c r="A17" s="56">
        <v>7</v>
      </c>
      <c r="B17" s="54" t="str">
        <f ca="1">IFERROR(VLOOKUP($C$5&amp;$A17,'1R_logical_data-model-APR2020'!$B$2:$L$317,6,FALSE),"")</f>
        <v>vehicleType</v>
      </c>
      <c r="C17" s="50" t="str">
        <f ca="1">IFERROR(VLOOKUP($C$5&amp;$A17,'1R_logical_data-model-APR2020'!$B$2:$L$317,8,FALSE),"")</f>
        <v>Vehicle or container type. Refer UNECE28, e.g. 4.00.0 - Aircraft, type unknown</v>
      </c>
      <c r="D17" s="51" t="str">
        <f ca="1">IFERROR(VLOOKUP($C$5&amp;$A17,'1R_logical_data-model-APR2020'!$B$2:$L$317,10,FALSE),"")</f>
        <v/>
      </c>
      <c r="E17" s="52" t="str">
        <f ca="1">IFERROR(VLOOKUP($C$5&amp;$A17,'1R_logical_data-model-APR2020'!$B$2:$L$317,11,FALSE),"")</f>
        <v/>
      </c>
      <c r="F17" s="52" t="str">
        <f ca="1">IFERROR(VLOOKUP($C$5&amp;$A17,'1R_logical_data-model-APR2020'!$B$2:$L$317,9,FALSE),"")</f>
        <v>T</v>
      </c>
      <c r="G17" s="53" t="str">
        <f ca="1">IFERROR(HYPERLINK("#"&amp;VLOOKUP($C$5&amp;$A17,'1R_logical_data-model-APR2020'!$B$2:$L$317,7,FALSE)&amp;"!A1",VLOOKUP($C$5&amp;$A17,'1R_logical_data-model-APR2020'!$B$2:$L$317,7,FALSE)),"")</f>
        <v/>
      </c>
    </row>
    <row r="18" spans="1:7" s="42" customFormat="1" ht="55" customHeight="1" x14ac:dyDescent="0.25">
      <c r="A18" s="56">
        <v>8</v>
      </c>
      <c r="B18" s="54" t="str">
        <f ca="1">IFERROR(VLOOKUP($C$5&amp;$A18,'1R_logical_data-model-APR2020'!$B$2:$L$317,6,FALSE),"")</f>
        <v/>
      </c>
      <c r="C18" s="50" t="str">
        <f ca="1">IFERROR(VLOOKUP($C$5&amp;$A18,'1R_logical_data-model-APR2020'!$B$2:$L$317,8,FALSE),"")</f>
        <v/>
      </c>
      <c r="D18" s="51" t="str">
        <f ca="1">IFERROR(VLOOKUP($C$5&amp;$A18,'1R_logical_data-model-APR2020'!$B$2:$L$317,10,FALSE),"")</f>
        <v/>
      </c>
      <c r="E18" s="52" t="str">
        <f ca="1">IFERROR(VLOOKUP($C$5&amp;$A18,'1R_logical_data-model-APR2020'!$B$2:$L$317,11,FALSE),"")</f>
        <v/>
      </c>
      <c r="F18" s="52" t="str">
        <f ca="1">IFERROR(VLOOKUP($C$5&amp;$A18,'1R_logical_data-model-APR2020'!$B$2:$L$317,9,FALSE),"")</f>
        <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
      </c>
      <c r="C19" s="50" t="str">
        <f ca="1">IFERROR(VLOOKUP($C$5&amp;$A19,'1R_logical_data-model-APR2020'!$B$2:$L$317,8,FALSE),"")</f>
        <v/>
      </c>
      <c r="D19" s="51" t="str">
        <f ca="1">IFERROR(VLOOKUP($C$5&amp;$A19,'1R_logical_data-model-APR2020'!$B$2:$L$317,10,FALSE),"")</f>
        <v/>
      </c>
      <c r="E19" s="52" t="str">
        <f ca="1">IFERROR(VLOOKUP($C$5&amp;$A19,'1R_logical_data-model-APR2020'!$B$2:$L$317,11,FALSE),"")</f>
        <v/>
      </c>
      <c r="F19" s="52" t="str">
        <f ca="1">IFERROR(VLOOKUP($C$5&amp;$A19,'1R_logical_data-model-APR2020'!$B$2:$L$317,9,FALSE),"")</f>
        <v/>
      </c>
      <c r="G19" s="53" t="str">
        <f ca="1">IFERROR(HYPERLINK("#"&amp;VLOOKUP($C$5&amp;$A19,'1R_logical_data-model-APR2020'!$B$2:$L$317,7,FALSE)&amp;"!A1",VLOOKUP($C$5&amp;$A19,'1R_logical_data-model-APR2020'!$B$2:$L$317,7,FALSE)),"")</f>
        <v/>
      </c>
    </row>
    <row r="20" spans="1:7" s="42" customFormat="1" ht="55" customHeight="1" x14ac:dyDescent="0.25">
      <c r="A20" s="56">
        <v>10</v>
      </c>
      <c r="B20" s="54" t="str">
        <f ca="1">IFERROR(VLOOKUP($C$5&amp;$A20,'1R_logical_data-model-APR2020'!$B$2:$L$317,6,FALSE),"")</f>
        <v/>
      </c>
      <c r="C20" s="50" t="str">
        <f ca="1">IFERROR(VLOOKUP($C$5&amp;$A20,'1R_logical_data-model-APR2020'!$B$2:$L$317,8,FALSE),"")</f>
        <v/>
      </c>
      <c r="D20" s="51" t="str">
        <f ca="1">IFERROR(VLOOKUP($C$5&amp;$A20,'1R_logical_data-model-APR2020'!$B$2:$L$317,10,FALSE),"")</f>
        <v/>
      </c>
      <c r="E20" s="52" t="str">
        <f ca="1">IFERROR(VLOOKUP($C$5&amp;$A20,'1R_logical_data-model-APR2020'!$B$2:$L$317,11,FALSE),"")</f>
        <v/>
      </c>
      <c r="F20" s="52" t="str">
        <f ca="1">IFERROR(VLOOKUP($C$5&amp;$A20,'1R_logical_data-model-APR2020'!$B$2:$L$317,9,FALSE),"")</f>
        <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
      </c>
      <c r="C21" s="50" t="str">
        <f ca="1">IFERROR(VLOOKUP($C$5&amp;$A21,'1R_logical_data-model-APR2020'!$B$2:$L$317,8,FALSE),"")</f>
        <v/>
      </c>
      <c r="D21" s="51" t="str">
        <f ca="1">IFERROR(VLOOKUP($C$5&amp;$A21,'1R_logical_data-model-APR2020'!$B$2:$L$317,10,FALSE),"")</f>
        <v/>
      </c>
      <c r="E21" s="52" t="str">
        <f ca="1">IFERROR(VLOOKUP($C$5&amp;$A21,'1R_logical_data-model-APR2020'!$B$2:$L$317,11,FALSE),"")</f>
        <v/>
      </c>
      <c r="F21" s="52" t="str">
        <f ca="1">IFERROR(VLOOKUP($C$5&amp;$A21,'1R_logical_data-model-APR2020'!$B$2:$L$317,9,FALSE),"")</f>
        <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53" priority="2">
      <formula>$B11=""</formula>
    </cfRule>
  </conditionalFormatting>
  <conditionalFormatting sqref="B12:G40">
    <cfRule type="expression" dxfId="52" priority="1">
      <formula>$B12=""</formula>
    </cfRule>
  </conditionalFormatting>
  <hyperlinks>
    <hyperlink ref="E5:E6" location="Display!A1" display="Back to Display" xr:uid="{70388611-D747-4607-8AF5-C285791A5F3E}"/>
    <hyperlink ref="E5:G6" location="'MOP vs Data Model'!A1" display="Back to &quot;MOP vs Data Model&quot; screen" xr:uid="{D9F6802C-CC77-48D5-8876-D78E9A8FB92A}"/>
  </hyperlinks>
  <pageMargins left="0.7" right="0.7" top="0.75" bottom="0.75" header="0.3" footer="0.3"/>
  <pageSetup orientation="portrait" horizontalDpi="1200" verticalDpi="1200"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22F8F-2615-4825-81C4-E43C482B5F11}">
  <sheetPr codeName="Sheet47">
    <tabColor rgb="FF00B050"/>
  </sheetPr>
  <dimension ref="A5:G40"/>
  <sheetViews>
    <sheetView showGridLines="0" zoomScaleNormal="100" workbookViewId="0">
      <selection activeCell="B14" sqref="B14"/>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SpecialHandling</v>
      </c>
      <c r="E5" s="110" t="s">
        <v>746</v>
      </c>
      <c r="F5" s="110"/>
      <c r="G5" s="110"/>
    </row>
    <row r="6" spans="1:7" x14ac:dyDescent="0.25">
      <c r="B6" s="46" t="s">
        <v>729</v>
      </c>
      <c r="C6" s="48" t="str">
        <f ca="1">VLOOKUP(C5,parameters!$B$97:$C$142,2,FALSE)</f>
        <v>Logistic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code</v>
      </c>
      <c r="C11" s="50" t="str">
        <f ca="1">IFERROR(VLOOKUP($C$5&amp;$A11,'1R_logical_data-model-APR2020'!$B$2:$L$317,8,FALSE),"")</f>
        <v>Special handling code following IATA standards. Refer CXML1.16,  e.g. PEP - Fruits and Vegetables</v>
      </c>
      <c r="D11" s="51" t="str">
        <f ca="1">IFERROR(VLOOKUP($C$5&amp;$A11,'1R_logical_data-model-APR2020'!$B$2:$L$317,10,FALSE),"")</f>
        <v/>
      </c>
      <c r="E11" s="52" t="str">
        <f ca="1">IFERROR(VLOOKUP($C$5&amp;$A11,'1R_logical_data-model-APR2020'!$B$2:$L$317,11,FALSE),"")</f>
        <v/>
      </c>
      <c r="F11" s="52" t="str">
        <f ca="1">IFERROR(VLOOKUP($C$5&amp;$A11,'1R_logical_data-model-APR2020'!$B$2:$L$317,9,FALSE),"")</f>
        <v>T</v>
      </c>
      <c r="G11" s="53" t="str">
        <f ca="1">IFERROR(HYPERLINK("#"&amp;VLOOKUP($C$5&amp;$A11,'1R_logical_data-model-APR2020'!$B$2:$L$317,7,FALSE)&amp;"!A1",VLOOKUP($C$5&amp;$A11,'1R_logical_data-model-APR2020'!$B$2:$L$317,7,FALSE)),"")</f>
        <v/>
      </c>
    </row>
    <row r="12" spans="1:7" s="42" customFormat="1" ht="55" customHeight="1" x14ac:dyDescent="0.25">
      <c r="A12" s="56">
        <v>2</v>
      </c>
      <c r="B12" s="54" t="str">
        <f ca="1">IFERROR(VLOOKUP($C$5&amp;$A12,'1R_logical_data-model-APR2020'!$B$2:$L$317,6,FALSE),"")</f>
        <v/>
      </c>
      <c r="C12" s="50" t="str">
        <f ca="1">IFERROR(VLOOKUP($C$5&amp;$A12,'1R_logical_data-model-APR2020'!$B$2:$L$317,8,FALSE),"")</f>
        <v/>
      </c>
      <c r="D12" s="51" t="str">
        <f ca="1">IFERROR(VLOOKUP($C$5&amp;$A12,'1R_logical_data-model-APR2020'!$B$2:$L$317,10,FALSE),"")</f>
        <v/>
      </c>
      <c r="E12" s="52" t="str">
        <f ca="1">IFERROR(VLOOKUP($C$5&amp;$A12,'1R_logical_data-model-APR2020'!$B$2:$L$317,11,FALSE),"")</f>
        <v/>
      </c>
      <c r="F12" s="52" t="str">
        <f ca="1">IFERROR(VLOOKUP($C$5&amp;$A12,'1R_logical_data-model-APR2020'!$B$2:$L$317,9,FALSE),"")</f>
        <v/>
      </c>
      <c r="G12" s="53" t="str">
        <f ca="1">IFERROR(HYPERLINK("#"&amp;VLOOKUP($C$5&amp;$A12,'1R_logical_data-model-APR2020'!$B$2:$L$317,7,FALSE)&amp;"!A1",VLOOKUP($C$5&amp;$A12,'1R_logical_data-model-APR2020'!$B$2:$L$317,7,FALSE)),"")</f>
        <v/>
      </c>
    </row>
    <row r="13" spans="1:7" s="42" customFormat="1" ht="55" customHeight="1" x14ac:dyDescent="0.25">
      <c r="A13" s="56">
        <v>3</v>
      </c>
      <c r="B13" s="54" t="str">
        <f ca="1">IFERROR(VLOOKUP($C$5&amp;$A13,'1R_logical_data-model-APR2020'!$B$2:$L$317,6,FALSE),"")</f>
        <v/>
      </c>
      <c r="C13" s="50" t="str">
        <f ca="1">IFERROR(VLOOKUP($C$5&amp;$A13,'1R_logical_data-model-APR2020'!$B$2:$L$317,8,FALSE),"")</f>
        <v/>
      </c>
      <c r="D13" s="51" t="str">
        <f ca="1">IFERROR(VLOOKUP($C$5&amp;$A13,'1R_logical_data-model-APR2020'!$B$2:$L$317,10,FALSE),"")</f>
        <v/>
      </c>
      <c r="E13" s="52" t="str">
        <f ca="1">IFERROR(VLOOKUP($C$5&amp;$A13,'1R_logical_data-model-APR2020'!$B$2:$L$317,11,FALSE),"")</f>
        <v/>
      </c>
      <c r="F13" s="52" t="str">
        <f ca="1">IFERROR(VLOOKUP($C$5&amp;$A13,'1R_logical_data-model-APR2020'!$B$2:$L$317,9,FALSE),"")</f>
        <v/>
      </c>
      <c r="G13" s="53" t="str">
        <f ca="1">IFERROR(HYPERLINK("#"&amp;VLOOKUP($C$5&amp;$A13,'1R_logical_data-model-APR2020'!$B$2:$L$317,7,FALSE)&amp;"!A1",VLOOKUP($C$5&amp;$A13,'1R_logical_data-model-APR2020'!$B$2:$L$317,7,FALSE)),"")</f>
        <v/>
      </c>
    </row>
    <row r="14" spans="1:7" s="42" customFormat="1" ht="55" customHeight="1" x14ac:dyDescent="0.25">
      <c r="A14" s="56">
        <v>4</v>
      </c>
      <c r="B14" s="54" t="str">
        <f ca="1">IFERROR(VLOOKUP($C$5&amp;$A14,'1R_logical_data-model-APR2020'!$B$2:$L$317,6,FALSE),"")</f>
        <v/>
      </c>
      <c r="C14" s="50" t="str">
        <f ca="1">IFERROR(VLOOKUP($C$5&amp;$A14,'1R_logical_data-model-APR2020'!$B$2:$L$317,8,FALSE),"")</f>
        <v/>
      </c>
      <c r="D14" s="51" t="str">
        <f ca="1">IFERROR(VLOOKUP($C$5&amp;$A14,'1R_logical_data-model-APR2020'!$B$2:$L$317,10,FALSE),"")</f>
        <v/>
      </c>
      <c r="E14" s="52" t="str">
        <f ca="1">IFERROR(VLOOKUP($C$5&amp;$A14,'1R_logical_data-model-APR2020'!$B$2:$L$317,11,FALSE),"")</f>
        <v/>
      </c>
      <c r="F14" s="52" t="str">
        <f ca="1">IFERROR(VLOOKUP($C$5&amp;$A14,'1R_logical_data-model-APR2020'!$B$2:$L$317,9,FALSE),"")</f>
        <v/>
      </c>
      <c r="G14" s="53" t="str">
        <f ca="1">IFERROR(HYPERLINK("#"&amp;VLOOKUP($C$5&amp;$A14,'1R_logical_data-model-APR2020'!$B$2:$L$317,7,FALSE)&amp;"!A1",VLOOKUP($C$5&amp;$A14,'1R_logical_data-model-APR2020'!$B$2:$L$317,7,FALSE)),"")</f>
        <v/>
      </c>
    </row>
    <row r="15" spans="1:7" s="42" customFormat="1" ht="55" customHeight="1" x14ac:dyDescent="0.25">
      <c r="A15" s="56">
        <v>5</v>
      </c>
      <c r="B15" s="54" t="str">
        <f ca="1">IFERROR(VLOOKUP($C$5&amp;$A15,'1R_logical_data-model-APR2020'!$B$2:$L$317,6,FALSE),"")</f>
        <v/>
      </c>
      <c r="C15" s="50" t="str">
        <f ca="1">IFERROR(VLOOKUP($C$5&amp;$A15,'1R_logical_data-model-APR2020'!$B$2:$L$317,8,FALSE),"")</f>
        <v/>
      </c>
      <c r="D15" s="51" t="str">
        <f ca="1">IFERROR(VLOOKUP($C$5&amp;$A15,'1R_logical_data-model-APR2020'!$B$2:$L$317,10,FALSE),"")</f>
        <v/>
      </c>
      <c r="E15" s="52" t="str">
        <f ca="1">IFERROR(VLOOKUP($C$5&amp;$A15,'1R_logical_data-model-APR2020'!$B$2:$L$317,11,FALSE),"")</f>
        <v/>
      </c>
      <c r="F15" s="52" t="str">
        <f ca="1">IFERROR(VLOOKUP($C$5&amp;$A15,'1R_logical_data-model-APR2020'!$B$2:$L$317,9,FALSE),"")</f>
        <v/>
      </c>
      <c r="G15" s="53" t="str">
        <f ca="1">IFERROR(HYPERLINK("#"&amp;VLOOKUP($C$5&amp;$A15,'1R_logical_data-model-APR2020'!$B$2:$L$317,7,FALSE)&amp;"!A1",VLOOKUP($C$5&amp;$A15,'1R_logical_data-model-APR2020'!$B$2:$L$317,7,FALSE)),"")</f>
        <v/>
      </c>
    </row>
    <row r="16" spans="1:7" s="42" customFormat="1" ht="55" customHeight="1" x14ac:dyDescent="0.25">
      <c r="A16" s="56">
        <v>6</v>
      </c>
      <c r="B16" s="54" t="str">
        <f ca="1">IFERROR(VLOOKUP($C$5&amp;$A16,'1R_logical_data-model-APR2020'!$B$2:$L$317,6,FALSE),"")</f>
        <v/>
      </c>
      <c r="C16" s="50" t="str">
        <f ca="1">IFERROR(VLOOKUP($C$5&amp;$A16,'1R_logical_data-model-APR2020'!$B$2:$L$317,8,FALSE),"")</f>
        <v/>
      </c>
      <c r="D16" s="51" t="str">
        <f ca="1">IFERROR(VLOOKUP($C$5&amp;$A16,'1R_logical_data-model-APR2020'!$B$2:$L$317,10,FALSE),"")</f>
        <v/>
      </c>
      <c r="E16" s="52" t="str">
        <f ca="1">IFERROR(VLOOKUP($C$5&amp;$A16,'1R_logical_data-model-APR2020'!$B$2:$L$317,11,FALSE),"")</f>
        <v/>
      </c>
      <c r="F16" s="52" t="str">
        <f ca="1">IFERROR(VLOOKUP($C$5&amp;$A16,'1R_logical_data-model-APR2020'!$B$2:$L$317,9,FALSE),"")</f>
        <v/>
      </c>
      <c r="G16" s="53" t="str">
        <f ca="1">IFERROR(HYPERLINK("#"&amp;VLOOKUP($C$5&amp;$A16,'1R_logical_data-model-APR2020'!$B$2:$L$317,7,FALSE)&amp;"!A1",VLOOKUP($C$5&amp;$A16,'1R_logical_data-model-APR2020'!$B$2:$L$317,7,FALSE)),"")</f>
        <v/>
      </c>
    </row>
    <row r="17" spans="1:7" s="42" customFormat="1" ht="55" customHeight="1" x14ac:dyDescent="0.25">
      <c r="A17" s="56">
        <v>7</v>
      </c>
      <c r="B17" s="54" t="str">
        <f ca="1">IFERROR(VLOOKUP($C$5&amp;$A17,'1R_logical_data-model-APR2020'!$B$2:$L$317,6,FALSE),"")</f>
        <v/>
      </c>
      <c r="C17" s="50" t="str">
        <f ca="1">IFERROR(VLOOKUP($C$5&amp;$A17,'1R_logical_data-model-APR2020'!$B$2:$L$317,8,FALSE),"")</f>
        <v/>
      </c>
      <c r="D17" s="51" t="str">
        <f ca="1">IFERROR(VLOOKUP($C$5&amp;$A17,'1R_logical_data-model-APR2020'!$B$2:$L$317,10,FALSE),"")</f>
        <v/>
      </c>
      <c r="E17" s="52" t="str">
        <f ca="1">IFERROR(VLOOKUP($C$5&amp;$A17,'1R_logical_data-model-APR2020'!$B$2:$L$317,11,FALSE),"")</f>
        <v/>
      </c>
      <c r="F17" s="52" t="str">
        <f ca="1">IFERROR(VLOOKUP($C$5&amp;$A17,'1R_logical_data-model-APR2020'!$B$2:$L$317,9,FALSE),"")</f>
        <v/>
      </c>
      <c r="G17" s="53" t="str">
        <f ca="1">IFERROR(HYPERLINK("#"&amp;VLOOKUP($C$5&amp;$A17,'1R_logical_data-model-APR2020'!$B$2:$L$317,7,FALSE)&amp;"!A1",VLOOKUP($C$5&amp;$A17,'1R_logical_data-model-APR2020'!$B$2:$L$317,7,FALSE)),"")</f>
        <v/>
      </c>
    </row>
    <row r="18" spans="1:7" s="42" customFormat="1" ht="55" customHeight="1" x14ac:dyDescent="0.25">
      <c r="A18" s="56">
        <v>8</v>
      </c>
      <c r="B18" s="54" t="str">
        <f ca="1">IFERROR(VLOOKUP($C$5&amp;$A18,'1R_logical_data-model-APR2020'!$B$2:$L$317,6,FALSE),"")</f>
        <v/>
      </c>
      <c r="C18" s="50" t="str">
        <f ca="1">IFERROR(VLOOKUP($C$5&amp;$A18,'1R_logical_data-model-APR2020'!$B$2:$L$317,8,FALSE),"")</f>
        <v/>
      </c>
      <c r="D18" s="51" t="str">
        <f ca="1">IFERROR(VLOOKUP($C$5&amp;$A18,'1R_logical_data-model-APR2020'!$B$2:$L$317,10,FALSE),"")</f>
        <v/>
      </c>
      <c r="E18" s="52" t="str">
        <f ca="1">IFERROR(VLOOKUP($C$5&amp;$A18,'1R_logical_data-model-APR2020'!$B$2:$L$317,11,FALSE),"")</f>
        <v/>
      </c>
      <c r="F18" s="52" t="str">
        <f ca="1">IFERROR(VLOOKUP($C$5&amp;$A18,'1R_logical_data-model-APR2020'!$B$2:$L$317,9,FALSE),"")</f>
        <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
      </c>
      <c r="C19" s="50" t="str">
        <f ca="1">IFERROR(VLOOKUP($C$5&amp;$A19,'1R_logical_data-model-APR2020'!$B$2:$L$317,8,FALSE),"")</f>
        <v/>
      </c>
      <c r="D19" s="51" t="str">
        <f ca="1">IFERROR(VLOOKUP($C$5&amp;$A19,'1R_logical_data-model-APR2020'!$B$2:$L$317,10,FALSE),"")</f>
        <v/>
      </c>
      <c r="E19" s="52" t="str">
        <f ca="1">IFERROR(VLOOKUP($C$5&amp;$A19,'1R_logical_data-model-APR2020'!$B$2:$L$317,11,FALSE),"")</f>
        <v/>
      </c>
      <c r="F19" s="52" t="str">
        <f ca="1">IFERROR(VLOOKUP($C$5&amp;$A19,'1R_logical_data-model-APR2020'!$B$2:$L$317,9,FALSE),"")</f>
        <v/>
      </c>
      <c r="G19" s="53" t="str">
        <f ca="1">IFERROR(HYPERLINK("#"&amp;VLOOKUP($C$5&amp;$A19,'1R_logical_data-model-APR2020'!$B$2:$L$317,7,FALSE)&amp;"!A1",VLOOKUP($C$5&amp;$A19,'1R_logical_data-model-APR2020'!$B$2:$L$317,7,FALSE)),"")</f>
        <v/>
      </c>
    </row>
    <row r="20" spans="1:7" s="42" customFormat="1" ht="55" customHeight="1" x14ac:dyDescent="0.25">
      <c r="A20" s="56">
        <v>10</v>
      </c>
      <c r="B20" s="54" t="str">
        <f ca="1">IFERROR(VLOOKUP($C$5&amp;$A20,'1R_logical_data-model-APR2020'!$B$2:$L$317,6,FALSE),"")</f>
        <v/>
      </c>
      <c r="C20" s="50" t="str">
        <f ca="1">IFERROR(VLOOKUP($C$5&amp;$A20,'1R_logical_data-model-APR2020'!$B$2:$L$317,8,FALSE),"")</f>
        <v/>
      </c>
      <c r="D20" s="51" t="str">
        <f ca="1">IFERROR(VLOOKUP($C$5&amp;$A20,'1R_logical_data-model-APR2020'!$B$2:$L$317,10,FALSE),"")</f>
        <v/>
      </c>
      <c r="E20" s="52" t="str">
        <f ca="1">IFERROR(VLOOKUP($C$5&amp;$A20,'1R_logical_data-model-APR2020'!$B$2:$L$317,11,FALSE),"")</f>
        <v/>
      </c>
      <c r="F20" s="52" t="str">
        <f ca="1">IFERROR(VLOOKUP($C$5&amp;$A20,'1R_logical_data-model-APR2020'!$B$2:$L$317,9,FALSE),"")</f>
        <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
      </c>
      <c r="C21" s="50" t="str">
        <f ca="1">IFERROR(VLOOKUP($C$5&amp;$A21,'1R_logical_data-model-APR2020'!$B$2:$L$317,8,FALSE),"")</f>
        <v/>
      </c>
      <c r="D21" s="51" t="str">
        <f ca="1">IFERROR(VLOOKUP($C$5&amp;$A21,'1R_logical_data-model-APR2020'!$B$2:$L$317,10,FALSE),"")</f>
        <v/>
      </c>
      <c r="E21" s="52" t="str">
        <f ca="1">IFERROR(VLOOKUP($C$5&amp;$A21,'1R_logical_data-model-APR2020'!$B$2:$L$317,11,FALSE),"")</f>
        <v/>
      </c>
      <c r="F21" s="52" t="str">
        <f ca="1">IFERROR(VLOOKUP($C$5&amp;$A21,'1R_logical_data-model-APR2020'!$B$2:$L$317,9,FALSE),"")</f>
        <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51" priority="2">
      <formula>$B11=""</formula>
    </cfRule>
  </conditionalFormatting>
  <conditionalFormatting sqref="B12:G40">
    <cfRule type="expression" dxfId="50" priority="1">
      <formula>$B12=""</formula>
    </cfRule>
  </conditionalFormatting>
  <hyperlinks>
    <hyperlink ref="E5:E6" location="Display!A1" display="Back to Display" xr:uid="{B7CE87A1-A5C9-48F6-9D09-DFA6B68F0E5E}"/>
    <hyperlink ref="E5:G6" location="'MOP vs Data Model'!A1" display="Back to &quot;MOP vs Data Model&quot; screen" xr:uid="{CF7F3489-53DD-4070-9D4C-C1EFB5DFA36D}"/>
  </hyperlinks>
  <pageMargins left="0.7" right="0.7" top="0.75" bottom="0.75" header="0.3" footer="0.3"/>
  <pageSetup orientation="portrait" horizontalDpi="1200" verticalDpi="1200"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C8558-98F5-42C5-A30A-0AE8C58538A1}">
  <sheetPr codeName="Sheet46">
    <tabColor rgb="FF00B050"/>
  </sheetPr>
  <dimension ref="A5:G40"/>
  <sheetViews>
    <sheetView showGridLines="0" topLeftCell="A9" zoomScaleNormal="100" workbookViewId="0">
      <selection activeCell="G11" sqref="G11"/>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Shipment</v>
      </c>
      <c r="E5" s="110" t="s">
        <v>746</v>
      </c>
      <c r="F5" s="110"/>
      <c r="G5" s="110"/>
    </row>
    <row r="6" spans="1:7" x14ac:dyDescent="0.25">
      <c r="B6" s="46" t="s">
        <v>729</v>
      </c>
      <c r="C6" s="48" t="str">
        <f ca="1">VLOOKUP(C5,parameters!$B$97:$C$142,2,FALSE)</f>
        <v>Logistic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containedPiece</v>
      </c>
      <c r="C11" s="50" t="str">
        <f ca="1">IFERROR(VLOOKUP($C$5&amp;$A11,'1R_logical_data-model-APR2020'!$B$2:$L$317,8,FALSE),"")</f>
        <v>Details of contained piece(s)</v>
      </c>
      <c r="D11" s="51">
        <f ca="1">IFERROR(VLOOKUP($C$5&amp;$A11,'1R_logical_data-model-APR2020'!$B$2:$L$317,10,FALSE),"")</f>
        <v>0</v>
      </c>
      <c r="E11" s="52">
        <f ca="1">IFERROR(VLOOKUP($C$5&amp;$A11,'1R_logical_data-model-APR2020'!$B$2:$L$317,11,FALSE),"")</f>
        <v>0</v>
      </c>
      <c r="F11" s="52">
        <f ca="1">IFERROR(VLOOKUP($C$5&amp;$A11,'1R_logical_data-model-APR2020'!$B$2:$L$317,9,FALSE),"")</f>
        <v>0</v>
      </c>
      <c r="G11" s="53" t="str">
        <f ca="1">IFERROR(HYPERLINK("#"&amp;VLOOKUP($C$5&amp;$A11,'1R_logical_data-model-APR2020'!$B$2:$L$317,7,FALSE)&amp;"!A1",VLOOKUP($C$5&amp;$A11,'1R_logical_data-model-APR2020'!$B$2:$L$317,7,FALSE)),"")</f>
        <v>Piece</v>
      </c>
    </row>
    <row r="12" spans="1:7" s="42" customFormat="1" ht="55" customHeight="1" x14ac:dyDescent="0.25">
      <c r="A12" s="56">
        <v>2</v>
      </c>
      <c r="B12" s="54" t="str">
        <f ca="1">IFERROR(VLOOKUP($C$5&amp;$A12,'1R_logical_data-model-APR2020'!$B$2:$L$317,6,FALSE),"")</f>
        <v>dimensions</v>
      </c>
      <c r="C12" s="50" t="str">
        <f ca="1">IFERROR(VLOOKUP($C$5&amp;$A12,'1R_logical_data-model-APR2020'!$B$2:$L$317,8,FALSE),"")</f>
        <v>Dimensions details</v>
      </c>
      <c r="D12" s="51" t="str">
        <f ca="1">IFERROR(VLOOKUP($C$5&amp;$A12,'1R_logical_data-model-APR2020'!$B$2:$L$317,10,FALSE),"")</f>
        <v/>
      </c>
      <c r="E12" s="52" t="str">
        <f ca="1">IFERROR(VLOOKUP($C$5&amp;$A12,'1R_logical_data-model-APR2020'!$B$2:$L$317,11,FALSE),"")</f>
        <v>n</v>
      </c>
      <c r="F12" s="52" t="str">
        <f ca="1">IFERROR(VLOOKUP($C$5&amp;$A12,'1R_logical_data-model-APR2020'!$B$2:$L$317,9,FALSE),"")</f>
        <v>E</v>
      </c>
      <c r="G12" s="53" t="str">
        <f ca="1">IFERROR(HYPERLINK("#"&amp;VLOOKUP($C$5&amp;$A12,'1R_logical_data-model-APR2020'!$B$2:$L$317,7,FALSE)&amp;"!A1",VLOOKUP($C$5&amp;$A12,'1R_logical_data-model-APR2020'!$B$2:$L$317,7,FALSE)),"")</f>
        <v>Dimensions</v>
      </c>
    </row>
    <row r="13" spans="1:7" s="42" customFormat="1" ht="55" customHeight="1" x14ac:dyDescent="0.25">
      <c r="A13" s="56">
        <v>3</v>
      </c>
      <c r="B13" s="54" t="str">
        <f ca="1">IFERROR(VLOOKUP($C$5&amp;$A13,'1R_logical_data-model-APR2020'!$B$2:$L$317,6,FALSE),"")</f>
        <v>externalReference</v>
      </c>
      <c r="C13" s="50" t="str">
        <f ca="1">IFERROR(VLOOKUP($C$5&amp;$A13,'1R_logical_data-model-APR2020'!$B$2:$L$317,8,FALSE),"")</f>
        <v>Reference documents details</v>
      </c>
      <c r="D13" s="51">
        <f ca="1">IFERROR(VLOOKUP($C$5&amp;$A13,'1R_logical_data-model-APR2020'!$B$2:$L$317,10,FALSE),"")</f>
        <v>0</v>
      </c>
      <c r="E13" s="52" t="str">
        <f ca="1">IFERROR(VLOOKUP($C$5&amp;$A13,'1R_logical_data-model-APR2020'!$B$2:$L$317,11,FALSE),"")</f>
        <v>n</v>
      </c>
      <c r="F13" s="52" t="str">
        <f ca="1">IFERROR(VLOOKUP($C$5&amp;$A13,'1R_logical_data-model-APR2020'!$B$2:$L$317,9,FALSE),"")</f>
        <v>E</v>
      </c>
      <c r="G13" s="53" t="str">
        <f ca="1">IFERROR(HYPERLINK("#"&amp;VLOOKUP($C$5&amp;$A13,'1R_logical_data-model-APR2020'!$B$2:$L$317,7,FALSE)&amp;"!A1",VLOOKUP($C$5&amp;$A13,'1R_logical_data-model-APR2020'!$B$2:$L$317,7,FALSE)),"")</f>
        <v>ExternalReference</v>
      </c>
    </row>
    <row r="14" spans="1:7" s="42" customFormat="1" ht="55" customHeight="1" x14ac:dyDescent="0.25">
      <c r="A14" s="56">
        <v>4</v>
      </c>
      <c r="B14" s="54" t="str">
        <f ca="1">IFERROR(VLOOKUP($C$5&amp;$A14,'1R_logical_data-model-APR2020'!$B$2:$L$317,6,FALSE),"")</f>
        <v>goodsDescription</v>
      </c>
      <c r="C14" s="50" t="str">
        <f ca="1">IFERROR(VLOOKUP($C$5&amp;$A14,'1R_logical_data-model-APR2020'!$B$2:$L$317,8,FALSE),"")</f>
        <v>General goods description</v>
      </c>
      <c r="D14" s="51">
        <f ca="1">IFERROR(VLOOKUP($C$5&amp;$A14,'1R_logical_data-model-APR2020'!$B$2:$L$317,10,FALSE),"")</f>
        <v>0</v>
      </c>
      <c r="E14" s="52">
        <f ca="1">IFERROR(VLOOKUP($C$5&amp;$A14,'1R_logical_data-model-APR2020'!$B$2:$L$317,11,FALSE),"")</f>
        <v>0</v>
      </c>
      <c r="F14" s="52">
        <f ca="1">IFERROR(VLOOKUP($C$5&amp;$A14,'1R_logical_data-model-APR2020'!$B$2:$L$317,9,FALSE),"")</f>
        <v>0</v>
      </c>
      <c r="G14" s="53" t="str">
        <f ca="1">IFERROR(HYPERLINK("#"&amp;VLOOKUP($C$5&amp;$A14,'1R_logical_data-model-APR2020'!$B$2:$L$317,7,FALSE)&amp;"!A1",VLOOKUP($C$5&amp;$A14,'1R_logical_data-model-APR2020'!$B$2:$L$317,7,FALSE)),"")</f>
        <v/>
      </c>
    </row>
    <row r="15" spans="1:7" s="42" customFormat="1" ht="55" customHeight="1" x14ac:dyDescent="0.25">
      <c r="A15" s="56">
        <v>5</v>
      </c>
      <c r="B15" s="54" t="str">
        <f ca="1">IFERROR(VLOOKUP($C$5&amp;$A15,'1R_logical_data-model-APR2020'!$B$2:$L$317,6,FALSE),"")</f>
        <v>insurance</v>
      </c>
      <c r="C15" s="50" t="str">
        <f ca="1">IFERROR(VLOOKUP($C$5&amp;$A15,'1R_logical_data-model-APR2020'!$B$2:$L$317,8,FALSE),"")</f>
        <v>Insurance details</v>
      </c>
      <c r="D15" s="51">
        <f ca="1">IFERROR(VLOOKUP($C$5&amp;$A15,'1R_logical_data-model-APR2020'!$B$2:$L$317,10,FALSE),"")</f>
        <v>0</v>
      </c>
      <c r="E15" s="52">
        <f ca="1">IFERROR(VLOOKUP($C$5&amp;$A15,'1R_logical_data-model-APR2020'!$B$2:$L$317,11,FALSE),"")</f>
        <v>0</v>
      </c>
      <c r="F15" s="52" t="str">
        <f ca="1">IFERROR(VLOOKUP($C$5&amp;$A15,'1R_logical_data-model-APR2020'!$B$2:$L$317,9,FALSE),"")</f>
        <v>E</v>
      </c>
      <c r="G15" s="53" t="str">
        <f ca="1">IFERROR(HYPERLINK("#"&amp;VLOOKUP($C$5&amp;$A15,'1R_logical_data-model-APR2020'!$B$2:$L$317,7,FALSE)&amp;"!A1",VLOOKUP($C$5&amp;$A15,'1R_logical_data-model-APR2020'!$B$2:$L$317,7,FALSE)),"")</f>
        <v>Insurance</v>
      </c>
    </row>
    <row r="16" spans="1:7" s="42" customFormat="1" ht="55" customHeight="1" x14ac:dyDescent="0.25">
      <c r="A16" s="56">
        <v>6</v>
      </c>
      <c r="B16" s="54" t="str">
        <f ca="1">IFERROR(VLOOKUP($C$5&amp;$A16,'1R_logical_data-model-APR2020'!$B$2:$L$317,6,FALSE),"")</f>
        <v>totalGrossWeight</v>
      </c>
      <c r="C16" s="50" t="str">
        <f ca="1">IFERROR(VLOOKUP($C$5&amp;$A16,'1R_logical_data-model-APR2020'!$B$2:$L$317,8,FALSE),"")</f>
        <v xml:space="preserve">Weight details </v>
      </c>
      <c r="D16" s="51" t="str">
        <f ca="1">IFERROR(VLOOKUP($C$5&amp;$A16,'1R_logical_data-model-APR2020'!$B$2:$L$317,10,FALSE),"")</f>
        <v>M</v>
      </c>
      <c r="E16" s="52" t="str">
        <f ca="1">IFERROR(VLOOKUP($C$5&amp;$A16,'1R_logical_data-model-APR2020'!$B$2:$L$317,11,FALSE),"")</f>
        <v/>
      </c>
      <c r="F16" s="52" t="str">
        <f ca="1">IFERROR(VLOOKUP($C$5&amp;$A16,'1R_logical_data-model-APR2020'!$B$2:$L$317,9,FALSE),"")</f>
        <v>E</v>
      </c>
      <c r="G16" s="53" t="str">
        <f ca="1">IFERROR(HYPERLINK("#"&amp;VLOOKUP($C$5&amp;$A16,'1R_logical_data-model-APR2020'!$B$2:$L$317,7,FALSE)&amp;"!A1",VLOOKUP($C$5&amp;$A16,'1R_logical_data-model-APR2020'!$B$2:$L$317,7,FALSE)),"")</f>
        <v>Value</v>
      </c>
    </row>
    <row r="17" spans="1:7" s="42" customFormat="1" ht="55" customHeight="1" x14ac:dyDescent="0.25">
      <c r="A17" s="56">
        <v>7</v>
      </c>
      <c r="B17" s="54" t="str">
        <f ca="1">IFERROR(VLOOKUP($C$5&amp;$A17,'1R_logical_data-model-APR2020'!$B$2:$L$317,6,FALSE),"")</f>
        <v>totalPieceCount</v>
      </c>
      <c r="C17" s="50" t="str">
        <f ca="1">IFERROR(VLOOKUP($C$5&amp;$A17,'1R_logical_data-model-APR2020'!$B$2:$L$317,8,FALSE),"")</f>
        <v>Total piece count of pieces (at top level) &gt;&gt; should be a calculated value (not necessary)</v>
      </c>
      <c r="D17" s="51" t="str">
        <f ca="1">IFERROR(VLOOKUP($C$5&amp;$A17,'1R_logical_data-model-APR2020'!$B$2:$L$317,10,FALSE),"")</f>
        <v/>
      </c>
      <c r="E17" s="52" t="str">
        <f ca="1">IFERROR(VLOOKUP($C$5&amp;$A17,'1R_logical_data-model-APR2020'!$B$2:$L$317,11,FALSE),"")</f>
        <v/>
      </c>
      <c r="F17" s="52" t="str">
        <f ca="1">IFERROR(VLOOKUP($C$5&amp;$A17,'1R_logical_data-model-APR2020'!$B$2:$L$317,9,FALSE),"")</f>
        <v>N</v>
      </c>
      <c r="G17" s="53" t="str">
        <f ca="1">IFERROR(HYPERLINK("#"&amp;VLOOKUP($C$5&amp;$A17,'1R_logical_data-model-APR2020'!$B$2:$L$317,7,FALSE)&amp;"!A1",VLOOKUP($C$5&amp;$A17,'1R_logical_data-model-APR2020'!$B$2:$L$317,7,FALSE)),"")</f>
        <v/>
      </c>
    </row>
    <row r="18" spans="1:7" s="42" customFormat="1" ht="55" customHeight="1" x14ac:dyDescent="0.25">
      <c r="A18" s="56">
        <v>8</v>
      </c>
      <c r="B18" s="54" t="str">
        <f ca="1">IFERROR(VLOOKUP($C$5&amp;$A18,'1R_logical_data-model-APR2020'!$B$2:$L$317,6,FALSE),"")</f>
        <v>totalSLAC</v>
      </c>
      <c r="C18" s="50" t="str">
        <f ca="1">IFERROR(VLOOKUP($C$5&amp;$A18,'1R_logical_data-model-APR2020'!$B$2:$L$317,8,FALSE),"")</f>
        <v xml:space="preserve">Total SLAC of all piece groups </v>
      </c>
      <c r="D18" s="51" t="str">
        <f ca="1">IFERROR(VLOOKUP($C$5&amp;$A18,'1R_logical_data-model-APR2020'!$B$2:$L$317,10,FALSE),"")</f>
        <v/>
      </c>
      <c r="E18" s="52" t="str">
        <f ca="1">IFERROR(VLOOKUP($C$5&amp;$A18,'1R_logical_data-model-APR2020'!$B$2:$L$317,11,FALSE),"")</f>
        <v/>
      </c>
      <c r="F18" s="52" t="str">
        <f ca="1">IFERROR(VLOOKUP($C$5&amp;$A18,'1R_logical_data-model-APR2020'!$B$2:$L$317,9,FALSE),"")</f>
        <v>N</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volumetricWeight</v>
      </c>
      <c r="C19" s="50" t="str">
        <f ca="1">IFERROR(VLOOKUP($C$5&amp;$A19,'1R_logical_data-model-APR2020'!$B$2:$L$317,8,FALSE),"")</f>
        <v xml:space="preserve">Volumetric weight details </v>
      </c>
      <c r="D19" s="51" t="str">
        <f ca="1">IFERROR(VLOOKUP($C$5&amp;$A19,'1R_logical_data-model-APR2020'!$B$2:$L$317,10,FALSE),"")</f>
        <v>M</v>
      </c>
      <c r="E19" s="52" t="str">
        <f ca="1">IFERROR(VLOOKUP($C$5&amp;$A19,'1R_logical_data-model-APR2020'!$B$2:$L$317,11,FALSE),"")</f>
        <v>n</v>
      </c>
      <c r="F19" s="52" t="str">
        <f ca="1">IFERROR(VLOOKUP($C$5&amp;$A19,'1R_logical_data-model-APR2020'!$B$2:$L$317,9,FALSE),"")</f>
        <v>E</v>
      </c>
      <c r="G19" s="53" t="str">
        <f ca="1">IFERROR(HYPERLINK("#"&amp;VLOOKUP($C$5&amp;$A19,'1R_logical_data-model-APR2020'!$B$2:$L$317,7,FALSE)&amp;"!A1",VLOOKUP($C$5&amp;$A19,'1R_logical_data-model-APR2020'!$B$2:$L$317,7,FALSE)),"")</f>
        <v>VolumetricWeight</v>
      </c>
    </row>
    <row r="20" spans="1:7" s="42" customFormat="1" ht="55" customHeight="1" x14ac:dyDescent="0.25">
      <c r="A20" s="56">
        <v>10</v>
      </c>
      <c r="B20" s="54" t="str">
        <f ca="1">IFERROR(VLOOKUP($C$5&amp;$A20,'1R_logical_data-model-APR2020'!$B$2:$L$317,6,FALSE),"")</f>
        <v>waybillNumber</v>
      </c>
      <c r="C20" s="50" t="str">
        <f ca="1">IFERROR(VLOOKUP($C$5&amp;$A20,'1R_logical_data-model-APR2020'!$B$2:$L$317,8,FALSE),"")</f>
        <v>Waybill unique identifier (AWB or HWB)</v>
      </c>
      <c r="D20" s="51" t="str">
        <f ca="1">IFERROR(VLOOKUP($C$5&amp;$A20,'1R_logical_data-model-APR2020'!$B$2:$L$317,10,FALSE),"")</f>
        <v>M</v>
      </c>
      <c r="E20" s="52" t="str">
        <f ca="1">IFERROR(VLOOKUP($C$5&amp;$A20,'1R_logical_data-model-APR2020'!$B$2:$L$317,11,FALSE),"")</f>
        <v/>
      </c>
      <c r="F20" s="52" t="str">
        <f ca="1">IFERROR(VLOOKUP($C$5&amp;$A20,'1R_logical_data-model-APR2020'!$B$2:$L$317,9,FALSE),"")</f>
        <v>E</v>
      </c>
      <c r="G20" s="53" t="str">
        <f ca="1">IFERROR(HYPERLINK("#"&amp;VLOOKUP($C$5&amp;$A20,'1R_logical_data-model-APR2020'!$B$2:$L$317,7,FALSE)&amp;"!A1",VLOOKUP($C$5&amp;$A20,'1R_logical_data-model-APR2020'!$B$2:$L$317,7,FALSE)),"")</f>
        <v>Waybill</v>
      </c>
    </row>
    <row r="21" spans="1:7" s="42" customFormat="1" ht="55" customHeight="1" x14ac:dyDescent="0.25">
      <c r="A21" s="56">
        <v>11</v>
      </c>
      <c r="B21" s="54" t="str">
        <f ca="1">IFERROR(VLOOKUP($C$5&amp;$A21,'1R_logical_data-model-APR2020'!$B$2:$L$317,6,FALSE),"")</f>
        <v/>
      </c>
      <c r="C21" s="50" t="str">
        <f ca="1">IFERROR(VLOOKUP($C$5&amp;$A21,'1R_logical_data-model-APR2020'!$B$2:$L$317,8,FALSE),"")</f>
        <v/>
      </c>
      <c r="D21" s="51" t="str">
        <f ca="1">IFERROR(VLOOKUP($C$5&amp;$A21,'1R_logical_data-model-APR2020'!$B$2:$L$317,10,FALSE),"")</f>
        <v/>
      </c>
      <c r="E21" s="52" t="str">
        <f ca="1">IFERROR(VLOOKUP($C$5&amp;$A21,'1R_logical_data-model-APR2020'!$B$2:$L$317,11,FALSE),"")</f>
        <v/>
      </c>
      <c r="F21" s="52" t="str">
        <f ca="1">IFERROR(VLOOKUP($C$5&amp;$A21,'1R_logical_data-model-APR2020'!$B$2:$L$317,9,FALSE),"")</f>
        <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49" priority="2">
      <formula>$B11=""</formula>
    </cfRule>
  </conditionalFormatting>
  <conditionalFormatting sqref="B12:G40">
    <cfRule type="expression" dxfId="48" priority="1">
      <formula>$B12=""</formula>
    </cfRule>
  </conditionalFormatting>
  <hyperlinks>
    <hyperlink ref="E5:E6" location="Display!A1" display="Back to Display" xr:uid="{B384705D-D361-4513-98EE-B1ED8CB2CD3C}"/>
    <hyperlink ref="E5:G6" location="'MOP vs Data Model'!A1" display="Back to &quot;MOP vs Data Model&quot; screen" xr:uid="{F3836A2A-DF42-4F7D-8542-0D42EE781E9A}"/>
  </hyperlinks>
  <pageMargins left="0.7" right="0.7" top="0.75" bottom="0.75" header="0.3" footer="0.3"/>
  <pageSetup orientation="portrait" horizontalDpi="1200" verticalDpi="1200"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74895-C676-4DB1-B79C-1431FA8E053C}">
  <sheetPr codeName="Sheet45">
    <tabColor rgb="FF00B050"/>
  </sheetPr>
  <dimension ref="A5:G40"/>
  <sheetViews>
    <sheetView showGridLines="0" zoomScaleNormal="100" workbookViewId="0">
      <selection activeCell="B14" sqref="B14"/>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ServiceRequest</v>
      </c>
      <c r="E5" s="110" t="s">
        <v>746</v>
      </c>
      <c r="F5" s="110"/>
      <c r="G5" s="110"/>
    </row>
    <row r="6" spans="1:7" x14ac:dyDescent="0.25">
      <c r="B6" s="46" t="s">
        <v>729</v>
      </c>
      <c r="C6" s="48" t="str">
        <f ca="1">VLOOKUP(C5,parameters!$B$97:$C$142,2,FALSE)</f>
        <v>Logistic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code</v>
      </c>
      <c r="C11" s="50" t="str">
        <f ca="1">IFERROR(VLOOKUP($C$5&amp;$A11,'1R_logical_data-model-APR2020'!$B$2:$L$317,8,FALSE),"")</f>
        <v>Service request code</v>
      </c>
      <c r="D11" s="51" t="str">
        <f ca="1">IFERROR(VLOOKUP($C$5&amp;$A11,'1R_logical_data-model-APR2020'!$B$2:$L$317,10,FALSE),"")</f>
        <v/>
      </c>
      <c r="E11" s="52" t="str">
        <f ca="1">IFERROR(VLOOKUP($C$5&amp;$A11,'1R_logical_data-model-APR2020'!$B$2:$L$317,11,FALSE),"")</f>
        <v/>
      </c>
      <c r="F11" s="52" t="str">
        <f ca="1">IFERROR(VLOOKUP($C$5&amp;$A11,'1R_logical_data-model-APR2020'!$B$2:$L$317,9,FALSE),"")</f>
        <v>T</v>
      </c>
      <c r="G11" s="53" t="str">
        <f ca="1">IFERROR(HYPERLINK("#"&amp;VLOOKUP($C$5&amp;$A11,'1R_logical_data-model-APR2020'!$B$2:$L$317,7,FALSE)&amp;"!A1",VLOOKUP($C$5&amp;$A11,'1R_logical_data-model-APR2020'!$B$2:$L$317,7,FALSE)),"")</f>
        <v/>
      </c>
    </row>
    <row r="12" spans="1:7" s="42" customFormat="1" ht="55" customHeight="1" x14ac:dyDescent="0.25">
      <c r="A12" s="56">
        <v>2</v>
      </c>
      <c r="B12" s="54" t="str">
        <f ca="1">IFERROR(VLOOKUP($C$5&amp;$A12,'1R_logical_data-model-APR2020'!$B$2:$L$317,6,FALSE),"")</f>
        <v>description</v>
      </c>
      <c r="C12" s="50" t="str">
        <f ca="1">IFERROR(VLOOKUP($C$5&amp;$A12,'1R_logical_data-model-APR2020'!$B$2:$L$317,8,FALSE),"")</f>
        <v>Service request description</v>
      </c>
      <c r="D12" s="51" t="str">
        <f ca="1">IFERROR(VLOOKUP($C$5&amp;$A12,'1R_logical_data-model-APR2020'!$B$2:$L$317,10,FALSE),"")</f>
        <v/>
      </c>
      <c r="E12" s="52" t="str">
        <f ca="1">IFERROR(VLOOKUP($C$5&amp;$A12,'1R_logical_data-model-APR2020'!$B$2:$L$317,11,FALSE),"")</f>
        <v/>
      </c>
      <c r="F12" s="52" t="str">
        <f ca="1">IFERROR(VLOOKUP($C$5&amp;$A12,'1R_logical_data-model-APR2020'!$B$2:$L$317,9,FALSE),"")</f>
        <v>T</v>
      </c>
      <c r="G12" s="53" t="str">
        <f ca="1">IFERROR(HYPERLINK("#"&amp;VLOOKUP($C$5&amp;$A12,'1R_logical_data-model-APR2020'!$B$2:$L$317,7,FALSE)&amp;"!A1",VLOOKUP($C$5&amp;$A12,'1R_logical_data-model-APR2020'!$B$2:$L$317,7,FALSE)),"")</f>
        <v/>
      </c>
    </row>
    <row r="13" spans="1:7" s="42" customFormat="1" ht="55" customHeight="1" x14ac:dyDescent="0.25">
      <c r="A13" s="56">
        <v>3</v>
      </c>
      <c r="B13" s="54" t="str">
        <f ca="1">IFERROR(VLOOKUP($C$5&amp;$A13,'1R_logical_data-model-APR2020'!$B$2:$L$317,6,FALSE),"")</f>
        <v>statementText</v>
      </c>
      <c r="C13" s="50" t="str">
        <f ca="1">IFERROR(VLOOKUP($C$5&amp;$A13,'1R_logical_data-model-APR2020'!$B$2:$L$317,8,FALSE),"")</f>
        <v>Service request statement text</v>
      </c>
      <c r="D13" s="51" t="str">
        <f ca="1">IFERROR(VLOOKUP($C$5&amp;$A13,'1R_logical_data-model-APR2020'!$B$2:$L$317,10,FALSE),"")</f>
        <v/>
      </c>
      <c r="E13" s="52" t="str">
        <f ca="1">IFERROR(VLOOKUP($C$5&amp;$A13,'1R_logical_data-model-APR2020'!$B$2:$L$317,11,FALSE),"")</f>
        <v/>
      </c>
      <c r="F13" s="52" t="str">
        <f ca="1">IFERROR(VLOOKUP($C$5&amp;$A13,'1R_logical_data-model-APR2020'!$B$2:$L$317,9,FALSE),"")</f>
        <v>T</v>
      </c>
      <c r="G13" s="53" t="str">
        <f ca="1">IFERROR(HYPERLINK("#"&amp;VLOOKUP($C$5&amp;$A13,'1R_logical_data-model-APR2020'!$B$2:$L$317,7,FALSE)&amp;"!A1",VLOOKUP($C$5&amp;$A13,'1R_logical_data-model-APR2020'!$B$2:$L$317,7,FALSE)),"")</f>
        <v/>
      </c>
    </row>
    <row r="14" spans="1:7" s="42" customFormat="1" ht="55" customHeight="1" x14ac:dyDescent="0.25">
      <c r="A14" s="56">
        <v>4</v>
      </c>
      <c r="B14" s="54" t="str">
        <f ca="1">IFERROR(VLOOKUP($C$5&amp;$A14,'1R_logical_data-model-APR2020'!$B$2:$L$317,6,FALSE),"")</f>
        <v>statementType</v>
      </c>
      <c r="C14" s="50" t="str">
        <f ca="1">IFERROR(VLOOKUP($C$5&amp;$A14,'1R_logical_data-model-APR2020'!$B$2:$L$317,8,FALSE),"")</f>
        <v>Service request statement type - e.g. Dangerous Goods, Lithium Ion Battery, Live Animal Certificate</v>
      </c>
      <c r="D14" s="51" t="str">
        <f ca="1">IFERROR(VLOOKUP($C$5&amp;$A14,'1R_logical_data-model-APR2020'!$B$2:$L$317,10,FALSE),"")</f>
        <v/>
      </c>
      <c r="E14" s="52" t="str">
        <f ca="1">IFERROR(VLOOKUP($C$5&amp;$A14,'1R_logical_data-model-APR2020'!$B$2:$L$317,11,FALSE),"")</f>
        <v>n</v>
      </c>
      <c r="F14" s="52" t="str">
        <f ca="1">IFERROR(VLOOKUP($C$5&amp;$A14,'1R_logical_data-model-APR2020'!$B$2:$L$317,9,FALSE),"")</f>
        <v>T</v>
      </c>
      <c r="G14" s="53" t="str">
        <f ca="1">IFERROR(HYPERLINK("#"&amp;VLOOKUP($C$5&amp;$A14,'1R_logical_data-model-APR2020'!$B$2:$L$317,7,FALSE)&amp;"!A1",VLOOKUP($C$5&amp;$A14,'1R_logical_data-model-APR2020'!$B$2:$L$317,7,FALSE)),"")</f>
        <v/>
      </c>
    </row>
    <row r="15" spans="1:7" s="42" customFormat="1" ht="55" customHeight="1" x14ac:dyDescent="0.25">
      <c r="A15" s="56">
        <v>5</v>
      </c>
      <c r="B15" s="54" t="str">
        <f ca="1">IFERROR(VLOOKUP($C$5&amp;$A15,'1R_logical_data-model-APR2020'!$B$2:$L$317,6,FALSE),"")</f>
        <v/>
      </c>
      <c r="C15" s="50" t="str">
        <f ca="1">IFERROR(VLOOKUP($C$5&amp;$A15,'1R_logical_data-model-APR2020'!$B$2:$L$317,8,FALSE),"")</f>
        <v/>
      </c>
      <c r="D15" s="51" t="str">
        <f ca="1">IFERROR(VLOOKUP($C$5&amp;$A15,'1R_logical_data-model-APR2020'!$B$2:$L$317,10,FALSE),"")</f>
        <v/>
      </c>
      <c r="E15" s="52" t="str">
        <f ca="1">IFERROR(VLOOKUP($C$5&amp;$A15,'1R_logical_data-model-APR2020'!$B$2:$L$317,11,FALSE),"")</f>
        <v/>
      </c>
      <c r="F15" s="52" t="str">
        <f ca="1">IFERROR(VLOOKUP($C$5&amp;$A15,'1R_logical_data-model-APR2020'!$B$2:$L$317,9,FALSE),"")</f>
        <v/>
      </c>
      <c r="G15" s="53" t="str">
        <f ca="1">IFERROR(HYPERLINK("#"&amp;VLOOKUP($C$5&amp;$A15,'1R_logical_data-model-APR2020'!$B$2:$L$317,7,FALSE)&amp;"!A1",VLOOKUP($C$5&amp;$A15,'1R_logical_data-model-APR2020'!$B$2:$L$317,7,FALSE)),"")</f>
        <v/>
      </c>
    </row>
    <row r="16" spans="1:7" s="42" customFormat="1" ht="55" customHeight="1" x14ac:dyDescent="0.25">
      <c r="A16" s="56">
        <v>6</v>
      </c>
      <c r="B16" s="54" t="str">
        <f ca="1">IFERROR(VLOOKUP($C$5&amp;$A16,'1R_logical_data-model-APR2020'!$B$2:$L$317,6,FALSE),"")</f>
        <v/>
      </c>
      <c r="C16" s="50" t="str">
        <f ca="1">IFERROR(VLOOKUP($C$5&amp;$A16,'1R_logical_data-model-APR2020'!$B$2:$L$317,8,FALSE),"")</f>
        <v/>
      </c>
      <c r="D16" s="51" t="str">
        <f ca="1">IFERROR(VLOOKUP($C$5&amp;$A16,'1R_logical_data-model-APR2020'!$B$2:$L$317,10,FALSE),"")</f>
        <v/>
      </c>
      <c r="E16" s="52" t="str">
        <f ca="1">IFERROR(VLOOKUP($C$5&amp;$A16,'1R_logical_data-model-APR2020'!$B$2:$L$317,11,FALSE),"")</f>
        <v/>
      </c>
      <c r="F16" s="52" t="str">
        <f ca="1">IFERROR(VLOOKUP($C$5&amp;$A16,'1R_logical_data-model-APR2020'!$B$2:$L$317,9,FALSE),"")</f>
        <v/>
      </c>
      <c r="G16" s="53" t="str">
        <f ca="1">IFERROR(HYPERLINK("#"&amp;VLOOKUP($C$5&amp;$A16,'1R_logical_data-model-APR2020'!$B$2:$L$317,7,FALSE)&amp;"!A1",VLOOKUP($C$5&amp;$A16,'1R_logical_data-model-APR2020'!$B$2:$L$317,7,FALSE)),"")</f>
        <v/>
      </c>
    </row>
    <row r="17" spans="1:7" s="42" customFormat="1" ht="55" customHeight="1" x14ac:dyDescent="0.25">
      <c r="A17" s="56">
        <v>7</v>
      </c>
      <c r="B17" s="54" t="str">
        <f ca="1">IFERROR(VLOOKUP($C$5&amp;$A17,'1R_logical_data-model-APR2020'!$B$2:$L$317,6,FALSE),"")</f>
        <v/>
      </c>
      <c r="C17" s="50" t="str">
        <f ca="1">IFERROR(VLOOKUP($C$5&amp;$A17,'1R_logical_data-model-APR2020'!$B$2:$L$317,8,FALSE),"")</f>
        <v/>
      </c>
      <c r="D17" s="51" t="str">
        <f ca="1">IFERROR(VLOOKUP($C$5&amp;$A17,'1R_logical_data-model-APR2020'!$B$2:$L$317,10,FALSE),"")</f>
        <v/>
      </c>
      <c r="E17" s="52" t="str">
        <f ca="1">IFERROR(VLOOKUP($C$5&amp;$A17,'1R_logical_data-model-APR2020'!$B$2:$L$317,11,FALSE),"")</f>
        <v/>
      </c>
      <c r="F17" s="52" t="str">
        <f ca="1">IFERROR(VLOOKUP($C$5&amp;$A17,'1R_logical_data-model-APR2020'!$B$2:$L$317,9,FALSE),"")</f>
        <v/>
      </c>
      <c r="G17" s="53" t="str">
        <f ca="1">IFERROR(HYPERLINK("#"&amp;VLOOKUP($C$5&amp;$A17,'1R_logical_data-model-APR2020'!$B$2:$L$317,7,FALSE)&amp;"!A1",VLOOKUP($C$5&amp;$A17,'1R_logical_data-model-APR2020'!$B$2:$L$317,7,FALSE)),"")</f>
        <v/>
      </c>
    </row>
    <row r="18" spans="1:7" s="42" customFormat="1" ht="55" customHeight="1" x14ac:dyDescent="0.25">
      <c r="A18" s="56">
        <v>8</v>
      </c>
      <c r="B18" s="54" t="str">
        <f ca="1">IFERROR(VLOOKUP($C$5&amp;$A18,'1R_logical_data-model-APR2020'!$B$2:$L$317,6,FALSE),"")</f>
        <v/>
      </c>
      <c r="C18" s="50" t="str">
        <f ca="1">IFERROR(VLOOKUP($C$5&amp;$A18,'1R_logical_data-model-APR2020'!$B$2:$L$317,8,FALSE),"")</f>
        <v/>
      </c>
      <c r="D18" s="51" t="str">
        <f ca="1">IFERROR(VLOOKUP($C$5&amp;$A18,'1R_logical_data-model-APR2020'!$B$2:$L$317,10,FALSE),"")</f>
        <v/>
      </c>
      <c r="E18" s="52" t="str">
        <f ca="1">IFERROR(VLOOKUP($C$5&amp;$A18,'1R_logical_data-model-APR2020'!$B$2:$L$317,11,FALSE),"")</f>
        <v/>
      </c>
      <c r="F18" s="52" t="str">
        <f ca="1">IFERROR(VLOOKUP($C$5&amp;$A18,'1R_logical_data-model-APR2020'!$B$2:$L$317,9,FALSE),"")</f>
        <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
      </c>
      <c r="C19" s="50" t="str">
        <f ca="1">IFERROR(VLOOKUP($C$5&amp;$A19,'1R_logical_data-model-APR2020'!$B$2:$L$317,8,FALSE),"")</f>
        <v/>
      </c>
      <c r="D19" s="51" t="str">
        <f ca="1">IFERROR(VLOOKUP($C$5&amp;$A19,'1R_logical_data-model-APR2020'!$B$2:$L$317,10,FALSE),"")</f>
        <v/>
      </c>
      <c r="E19" s="52" t="str">
        <f ca="1">IFERROR(VLOOKUP($C$5&amp;$A19,'1R_logical_data-model-APR2020'!$B$2:$L$317,11,FALSE),"")</f>
        <v/>
      </c>
      <c r="F19" s="52" t="str">
        <f ca="1">IFERROR(VLOOKUP($C$5&amp;$A19,'1R_logical_data-model-APR2020'!$B$2:$L$317,9,FALSE),"")</f>
        <v/>
      </c>
      <c r="G19" s="53" t="str">
        <f ca="1">IFERROR(HYPERLINK("#"&amp;VLOOKUP($C$5&amp;$A19,'1R_logical_data-model-APR2020'!$B$2:$L$317,7,FALSE)&amp;"!A1",VLOOKUP($C$5&amp;$A19,'1R_logical_data-model-APR2020'!$B$2:$L$317,7,FALSE)),"")</f>
        <v/>
      </c>
    </row>
    <row r="20" spans="1:7" s="42" customFormat="1" ht="55" customHeight="1" x14ac:dyDescent="0.25">
      <c r="A20" s="56">
        <v>10</v>
      </c>
      <c r="B20" s="54" t="str">
        <f ca="1">IFERROR(VLOOKUP($C$5&amp;$A20,'1R_logical_data-model-APR2020'!$B$2:$L$317,6,FALSE),"")</f>
        <v/>
      </c>
      <c r="C20" s="50" t="str">
        <f ca="1">IFERROR(VLOOKUP($C$5&amp;$A20,'1R_logical_data-model-APR2020'!$B$2:$L$317,8,FALSE),"")</f>
        <v/>
      </c>
      <c r="D20" s="51" t="str">
        <f ca="1">IFERROR(VLOOKUP($C$5&amp;$A20,'1R_logical_data-model-APR2020'!$B$2:$L$317,10,FALSE),"")</f>
        <v/>
      </c>
      <c r="E20" s="52" t="str">
        <f ca="1">IFERROR(VLOOKUP($C$5&amp;$A20,'1R_logical_data-model-APR2020'!$B$2:$L$317,11,FALSE),"")</f>
        <v/>
      </c>
      <c r="F20" s="52" t="str">
        <f ca="1">IFERROR(VLOOKUP($C$5&amp;$A20,'1R_logical_data-model-APR2020'!$B$2:$L$317,9,FALSE),"")</f>
        <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
      </c>
      <c r="C21" s="50" t="str">
        <f ca="1">IFERROR(VLOOKUP($C$5&amp;$A21,'1R_logical_data-model-APR2020'!$B$2:$L$317,8,FALSE),"")</f>
        <v/>
      </c>
      <c r="D21" s="51" t="str">
        <f ca="1">IFERROR(VLOOKUP($C$5&amp;$A21,'1R_logical_data-model-APR2020'!$B$2:$L$317,10,FALSE),"")</f>
        <v/>
      </c>
      <c r="E21" s="52" t="str">
        <f ca="1">IFERROR(VLOOKUP($C$5&amp;$A21,'1R_logical_data-model-APR2020'!$B$2:$L$317,11,FALSE),"")</f>
        <v/>
      </c>
      <c r="F21" s="52" t="str">
        <f ca="1">IFERROR(VLOOKUP($C$5&amp;$A21,'1R_logical_data-model-APR2020'!$B$2:$L$317,9,FALSE),"")</f>
        <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47" priority="2">
      <formula>$B11=""</formula>
    </cfRule>
  </conditionalFormatting>
  <conditionalFormatting sqref="B12:G40">
    <cfRule type="expression" dxfId="46" priority="1">
      <formula>$B12=""</formula>
    </cfRule>
  </conditionalFormatting>
  <hyperlinks>
    <hyperlink ref="E5:E6" location="Display!A1" display="Back to Display" xr:uid="{5F7D17F0-9E38-4D31-9973-B17D17E8DC15}"/>
    <hyperlink ref="E5:G6" location="'MOP vs Data Model'!A1" display="Back to &quot;MOP vs Data Model&quot; screen" xr:uid="{C5861F9F-EE36-4222-AECC-848C454EC1CF}"/>
  </hyperlinks>
  <pageMargins left="0.7" right="0.7" top="0.75" bottom="0.75" header="0.3" footer="0.3"/>
  <pageSetup orientation="portrait" horizontalDpi="1200" verticalDpi="1200"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8B610-0885-419E-A884-2781B69E37CB}">
  <sheetPr codeName="Sheet44">
    <tabColor rgb="FF00B050"/>
  </sheetPr>
  <dimension ref="A5:G40"/>
  <sheetViews>
    <sheetView showGridLines="0" zoomScaleNormal="100" workbookViewId="0">
      <selection activeCell="B14" sqref="B14"/>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SecurityStatus</v>
      </c>
      <c r="E5" s="110" t="s">
        <v>746</v>
      </c>
      <c r="F5" s="110"/>
      <c r="G5" s="110"/>
    </row>
    <row r="6" spans="1:7" x14ac:dyDescent="0.25">
      <c r="B6" s="46" t="s">
        <v>729</v>
      </c>
      <c r="C6" s="48" t="str">
        <f ca="1">VLOOKUP(C5,parameters!$B$97:$C$142,2,FALSE)</f>
        <v>Logistic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issuedBy</v>
      </c>
      <c r="C11" s="50" t="str">
        <f ca="1">IFERROR(VLOOKUP($C$5&amp;$A11,'1R_logical_data-model-APR2020'!$B$2:$L$317,8,FALSE),"")</f>
        <v>Name of person (or employee ID) and Regulated entity identifier (e.g. Regulated Agent Identifier) is mandatory</v>
      </c>
      <c r="D11" s="51" t="str">
        <f ca="1">IFERROR(VLOOKUP($C$5&amp;$A11,'1R_logical_data-model-APR2020'!$B$2:$L$317,10,FALSE),"")</f>
        <v>M</v>
      </c>
      <c r="E11" s="52">
        <f ca="1">IFERROR(VLOOKUP($C$5&amp;$A11,'1R_logical_data-model-APR2020'!$B$2:$L$317,11,FALSE),"")</f>
        <v>0</v>
      </c>
      <c r="F11" s="52" t="str">
        <f ca="1">IFERROR(VLOOKUP($C$5&amp;$A11,'1R_logical_data-model-APR2020'!$B$2:$L$317,9,FALSE),"")</f>
        <v>E</v>
      </c>
      <c r="G11" s="53" t="str">
        <f ca="1">IFERROR(HYPERLINK("#"&amp;VLOOKUP($C$5&amp;$A11,'1R_logical_data-model-APR2020'!$B$2:$L$317,7,FALSE)&amp;"!A1",VLOOKUP($C$5&amp;$A11,'1R_logical_data-model-APR2020'!$B$2:$L$317,7,FALSE)),"")</f>
        <v>Company</v>
      </c>
    </row>
    <row r="12" spans="1:7" s="42" customFormat="1" ht="55" customHeight="1" x14ac:dyDescent="0.25">
      <c r="A12" s="56">
        <v>2</v>
      </c>
      <c r="B12" s="54" t="str">
        <f ca="1">IFERROR(VLOOKUP($C$5&amp;$A12,'1R_logical_data-model-APR2020'!$B$2:$L$317,6,FALSE),"")</f>
        <v>issuedOn</v>
      </c>
      <c r="C12" s="50" t="str">
        <f ca="1">IFERROR(VLOOKUP($C$5&amp;$A12,'1R_logical_data-model-APR2020'!$B$2:$L$317,8,FALSE),"")</f>
        <v>Date and time when the security status was issued</v>
      </c>
      <c r="D12" s="51" t="str">
        <f ca="1">IFERROR(VLOOKUP($C$5&amp;$A12,'1R_logical_data-model-APR2020'!$B$2:$L$317,10,FALSE),"")</f>
        <v>M</v>
      </c>
      <c r="E12" s="52">
        <f ca="1">IFERROR(VLOOKUP($C$5&amp;$A12,'1R_logical_data-model-APR2020'!$B$2:$L$317,11,FALSE),"")</f>
        <v>0</v>
      </c>
      <c r="F12" s="52" t="str">
        <f ca="1">IFERROR(VLOOKUP($C$5&amp;$A12,'1R_logical_data-model-APR2020'!$B$2:$L$317,9,FALSE),"")</f>
        <v>D</v>
      </c>
      <c r="G12" s="53" t="str">
        <f ca="1">IFERROR(HYPERLINK("#"&amp;VLOOKUP($C$5&amp;$A12,'1R_logical_data-model-APR2020'!$B$2:$L$317,7,FALSE)&amp;"!A1",VLOOKUP($C$5&amp;$A12,'1R_logical_data-model-APR2020'!$B$2:$L$317,7,FALSE)),"")</f>
        <v/>
      </c>
    </row>
    <row r="13" spans="1:7" s="42" customFormat="1" ht="55" customHeight="1" x14ac:dyDescent="0.25">
      <c r="A13" s="56">
        <v>3</v>
      </c>
      <c r="B13" s="54" t="str">
        <f ca="1">IFERROR(VLOOKUP($C$5&amp;$A13,'1R_logical_data-model-APR2020'!$B$2:$L$317,6,FALSE),"")</f>
        <v>piece</v>
      </c>
      <c r="C13" s="50" t="str">
        <f ca="1">IFERROR(VLOOKUP($C$5&amp;$A13,'1R_logical_data-model-APR2020'!$B$2:$L$317,8,FALSE),"")</f>
        <v>Piece linked to the Security Status</v>
      </c>
      <c r="D13" s="51">
        <f ca="1">IFERROR(VLOOKUP($C$5&amp;$A13,'1R_logical_data-model-APR2020'!$B$2:$L$317,10,FALSE),"")</f>
        <v>0</v>
      </c>
      <c r="E13" s="52">
        <f ca="1">IFERROR(VLOOKUP($C$5&amp;$A13,'1R_logical_data-model-APR2020'!$B$2:$L$317,11,FALSE),"")</f>
        <v>0</v>
      </c>
      <c r="F13" s="52" t="str">
        <f ca="1">IFERROR(VLOOKUP($C$5&amp;$A13,'1R_logical_data-model-APR2020'!$B$2:$L$317,9,FALSE),"")</f>
        <v>E</v>
      </c>
      <c r="G13" s="53" t="str">
        <f ca="1">IFERROR(HYPERLINK("#"&amp;VLOOKUP($C$5&amp;$A13,'1R_logical_data-model-APR2020'!$B$2:$L$317,7,FALSE)&amp;"!A1",VLOOKUP($C$5&amp;$A13,'1R_logical_data-model-APR2020'!$B$2:$L$317,7,FALSE)),"")</f>
        <v>Piece</v>
      </c>
    </row>
    <row r="14" spans="1:7" s="42" customFormat="1" ht="55" customHeight="1" x14ac:dyDescent="0.25">
      <c r="A14" s="56">
        <v>4</v>
      </c>
      <c r="B14" s="54" t="str">
        <f ca="1">IFERROR(VLOOKUP($C$5&amp;$A14,'1R_logical_data-model-APR2020'!$B$2:$L$317,6,FALSE),"")</f>
        <v>reasonsForSecurityStatus</v>
      </c>
      <c r="C14" s="50" t="str">
        <f ca="1">IFERROR(VLOOKUP($C$5&amp;$A14,'1R_logical_data-model-APR2020'!$B$2:$L$317,8,FALSE),"")</f>
        <v>Security status details</v>
      </c>
      <c r="D14" s="51" t="str">
        <f ca="1">IFERROR(VLOOKUP($C$5&amp;$A14,'1R_logical_data-model-APR2020'!$B$2:$L$317,10,FALSE),"")</f>
        <v>M</v>
      </c>
      <c r="E14" s="52">
        <f ca="1">IFERROR(VLOOKUP($C$5&amp;$A14,'1R_logical_data-model-APR2020'!$B$2:$L$317,11,FALSE),"")</f>
        <v>0</v>
      </c>
      <c r="F14" s="52" t="str">
        <f ca="1">IFERROR(VLOOKUP($C$5&amp;$A14,'1R_logical_data-model-APR2020'!$B$2:$L$317,9,FALSE),"")</f>
        <v>E</v>
      </c>
      <c r="G14" s="53" t="str">
        <f ca="1">IFERROR(HYPERLINK("#"&amp;VLOOKUP($C$5&amp;$A14,'1R_logical_data-model-APR2020'!$B$2:$L$317,7,FALSE)&amp;"!A1",VLOOKUP($C$5&amp;$A14,'1R_logical_data-model-APR2020'!$B$2:$L$317,7,FALSE)),"")</f>
        <v/>
      </c>
    </row>
    <row r="15" spans="1:7" s="42" customFormat="1" ht="55" customHeight="1" x14ac:dyDescent="0.25">
      <c r="A15" s="56">
        <v>5</v>
      </c>
      <c r="B15" s="54" t="str">
        <f ca="1">IFERROR(VLOOKUP($C$5&amp;$A15,'1R_logical_data-model-APR2020'!$B$2:$L$317,6,FALSE),"")</f>
        <v>receivedBy</v>
      </c>
      <c r="C15" s="50" t="str">
        <f ca="1">IFERROR(VLOOKUP($C$5&amp;$A15,'1R_logical_data-model-APR2020'!$B$2:$L$317,8,FALSE),"")</f>
        <v>Company receiving the Security Status</v>
      </c>
      <c r="D15" s="51">
        <f ca="1">IFERROR(VLOOKUP($C$5&amp;$A15,'1R_logical_data-model-APR2020'!$B$2:$L$317,10,FALSE),"")</f>
        <v>0</v>
      </c>
      <c r="E15" s="52">
        <f ca="1">IFERROR(VLOOKUP($C$5&amp;$A15,'1R_logical_data-model-APR2020'!$B$2:$L$317,11,FALSE),"")</f>
        <v>0</v>
      </c>
      <c r="F15" s="52" t="str">
        <f ca="1">IFERROR(VLOOKUP($C$5&amp;$A15,'1R_logical_data-model-APR2020'!$B$2:$L$317,9,FALSE),"")</f>
        <v>E</v>
      </c>
      <c r="G15" s="53" t="str">
        <f ca="1">IFERROR(HYPERLINK("#"&amp;VLOOKUP($C$5&amp;$A15,'1R_logical_data-model-APR2020'!$B$2:$L$317,7,FALSE)&amp;"!A1",VLOOKUP($C$5&amp;$A15,'1R_logical_data-model-APR2020'!$B$2:$L$317,7,FALSE)),"")</f>
        <v>Company</v>
      </c>
    </row>
    <row r="16" spans="1:7" s="42" customFormat="1" ht="55" customHeight="1" x14ac:dyDescent="0.25">
      <c r="A16" s="56">
        <v>6</v>
      </c>
      <c r="B16" s="54" t="str">
        <f ca="1">IFERROR(VLOOKUP($C$5&amp;$A16,'1R_logical_data-model-APR2020'!$B$2:$L$317,6,FALSE),"")</f>
        <v>regulatedPartyType</v>
      </c>
      <c r="C16" s="50" t="str">
        <f ca="1">IFERROR(VLOOKUP($C$5&amp;$A16,'1R_logical_data-model-APR2020'!$B$2:$L$317,8,FALSE),"")</f>
        <v>Party type - e.g. RA - Regulated Agent, KC - Known Consignor, AO - Aircraft Operator, RC - Regulated Carrier</v>
      </c>
      <c r="D16" s="51" t="str">
        <f ca="1">IFERROR(VLOOKUP($C$5&amp;$A16,'1R_logical_data-model-APR2020'!$B$2:$L$317,10,FALSE),"")</f>
        <v>M</v>
      </c>
      <c r="E16" s="52">
        <f ca="1">IFERROR(VLOOKUP($C$5&amp;$A16,'1R_logical_data-model-APR2020'!$B$2:$L$317,11,FALSE),"")</f>
        <v>0</v>
      </c>
      <c r="F16" s="52" t="str">
        <f ca="1">IFERROR(VLOOKUP($C$5&amp;$A16,'1R_logical_data-model-APR2020'!$B$2:$L$317,9,FALSE),"")</f>
        <v>T</v>
      </c>
      <c r="G16" s="53" t="str">
        <f ca="1">IFERROR(HYPERLINK("#"&amp;VLOOKUP($C$5&amp;$A16,'1R_logical_data-model-APR2020'!$B$2:$L$317,7,FALSE)&amp;"!A1",VLOOKUP($C$5&amp;$A16,'1R_logical_data-model-APR2020'!$B$2:$L$317,7,FALSE)),"")</f>
        <v/>
      </c>
    </row>
    <row r="17" spans="1:7" s="42" customFormat="1" ht="55" customHeight="1" x14ac:dyDescent="0.25">
      <c r="A17" s="56">
        <v>7</v>
      </c>
      <c r="B17" s="54" t="str">
        <f ca="1">IFERROR(VLOOKUP($C$5&amp;$A17,'1R_logical_data-model-APR2020'!$B$2:$L$317,6,FALSE),"")</f>
        <v>regulatingAuthority</v>
      </c>
      <c r="C17" s="50" t="str">
        <f ca="1">IFERROR(VLOOKUP($C$5&amp;$A17,'1R_logical_data-model-APR2020'!$B$2:$L$317,8,FALSE),"")</f>
        <v>Country ISO code. Refer ISO 3166-2</v>
      </c>
      <c r="D17" s="51" t="str">
        <f ca="1">IFERROR(VLOOKUP($C$5&amp;$A17,'1R_logical_data-model-APR2020'!$B$2:$L$317,10,FALSE),"")</f>
        <v/>
      </c>
      <c r="E17" s="52" t="str">
        <f ca="1">IFERROR(VLOOKUP($C$5&amp;$A17,'1R_logical_data-model-APR2020'!$B$2:$L$317,11,FALSE),"")</f>
        <v/>
      </c>
      <c r="F17" s="52" t="str">
        <f ca="1">IFERROR(VLOOKUP($C$5&amp;$A17,'1R_logical_data-model-APR2020'!$B$2:$L$317,9,FALSE),"")</f>
        <v>T</v>
      </c>
      <c r="G17" s="53" t="str">
        <f ca="1">IFERROR(HYPERLINK("#"&amp;VLOOKUP($C$5&amp;$A17,'1R_logical_data-model-APR2020'!$B$2:$L$317,7,FALSE)&amp;"!A1",VLOOKUP($C$5&amp;$A17,'1R_logical_data-model-APR2020'!$B$2:$L$317,7,FALSE)),"")</f>
        <v/>
      </c>
    </row>
    <row r="18" spans="1:7" s="42" customFormat="1" ht="55" customHeight="1" x14ac:dyDescent="0.25">
      <c r="A18" s="56">
        <v>8</v>
      </c>
      <c r="B18" s="54" t="str">
        <f ca="1">IFERROR(VLOOKUP($C$5&amp;$A18,'1R_logical_data-model-APR2020'!$B$2:$L$317,6,FALSE),"")</f>
        <v>statusCode</v>
      </c>
      <c r="C18" s="50" t="str">
        <f ca="1">IFERROR(VLOOKUP($C$5&amp;$A18,'1R_logical_data-model-APR2020'!$B$2:$L$317,8,FALSE),"")</f>
        <v xml:space="preserve">Security status indicator - e.g. SPX- Cargo Secure for Passenger and All-Cargo Aircraft </v>
      </c>
      <c r="D18" s="51" t="str">
        <f ca="1">IFERROR(VLOOKUP($C$5&amp;$A18,'1R_logical_data-model-APR2020'!$B$2:$L$317,10,FALSE),"")</f>
        <v>M</v>
      </c>
      <c r="E18" s="52">
        <f ca="1">IFERROR(VLOOKUP($C$5&amp;$A18,'1R_logical_data-model-APR2020'!$B$2:$L$317,11,FALSE),"")</f>
        <v>0</v>
      </c>
      <c r="F18" s="52" t="str">
        <f ca="1">IFERROR(VLOOKUP($C$5&amp;$A18,'1R_logical_data-model-APR2020'!$B$2:$L$317,9,FALSE),"")</f>
        <v>T</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
      </c>
      <c r="C19" s="50" t="str">
        <f ca="1">IFERROR(VLOOKUP($C$5&amp;$A19,'1R_logical_data-model-APR2020'!$B$2:$L$317,8,FALSE),"")</f>
        <v/>
      </c>
      <c r="D19" s="51" t="str">
        <f ca="1">IFERROR(VLOOKUP($C$5&amp;$A19,'1R_logical_data-model-APR2020'!$B$2:$L$317,10,FALSE),"")</f>
        <v/>
      </c>
      <c r="E19" s="52" t="str">
        <f ca="1">IFERROR(VLOOKUP($C$5&amp;$A19,'1R_logical_data-model-APR2020'!$B$2:$L$317,11,FALSE),"")</f>
        <v/>
      </c>
      <c r="F19" s="52" t="str">
        <f ca="1">IFERROR(VLOOKUP($C$5&amp;$A19,'1R_logical_data-model-APR2020'!$B$2:$L$317,9,FALSE),"")</f>
        <v/>
      </c>
      <c r="G19" s="53" t="str">
        <f ca="1">IFERROR(HYPERLINK("#"&amp;VLOOKUP($C$5&amp;$A19,'1R_logical_data-model-APR2020'!$B$2:$L$317,7,FALSE)&amp;"!A1",VLOOKUP($C$5&amp;$A19,'1R_logical_data-model-APR2020'!$B$2:$L$317,7,FALSE)),"")</f>
        <v/>
      </c>
    </row>
    <row r="20" spans="1:7" s="42" customFormat="1" ht="55" customHeight="1" x14ac:dyDescent="0.25">
      <c r="A20" s="56">
        <v>10</v>
      </c>
      <c r="B20" s="54" t="str">
        <f ca="1">IFERROR(VLOOKUP($C$5&amp;$A20,'1R_logical_data-model-APR2020'!$B$2:$L$317,6,FALSE),"")</f>
        <v/>
      </c>
      <c r="C20" s="50" t="str">
        <f ca="1">IFERROR(VLOOKUP($C$5&amp;$A20,'1R_logical_data-model-APR2020'!$B$2:$L$317,8,FALSE),"")</f>
        <v/>
      </c>
      <c r="D20" s="51" t="str">
        <f ca="1">IFERROR(VLOOKUP($C$5&amp;$A20,'1R_logical_data-model-APR2020'!$B$2:$L$317,10,FALSE),"")</f>
        <v/>
      </c>
      <c r="E20" s="52" t="str">
        <f ca="1">IFERROR(VLOOKUP($C$5&amp;$A20,'1R_logical_data-model-APR2020'!$B$2:$L$317,11,FALSE),"")</f>
        <v/>
      </c>
      <c r="F20" s="52" t="str">
        <f ca="1">IFERROR(VLOOKUP($C$5&amp;$A20,'1R_logical_data-model-APR2020'!$B$2:$L$317,9,FALSE),"")</f>
        <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
      </c>
      <c r="C21" s="50" t="str">
        <f ca="1">IFERROR(VLOOKUP($C$5&amp;$A21,'1R_logical_data-model-APR2020'!$B$2:$L$317,8,FALSE),"")</f>
        <v/>
      </c>
      <c r="D21" s="51" t="str">
        <f ca="1">IFERROR(VLOOKUP($C$5&amp;$A21,'1R_logical_data-model-APR2020'!$B$2:$L$317,10,FALSE),"")</f>
        <v/>
      </c>
      <c r="E21" s="52" t="str">
        <f ca="1">IFERROR(VLOOKUP($C$5&amp;$A21,'1R_logical_data-model-APR2020'!$B$2:$L$317,11,FALSE),"")</f>
        <v/>
      </c>
      <c r="F21" s="52" t="str">
        <f ca="1">IFERROR(VLOOKUP($C$5&amp;$A21,'1R_logical_data-model-APR2020'!$B$2:$L$317,9,FALSE),"")</f>
        <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45" priority="2">
      <formula>$B11=""</formula>
    </cfRule>
  </conditionalFormatting>
  <conditionalFormatting sqref="B12:G40">
    <cfRule type="expression" dxfId="44" priority="1">
      <formula>$B12=""</formula>
    </cfRule>
  </conditionalFormatting>
  <hyperlinks>
    <hyperlink ref="E5:E6" location="Display!A1" display="Back to Display" xr:uid="{DC4C7590-190F-4263-B68E-07A05D0DC23B}"/>
    <hyperlink ref="E5:G6" location="'MOP vs Data Model'!A1" display="Back to &quot;MOP vs Data Model&quot; screen" xr:uid="{C86971B3-A3C4-474B-BC4B-5488A987632A}"/>
  </hyperlinks>
  <pageMargins left="0.7" right="0.7" top="0.75" bottom="0.75" header="0.3" footer="0.3"/>
  <pageSetup orientation="portrait" horizontalDpi="1200" verticalDpi="1200"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2211C-8CA2-4F69-BFF0-3981C255D4A8}">
  <sheetPr codeName="Sheet43">
    <tabColor rgb="FF00B050"/>
  </sheetPr>
  <dimension ref="A5:G40"/>
  <sheetViews>
    <sheetView showGridLines="0" zoomScaleNormal="100" workbookViewId="0">
      <selection activeCell="B14" sqref="B14"/>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Routing</v>
      </c>
      <c r="E5" s="110" t="s">
        <v>746</v>
      </c>
      <c r="F5" s="110"/>
      <c r="G5" s="110"/>
    </row>
    <row r="6" spans="1:7" x14ac:dyDescent="0.25">
      <c r="B6" s="46" t="s">
        <v>729</v>
      </c>
      <c r="C6" s="48" t="str">
        <f ca="1">VLOOKUP(C5,parameters!$B$97:$C$142,2,FALSE)</f>
        <v>Logistic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aircraftPossibilityCode</v>
      </c>
      <c r="C11" s="50">
        <f ca="1">IFERROR(VLOOKUP($C$5&amp;$A11,'1R_logical_data-model-APR2020'!$B$2:$L$317,8,FALSE),"")</f>
        <v>0</v>
      </c>
      <c r="D11" s="51">
        <f ca="1">IFERROR(VLOOKUP($C$5&amp;$A11,'1R_logical_data-model-APR2020'!$B$2:$L$317,10,FALSE),"")</f>
        <v>0</v>
      </c>
      <c r="E11" s="52">
        <f ca="1">IFERROR(VLOOKUP($C$5&amp;$A11,'1R_logical_data-model-APR2020'!$B$2:$L$317,11,FALSE),"")</f>
        <v>0</v>
      </c>
      <c r="F11" s="52" t="str">
        <f ca="1">IFERROR(VLOOKUP($C$5&amp;$A11,'1R_logical_data-model-APR2020'!$B$2:$L$317,9,FALSE),"")</f>
        <v>T</v>
      </c>
      <c r="G11" s="53" t="str">
        <f ca="1">IFERROR(HYPERLINK("#"&amp;VLOOKUP($C$5&amp;$A11,'1R_logical_data-model-APR2020'!$B$2:$L$317,7,FALSE)&amp;"!A1",VLOOKUP($C$5&amp;$A11,'1R_logical_data-model-APR2020'!$B$2:$L$317,7,FALSE)),"")</f>
        <v/>
      </c>
    </row>
    <row r="12" spans="1:7" s="42" customFormat="1" ht="55" customHeight="1" x14ac:dyDescent="0.25">
      <c r="A12" s="56">
        <v>2</v>
      </c>
      <c r="B12" s="54" t="str">
        <f ca="1">IFERROR(VLOOKUP($C$5&amp;$A12,'1R_logical_data-model-APR2020'!$B$2:$L$317,6,FALSE),"")</f>
        <v>latestArrivalDateTime</v>
      </c>
      <c r="C12" s="50" t="str">
        <f ca="1">IFERROR(VLOOKUP($C$5&amp;$A12,'1R_logical_data-model-APR2020'!$B$2:$L$317,8,FALSE),"")</f>
        <v>Latest Arrival date time (requested or proposed)</v>
      </c>
      <c r="D12" s="51">
        <f ca="1">IFERROR(VLOOKUP($C$5&amp;$A12,'1R_logical_data-model-APR2020'!$B$2:$L$317,10,FALSE),"")</f>
        <v>0</v>
      </c>
      <c r="E12" s="52">
        <f ca="1">IFERROR(VLOOKUP($C$5&amp;$A12,'1R_logical_data-model-APR2020'!$B$2:$L$317,11,FALSE),"")</f>
        <v>0</v>
      </c>
      <c r="F12" s="52" t="str">
        <f ca="1">IFERROR(VLOOKUP($C$5&amp;$A12,'1R_logical_data-model-APR2020'!$B$2:$L$317,9,FALSE),"")</f>
        <v>D</v>
      </c>
      <c r="G12" s="53" t="str">
        <f ca="1">IFERROR(HYPERLINK("#"&amp;VLOOKUP($C$5&amp;$A12,'1R_logical_data-model-APR2020'!$B$2:$L$317,7,FALSE)&amp;"!A1",VLOOKUP($C$5&amp;$A12,'1R_logical_data-model-APR2020'!$B$2:$L$317,7,FALSE)),"")</f>
        <v/>
      </c>
    </row>
    <row r="13" spans="1:7" s="42" customFormat="1" ht="55" customHeight="1" x14ac:dyDescent="0.25">
      <c r="A13" s="56">
        <v>3</v>
      </c>
      <c r="B13" s="54" t="str">
        <f ca="1">IFERROR(VLOOKUP($C$5&amp;$A13,'1R_logical_data-model-APR2020'!$B$2:$L$317,6,FALSE),"")</f>
        <v>maxConnections</v>
      </c>
      <c r="C13" s="50" t="str">
        <f ca="1">IFERROR(VLOOKUP($C$5&amp;$A13,'1R_logical_data-model-APR2020'!$B$2:$L$317,8,FALSE),"")</f>
        <v>Maximum number of connections of the transport movement (requested or proposed)</v>
      </c>
      <c r="D13" s="51">
        <f ca="1">IFERROR(VLOOKUP($C$5&amp;$A13,'1R_logical_data-model-APR2020'!$B$2:$L$317,10,FALSE),"")</f>
        <v>0</v>
      </c>
      <c r="E13" s="52">
        <f ca="1">IFERROR(VLOOKUP($C$5&amp;$A13,'1R_logical_data-model-APR2020'!$B$2:$L$317,11,FALSE),"")</f>
        <v>0</v>
      </c>
      <c r="F13" s="52" t="str">
        <f ca="1">IFERROR(VLOOKUP($C$5&amp;$A13,'1R_logical_data-model-APR2020'!$B$2:$L$317,9,FALSE),"")</f>
        <v>N</v>
      </c>
      <c r="G13" s="53" t="str">
        <f ca="1">IFERROR(HYPERLINK("#"&amp;VLOOKUP($C$5&amp;$A13,'1R_logical_data-model-APR2020'!$B$2:$L$317,7,FALSE)&amp;"!A1",VLOOKUP($C$5&amp;$A13,'1R_logical_data-model-APR2020'!$B$2:$L$317,7,FALSE)),"")</f>
        <v/>
      </c>
    </row>
    <row r="14" spans="1:7" s="42" customFormat="1" ht="55" customHeight="1" x14ac:dyDescent="0.25">
      <c r="A14" s="56">
        <v>4</v>
      </c>
      <c r="B14" s="54" t="str">
        <f ca="1">IFERROR(VLOOKUP($C$5&amp;$A14,'1R_logical_data-model-APR2020'!$B$2:$L$317,6,FALSE),"")</f>
        <v>onlineInd</v>
      </c>
      <c r="C14" s="50" t="str">
        <f ca="1">IFERROR(VLOOKUP($C$5&amp;$A14,'1R_logical_data-model-APR2020'!$B$2:$L$317,8,FALSE),"")</f>
        <v>Indicates interlining (requested or proposed)</v>
      </c>
      <c r="D14" s="51">
        <f ca="1">IFERROR(VLOOKUP($C$5&amp;$A14,'1R_logical_data-model-APR2020'!$B$2:$L$317,10,FALSE),"")</f>
        <v>0</v>
      </c>
      <c r="E14" s="52">
        <f ca="1">IFERROR(VLOOKUP($C$5&amp;$A14,'1R_logical_data-model-APR2020'!$B$2:$L$317,11,FALSE),"")</f>
        <v>0</v>
      </c>
      <c r="F14" s="52" t="str">
        <f ca="1">IFERROR(VLOOKUP($C$5&amp;$A14,'1R_logical_data-model-APR2020'!$B$2:$L$317,9,FALSE),"")</f>
        <v>Boolean</v>
      </c>
      <c r="G14" s="53" t="str">
        <f ca="1">IFERROR(HYPERLINK("#"&amp;VLOOKUP($C$5&amp;$A14,'1R_logical_data-model-APR2020'!$B$2:$L$317,7,FALSE)&amp;"!A1",VLOOKUP($C$5&amp;$A14,'1R_logical_data-model-APR2020'!$B$2:$L$317,7,FALSE)),"")</f>
        <v/>
      </c>
    </row>
    <row r="15" spans="1:7" s="42" customFormat="1" ht="55" customHeight="1" x14ac:dyDescent="0.25">
      <c r="A15" s="56">
        <v>5</v>
      </c>
      <c r="B15" s="54" t="str">
        <f ca="1">IFERROR(VLOOKUP($C$5&amp;$A15,'1R_logical_data-model-APR2020'!$B$2:$L$317,6,FALSE),"")</f>
        <v>rfsInd</v>
      </c>
      <c r="C15" s="50" t="str">
        <f ca="1">IFERROR(VLOOKUP($C$5&amp;$A15,'1R_logical_data-model-APR2020'!$B$2:$L$317,8,FALSE),"")</f>
        <v>Indicates if RFS (Road Feeder Services) is included (requested or proposed)</v>
      </c>
      <c r="D15" s="51">
        <f ca="1">IFERROR(VLOOKUP($C$5&amp;$A15,'1R_logical_data-model-APR2020'!$B$2:$L$317,10,FALSE),"")</f>
        <v>0</v>
      </c>
      <c r="E15" s="52">
        <f ca="1">IFERROR(VLOOKUP($C$5&amp;$A15,'1R_logical_data-model-APR2020'!$B$2:$L$317,11,FALSE),"")</f>
        <v>0</v>
      </c>
      <c r="F15" s="52" t="str">
        <f ca="1">IFERROR(VLOOKUP($C$5&amp;$A15,'1R_logical_data-model-APR2020'!$B$2:$L$317,9,FALSE),"")</f>
        <v>Boolean</v>
      </c>
      <c r="G15" s="53" t="str">
        <f ca="1">IFERROR(HYPERLINK("#"&amp;VLOOKUP($C$5&amp;$A15,'1R_logical_data-model-APR2020'!$B$2:$L$317,7,FALSE)&amp;"!A1",VLOOKUP($C$5&amp;$A15,'1R_logical_data-model-APR2020'!$B$2:$L$317,7,FALSE)),"")</f>
        <v/>
      </c>
    </row>
    <row r="16" spans="1:7" s="42" customFormat="1" ht="55" customHeight="1" x14ac:dyDescent="0.25">
      <c r="A16" s="56">
        <v>6</v>
      </c>
      <c r="B16" s="54" t="str">
        <f ca="1">IFERROR(VLOOKUP($C$5&amp;$A16,'1R_logical_data-model-APR2020'!$B$2:$L$317,6,FALSE),"")</f>
        <v/>
      </c>
      <c r="C16" s="50" t="str">
        <f ca="1">IFERROR(VLOOKUP($C$5&amp;$A16,'1R_logical_data-model-APR2020'!$B$2:$L$317,8,FALSE),"")</f>
        <v/>
      </c>
      <c r="D16" s="51" t="str">
        <f ca="1">IFERROR(VLOOKUP($C$5&amp;$A16,'1R_logical_data-model-APR2020'!$B$2:$L$317,10,FALSE),"")</f>
        <v/>
      </c>
      <c r="E16" s="52" t="str">
        <f ca="1">IFERROR(VLOOKUP($C$5&amp;$A16,'1R_logical_data-model-APR2020'!$B$2:$L$317,11,FALSE),"")</f>
        <v/>
      </c>
      <c r="F16" s="52" t="str">
        <f ca="1">IFERROR(VLOOKUP($C$5&amp;$A16,'1R_logical_data-model-APR2020'!$B$2:$L$317,9,FALSE),"")</f>
        <v/>
      </c>
      <c r="G16" s="53" t="str">
        <f ca="1">IFERROR(HYPERLINK("#"&amp;VLOOKUP($C$5&amp;$A16,'1R_logical_data-model-APR2020'!$B$2:$L$317,7,FALSE)&amp;"!A1",VLOOKUP($C$5&amp;$A16,'1R_logical_data-model-APR2020'!$B$2:$L$317,7,FALSE)),"")</f>
        <v/>
      </c>
    </row>
    <row r="17" spans="1:7" s="42" customFormat="1" ht="55" customHeight="1" x14ac:dyDescent="0.25">
      <c r="A17" s="56">
        <v>7</v>
      </c>
      <c r="B17" s="54" t="str">
        <f ca="1">IFERROR(VLOOKUP($C$5&amp;$A17,'1R_logical_data-model-APR2020'!$B$2:$L$317,6,FALSE),"")</f>
        <v/>
      </c>
      <c r="C17" s="50" t="str">
        <f ca="1">IFERROR(VLOOKUP($C$5&amp;$A17,'1R_logical_data-model-APR2020'!$B$2:$L$317,8,FALSE),"")</f>
        <v/>
      </c>
      <c r="D17" s="51" t="str">
        <f ca="1">IFERROR(VLOOKUP($C$5&amp;$A17,'1R_logical_data-model-APR2020'!$B$2:$L$317,10,FALSE),"")</f>
        <v/>
      </c>
      <c r="E17" s="52" t="str">
        <f ca="1">IFERROR(VLOOKUP($C$5&amp;$A17,'1R_logical_data-model-APR2020'!$B$2:$L$317,11,FALSE),"")</f>
        <v/>
      </c>
      <c r="F17" s="52" t="str">
        <f ca="1">IFERROR(VLOOKUP($C$5&amp;$A17,'1R_logical_data-model-APR2020'!$B$2:$L$317,9,FALSE),"")</f>
        <v/>
      </c>
      <c r="G17" s="53" t="str">
        <f ca="1">IFERROR(HYPERLINK("#"&amp;VLOOKUP($C$5&amp;$A17,'1R_logical_data-model-APR2020'!$B$2:$L$317,7,FALSE)&amp;"!A1",VLOOKUP($C$5&amp;$A17,'1R_logical_data-model-APR2020'!$B$2:$L$317,7,FALSE)),"")</f>
        <v/>
      </c>
    </row>
    <row r="18" spans="1:7" s="42" customFormat="1" ht="55" customHeight="1" x14ac:dyDescent="0.25">
      <c r="A18" s="56">
        <v>8</v>
      </c>
      <c r="B18" s="54" t="str">
        <f ca="1">IFERROR(VLOOKUP($C$5&amp;$A18,'1R_logical_data-model-APR2020'!$B$2:$L$317,6,FALSE),"")</f>
        <v/>
      </c>
      <c r="C18" s="50" t="str">
        <f ca="1">IFERROR(VLOOKUP($C$5&amp;$A18,'1R_logical_data-model-APR2020'!$B$2:$L$317,8,FALSE),"")</f>
        <v/>
      </c>
      <c r="D18" s="51" t="str">
        <f ca="1">IFERROR(VLOOKUP($C$5&amp;$A18,'1R_logical_data-model-APR2020'!$B$2:$L$317,10,FALSE),"")</f>
        <v/>
      </c>
      <c r="E18" s="52" t="str">
        <f ca="1">IFERROR(VLOOKUP($C$5&amp;$A18,'1R_logical_data-model-APR2020'!$B$2:$L$317,11,FALSE),"")</f>
        <v/>
      </c>
      <c r="F18" s="52" t="str">
        <f ca="1">IFERROR(VLOOKUP($C$5&amp;$A18,'1R_logical_data-model-APR2020'!$B$2:$L$317,9,FALSE),"")</f>
        <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
      </c>
      <c r="C19" s="50" t="str">
        <f ca="1">IFERROR(VLOOKUP($C$5&amp;$A19,'1R_logical_data-model-APR2020'!$B$2:$L$317,8,FALSE),"")</f>
        <v/>
      </c>
      <c r="D19" s="51" t="str">
        <f ca="1">IFERROR(VLOOKUP($C$5&amp;$A19,'1R_logical_data-model-APR2020'!$B$2:$L$317,10,FALSE),"")</f>
        <v/>
      </c>
      <c r="E19" s="52" t="str">
        <f ca="1">IFERROR(VLOOKUP($C$5&amp;$A19,'1R_logical_data-model-APR2020'!$B$2:$L$317,11,FALSE),"")</f>
        <v/>
      </c>
      <c r="F19" s="52" t="str">
        <f ca="1">IFERROR(VLOOKUP($C$5&amp;$A19,'1R_logical_data-model-APR2020'!$B$2:$L$317,9,FALSE),"")</f>
        <v/>
      </c>
      <c r="G19" s="53" t="str">
        <f ca="1">IFERROR(HYPERLINK("#"&amp;VLOOKUP($C$5&amp;$A19,'1R_logical_data-model-APR2020'!$B$2:$L$317,7,FALSE)&amp;"!A1",VLOOKUP($C$5&amp;$A19,'1R_logical_data-model-APR2020'!$B$2:$L$317,7,FALSE)),"")</f>
        <v/>
      </c>
    </row>
    <row r="20" spans="1:7" s="42" customFormat="1" ht="55" customHeight="1" x14ac:dyDescent="0.25">
      <c r="A20" s="56">
        <v>10</v>
      </c>
      <c r="B20" s="54" t="str">
        <f ca="1">IFERROR(VLOOKUP($C$5&amp;$A20,'1R_logical_data-model-APR2020'!$B$2:$L$317,6,FALSE),"")</f>
        <v/>
      </c>
      <c r="C20" s="50" t="str">
        <f ca="1">IFERROR(VLOOKUP($C$5&amp;$A20,'1R_logical_data-model-APR2020'!$B$2:$L$317,8,FALSE),"")</f>
        <v/>
      </c>
      <c r="D20" s="51" t="str">
        <f ca="1">IFERROR(VLOOKUP($C$5&amp;$A20,'1R_logical_data-model-APR2020'!$B$2:$L$317,10,FALSE),"")</f>
        <v/>
      </c>
      <c r="E20" s="52" t="str">
        <f ca="1">IFERROR(VLOOKUP($C$5&amp;$A20,'1R_logical_data-model-APR2020'!$B$2:$L$317,11,FALSE),"")</f>
        <v/>
      </c>
      <c r="F20" s="52" t="str">
        <f ca="1">IFERROR(VLOOKUP($C$5&amp;$A20,'1R_logical_data-model-APR2020'!$B$2:$L$317,9,FALSE),"")</f>
        <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
      </c>
      <c r="C21" s="50" t="str">
        <f ca="1">IFERROR(VLOOKUP($C$5&amp;$A21,'1R_logical_data-model-APR2020'!$B$2:$L$317,8,FALSE),"")</f>
        <v/>
      </c>
      <c r="D21" s="51" t="str">
        <f ca="1">IFERROR(VLOOKUP($C$5&amp;$A21,'1R_logical_data-model-APR2020'!$B$2:$L$317,10,FALSE),"")</f>
        <v/>
      </c>
      <c r="E21" s="52" t="str">
        <f ca="1">IFERROR(VLOOKUP($C$5&amp;$A21,'1R_logical_data-model-APR2020'!$B$2:$L$317,11,FALSE),"")</f>
        <v/>
      </c>
      <c r="F21" s="52" t="str">
        <f ca="1">IFERROR(VLOOKUP($C$5&amp;$A21,'1R_logical_data-model-APR2020'!$B$2:$L$317,9,FALSE),"")</f>
        <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43" priority="2">
      <formula>$B11=""</formula>
    </cfRule>
  </conditionalFormatting>
  <conditionalFormatting sqref="B12:G40">
    <cfRule type="expression" dxfId="42" priority="1">
      <formula>$B12=""</formula>
    </cfRule>
  </conditionalFormatting>
  <hyperlinks>
    <hyperlink ref="E5:E6" location="Display!A1" display="Back to Display" xr:uid="{929A2817-F974-4BA3-920F-961EC32CC868}"/>
    <hyperlink ref="E5:G6" location="'MOP vs Data Model'!A1" display="Back to &quot;MOP vs Data Model&quot; screen" xr:uid="{0C524960-8BC7-4266-A99B-2A54EC420F30}"/>
  </hyperlinks>
  <pageMargins left="0.7" right="0.7" top="0.75" bottom="0.75" header="0.3" footer="0.3"/>
  <pageSetup orientation="portrait" horizontalDpi="1200" verticalDpi="1200"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2AAAC-B46C-4116-A00C-BF9849D024EC}">
  <sheetPr codeName="Sheet42">
    <tabColor rgb="FF00B050"/>
  </sheetPr>
  <dimension ref="A5:G40"/>
  <sheetViews>
    <sheetView showGridLines="0" zoomScaleNormal="100" workbookViewId="0">
      <selection activeCell="B14" sqref="B14"/>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ReceivedFrom</v>
      </c>
      <c r="E5" s="110" t="s">
        <v>746</v>
      </c>
      <c r="F5" s="110"/>
      <c r="G5" s="110"/>
    </row>
    <row r="6" spans="1:7" x14ac:dyDescent="0.25">
      <c r="B6" s="46" t="s">
        <v>729</v>
      </c>
      <c r="C6" s="48" t="str">
        <f ca="1">VLOOKUP(C5,parameters!$B$97:$C$142,2,FALSE)</f>
        <v>Logistic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expiryDate</v>
      </c>
      <c r="C11" s="50" t="str">
        <f ca="1">IFERROR(VLOOKUP($C$5&amp;$A11,'1R_logical_data-model-APR2020'!$B$2:$L$317,8,FALSE),"")</f>
        <v>Expiry date 4 digits month/year</v>
      </c>
      <c r="D11" s="51">
        <f ca="1">IFERROR(VLOOKUP($C$5&amp;$A11,'1R_logical_data-model-APR2020'!$B$2:$L$317,10,FALSE),"")</f>
        <v>0</v>
      </c>
      <c r="E11" s="52">
        <f ca="1">IFERROR(VLOOKUP($C$5&amp;$A11,'1R_logical_data-model-APR2020'!$B$2:$L$317,11,FALSE),"")</f>
        <v>0</v>
      </c>
      <c r="F11" s="52" t="str">
        <f ca="1">IFERROR(VLOOKUP($C$5&amp;$A11,'1R_logical_data-model-APR2020'!$B$2:$L$317,9,FALSE),"")</f>
        <v>T</v>
      </c>
      <c r="G11" s="53" t="str">
        <f ca="1">IFERROR(HYPERLINK("#"&amp;VLOOKUP($C$5&amp;$A11,'1R_logical_data-model-APR2020'!$B$2:$L$317,7,FALSE)&amp;"!A1",VLOOKUP($C$5&amp;$A11,'1R_logical_data-model-APR2020'!$B$2:$L$317,7,FALSE)),"")</f>
        <v/>
      </c>
    </row>
    <row r="12" spans="1:7" s="42" customFormat="1" ht="55" customHeight="1" x14ac:dyDescent="0.25">
      <c r="A12" s="56">
        <v>2</v>
      </c>
      <c r="B12" s="54" t="str">
        <f ca="1">IFERROR(VLOOKUP($C$5&amp;$A12,'1R_logical_data-model-APR2020'!$B$2:$L$317,6,FALSE),"")</f>
        <v>regulatedEntityIdentifier</v>
      </c>
      <c r="C12" s="50" t="str">
        <f ca="1">IFERROR(VLOOKUP($C$5&amp;$A12,'1R_logical_data-model-APR2020'!$B$2:$L$317,8,FALSE),"")</f>
        <v>Regulated entity identifier (e.g. Regulated Agent Identifier) is mandatory</v>
      </c>
      <c r="D12" s="51">
        <f ca="1">IFERROR(VLOOKUP($C$5&amp;$A12,'1R_logical_data-model-APR2020'!$B$2:$L$317,10,FALSE),"")</f>
        <v>0</v>
      </c>
      <c r="E12" s="52">
        <f ca="1">IFERROR(VLOOKUP($C$5&amp;$A12,'1R_logical_data-model-APR2020'!$B$2:$L$317,11,FALSE),"")</f>
        <v>0</v>
      </c>
      <c r="F12" s="52" t="str">
        <f ca="1">IFERROR(VLOOKUP($C$5&amp;$A12,'1R_logical_data-model-APR2020'!$B$2:$L$317,9,FALSE),"")</f>
        <v>E</v>
      </c>
      <c r="G12" s="53" t="str">
        <f ca="1">IFERROR(HYPERLINK("#"&amp;VLOOKUP($C$5&amp;$A12,'1R_logical_data-model-APR2020'!$B$2:$L$317,7,FALSE)&amp;"!A1",VLOOKUP($C$5&amp;$A12,'1R_logical_data-model-APR2020'!$B$2:$L$317,7,FALSE)),"")</f>
        <v>Company</v>
      </c>
    </row>
    <row r="13" spans="1:7" s="42" customFormat="1" ht="55" customHeight="1" x14ac:dyDescent="0.25">
      <c r="A13" s="56">
        <v>3</v>
      </c>
      <c r="B13" s="54" t="str">
        <f ca="1">IFERROR(VLOOKUP($C$5&amp;$A13,'1R_logical_data-model-APR2020'!$B$2:$L$317,6,FALSE),"")</f>
        <v>regulatedPartyType</v>
      </c>
      <c r="C13" s="50" t="str">
        <f ca="1">IFERROR(VLOOKUP($C$5&amp;$A13,'1R_logical_data-model-APR2020'!$B$2:$L$317,8,FALSE),"")</f>
        <v>Party type - e.g. RA - Regulated Agent, KC - Known Consignor, AO - Aircraft Operator, RC - Regulated Carrier</v>
      </c>
      <c r="D13" s="51">
        <f ca="1">IFERROR(VLOOKUP($C$5&amp;$A13,'1R_logical_data-model-APR2020'!$B$2:$L$317,10,FALSE),"")</f>
        <v>0</v>
      </c>
      <c r="E13" s="52">
        <f ca="1">IFERROR(VLOOKUP($C$5&amp;$A13,'1R_logical_data-model-APR2020'!$B$2:$L$317,11,FALSE),"")</f>
        <v>0</v>
      </c>
      <c r="F13" s="52" t="str">
        <f ca="1">IFERROR(VLOOKUP($C$5&amp;$A13,'1R_logical_data-model-APR2020'!$B$2:$L$317,9,FALSE),"")</f>
        <v>T</v>
      </c>
      <c r="G13" s="53" t="str">
        <f ca="1">IFERROR(HYPERLINK("#"&amp;VLOOKUP($C$5&amp;$A13,'1R_logical_data-model-APR2020'!$B$2:$L$317,7,FALSE)&amp;"!A1",VLOOKUP($C$5&amp;$A13,'1R_logical_data-model-APR2020'!$B$2:$L$317,7,FALSE)),"")</f>
        <v/>
      </c>
    </row>
    <row r="14" spans="1:7" s="42" customFormat="1" ht="55" customHeight="1" x14ac:dyDescent="0.25">
      <c r="A14" s="56">
        <v>4</v>
      </c>
      <c r="B14" s="54" t="str">
        <f ca="1">IFERROR(VLOOKUP($C$5&amp;$A14,'1R_logical_data-model-APR2020'!$B$2:$L$317,6,FALSE),"")</f>
        <v/>
      </c>
      <c r="C14" s="50" t="str">
        <f ca="1">IFERROR(VLOOKUP($C$5&amp;$A14,'1R_logical_data-model-APR2020'!$B$2:$L$317,8,FALSE),"")</f>
        <v/>
      </c>
      <c r="D14" s="51" t="str">
        <f ca="1">IFERROR(VLOOKUP($C$5&amp;$A14,'1R_logical_data-model-APR2020'!$B$2:$L$317,10,FALSE),"")</f>
        <v/>
      </c>
      <c r="E14" s="52" t="str">
        <f ca="1">IFERROR(VLOOKUP($C$5&amp;$A14,'1R_logical_data-model-APR2020'!$B$2:$L$317,11,FALSE),"")</f>
        <v/>
      </c>
      <c r="F14" s="52" t="str">
        <f ca="1">IFERROR(VLOOKUP($C$5&amp;$A14,'1R_logical_data-model-APR2020'!$B$2:$L$317,9,FALSE),"")</f>
        <v/>
      </c>
      <c r="G14" s="53" t="str">
        <f ca="1">IFERROR(HYPERLINK("#"&amp;VLOOKUP($C$5&amp;$A14,'1R_logical_data-model-APR2020'!$B$2:$L$317,7,FALSE)&amp;"!A1",VLOOKUP($C$5&amp;$A14,'1R_logical_data-model-APR2020'!$B$2:$L$317,7,FALSE)),"")</f>
        <v/>
      </c>
    </row>
    <row r="15" spans="1:7" s="42" customFormat="1" ht="55" customHeight="1" x14ac:dyDescent="0.25">
      <c r="A15" s="56">
        <v>5</v>
      </c>
      <c r="B15" s="54" t="str">
        <f ca="1">IFERROR(VLOOKUP($C$5&amp;$A15,'1R_logical_data-model-APR2020'!$B$2:$L$317,6,FALSE),"")</f>
        <v/>
      </c>
      <c r="C15" s="50" t="str">
        <f ca="1">IFERROR(VLOOKUP($C$5&amp;$A15,'1R_logical_data-model-APR2020'!$B$2:$L$317,8,FALSE),"")</f>
        <v/>
      </c>
      <c r="D15" s="51" t="str">
        <f ca="1">IFERROR(VLOOKUP($C$5&amp;$A15,'1R_logical_data-model-APR2020'!$B$2:$L$317,10,FALSE),"")</f>
        <v/>
      </c>
      <c r="E15" s="52" t="str">
        <f ca="1">IFERROR(VLOOKUP($C$5&amp;$A15,'1R_logical_data-model-APR2020'!$B$2:$L$317,11,FALSE),"")</f>
        <v/>
      </c>
      <c r="F15" s="52" t="str">
        <f ca="1">IFERROR(VLOOKUP($C$5&amp;$A15,'1R_logical_data-model-APR2020'!$B$2:$L$317,9,FALSE),"")</f>
        <v/>
      </c>
      <c r="G15" s="53" t="str">
        <f ca="1">IFERROR(HYPERLINK("#"&amp;VLOOKUP($C$5&amp;$A15,'1R_logical_data-model-APR2020'!$B$2:$L$317,7,FALSE)&amp;"!A1",VLOOKUP($C$5&amp;$A15,'1R_logical_data-model-APR2020'!$B$2:$L$317,7,FALSE)),"")</f>
        <v/>
      </c>
    </row>
    <row r="16" spans="1:7" s="42" customFormat="1" ht="55" customHeight="1" x14ac:dyDescent="0.25">
      <c r="A16" s="56">
        <v>6</v>
      </c>
      <c r="B16" s="54" t="str">
        <f ca="1">IFERROR(VLOOKUP($C$5&amp;$A16,'1R_logical_data-model-APR2020'!$B$2:$L$317,6,FALSE),"")</f>
        <v/>
      </c>
      <c r="C16" s="50" t="str">
        <f ca="1">IFERROR(VLOOKUP($C$5&amp;$A16,'1R_logical_data-model-APR2020'!$B$2:$L$317,8,FALSE),"")</f>
        <v/>
      </c>
      <c r="D16" s="51" t="str">
        <f ca="1">IFERROR(VLOOKUP($C$5&amp;$A16,'1R_logical_data-model-APR2020'!$B$2:$L$317,10,FALSE),"")</f>
        <v/>
      </c>
      <c r="E16" s="52" t="str">
        <f ca="1">IFERROR(VLOOKUP($C$5&amp;$A16,'1R_logical_data-model-APR2020'!$B$2:$L$317,11,FALSE),"")</f>
        <v/>
      </c>
      <c r="F16" s="52" t="str">
        <f ca="1">IFERROR(VLOOKUP($C$5&amp;$A16,'1R_logical_data-model-APR2020'!$B$2:$L$317,9,FALSE),"")</f>
        <v/>
      </c>
      <c r="G16" s="53" t="str">
        <f ca="1">IFERROR(HYPERLINK("#"&amp;VLOOKUP($C$5&amp;$A16,'1R_logical_data-model-APR2020'!$B$2:$L$317,7,FALSE)&amp;"!A1",VLOOKUP($C$5&amp;$A16,'1R_logical_data-model-APR2020'!$B$2:$L$317,7,FALSE)),"")</f>
        <v/>
      </c>
    </row>
    <row r="17" spans="1:7" s="42" customFormat="1" ht="55" customHeight="1" x14ac:dyDescent="0.25">
      <c r="A17" s="56">
        <v>7</v>
      </c>
      <c r="B17" s="54" t="str">
        <f ca="1">IFERROR(VLOOKUP($C$5&amp;$A17,'1R_logical_data-model-APR2020'!$B$2:$L$317,6,FALSE),"")</f>
        <v/>
      </c>
      <c r="C17" s="50" t="str">
        <f ca="1">IFERROR(VLOOKUP($C$5&amp;$A17,'1R_logical_data-model-APR2020'!$B$2:$L$317,8,FALSE),"")</f>
        <v/>
      </c>
      <c r="D17" s="51" t="str">
        <f ca="1">IFERROR(VLOOKUP($C$5&amp;$A17,'1R_logical_data-model-APR2020'!$B$2:$L$317,10,FALSE),"")</f>
        <v/>
      </c>
      <c r="E17" s="52" t="str">
        <f ca="1">IFERROR(VLOOKUP($C$5&amp;$A17,'1R_logical_data-model-APR2020'!$B$2:$L$317,11,FALSE),"")</f>
        <v/>
      </c>
      <c r="F17" s="52" t="str">
        <f ca="1">IFERROR(VLOOKUP($C$5&amp;$A17,'1R_logical_data-model-APR2020'!$B$2:$L$317,9,FALSE),"")</f>
        <v/>
      </c>
      <c r="G17" s="53" t="str">
        <f ca="1">IFERROR(HYPERLINK("#"&amp;VLOOKUP($C$5&amp;$A17,'1R_logical_data-model-APR2020'!$B$2:$L$317,7,FALSE)&amp;"!A1",VLOOKUP($C$5&amp;$A17,'1R_logical_data-model-APR2020'!$B$2:$L$317,7,FALSE)),"")</f>
        <v/>
      </c>
    </row>
    <row r="18" spans="1:7" s="42" customFormat="1" ht="55" customHeight="1" x14ac:dyDescent="0.25">
      <c r="A18" s="56">
        <v>8</v>
      </c>
      <c r="B18" s="54" t="str">
        <f ca="1">IFERROR(VLOOKUP($C$5&amp;$A18,'1R_logical_data-model-APR2020'!$B$2:$L$317,6,FALSE),"")</f>
        <v/>
      </c>
      <c r="C18" s="50" t="str">
        <f ca="1">IFERROR(VLOOKUP($C$5&amp;$A18,'1R_logical_data-model-APR2020'!$B$2:$L$317,8,FALSE),"")</f>
        <v/>
      </c>
      <c r="D18" s="51" t="str">
        <f ca="1">IFERROR(VLOOKUP($C$5&amp;$A18,'1R_logical_data-model-APR2020'!$B$2:$L$317,10,FALSE),"")</f>
        <v/>
      </c>
      <c r="E18" s="52" t="str">
        <f ca="1">IFERROR(VLOOKUP($C$5&amp;$A18,'1R_logical_data-model-APR2020'!$B$2:$L$317,11,FALSE),"")</f>
        <v/>
      </c>
      <c r="F18" s="52" t="str">
        <f ca="1">IFERROR(VLOOKUP($C$5&amp;$A18,'1R_logical_data-model-APR2020'!$B$2:$L$317,9,FALSE),"")</f>
        <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
      </c>
      <c r="C19" s="50" t="str">
        <f ca="1">IFERROR(VLOOKUP($C$5&amp;$A19,'1R_logical_data-model-APR2020'!$B$2:$L$317,8,FALSE),"")</f>
        <v/>
      </c>
      <c r="D19" s="51" t="str">
        <f ca="1">IFERROR(VLOOKUP($C$5&amp;$A19,'1R_logical_data-model-APR2020'!$B$2:$L$317,10,FALSE),"")</f>
        <v/>
      </c>
      <c r="E19" s="52" t="str">
        <f ca="1">IFERROR(VLOOKUP($C$5&amp;$A19,'1R_logical_data-model-APR2020'!$B$2:$L$317,11,FALSE),"")</f>
        <v/>
      </c>
      <c r="F19" s="52" t="str">
        <f ca="1">IFERROR(VLOOKUP($C$5&amp;$A19,'1R_logical_data-model-APR2020'!$B$2:$L$317,9,FALSE),"")</f>
        <v/>
      </c>
      <c r="G19" s="53" t="str">
        <f ca="1">IFERROR(HYPERLINK("#"&amp;VLOOKUP($C$5&amp;$A19,'1R_logical_data-model-APR2020'!$B$2:$L$317,7,FALSE)&amp;"!A1",VLOOKUP($C$5&amp;$A19,'1R_logical_data-model-APR2020'!$B$2:$L$317,7,FALSE)),"")</f>
        <v/>
      </c>
    </row>
    <row r="20" spans="1:7" s="42" customFormat="1" ht="55" customHeight="1" x14ac:dyDescent="0.25">
      <c r="A20" s="56">
        <v>10</v>
      </c>
      <c r="B20" s="54" t="str">
        <f ca="1">IFERROR(VLOOKUP($C$5&amp;$A20,'1R_logical_data-model-APR2020'!$B$2:$L$317,6,FALSE),"")</f>
        <v/>
      </c>
      <c r="C20" s="50" t="str">
        <f ca="1">IFERROR(VLOOKUP($C$5&amp;$A20,'1R_logical_data-model-APR2020'!$B$2:$L$317,8,FALSE),"")</f>
        <v/>
      </c>
      <c r="D20" s="51" t="str">
        <f ca="1">IFERROR(VLOOKUP($C$5&amp;$A20,'1R_logical_data-model-APR2020'!$B$2:$L$317,10,FALSE),"")</f>
        <v/>
      </c>
      <c r="E20" s="52" t="str">
        <f ca="1">IFERROR(VLOOKUP($C$5&amp;$A20,'1R_logical_data-model-APR2020'!$B$2:$L$317,11,FALSE),"")</f>
        <v/>
      </c>
      <c r="F20" s="52" t="str">
        <f ca="1">IFERROR(VLOOKUP($C$5&amp;$A20,'1R_logical_data-model-APR2020'!$B$2:$L$317,9,FALSE),"")</f>
        <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
      </c>
      <c r="C21" s="50" t="str">
        <f ca="1">IFERROR(VLOOKUP($C$5&amp;$A21,'1R_logical_data-model-APR2020'!$B$2:$L$317,8,FALSE),"")</f>
        <v/>
      </c>
      <c r="D21" s="51" t="str">
        <f ca="1">IFERROR(VLOOKUP($C$5&amp;$A21,'1R_logical_data-model-APR2020'!$B$2:$L$317,10,FALSE),"")</f>
        <v/>
      </c>
      <c r="E21" s="52" t="str">
        <f ca="1">IFERROR(VLOOKUP($C$5&amp;$A21,'1R_logical_data-model-APR2020'!$B$2:$L$317,11,FALSE),"")</f>
        <v/>
      </c>
      <c r="F21" s="52" t="str">
        <f ca="1">IFERROR(VLOOKUP($C$5&amp;$A21,'1R_logical_data-model-APR2020'!$B$2:$L$317,9,FALSE),"")</f>
        <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41" priority="2">
      <formula>$B11=""</formula>
    </cfRule>
  </conditionalFormatting>
  <conditionalFormatting sqref="B12:G40">
    <cfRule type="expression" dxfId="40" priority="1">
      <formula>$B12=""</formula>
    </cfRule>
  </conditionalFormatting>
  <hyperlinks>
    <hyperlink ref="E5:E6" location="Display!A1" display="Back to Display" xr:uid="{CD948127-ED08-4FFC-B280-8F9782E90BCF}"/>
    <hyperlink ref="E5:G6" location="'MOP vs Data Model'!A1" display="Back to &quot;MOP vs Data Model&quot; screen" xr:uid="{280F8180-5624-4CA9-9420-DFE7EA028B5E}"/>
  </hyperlinks>
  <pageMargins left="0.7" right="0.7" top="0.75" bottom="0.75" header="0.3" footer="0.3"/>
  <pageSetup orientation="portrait" horizontalDpi="1200" verticalDpi="1200"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E3368-DAF2-41ED-BB8F-C21AB3BCD171}">
  <sheetPr codeName="Sheet41">
    <tabColor rgb="FF00B050"/>
  </sheetPr>
  <dimension ref="A5:G40"/>
  <sheetViews>
    <sheetView showGridLines="0" zoomScaleNormal="100" workbookViewId="0">
      <selection activeCell="E5" sqref="E5:G6"/>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ReasonsForSecurityStatus</v>
      </c>
      <c r="E5" s="110" t="s">
        <v>746</v>
      </c>
      <c r="F5" s="110"/>
      <c r="G5" s="110"/>
    </row>
    <row r="6" spans="1:7" x14ac:dyDescent="0.25">
      <c r="B6" s="46" t="s">
        <v>729</v>
      </c>
      <c r="C6" s="48" t="str">
        <f ca="1">VLOOKUP(C5,parameters!$B$97:$C$142,2,FALSE)</f>
        <v>Logistic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groundsForExemption</v>
      </c>
      <c r="C11" s="50" t="str">
        <f ca="1">IFERROR(VLOOKUP($C$5&amp;$A11,'1R_logical_data-model-APR2020'!$B$2:$L$317,8,FALSE),"")</f>
        <v xml:space="preserve">Exemption code - e.g. BIOM- Bio-Medical Samples </v>
      </c>
      <c r="D11" s="51">
        <f ca="1">IFERROR(VLOOKUP($C$5&amp;$A11,'1R_logical_data-model-APR2020'!$B$2:$L$317,10,FALSE),"")</f>
        <v>0</v>
      </c>
      <c r="E11" s="52" t="str">
        <f ca="1">IFERROR(VLOOKUP($C$5&amp;$A11,'1R_logical_data-model-APR2020'!$B$2:$L$317,11,FALSE),"")</f>
        <v>n</v>
      </c>
      <c r="F11" s="52" t="str">
        <f ca="1">IFERROR(VLOOKUP($C$5&amp;$A11,'1R_logical_data-model-APR2020'!$B$2:$L$317,9,FALSE),"")</f>
        <v>T</v>
      </c>
      <c r="G11" s="53" t="str">
        <f ca="1">IFERROR(HYPERLINK("#"&amp;VLOOKUP($C$5&amp;$A11,'1R_logical_data-model-APR2020'!$B$2:$L$317,7,FALSE)&amp;"!A1",VLOOKUP($C$5&amp;$A11,'1R_logical_data-model-APR2020'!$B$2:$L$317,7,FALSE)),"")</f>
        <v/>
      </c>
    </row>
    <row r="12" spans="1:7" s="42" customFormat="1" ht="55" customHeight="1" x14ac:dyDescent="0.25">
      <c r="A12" s="56">
        <v>2</v>
      </c>
      <c r="B12" s="54" t="str">
        <f ca="1">IFERROR(VLOOKUP($C$5&amp;$A12,'1R_logical_data-model-APR2020'!$B$2:$L$317,6,FALSE),"")</f>
        <v>otherScreeningMethods</v>
      </c>
      <c r="C12" s="50" t="str">
        <f ca="1">IFERROR(VLOOKUP($C$5&amp;$A12,'1R_logical_data-model-APR2020'!$B$2:$L$317,8,FALSE),"")</f>
        <v>Other methods used to secure the cargo</v>
      </c>
      <c r="D12" s="51">
        <f ca="1">IFERROR(VLOOKUP($C$5&amp;$A12,'1R_logical_data-model-APR2020'!$B$2:$L$317,10,FALSE),"")</f>
        <v>0</v>
      </c>
      <c r="E12" s="52" t="str">
        <f ca="1">IFERROR(VLOOKUP($C$5&amp;$A12,'1R_logical_data-model-APR2020'!$B$2:$L$317,11,FALSE),"")</f>
        <v>n</v>
      </c>
      <c r="F12" s="52" t="str">
        <f ca="1">IFERROR(VLOOKUP($C$5&amp;$A12,'1R_logical_data-model-APR2020'!$B$2:$L$317,9,FALSE),"")</f>
        <v>T</v>
      </c>
      <c r="G12" s="53" t="str">
        <f ca="1">IFERROR(HYPERLINK("#"&amp;VLOOKUP($C$5&amp;$A12,'1R_logical_data-model-APR2020'!$B$2:$L$317,7,FALSE)&amp;"!A1",VLOOKUP($C$5&amp;$A12,'1R_logical_data-model-APR2020'!$B$2:$L$317,7,FALSE)),"")</f>
        <v/>
      </c>
    </row>
    <row r="13" spans="1:7" s="42" customFormat="1" ht="55" customHeight="1" x14ac:dyDescent="0.25">
      <c r="A13" s="56">
        <v>3</v>
      </c>
      <c r="B13" s="54" t="str">
        <f ca="1">IFERROR(VLOOKUP($C$5&amp;$A13,'1R_logical_data-model-APR2020'!$B$2:$L$317,6,FALSE),"")</f>
        <v>receivedFrom</v>
      </c>
      <c r="C13" s="50" t="str">
        <f ca="1">IFERROR(VLOOKUP($C$5&amp;$A13,'1R_logical_data-model-APR2020'!$B$2:$L$317,8,FALSE),"")</f>
        <v>Known Consignor or Regulated Agent reference</v>
      </c>
      <c r="D13" s="51">
        <f ca="1">IFERROR(VLOOKUP($C$5&amp;$A13,'1R_logical_data-model-APR2020'!$B$2:$L$317,10,FALSE),"")</f>
        <v>0</v>
      </c>
      <c r="E13" s="52" t="str">
        <f ca="1">IFERROR(VLOOKUP($C$5&amp;$A13,'1R_logical_data-model-APR2020'!$B$2:$L$317,11,FALSE),"")</f>
        <v>n</v>
      </c>
      <c r="F13" s="52" t="str">
        <f ca="1">IFERROR(VLOOKUP($C$5&amp;$A13,'1R_logical_data-model-APR2020'!$B$2:$L$317,9,FALSE),"")</f>
        <v>E</v>
      </c>
      <c r="G13" s="53" t="str">
        <f ca="1">IFERROR(HYPERLINK("#"&amp;VLOOKUP($C$5&amp;$A13,'1R_logical_data-model-APR2020'!$B$2:$L$317,7,FALSE)&amp;"!A1",VLOOKUP($C$5&amp;$A13,'1R_logical_data-model-APR2020'!$B$2:$L$317,7,FALSE)),"")</f>
        <v>ReceivedFrom</v>
      </c>
    </row>
    <row r="14" spans="1:7" s="42" customFormat="1" ht="55" customHeight="1" x14ac:dyDescent="0.25">
      <c r="A14" s="56">
        <v>4</v>
      </c>
      <c r="B14" s="54" t="str">
        <f ca="1">IFERROR(VLOOKUP($C$5&amp;$A14,'1R_logical_data-model-APR2020'!$B$2:$L$317,6,FALSE),"")</f>
        <v>screeningMethod</v>
      </c>
      <c r="C14" s="50" t="str">
        <f ca="1">IFERROR(VLOOKUP($C$5&amp;$A14,'1R_logical_data-model-APR2020'!$B$2:$L$317,8,FALSE),"")</f>
        <v xml:space="preserve">Screening methods which have been used to secure the cargo - e.g. EDS- Explosive Detection System </v>
      </c>
      <c r="D14" s="51">
        <f ca="1">IFERROR(VLOOKUP($C$5&amp;$A14,'1R_logical_data-model-APR2020'!$B$2:$L$317,10,FALSE),"")</f>
        <v>0</v>
      </c>
      <c r="E14" s="52" t="str">
        <f ca="1">IFERROR(VLOOKUP($C$5&amp;$A14,'1R_logical_data-model-APR2020'!$B$2:$L$317,11,FALSE),"")</f>
        <v>n</v>
      </c>
      <c r="F14" s="52" t="str">
        <f ca="1">IFERROR(VLOOKUP($C$5&amp;$A14,'1R_logical_data-model-APR2020'!$B$2:$L$317,9,FALSE),"")</f>
        <v>T</v>
      </c>
      <c r="G14" s="53" t="str">
        <f ca="1">IFERROR(HYPERLINK("#"&amp;VLOOKUP($C$5&amp;$A14,'1R_logical_data-model-APR2020'!$B$2:$L$317,7,FALSE)&amp;"!A1",VLOOKUP($C$5&amp;$A14,'1R_logical_data-model-APR2020'!$B$2:$L$317,7,FALSE)),"")</f>
        <v/>
      </c>
    </row>
    <row r="15" spans="1:7" s="42" customFormat="1" ht="55" customHeight="1" x14ac:dyDescent="0.25">
      <c r="A15" s="56">
        <v>5</v>
      </c>
      <c r="B15" s="54" t="str">
        <f ca="1">IFERROR(VLOOKUP($C$5&amp;$A15,'1R_logical_data-model-APR2020'!$B$2:$L$317,6,FALSE),"")</f>
        <v/>
      </c>
      <c r="C15" s="50" t="str">
        <f ca="1">IFERROR(VLOOKUP($C$5&amp;$A15,'1R_logical_data-model-APR2020'!$B$2:$L$317,8,FALSE),"")</f>
        <v/>
      </c>
      <c r="D15" s="51" t="str">
        <f ca="1">IFERROR(VLOOKUP($C$5&amp;$A15,'1R_logical_data-model-APR2020'!$B$2:$L$317,10,FALSE),"")</f>
        <v/>
      </c>
      <c r="E15" s="52" t="str">
        <f ca="1">IFERROR(VLOOKUP($C$5&amp;$A15,'1R_logical_data-model-APR2020'!$B$2:$L$317,11,FALSE),"")</f>
        <v/>
      </c>
      <c r="F15" s="52" t="str">
        <f ca="1">IFERROR(VLOOKUP($C$5&amp;$A15,'1R_logical_data-model-APR2020'!$B$2:$L$317,9,FALSE),"")</f>
        <v/>
      </c>
      <c r="G15" s="53" t="str">
        <f ca="1">IFERROR(HYPERLINK("#"&amp;VLOOKUP($C$5&amp;$A15,'1R_logical_data-model-APR2020'!$B$2:$L$317,7,FALSE)&amp;"!A1",VLOOKUP($C$5&amp;$A15,'1R_logical_data-model-APR2020'!$B$2:$L$317,7,FALSE)),"")</f>
        <v/>
      </c>
    </row>
    <row r="16" spans="1:7" s="42" customFormat="1" ht="55" customHeight="1" x14ac:dyDescent="0.25">
      <c r="A16" s="56">
        <v>6</v>
      </c>
      <c r="B16" s="54" t="str">
        <f ca="1">IFERROR(VLOOKUP($C$5&amp;$A16,'1R_logical_data-model-APR2020'!$B$2:$L$317,6,FALSE),"")</f>
        <v/>
      </c>
      <c r="C16" s="50" t="str">
        <f ca="1">IFERROR(VLOOKUP($C$5&amp;$A16,'1R_logical_data-model-APR2020'!$B$2:$L$317,8,FALSE),"")</f>
        <v/>
      </c>
      <c r="D16" s="51" t="str">
        <f ca="1">IFERROR(VLOOKUP($C$5&amp;$A16,'1R_logical_data-model-APR2020'!$B$2:$L$317,10,FALSE),"")</f>
        <v/>
      </c>
      <c r="E16" s="52" t="str">
        <f ca="1">IFERROR(VLOOKUP($C$5&amp;$A16,'1R_logical_data-model-APR2020'!$B$2:$L$317,11,FALSE),"")</f>
        <v/>
      </c>
      <c r="F16" s="52" t="str">
        <f ca="1">IFERROR(VLOOKUP($C$5&amp;$A16,'1R_logical_data-model-APR2020'!$B$2:$L$317,9,FALSE),"")</f>
        <v/>
      </c>
      <c r="G16" s="53" t="str">
        <f ca="1">IFERROR(HYPERLINK("#"&amp;VLOOKUP($C$5&amp;$A16,'1R_logical_data-model-APR2020'!$B$2:$L$317,7,FALSE)&amp;"!A1",VLOOKUP($C$5&amp;$A16,'1R_logical_data-model-APR2020'!$B$2:$L$317,7,FALSE)),"")</f>
        <v/>
      </c>
    </row>
    <row r="17" spans="1:7" s="42" customFormat="1" ht="55" customHeight="1" x14ac:dyDescent="0.25">
      <c r="A17" s="56">
        <v>7</v>
      </c>
      <c r="B17" s="54" t="str">
        <f ca="1">IFERROR(VLOOKUP($C$5&amp;$A17,'1R_logical_data-model-APR2020'!$B$2:$L$317,6,FALSE),"")</f>
        <v/>
      </c>
      <c r="C17" s="50" t="str">
        <f ca="1">IFERROR(VLOOKUP($C$5&amp;$A17,'1R_logical_data-model-APR2020'!$B$2:$L$317,8,FALSE),"")</f>
        <v/>
      </c>
      <c r="D17" s="51" t="str">
        <f ca="1">IFERROR(VLOOKUP($C$5&amp;$A17,'1R_logical_data-model-APR2020'!$B$2:$L$317,10,FALSE),"")</f>
        <v/>
      </c>
      <c r="E17" s="52" t="str">
        <f ca="1">IFERROR(VLOOKUP($C$5&amp;$A17,'1R_logical_data-model-APR2020'!$B$2:$L$317,11,FALSE),"")</f>
        <v/>
      </c>
      <c r="F17" s="52" t="str">
        <f ca="1">IFERROR(VLOOKUP($C$5&amp;$A17,'1R_logical_data-model-APR2020'!$B$2:$L$317,9,FALSE),"")</f>
        <v/>
      </c>
      <c r="G17" s="53" t="str">
        <f ca="1">IFERROR(HYPERLINK("#"&amp;VLOOKUP($C$5&amp;$A17,'1R_logical_data-model-APR2020'!$B$2:$L$317,7,FALSE)&amp;"!A1",VLOOKUP($C$5&amp;$A17,'1R_logical_data-model-APR2020'!$B$2:$L$317,7,FALSE)),"")</f>
        <v/>
      </c>
    </row>
    <row r="18" spans="1:7" s="42" customFormat="1" ht="55" customHeight="1" x14ac:dyDescent="0.25">
      <c r="A18" s="56">
        <v>8</v>
      </c>
      <c r="B18" s="54" t="str">
        <f ca="1">IFERROR(VLOOKUP($C$5&amp;$A18,'1R_logical_data-model-APR2020'!$B$2:$L$317,6,FALSE),"")</f>
        <v/>
      </c>
      <c r="C18" s="50" t="str">
        <f ca="1">IFERROR(VLOOKUP($C$5&amp;$A18,'1R_logical_data-model-APR2020'!$B$2:$L$317,8,FALSE),"")</f>
        <v/>
      </c>
      <c r="D18" s="51" t="str">
        <f ca="1">IFERROR(VLOOKUP($C$5&amp;$A18,'1R_logical_data-model-APR2020'!$B$2:$L$317,10,FALSE),"")</f>
        <v/>
      </c>
      <c r="E18" s="52" t="str">
        <f ca="1">IFERROR(VLOOKUP($C$5&amp;$A18,'1R_logical_data-model-APR2020'!$B$2:$L$317,11,FALSE),"")</f>
        <v/>
      </c>
      <c r="F18" s="52" t="str">
        <f ca="1">IFERROR(VLOOKUP($C$5&amp;$A18,'1R_logical_data-model-APR2020'!$B$2:$L$317,9,FALSE),"")</f>
        <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
      </c>
      <c r="C19" s="50" t="str">
        <f ca="1">IFERROR(VLOOKUP($C$5&amp;$A19,'1R_logical_data-model-APR2020'!$B$2:$L$317,8,FALSE),"")</f>
        <v/>
      </c>
      <c r="D19" s="51" t="str">
        <f ca="1">IFERROR(VLOOKUP($C$5&amp;$A19,'1R_logical_data-model-APR2020'!$B$2:$L$317,10,FALSE),"")</f>
        <v/>
      </c>
      <c r="E19" s="52" t="str">
        <f ca="1">IFERROR(VLOOKUP($C$5&amp;$A19,'1R_logical_data-model-APR2020'!$B$2:$L$317,11,FALSE),"")</f>
        <v/>
      </c>
      <c r="F19" s="52" t="str">
        <f ca="1">IFERROR(VLOOKUP($C$5&amp;$A19,'1R_logical_data-model-APR2020'!$B$2:$L$317,9,FALSE),"")</f>
        <v/>
      </c>
      <c r="G19" s="53" t="str">
        <f ca="1">IFERROR(HYPERLINK("#"&amp;VLOOKUP($C$5&amp;$A19,'1R_logical_data-model-APR2020'!$B$2:$L$317,7,FALSE)&amp;"!A1",VLOOKUP($C$5&amp;$A19,'1R_logical_data-model-APR2020'!$B$2:$L$317,7,FALSE)),"")</f>
        <v/>
      </c>
    </row>
    <row r="20" spans="1:7" s="42" customFormat="1" ht="55" customHeight="1" x14ac:dyDescent="0.25">
      <c r="A20" s="56">
        <v>10</v>
      </c>
      <c r="B20" s="54" t="str">
        <f ca="1">IFERROR(VLOOKUP($C$5&amp;$A20,'1R_logical_data-model-APR2020'!$B$2:$L$317,6,FALSE),"")</f>
        <v/>
      </c>
      <c r="C20" s="50" t="str">
        <f ca="1">IFERROR(VLOOKUP($C$5&amp;$A20,'1R_logical_data-model-APR2020'!$B$2:$L$317,8,FALSE),"")</f>
        <v/>
      </c>
      <c r="D20" s="51" t="str">
        <f ca="1">IFERROR(VLOOKUP($C$5&amp;$A20,'1R_logical_data-model-APR2020'!$B$2:$L$317,10,FALSE),"")</f>
        <v/>
      </c>
      <c r="E20" s="52" t="str">
        <f ca="1">IFERROR(VLOOKUP($C$5&amp;$A20,'1R_logical_data-model-APR2020'!$B$2:$L$317,11,FALSE),"")</f>
        <v/>
      </c>
      <c r="F20" s="52" t="str">
        <f ca="1">IFERROR(VLOOKUP($C$5&amp;$A20,'1R_logical_data-model-APR2020'!$B$2:$L$317,9,FALSE),"")</f>
        <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
      </c>
      <c r="C21" s="50" t="str">
        <f ca="1">IFERROR(VLOOKUP($C$5&amp;$A21,'1R_logical_data-model-APR2020'!$B$2:$L$317,8,FALSE),"")</f>
        <v/>
      </c>
      <c r="D21" s="51" t="str">
        <f ca="1">IFERROR(VLOOKUP($C$5&amp;$A21,'1R_logical_data-model-APR2020'!$B$2:$L$317,10,FALSE),"")</f>
        <v/>
      </c>
      <c r="E21" s="52" t="str">
        <f ca="1">IFERROR(VLOOKUP($C$5&amp;$A21,'1R_logical_data-model-APR2020'!$B$2:$L$317,11,FALSE),"")</f>
        <v/>
      </c>
      <c r="F21" s="52" t="str">
        <f ca="1">IFERROR(VLOOKUP($C$5&amp;$A21,'1R_logical_data-model-APR2020'!$B$2:$L$317,9,FALSE),"")</f>
        <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39" priority="2">
      <formula>$B11=""</formula>
    </cfRule>
  </conditionalFormatting>
  <conditionalFormatting sqref="B12:G40">
    <cfRule type="expression" dxfId="38" priority="1">
      <formula>$B12=""</formula>
    </cfRule>
  </conditionalFormatting>
  <hyperlinks>
    <hyperlink ref="E5:E6" location="Display!A1" display="Back to Display" xr:uid="{51E8F493-62E2-40B1-A939-C0FDA386CB21}"/>
    <hyperlink ref="E5:G6" location="'MOP vs Data Model'!A1" display="Back to &quot;MOP vs Data Model&quot; screen" xr:uid="{93F7FF44-F682-4CB7-A6D1-0372D4BABEEE}"/>
  </hyperlinks>
  <pageMargins left="0.7" right="0.7" top="0.75" bottom="0.75" header="0.3" footer="0.3"/>
  <pageSetup orientation="portrait" horizontalDpi="1200" verticalDpi="1200"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A392A-B354-40B2-9CE1-F7DEBC937E24}">
  <sheetPr codeName="Sheet40">
    <tabColor rgb="FF00B050"/>
  </sheetPr>
  <dimension ref="A5:G40"/>
  <sheetViews>
    <sheetView showGridLines="0" zoomScaleNormal="100" workbookViewId="0">
      <selection activeCell="B14" sqref="B14"/>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Ratings</v>
      </c>
      <c r="E5" s="110" t="s">
        <v>746</v>
      </c>
      <c r="F5" s="110"/>
      <c r="G5" s="110"/>
    </row>
    <row r="6" spans="1:7" x14ac:dyDescent="0.25">
      <c r="B6" s="46" t="s">
        <v>729</v>
      </c>
      <c r="C6" s="48" t="str">
        <f ca="1">VLOOKUP(C5,parameters!$B$97:$C$142,2,FALSE)</f>
        <v>Logistic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chargeCode</v>
      </c>
      <c r="C11" s="50" t="str">
        <f ca="1">IFERROR(VLOOKUP($C$5&amp;$A11,'1R_logical_data-model-APR2020'!$B$2:$L$317,8,FALSE),"")</f>
        <v>Code of the charge e.g. MY, SC, etc.</v>
      </c>
      <c r="D11" s="51">
        <f ca="1">IFERROR(VLOOKUP($C$5&amp;$A11,'1R_logical_data-model-APR2020'!$B$2:$L$317,10,FALSE),"")</f>
        <v>0</v>
      </c>
      <c r="E11" s="52">
        <f ca="1">IFERROR(VLOOKUP($C$5&amp;$A11,'1R_logical_data-model-APR2020'!$B$2:$L$317,11,FALSE),"")</f>
        <v>0</v>
      </c>
      <c r="F11" s="52" t="str">
        <f ca="1">IFERROR(VLOOKUP($C$5&amp;$A11,'1R_logical_data-model-APR2020'!$B$2:$L$317,9,FALSE),"")</f>
        <v>T</v>
      </c>
      <c r="G11" s="53" t="str">
        <f ca="1">IFERROR(HYPERLINK("#"&amp;VLOOKUP($C$5&amp;$A11,'1R_logical_data-model-APR2020'!$B$2:$L$317,7,FALSE)&amp;"!A1",VLOOKUP($C$5&amp;$A11,'1R_logical_data-model-APR2020'!$B$2:$L$317,7,FALSE)),"")</f>
        <v/>
      </c>
    </row>
    <row r="12" spans="1:7" s="42" customFormat="1" ht="55" customHeight="1" x14ac:dyDescent="0.25">
      <c r="A12" s="56">
        <v>2</v>
      </c>
      <c r="B12" s="54" t="str">
        <f ca="1">IFERROR(VLOOKUP($C$5&amp;$A12,'1R_logical_data-model-APR2020'!$B$2:$L$317,6,FALSE),"")</f>
        <v>chargeDescription</v>
      </c>
      <c r="C12" s="50" t="str">
        <f ca="1">IFERROR(VLOOKUP($C$5&amp;$A12,'1R_logical_data-model-APR2020'!$B$2:$L$317,8,FALSE),"")</f>
        <v>Description of the charge e.g. Airfreight, fuel, etc.</v>
      </c>
      <c r="D12" s="51">
        <f ca="1">IFERROR(VLOOKUP($C$5&amp;$A12,'1R_logical_data-model-APR2020'!$B$2:$L$317,10,FALSE),"")</f>
        <v>0</v>
      </c>
      <c r="E12" s="52">
        <f ca="1">IFERROR(VLOOKUP($C$5&amp;$A12,'1R_logical_data-model-APR2020'!$B$2:$L$317,11,FALSE),"")</f>
        <v>0</v>
      </c>
      <c r="F12" s="52" t="str">
        <f ca="1">IFERROR(VLOOKUP($C$5&amp;$A12,'1R_logical_data-model-APR2020'!$B$2:$L$317,9,FALSE),"")</f>
        <v>T</v>
      </c>
      <c r="G12" s="53" t="str">
        <f ca="1">IFERROR(HYPERLINK("#"&amp;VLOOKUP($C$5&amp;$A12,'1R_logical_data-model-APR2020'!$B$2:$L$317,7,FALSE)&amp;"!A1",VLOOKUP($C$5&amp;$A12,'1R_logical_data-model-APR2020'!$B$2:$L$317,7,FALSE)),"")</f>
        <v/>
      </c>
    </row>
    <row r="13" spans="1:7" s="42" customFormat="1" ht="55" customHeight="1" x14ac:dyDescent="0.25">
      <c r="A13" s="56">
        <v>3</v>
      </c>
      <c r="B13" s="54" t="str">
        <f ca="1">IFERROR(VLOOKUP($C$5&amp;$A13,'1R_logical_data-model-APR2020'!$B$2:$L$317,6,FALSE),"")</f>
        <v>chargeType</v>
      </c>
      <c r="C13" s="50" t="str">
        <f ca="1">IFERROR(VLOOKUP($C$5&amp;$A13,'1R_logical_data-model-APR2020'!$B$2:$L$317,8,FALSE),"")</f>
        <v>Type of charge e.g. Freight, Surcharges, etc.</v>
      </c>
      <c r="D13" s="51">
        <f ca="1">IFERROR(VLOOKUP($C$5&amp;$A13,'1R_logical_data-model-APR2020'!$B$2:$L$317,10,FALSE),"")</f>
        <v>0</v>
      </c>
      <c r="E13" s="52">
        <f ca="1">IFERROR(VLOOKUP($C$5&amp;$A13,'1R_logical_data-model-APR2020'!$B$2:$L$317,11,FALSE),"")</f>
        <v>0</v>
      </c>
      <c r="F13" s="52" t="str">
        <f ca="1">IFERROR(VLOOKUP($C$5&amp;$A13,'1R_logical_data-model-APR2020'!$B$2:$L$317,9,FALSE),"")</f>
        <v>T</v>
      </c>
      <c r="G13" s="53" t="str">
        <f ca="1">IFERROR(HYPERLINK("#"&amp;VLOOKUP($C$5&amp;$A13,'1R_logical_data-model-APR2020'!$B$2:$L$317,7,FALSE)&amp;"!A1",VLOOKUP($C$5&amp;$A13,'1R_logical_data-model-APR2020'!$B$2:$L$317,7,FALSE)),"")</f>
        <v/>
      </c>
    </row>
    <row r="14" spans="1:7" s="42" customFormat="1" ht="55" customHeight="1" x14ac:dyDescent="0.25">
      <c r="A14" s="56">
        <v>4</v>
      </c>
      <c r="B14" s="54" t="str">
        <f ca="1">IFERROR(VLOOKUP($C$5&amp;$A14,'1R_logical_data-model-APR2020'!$B$2:$L$317,6,FALSE),"")</f>
        <v>priceSpecification</v>
      </c>
      <c r="C14" s="50" t="str">
        <f ca="1">IFERROR(VLOOKUP($C$5&amp;$A14,'1R_logical_data-model-APR2020'!$B$2:$L$317,8,FALSE),"")</f>
        <v>Specification of the price e.g. Street, Group, Spot, etc.</v>
      </c>
      <c r="D14" s="51">
        <f ca="1">IFERROR(VLOOKUP($C$5&amp;$A14,'1R_logical_data-model-APR2020'!$B$2:$L$317,10,FALSE),"")</f>
        <v>0</v>
      </c>
      <c r="E14" s="52">
        <f ca="1">IFERROR(VLOOKUP($C$5&amp;$A14,'1R_logical_data-model-APR2020'!$B$2:$L$317,11,FALSE),"")</f>
        <v>0</v>
      </c>
      <c r="F14" s="52" t="str">
        <f ca="1">IFERROR(VLOOKUP($C$5&amp;$A14,'1R_logical_data-model-APR2020'!$B$2:$L$317,9,FALSE),"")</f>
        <v>T</v>
      </c>
      <c r="G14" s="53" t="str">
        <f ca="1">IFERROR(HYPERLINK("#"&amp;VLOOKUP($C$5&amp;$A14,'1R_logical_data-model-APR2020'!$B$2:$L$317,7,FALSE)&amp;"!A1",VLOOKUP($C$5&amp;$A14,'1R_logical_data-model-APR2020'!$B$2:$L$317,7,FALSE)),"")</f>
        <v/>
      </c>
    </row>
    <row r="15" spans="1:7" s="42" customFormat="1" ht="55" customHeight="1" x14ac:dyDescent="0.25">
      <c r="A15" s="56">
        <v>5</v>
      </c>
      <c r="B15" s="54" t="str">
        <f ca="1">IFERROR(VLOOKUP($C$5&amp;$A15,'1R_logical_data-model-APR2020'!$B$2:$L$317,6,FALSE),"")</f>
        <v>priceSpecificationRef</v>
      </c>
      <c r="C15" s="50" t="str">
        <f ca="1">IFERROR(VLOOKUP($C$5&amp;$A15,'1R_logical_data-model-APR2020'!$B$2:$L$317,8,FALSE),"")</f>
        <v>Reference of price specifications</v>
      </c>
      <c r="D15" s="51">
        <f ca="1">IFERROR(VLOOKUP($C$5&amp;$A15,'1R_logical_data-model-APR2020'!$B$2:$L$317,10,FALSE),"")</f>
        <v>0</v>
      </c>
      <c r="E15" s="52">
        <f ca="1">IFERROR(VLOOKUP($C$5&amp;$A15,'1R_logical_data-model-APR2020'!$B$2:$L$317,11,FALSE),"")</f>
        <v>0</v>
      </c>
      <c r="F15" s="52" t="str">
        <f ca="1">IFERROR(VLOOKUP($C$5&amp;$A15,'1R_logical_data-model-APR2020'!$B$2:$L$317,9,FALSE),"")</f>
        <v>T</v>
      </c>
      <c r="G15" s="53" t="str">
        <f ca="1">IFERROR(HYPERLINK("#"&amp;VLOOKUP($C$5&amp;$A15,'1R_logical_data-model-APR2020'!$B$2:$L$317,7,FALSE)&amp;"!A1",VLOOKUP($C$5&amp;$A15,'1R_logical_data-model-APR2020'!$B$2:$L$317,7,FALSE)),"")</f>
        <v/>
      </c>
    </row>
    <row r="16" spans="1:7" s="42" customFormat="1" ht="55" customHeight="1" x14ac:dyDescent="0.25">
      <c r="A16" s="56">
        <v>6</v>
      </c>
      <c r="B16" s="54" t="str">
        <f ca="1">IFERROR(VLOOKUP($C$5&amp;$A16,'1R_logical_data-model-APR2020'!$B$2:$L$317,6,FALSE),"")</f>
        <v>ranges</v>
      </c>
      <c r="C16" s="50" t="str">
        <f ca="1">IFERROR(VLOOKUP($C$5&amp;$A16,'1R_logical_data-model-APR2020'!$B$2:$L$317,8,FALSE),"")</f>
        <v xml:space="preserve">Reference to the ranges </v>
      </c>
      <c r="D16" s="51">
        <f ca="1">IFERROR(VLOOKUP($C$5&amp;$A16,'1R_logical_data-model-APR2020'!$B$2:$L$317,10,FALSE),"")</f>
        <v>0</v>
      </c>
      <c r="E16" s="52" t="str">
        <f ca="1">IFERROR(VLOOKUP($C$5&amp;$A16,'1R_logical_data-model-APR2020'!$B$2:$L$317,11,FALSE),"")</f>
        <v>n</v>
      </c>
      <c r="F16" s="52" t="str">
        <f ca="1">IFERROR(VLOOKUP($C$5&amp;$A16,'1R_logical_data-model-APR2020'!$B$2:$L$317,9,FALSE),"")</f>
        <v>O</v>
      </c>
      <c r="G16" s="53" t="str">
        <f ca="1">IFERROR(HYPERLINK("#"&amp;VLOOKUP($C$5&amp;$A16,'1R_logical_data-model-APR2020'!$B$2:$L$317,7,FALSE)&amp;"!A1",VLOOKUP($C$5&amp;$A16,'1R_logical_data-model-APR2020'!$B$2:$L$317,7,FALSE)),"")</f>
        <v>Ranges</v>
      </c>
    </row>
    <row r="17" spans="1:7" s="42" customFormat="1" ht="55" customHeight="1" x14ac:dyDescent="0.25">
      <c r="A17" s="56">
        <v>7</v>
      </c>
      <c r="B17" s="54" t="str">
        <f ca="1">IFERROR(VLOOKUP($C$5&amp;$A17,'1R_logical_data-model-APR2020'!$B$2:$L$317,6,FALSE),"")</f>
        <v>subTotal</v>
      </c>
      <c r="C17" s="50" t="str">
        <f ca="1">IFERROR(VLOOKUP($C$5&amp;$A17,'1R_logical_data-model-APR2020'!$B$2:$L$317,8,FALSE),"")</f>
        <v>Subtotal of the charge</v>
      </c>
      <c r="D17" s="51">
        <f ca="1">IFERROR(VLOOKUP($C$5&amp;$A17,'1R_logical_data-model-APR2020'!$B$2:$L$317,10,FALSE),"")</f>
        <v>0</v>
      </c>
      <c r="E17" s="52">
        <f ca="1">IFERROR(VLOOKUP($C$5&amp;$A17,'1R_logical_data-model-APR2020'!$B$2:$L$317,11,FALSE),"")</f>
        <v>0</v>
      </c>
      <c r="F17" s="52" t="str">
        <f ca="1">IFERROR(VLOOKUP($C$5&amp;$A17,'1R_logical_data-model-APR2020'!$B$2:$L$317,9,FALSE),"")</f>
        <v>N</v>
      </c>
      <c r="G17" s="53" t="str">
        <f ca="1">IFERROR(HYPERLINK("#"&amp;VLOOKUP($C$5&amp;$A17,'1R_logical_data-model-APR2020'!$B$2:$L$317,7,FALSE)&amp;"!A1",VLOOKUP($C$5&amp;$A17,'1R_logical_data-model-APR2020'!$B$2:$L$317,7,FALSE)),"")</f>
        <v/>
      </c>
    </row>
    <row r="18" spans="1:7" s="42" customFormat="1" ht="55" customHeight="1" x14ac:dyDescent="0.25">
      <c r="A18" s="56">
        <v>8</v>
      </c>
      <c r="B18" s="54" t="str">
        <f ca="1">IFERROR(VLOOKUP($C$5&amp;$A18,'1R_logical_data-model-APR2020'!$B$2:$L$317,6,FALSE),"")</f>
        <v/>
      </c>
      <c r="C18" s="50" t="str">
        <f ca="1">IFERROR(VLOOKUP($C$5&amp;$A18,'1R_logical_data-model-APR2020'!$B$2:$L$317,8,FALSE),"")</f>
        <v/>
      </c>
      <c r="D18" s="51" t="str">
        <f ca="1">IFERROR(VLOOKUP($C$5&amp;$A18,'1R_logical_data-model-APR2020'!$B$2:$L$317,10,FALSE),"")</f>
        <v/>
      </c>
      <c r="E18" s="52" t="str">
        <f ca="1">IFERROR(VLOOKUP($C$5&amp;$A18,'1R_logical_data-model-APR2020'!$B$2:$L$317,11,FALSE),"")</f>
        <v/>
      </c>
      <c r="F18" s="52" t="str">
        <f ca="1">IFERROR(VLOOKUP($C$5&amp;$A18,'1R_logical_data-model-APR2020'!$B$2:$L$317,9,FALSE),"")</f>
        <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
      </c>
      <c r="C19" s="50" t="str">
        <f ca="1">IFERROR(VLOOKUP($C$5&amp;$A19,'1R_logical_data-model-APR2020'!$B$2:$L$317,8,FALSE),"")</f>
        <v/>
      </c>
      <c r="D19" s="51" t="str">
        <f ca="1">IFERROR(VLOOKUP($C$5&amp;$A19,'1R_logical_data-model-APR2020'!$B$2:$L$317,10,FALSE),"")</f>
        <v/>
      </c>
      <c r="E19" s="52" t="str">
        <f ca="1">IFERROR(VLOOKUP($C$5&amp;$A19,'1R_logical_data-model-APR2020'!$B$2:$L$317,11,FALSE),"")</f>
        <v/>
      </c>
      <c r="F19" s="52" t="str">
        <f ca="1">IFERROR(VLOOKUP($C$5&amp;$A19,'1R_logical_data-model-APR2020'!$B$2:$L$317,9,FALSE),"")</f>
        <v/>
      </c>
      <c r="G19" s="53" t="str">
        <f ca="1">IFERROR(HYPERLINK("#"&amp;VLOOKUP($C$5&amp;$A19,'1R_logical_data-model-APR2020'!$B$2:$L$317,7,FALSE)&amp;"!A1",VLOOKUP($C$5&amp;$A19,'1R_logical_data-model-APR2020'!$B$2:$L$317,7,FALSE)),"")</f>
        <v/>
      </c>
    </row>
    <row r="20" spans="1:7" s="42" customFormat="1" ht="55" customHeight="1" x14ac:dyDescent="0.25">
      <c r="A20" s="56">
        <v>10</v>
      </c>
      <c r="B20" s="54" t="str">
        <f ca="1">IFERROR(VLOOKUP($C$5&amp;$A20,'1R_logical_data-model-APR2020'!$B$2:$L$317,6,FALSE),"")</f>
        <v/>
      </c>
      <c r="C20" s="50" t="str">
        <f ca="1">IFERROR(VLOOKUP($C$5&amp;$A20,'1R_logical_data-model-APR2020'!$B$2:$L$317,8,FALSE),"")</f>
        <v/>
      </c>
      <c r="D20" s="51" t="str">
        <f ca="1">IFERROR(VLOOKUP($C$5&amp;$A20,'1R_logical_data-model-APR2020'!$B$2:$L$317,10,FALSE),"")</f>
        <v/>
      </c>
      <c r="E20" s="52" t="str">
        <f ca="1">IFERROR(VLOOKUP($C$5&amp;$A20,'1R_logical_data-model-APR2020'!$B$2:$L$317,11,FALSE),"")</f>
        <v/>
      </c>
      <c r="F20" s="52" t="str">
        <f ca="1">IFERROR(VLOOKUP($C$5&amp;$A20,'1R_logical_data-model-APR2020'!$B$2:$L$317,9,FALSE),"")</f>
        <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
      </c>
      <c r="C21" s="50" t="str">
        <f ca="1">IFERROR(VLOOKUP($C$5&amp;$A21,'1R_logical_data-model-APR2020'!$B$2:$L$317,8,FALSE),"")</f>
        <v/>
      </c>
      <c r="D21" s="51" t="str">
        <f ca="1">IFERROR(VLOOKUP($C$5&amp;$A21,'1R_logical_data-model-APR2020'!$B$2:$L$317,10,FALSE),"")</f>
        <v/>
      </c>
      <c r="E21" s="52" t="str">
        <f ca="1">IFERROR(VLOOKUP($C$5&amp;$A21,'1R_logical_data-model-APR2020'!$B$2:$L$317,11,FALSE),"")</f>
        <v/>
      </c>
      <c r="F21" s="52" t="str">
        <f ca="1">IFERROR(VLOOKUP($C$5&amp;$A21,'1R_logical_data-model-APR2020'!$B$2:$L$317,9,FALSE),"")</f>
        <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37" priority="2">
      <formula>$B11=""</formula>
    </cfRule>
  </conditionalFormatting>
  <conditionalFormatting sqref="B12:G40">
    <cfRule type="expression" dxfId="36" priority="1">
      <formula>$B12=""</formula>
    </cfRule>
  </conditionalFormatting>
  <hyperlinks>
    <hyperlink ref="E5:E6" location="Display!A1" display="Back to Display" xr:uid="{9F91AD4B-10D1-4598-8E17-2E4DAF20D0A8}"/>
    <hyperlink ref="E5:G6" location="'MOP vs Data Model'!A1" display="Back to &quot;MOP vs Data Model&quot; screen" xr:uid="{D4E2371C-13E0-45EA-952B-12EC373BCA29}"/>
  </hyperlinks>
  <pageMargins left="0.7" right="0.7" top="0.75" bottom="0.75" header="0.3" footer="0.3"/>
  <pageSetup orientation="portrait" horizontalDpi="1200" verticalDpi="1200"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4D94C-5E2C-4984-873C-B356D5B1C079}">
  <sheetPr codeName="Sheet39">
    <tabColor rgb="FF00B050"/>
  </sheetPr>
  <dimension ref="A5:G40"/>
  <sheetViews>
    <sheetView showGridLines="0" zoomScaleNormal="100" workbookViewId="0">
      <selection activeCell="B14" sqref="B14"/>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Ranges</v>
      </c>
      <c r="E5" s="110" t="s">
        <v>746</v>
      </c>
      <c r="F5" s="110"/>
      <c r="G5" s="110"/>
    </row>
    <row r="6" spans="1:7" x14ac:dyDescent="0.25">
      <c r="B6" s="46" t="s">
        <v>729</v>
      </c>
      <c r="C6" s="48" t="str">
        <f ca="1">VLOOKUP(C5,parameters!$B$97:$C$142,2,FALSE)</f>
        <v>Logistic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amount</v>
      </c>
      <c r="C11" s="50" t="str">
        <f ca="1">IFERROR(VLOOKUP($C$5&amp;$A11,'1R_logical_data-model-APR2020'!$B$2:$L$317,8,FALSE),"")</f>
        <v>Amount</v>
      </c>
      <c r="D11" s="51">
        <f ca="1">IFERROR(VLOOKUP($C$5&amp;$A11,'1R_logical_data-model-APR2020'!$B$2:$L$317,10,FALSE),"")</f>
        <v>0</v>
      </c>
      <c r="E11" s="52">
        <f ca="1">IFERROR(VLOOKUP($C$5&amp;$A11,'1R_logical_data-model-APR2020'!$B$2:$L$317,11,FALSE),"")</f>
        <v>0</v>
      </c>
      <c r="F11" s="52" t="str">
        <f ca="1">IFERROR(VLOOKUP($C$5&amp;$A11,'1R_logical_data-model-APR2020'!$B$2:$L$317,9,FALSE),"")</f>
        <v>N</v>
      </c>
      <c r="G11" s="53" t="str">
        <f ca="1">IFERROR(HYPERLINK("#"&amp;VLOOKUP($C$5&amp;$A11,'1R_logical_data-model-APR2020'!$B$2:$L$317,7,FALSE)&amp;"!A1",VLOOKUP($C$5&amp;$A11,'1R_logical_data-model-APR2020'!$B$2:$L$317,7,FALSE)),"")</f>
        <v/>
      </c>
    </row>
    <row r="12" spans="1:7" s="42" customFormat="1" ht="55" customHeight="1" x14ac:dyDescent="0.25">
      <c r="A12" s="56">
        <v>2</v>
      </c>
      <c r="B12" s="54" t="str">
        <f ca="1">IFERROR(VLOOKUP($C$5&amp;$A12,'1R_logical_data-model-APR2020'!$B$2:$L$317,6,FALSE),"")</f>
        <v>maximumQuantity</v>
      </c>
      <c r="C12" s="50" t="str">
        <f ca="1">IFERROR(VLOOKUP($C$5&amp;$A12,'1R_logical_data-model-APR2020'!$B$2:$L$317,8,FALSE),"")</f>
        <v>Maximum quantity</v>
      </c>
      <c r="D12" s="51">
        <f ca="1">IFERROR(VLOOKUP($C$5&amp;$A12,'1R_logical_data-model-APR2020'!$B$2:$L$317,10,FALSE),"")</f>
        <v>0</v>
      </c>
      <c r="E12" s="52">
        <f ca="1">IFERROR(VLOOKUP($C$5&amp;$A12,'1R_logical_data-model-APR2020'!$B$2:$L$317,11,FALSE),"")</f>
        <v>0</v>
      </c>
      <c r="F12" s="52" t="str">
        <f ca="1">IFERROR(VLOOKUP($C$5&amp;$A12,'1R_logical_data-model-APR2020'!$B$2:$L$317,9,FALSE),"")</f>
        <v>N</v>
      </c>
      <c r="G12" s="53" t="str">
        <f ca="1">IFERROR(HYPERLINK("#"&amp;VLOOKUP($C$5&amp;$A12,'1R_logical_data-model-APR2020'!$B$2:$L$317,7,FALSE)&amp;"!A1",VLOOKUP($C$5&amp;$A12,'1R_logical_data-model-APR2020'!$B$2:$L$317,7,FALSE)),"")</f>
        <v/>
      </c>
    </row>
    <row r="13" spans="1:7" s="42" customFormat="1" ht="55" customHeight="1" x14ac:dyDescent="0.25">
      <c r="A13" s="56">
        <v>3</v>
      </c>
      <c r="B13" s="54" t="str">
        <f ca="1">IFERROR(VLOOKUP($C$5&amp;$A13,'1R_logical_data-model-APR2020'!$B$2:$L$317,6,FALSE),"")</f>
        <v>minimumQuantity</v>
      </c>
      <c r="C13" s="50" t="str">
        <f ca="1">IFERROR(VLOOKUP($C$5&amp;$A13,'1R_logical_data-model-APR2020'!$B$2:$L$317,8,FALSE),"")</f>
        <v>Minimum quantity</v>
      </c>
      <c r="D13" s="51">
        <f ca="1">IFERROR(VLOOKUP($C$5&amp;$A13,'1R_logical_data-model-APR2020'!$B$2:$L$317,10,FALSE),"")</f>
        <v>0</v>
      </c>
      <c r="E13" s="52">
        <f ca="1">IFERROR(VLOOKUP($C$5&amp;$A13,'1R_logical_data-model-APR2020'!$B$2:$L$317,11,FALSE),"")</f>
        <v>0</v>
      </c>
      <c r="F13" s="52" t="str">
        <f ca="1">IFERROR(VLOOKUP($C$5&amp;$A13,'1R_logical_data-model-APR2020'!$B$2:$L$317,9,FALSE),"")</f>
        <v>N</v>
      </c>
      <c r="G13" s="53" t="str">
        <f ca="1">IFERROR(HYPERLINK("#"&amp;VLOOKUP($C$5&amp;$A13,'1R_logical_data-model-APR2020'!$B$2:$L$317,7,FALSE)&amp;"!A1",VLOOKUP($C$5&amp;$A13,'1R_logical_data-model-APR2020'!$B$2:$L$317,7,FALSE)),"")</f>
        <v/>
      </c>
    </row>
    <row r="14" spans="1:7" s="42" customFormat="1" ht="55" customHeight="1" x14ac:dyDescent="0.25">
      <c r="A14" s="56">
        <v>4</v>
      </c>
      <c r="B14" s="54" t="str">
        <f ca="1">IFERROR(VLOOKUP($C$5&amp;$A14,'1R_logical_data-model-APR2020'!$B$2:$L$317,6,FALSE),"")</f>
        <v>rateClassCode</v>
      </c>
      <c r="C14" s="50" t="str">
        <f ca="1">IFERROR(VLOOKUP($C$5&amp;$A14,'1R_logical_data-model-APR2020'!$B$2:$L$317,8,FALSE),"")</f>
        <v>rate class code e.g. Q</v>
      </c>
      <c r="D14" s="51">
        <f ca="1">IFERROR(VLOOKUP($C$5&amp;$A14,'1R_logical_data-model-APR2020'!$B$2:$L$317,10,FALSE),"")</f>
        <v>0</v>
      </c>
      <c r="E14" s="52">
        <f ca="1">IFERROR(VLOOKUP($C$5&amp;$A14,'1R_logical_data-model-APR2020'!$B$2:$L$317,11,FALSE),"")</f>
        <v>0</v>
      </c>
      <c r="F14" s="52" t="str">
        <f ca="1">IFERROR(VLOOKUP($C$5&amp;$A14,'1R_logical_data-model-APR2020'!$B$2:$L$317,9,FALSE),"")</f>
        <v>T</v>
      </c>
      <c r="G14" s="53" t="str">
        <f ca="1">IFERROR(HYPERLINK("#"&amp;VLOOKUP($C$5&amp;$A14,'1R_logical_data-model-APR2020'!$B$2:$L$317,7,FALSE)&amp;"!A1",VLOOKUP($C$5&amp;$A14,'1R_logical_data-model-APR2020'!$B$2:$L$317,7,FALSE)),"")</f>
        <v/>
      </c>
    </row>
    <row r="15" spans="1:7" s="42" customFormat="1" ht="55" customHeight="1" x14ac:dyDescent="0.25">
      <c r="A15" s="56">
        <v>5</v>
      </c>
      <c r="B15" s="54" t="str">
        <f ca="1">IFERROR(VLOOKUP($C$5&amp;$A15,'1R_logical_data-model-APR2020'!$B$2:$L$317,6,FALSE),"")</f>
        <v>ratingType</v>
      </c>
      <c r="C15" s="50" t="str">
        <f ca="1">IFERROR(VLOOKUP($C$5&amp;$A15,'1R_logical_data-model-APR2020'!$B$2:$L$317,8,FALSE),"")</f>
        <v>rating type - list uldRatingType</v>
      </c>
      <c r="D15" s="51">
        <f ca="1">IFERROR(VLOOKUP($C$5&amp;$A15,'1R_logical_data-model-APR2020'!$B$2:$L$317,10,FALSE),"")</f>
        <v>0</v>
      </c>
      <c r="E15" s="52">
        <f ca="1">IFERROR(VLOOKUP($C$5&amp;$A15,'1R_logical_data-model-APR2020'!$B$2:$L$317,11,FALSE),"")</f>
        <v>0</v>
      </c>
      <c r="F15" s="52" t="str">
        <f ca="1">IFERROR(VLOOKUP($C$5&amp;$A15,'1R_logical_data-model-APR2020'!$B$2:$L$317,9,FALSE),"")</f>
        <v>T</v>
      </c>
      <c r="G15" s="53" t="str">
        <f ca="1">IFERROR(HYPERLINK("#"&amp;VLOOKUP($C$5&amp;$A15,'1R_logical_data-model-APR2020'!$B$2:$L$317,7,FALSE)&amp;"!A1",VLOOKUP($C$5&amp;$A15,'1R_logical_data-model-APR2020'!$B$2:$L$317,7,FALSE)),"")</f>
        <v/>
      </c>
    </row>
    <row r="16" spans="1:7" s="42" customFormat="1" ht="55" customHeight="1" x14ac:dyDescent="0.25">
      <c r="A16" s="56">
        <v>6</v>
      </c>
      <c r="B16" s="54" t="str">
        <f ca="1">IFERROR(VLOOKUP($C$5&amp;$A16,'1R_logical_data-model-APR2020'!$B$2:$L$317,6,FALSE),"")</f>
        <v>scr</v>
      </c>
      <c r="C16" s="50" t="str">
        <f ca="1">IFERROR(VLOOKUP($C$5&amp;$A16,'1R_logical_data-model-APR2020'!$B$2:$L$317,8,FALSE),"")</f>
        <v>Specific commodity code linked to commodity</v>
      </c>
      <c r="D16" s="51">
        <f ca="1">IFERROR(VLOOKUP($C$5&amp;$A16,'1R_logical_data-model-APR2020'!$B$2:$L$317,10,FALSE),"")</f>
        <v>0</v>
      </c>
      <c r="E16" s="52">
        <f ca="1">IFERROR(VLOOKUP($C$5&amp;$A16,'1R_logical_data-model-APR2020'!$B$2:$L$317,11,FALSE),"")</f>
        <v>0</v>
      </c>
      <c r="F16" s="52" t="str">
        <f ca="1">IFERROR(VLOOKUP($C$5&amp;$A16,'1R_logical_data-model-APR2020'!$B$2:$L$317,9,FALSE),"")</f>
        <v>T</v>
      </c>
      <c r="G16" s="53" t="str">
        <f ca="1">IFERROR(HYPERLINK("#"&amp;VLOOKUP($C$5&amp;$A16,'1R_logical_data-model-APR2020'!$B$2:$L$317,7,FALSE)&amp;"!A1",VLOOKUP($C$5&amp;$A16,'1R_logical_data-model-APR2020'!$B$2:$L$317,7,FALSE)),"")</f>
        <v/>
      </c>
    </row>
    <row r="17" spans="1:7" s="42" customFormat="1" ht="55" customHeight="1" x14ac:dyDescent="0.25">
      <c r="A17" s="56">
        <v>7</v>
      </c>
      <c r="B17" s="54" t="str">
        <f ca="1">IFERROR(VLOOKUP($C$5&amp;$A17,'1R_logical_data-model-APR2020'!$B$2:$L$317,6,FALSE),"")</f>
        <v>unitBasis</v>
      </c>
      <c r="C17" s="50" t="str">
        <f ca="1">IFERROR(VLOOKUP($C$5&amp;$A17,'1R_logical_data-model-APR2020'!$B$2:$L$317,8,FALSE),"")</f>
        <v>Unit basis e.g. Chargeable Weight</v>
      </c>
      <c r="D17" s="51">
        <f ca="1">IFERROR(VLOOKUP($C$5&amp;$A17,'1R_logical_data-model-APR2020'!$B$2:$L$317,10,FALSE),"")</f>
        <v>0</v>
      </c>
      <c r="E17" s="52">
        <f ca="1">IFERROR(VLOOKUP($C$5&amp;$A17,'1R_logical_data-model-APR2020'!$B$2:$L$317,11,FALSE),"")</f>
        <v>0</v>
      </c>
      <c r="F17" s="52" t="str">
        <f ca="1">IFERROR(VLOOKUP($C$5&amp;$A17,'1R_logical_data-model-APR2020'!$B$2:$L$317,9,FALSE),"")</f>
        <v>T</v>
      </c>
      <c r="G17" s="53" t="str">
        <f ca="1">IFERROR(HYPERLINK("#"&amp;VLOOKUP($C$5&amp;$A17,'1R_logical_data-model-APR2020'!$B$2:$L$317,7,FALSE)&amp;"!A1",VLOOKUP($C$5&amp;$A17,'1R_logical_data-model-APR2020'!$B$2:$L$317,7,FALSE)),"")</f>
        <v/>
      </c>
    </row>
    <row r="18" spans="1:7" s="42" customFormat="1" ht="55" customHeight="1" x14ac:dyDescent="0.25">
      <c r="A18" s="56">
        <v>8</v>
      </c>
      <c r="B18" s="54" t="str">
        <f ca="1">IFERROR(VLOOKUP($C$5&amp;$A18,'1R_logical_data-model-APR2020'!$B$2:$L$317,6,FALSE),"")</f>
        <v/>
      </c>
      <c r="C18" s="50" t="str">
        <f ca="1">IFERROR(VLOOKUP($C$5&amp;$A18,'1R_logical_data-model-APR2020'!$B$2:$L$317,8,FALSE),"")</f>
        <v/>
      </c>
      <c r="D18" s="51" t="str">
        <f ca="1">IFERROR(VLOOKUP($C$5&amp;$A18,'1R_logical_data-model-APR2020'!$B$2:$L$317,10,FALSE),"")</f>
        <v/>
      </c>
      <c r="E18" s="52" t="str">
        <f ca="1">IFERROR(VLOOKUP($C$5&amp;$A18,'1R_logical_data-model-APR2020'!$B$2:$L$317,11,FALSE),"")</f>
        <v/>
      </c>
      <c r="F18" s="52" t="str">
        <f ca="1">IFERROR(VLOOKUP($C$5&amp;$A18,'1R_logical_data-model-APR2020'!$B$2:$L$317,9,FALSE),"")</f>
        <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
      </c>
      <c r="C19" s="50" t="str">
        <f ca="1">IFERROR(VLOOKUP($C$5&amp;$A19,'1R_logical_data-model-APR2020'!$B$2:$L$317,8,FALSE),"")</f>
        <v/>
      </c>
      <c r="D19" s="51" t="str">
        <f ca="1">IFERROR(VLOOKUP($C$5&amp;$A19,'1R_logical_data-model-APR2020'!$B$2:$L$317,10,FALSE),"")</f>
        <v/>
      </c>
      <c r="E19" s="52" t="str">
        <f ca="1">IFERROR(VLOOKUP($C$5&amp;$A19,'1R_logical_data-model-APR2020'!$B$2:$L$317,11,FALSE),"")</f>
        <v/>
      </c>
      <c r="F19" s="52" t="str">
        <f ca="1">IFERROR(VLOOKUP($C$5&amp;$A19,'1R_logical_data-model-APR2020'!$B$2:$L$317,9,FALSE),"")</f>
        <v/>
      </c>
      <c r="G19" s="53" t="str">
        <f ca="1">IFERROR(HYPERLINK("#"&amp;VLOOKUP($C$5&amp;$A19,'1R_logical_data-model-APR2020'!$B$2:$L$317,7,FALSE)&amp;"!A1",VLOOKUP($C$5&amp;$A19,'1R_logical_data-model-APR2020'!$B$2:$L$317,7,FALSE)),"")</f>
        <v/>
      </c>
    </row>
    <row r="20" spans="1:7" s="42" customFormat="1" ht="55" customHeight="1" x14ac:dyDescent="0.25">
      <c r="A20" s="56">
        <v>10</v>
      </c>
      <c r="B20" s="54" t="str">
        <f ca="1">IFERROR(VLOOKUP($C$5&amp;$A20,'1R_logical_data-model-APR2020'!$B$2:$L$317,6,FALSE),"")</f>
        <v/>
      </c>
      <c r="C20" s="50" t="str">
        <f ca="1">IFERROR(VLOOKUP($C$5&amp;$A20,'1R_logical_data-model-APR2020'!$B$2:$L$317,8,FALSE),"")</f>
        <v/>
      </c>
      <c r="D20" s="51" t="str">
        <f ca="1">IFERROR(VLOOKUP($C$5&amp;$A20,'1R_logical_data-model-APR2020'!$B$2:$L$317,10,FALSE),"")</f>
        <v/>
      </c>
      <c r="E20" s="52" t="str">
        <f ca="1">IFERROR(VLOOKUP($C$5&amp;$A20,'1R_logical_data-model-APR2020'!$B$2:$L$317,11,FALSE),"")</f>
        <v/>
      </c>
      <c r="F20" s="52" t="str">
        <f ca="1">IFERROR(VLOOKUP($C$5&amp;$A20,'1R_logical_data-model-APR2020'!$B$2:$L$317,9,FALSE),"")</f>
        <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
      </c>
      <c r="C21" s="50" t="str">
        <f ca="1">IFERROR(VLOOKUP($C$5&amp;$A21,'1R_logical_data-model-APR2020'!$B$2:$L$317,8,FALSE),"")</f>
        <v/>
      </c>
      <c r="D21" s="51" t="str">
        <f ca="1">IFERROR(VLOOKUP($C$5&amp;$A21,'1R_logical_data-model-APR2020'!$B$2:$L$317,10,FALSE),"")</f>
        <v/>
      </c>
      <c r="E21" s="52" t="str">
        <f ca="1">IFERROR(VLOOKUP($C$5&amp;$A21,'1R_logical_data-model-APR2020'!$B$2:$L$317,11,FALSE),"")</f>
        <v/>
      </c>
      <c r="F21" s="52" t="str">
        <f ca="1">IFERROR(VLOOKUP($C$5&amp;$A21,'1R_logical_data-model-APR2020'!$B$2:$L$317,9,FALSE),"")</f>
        <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35" priority="2">
      <formula>$B11=""</formula>
    </cfRule>
  </conditionalFormatting>
  <conditionalFormatting sqref="B12:G40">
    <cfRule type="expression" dxfId="34" priority="1">
      <formula>$B12=""</formula>
    </cfRule>
  </conditionalFormatting>
  <hyperlinks>
    <hyperlink ref="E5:E6" location="Display!A1" display="Back to Display" xr:uid="{13751677-6221-4AC0-BFC4-FFADEC3F6383}"/>
    <hyperlink ref="E5:G6" location="'MOP vs Data Model'!A1" display="Back to &quot;MOP vs Data Model&quot; screen" xr:uid="{DC786AC4-39D2-4782-987B-3E3BA0B83E92}"/>
  </hyperlinks>
  <pageMargins left="0.7" right="0.7" top="0.75" bottom="0.75" header="0.3" footer="0.3"/>
  <pageSetup orientation="portrait" horizontalDpi="1200" verticalDpi="1200"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E966B-36AB-415D-A906-ED35CDAC0E20}">
  <sheetPr codeName="Sheet38">
    <tabColor rgb="FF00B050"/>
  </sheetPr>
  <dimension ref="A5:G40"/>
  <sheetViews>
    <sheetView showGridLines="0" zoomScaleNormal="100" workbookViewId="0">
      <selection activeCell="B14" sqref="B14"/>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QuoteResponse</v>
      </c>
      <c r="E5" s="110" t="s">
        <v>746</v>
      </c>
      <c r="F5" s="110"/>
      <c r="G5" s="110"/>
    </row>
    <row r="6" spans="1:7" x14ac:dyDescent="0.25">
      <c r="B6" s="46" t="s">
        <v>729</v>
      </c>
      <c r="C6" s="48" t="str">
        <f ca="1">VLOOKUP(C5,parameters!$B$97:$C$142,2,FALSE)</f>
        <v>Logistic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offers</v>
      </c>
      <c r="C11" s="50" t="str">
        <f ca="1">IFERROR(VLOOKUP($C$5&amp;$A11,'1R_logical_data-model-APR2020'!$B$2:$L$317,8,FALSE),"")</f>
        <v>Reference to the offers issued by the service provider</v>
      </c>
      <c r="D11" s="51">
        <f ca="1">IFERROR(VLOOKUP($C$5&amp;$A11,'1R_logical_data-model-APR2020'!$B$2:$L$317,10,FALSE),"")</f>
        <v>0</v>
      </c>
      <c r="E11" s="52" t="str">
        <f ca="1">IFERROR(VLOOKUP($C$5&amp;$A11,'1R_logical_data-model-APR2020'!$B$2:$L$317,11,FALSE),"")</f>
        <v>n</v>
      </c>
      <c r="F11" s="52" t="str">
        <f ca="1">IFERROR(VLOOKUP($C$5&amp;$A11,'1R_logical_data-model-APR2020'!$B$2:$L$317,9,FALSE),"")</f>
        <v>O</v>
      </c>
      <c r="G11" s="53" t="str">
        <f ca="1">IFERROR(HYPERLINK("#"&amp;VLOOKUP($C$5&amp;$A11,'1R_logical_data-model-APR2020'!$B$2:$L$317,7,FALSE)&amp;"!A1",VLOOKUP($C$5&amp;$A11,'1R_logical_data-model-APR2020'!$B$2:$L$317,7,FALSE)),"")</f>
        <v>Offer</v>
      </c>
    </row>
    <row r="12" spans="1:7" s="42" customFormat="1" ht="55" customHeight="1" x14ac:dyDescent="0.25">
      <c r="A12" s="56">
        <v>2</v>
      </c>
      <c r="B12" s="54" t="str">
        <f ca="1">IFERROR(VLOOKUP($C$5&amp;$A12,'1R_logical_data-model-APR2020'!$B$2:$L$317,6,FALSE),"")</f>
        <v>request</v>
      </c>
      <c r="C12" s="50" t="str">
        <f ca="1">IFERROR(VLOOKUP($C$5&amp;$A12,'1R_logical_data-model-APR2020'!$B$2:$L$317,8,FALSE),"")</f>
        <v>Reference to the Quote Request</v>
      </c>
      <c r="D12" s="51">
        <f ca="1">IFERROR(VLOOKUP($C$5&amp;$A12,'1R_logical_data-model-APR2020'!$B$2:$L$317,10,FALSE),"")</f>
        <v>0</v>
      </c>
      <c r="E12" s="52">
        <f ca="1">IFERROR(VLOOKUP($C$5&amp;$A12,'1R_logical_data-model-APR2020'!$B$2:$L$317,11,FALSE),"")</f>
        <v>0</v>
      </c>
      <c r="F12" s="52" t="str">
        <f ca="1">IFERROR(VLOOKUP($C$5&amp;$A12,'1R_logical_data-model-APR2020'!$B$2:$L$317,9,FALSE),"")</f>
        <v>O</v>
      </c>
      <c r="G12" s="53" t="str">
        <f ca="1">IFERROR(HYPERLINK("#"&amp;VLOOKUP($C$5&amp;$A12,'1R_logical_data-model-APR2020'!$B$2:$L$317,7,FALSE)&amp;"!A1",VLOOKUP($C$5&amp;$A12,'1R_logical_data-model-APR2020'!$B$2:$L$317,7,FALSE)),"")</f>
        <v>QuoteRequest</v>
      </c>
    </row>
    <row r="13" spans="1:7" s="42" customFormat="1" ht="55" customHeight="1" x14ac:dyDescent="0.25">
      <c r="A13" s="56">
        <v>3</v>
      </c>
      <c r="B13" s="54" t="str">
        <f ca="1">IFERROR(VLOOKUP($C$5&amp;$A13,'1R_logical_data-model-APR2020'!$B$2:$L$317,6,FALSE),"")</f>
        <v/>
      </c>
      <c r="C13" s="50" t="str">
        <f ca="1">IFERROR(VLOOKUP($C$5&amp;$A13,'1R_logical_data-model-APR2020'!$B$2:$L$317,8,FALSE),"")</f>
        <v/>
      </c>
      <c r="D13" s="51" t="str">
        <f ca="1">IFERROR(VLOOKUP($C$5&amp;$A13,'1R_logical_data-model-APR2020'!$B$2:$L$317,10,FALSE),"")</f>
        <v/>
      </c>
      <c r="E13" s="52" t="str">
        <f ca="1">IFERROR(VLOOKUP($C$5&amp;$A13,'1R_logical_data-model-APR2020'!$B$2:$L$317,11,FALSE),"")</f>
        <v/>
      </c>
      <c r="F13" s="52" t="str">
        <f ca="1">IFERROR(VLOOKUP($C$5&amp;$A13,'1R_logical_data-model-APR2020'!$B$2:$L$317,9,FALSE),"")</f>
        <v/>
      </c>
      <c r="G13" s="53" t="str">
        <f ca="1">IFERROR(HYPERLINK("#"&amp;VLOOKUP($C$5&amp;$A13,'1R_logical_data-model-APR2020'!$B$2:$L$317,7,FALSE)&amp;"!A1",VLOOKUP($C$5&amp;$A13,'1R_logical_data-model-APR2020'!$B$2:$L$317,7,FALSE)),"")</f>
        <v/>
      </c>
    </row>
    <row r="14" spans="1:7" s="42" customFormat="1" ht="55" customHeight="1" x14ac:dyDescent="0.25">
      <c r="A14" s="56">
        <v>4</v>
      </c>
      <c r="B14" s="54" t="str">
        <f ca="1">IFERROR(VLOOKUP($C$5&amp;$A14,'1R_logical_data-model-APR2020'!$B$2:$L$317,6,FALSE),"")</f>
        <v/>
      </c>
      <c r="C14" s="50" t="str">
        <f ca="1">IFERROR(VLOOKUP($C$5&amp;$A14,'1R_logical_data-model-APR2020'!$B$2:$L$317,8,FALSE),"")</f>
        <v/>
      </c>
      <c r="D14" s="51" t="str">
        <f ca="1">IFERROR(VLOOKUP($C$5&amp;$A14,'1R_logical_data-model-APR2020'!$B$2:$L$317,10,FALSE),"")</f>
        <v/>
      </c>
      <c r="E14" s="52" t="str">
        <f ca="1">IFERROR(VLOOKUP($C$5&amp;$A14,'1R_logical_data-model-APR2020'!$B$2:$L$317,11,FALSE),"")</f>
        <v/>
      </c>
      <c r="F14" s="52" t="str">
        <f ca="1">IFERROR(VLOOKUP($C$5&amp;$A14,'1R_logical_data-model-APR2020'!$B$2:$L$317,9,FALSE),"")</f>
        <v/>
      </c>
      <c r="G14" s="53" t="str">
        <f ca="1">IFERROR(HYPERLINK("#"&amp;VLOOKUP($C$5&amp;$A14,'1R_logical_data-model-APR2020'!$B$2:$L$317,7,FALSE)&amp;"!A1",VLOOKUP($C$5&amp;$A14,'1R_logical_data-model-APR2020'!$B$2:$L$317,7,FALSE)),"")</f>
        <v/>
      </c>
    </row>
    <row r="15" spans="1:7" s="42" customFormat="1" ht="55" customHeight="1" x14ac:dyDescent="0.25">
      <c r="A15" s="56">
        <v>5</v>
      </c>
      <c r="B15" s="54" t="str">
        <f ca="1">IFERROR(VLOOKUP($C$5&amp;$A15,'1R_logical_data-model-APR2020'!$B$2:$L$317,6,FALSE),"")</f>
        <v/>
      </c>
      <c r="C15" s="50" t="str">
        <f ca="1">IFERROR(VLOOKUP($C$5&amp;$A15,'1R_logical_data-model-APR2020'!$B$2:$L$317,8,FALSE),"")</f>
        <v/>
      </c>
      <c r="D15" s="51" t="str">
        <f ca="1">IFERROR(VLOOKUP($C$5&amp;$A15,'1R_logical_data-model-APR2020'!$B$2:$L$317,10,FALSE),"")</f>
        <v/>
      </c>
      <c r="E15" s="52" t="str">
        <f ca="1">IFERROR(VLOOKUP($C$5&amp;$A15,'1R_logical_data-model-APR2020'!$B$2:$L$317,11,FALSE),"")</f>
        <v/>
      </c>
      <c r="F15" s="52" t="str">
        <f ca="1">IFERROR(VLOOKUP($C$5&amp;$A15,'1R_logical_data-model-APR2020'!$B$2:$L$317,9,FALSE),"")</f>
        <v/>
      </c>
      <c r="G15" s="53" t="str">
        <f ca="1">IFERROR(HYPERLINK("#"&amp;VLOOKUP($C$5&amp;$A15,'1R_logical_data-model-APR2020'!$B$2:$L$317,7,FALSE)&amp;"!A1",VLOOKUP($C$5&amp;$A15,'1R_logical_data-model-APR2020'!$B$2:$L$317,7,FALSE)),"")</f>
        <v/>
      </c>
    </row>
    <row r="16" spans="1:7" s="42" customFormat="1" ht="55" customHeight="1" x14ac:dyDescent="0.25">
      <c r="A16" s="56">
        <v>6</v>
      </c>
      <c r="B16" s="54" t="str">
        <f ca="1">IFERROR(VLOOKUP($C$5&amp;$A16,'1R_logical_data-model-APR2020'!$B$2:$L$317,6,FALSE),"")</f>
        <v/>
      </c>
      <c r="C16" s="50" t="str">
        <f ca="1">IFERROR(VLOOKUP($C$5&amp;$A16,'1R_logical_data-model-APR2020'!$B$2:$L$317,8,FALSE),"")</f>
        <v/>
      </c>
      <c r="D16" s="51" t="str">
        <f ca="1">IFERROR(VLOOKUP($C$5&amp;$A16,'1R_logical_data-model-APR2020'!$B$2:$L$317,10,FALSE),"")</f>
        <v/>
      </c>
      <c r="E16" s="52" t="str">
        <f ca="1">IFERROR(VLOOKUP($C$5&amp;$A16,'1R_logical_data-model-APR2020'!$B$2:$L$317,11,FALSE),"")</f>
        <v/>
      </c>
      <c r="F16" s="52" t="str">
        <f ca="1">IFERROR(VLOOKUP($C$5&amp;$A16,'1R_logical_data-model-APR2020'!$B$2:$L$317,9,FALSE),"")</f>
        <v/>
      </c>
      <c r="G16" s="53" t="str">
        <f ca="1">IFERROR(HYPERLINK("#"&amp;VLOOKUP($C$5&amp;$A16,'1R_logical_data-model-APR2020'!$B$2:$L$317,7,FALSE)&amp;"!A1",VLOOKUP($C$5&amp;$A16,'1R_logical_data-model-APR2020'!$B$2:$L$317,7,FALSE)),"")</f>
        <v/>
      </c>
    </row>
    <row r="17" spans="1:7" s="42" customFormat="1" ht="55" customHeight="1" x14ac:dyDescent="0.25">
      <c r="A17" s="56">
        <v>7</v>
      </c>
      <c r="B17" s="54" t="str">
        <f ca="1">IFERROR(VLOOKUP($C$5&amp;$A17,'1R_logical_data-model-APR2020'!$B$2:$L$317,6,FALSE),"")</f>
        <v/>
      </c>
      <c r="C17" s="50" t="str">
        <f ca="1">IFERROR(VLOOKUP($C$5&amp;$A17,'1R_logical_data-model-APR2020'!$B$2:$L$317,8,FALSE),"")</f>
        <v/>
      </c>
      <c r="D17" s="51" t="str">
        <f ca="1">IFERROR(VLOOKUP($C$5&amp;$A17,'1R_logical_data-model-APR2020'!$B$2:$L$317,10,FALSE),"")</f>
        <v/>
      </c>
      <c r="E17" s="52" t="str">
        <f ca="1">IFERROR(VLOOKUP($C$5&amp;$A17,'1R_logical_data-model-APR2020'!$B$2:$L$317,11,FALSE),"")</f>
        <v/>
      </c>
      <c r="F17" s="52" t="str">
        <f ca="1">IFERROR(VLOOKUP($C$5&amp;$A17,'1R_logical_data-model-APR2020'!$B$2:$L$317,9,FALSE),"")</f>
        <v/>
      </c>
      <c r="G17" s="53" t="str">
        <f ca="1">IFERROR(HYPERLINK("#"&amp;VLOOKUP($C$5&amp;$A17,'1R_logical_data-model-APR2020'!$B$2:$L$317,7,FALSE)&amp;"!A1",VLOOKUP($C$5&amp;$A17,'1R_logical_data-model-APR2020'!$B$2:$L$317,7,FALSE)),"")</f>
        <v/>
      </c>
    </row>
    <row r="18" spans="1:7" s="42" customFormat="1" ht="55" customHeight="1" x14ac:dyDescent="0.25">
      <c r="A18" s="56">
        <v>8</v>
      </c>
      <c r="B18" s="54" t="str">
        <f ca="1">IFERROR(VLOOKUP($C$5&amp;$A18,'1R_logical_data-model-APR2020'!$B$2:$L$317,6,FALSE),"")</f>
        <v/>
      </c>
      <c r="C18" s="50" t="str">
        <f ca="1">IFERROR(VLOOKUP($C$5&amp;$A18,'1R_logical_data-model-APR2020'!$B$2:$L$317,8,FALSE),"")</f>
        <v/>
      </c>
      <c r="D18" s="51" t="str">
        <f ca="1">IFERROR(VLOOKUP($C$5&amp;$A18,'1R_logical_data-model-APR2020'!$B$2:$L$317,10,FALSE),"")</f>
        <v/>
      </c>
      <c r="E18" s="52" t="str">
        <f ca="1">IFERROR(VLOOKUP($C$5&amp;$A18,'1R_logical_data-model-APR2020'!$B$2:$L$317,11,FALSE),"")</f>
        <v/>
      </c>
      <c r="F18" s="52" t="str">
        <f ca="1">IFERROR(VLOOKUP($C$5&amp;$A18,'1R_logical_data-model-APR2020'!$B$2:$L$317,9,FALSE),"")</f>
        <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
      </c>
      <c r="C19" s="50" t="str">
        <f ca="1">IFERROR(VLOOKUP($C$5&amp;$A19,'1R_logical_data-model-APR2020'!$B$2:$L$317,8,FALSE),"")</f>
        <v/>
      </c>
      <c r="D19" s="51" t="str">
        <f ca="1">IFERROR(VLOOKUP($C$5&amp;$A19,'1R_logical_data-model-APR2020'!$B$2:$L$317,10,FALSE),"")</f>
        <v/>
      </c>
      <c r="E19" s="52" t="str">
        <f ca="1">IFERROR(VLOOKUP($C$5&amp;$A19,'1R_logical_data-model-APR2020'!$B$2:$L$317,11,FALSE),"")</f>
        <v/>
      </c>
      <c r="F19" s="52" t="str">
        <f ca="1">IFERROR(VLOOKUP($C$5&amp;$A19,'1R_logical_data-model-APR2020'!$B$2:$L$317,9,FALSE),"")</f>
        <v/>
      </c>
      <c r="G19" s="53" t="str">
        <f ca="1">IFERROR(HYPERLINK("#"&amp;VLOOKUP($C$5&amp;$A19,'1R_logical_data-model-APR2020'!$B$2:$L$317,7,FALSE)&amp;"!A1",VLOOKUP($C$5&amp;$A19,'1R_logical_data-model-APR2020'!$B$2:$L$317,7,FALSE)),"")</f>
        <v/>
      </c>
    </row>
    <row r="20" spans="1:7" s="42" customFormat="1" ht="55" customHeight="1" x14ac:dyDescent="0.25">
      <c r="A20" s="56">
        <v>10</v>
      </c>
      <c r="B20" s="54" t="str">
        <f ca="1">IFERROR(VLOOKUP($C$5&amp;$A20,'1R_logical_data-model-APR2020'!$B$2:$L$317,6,FALSE),"")</f>
        <v/>
      </c>
      <c r="C20" s="50" t="str">
        <f ca="1">IFERROR(VLOOKUP($C$5&amp;$A20,'1R_logical_data-model-APR2020'!$B$2:$L$317,8,FALSE),"")</f>
        <v/>
      </c>
      <c r="D20" s="51" t="str">
        <f ca="1">IFERROR(VLOOKUP($C$5&amp;$A20,'1R_logical_data-model-APR2020'!$B$2:$L$317,10,FALSE),"")</f>
        <v/>
      </c>
      <c r="E20" s="52" t="str">
        <f ca="1">IFERROR(VLOOKUP($C$5&amp;$A20,'1R_logical_data-model-APR2020'!$B$2:$L$317,11,FALSE),"")</f>
        <v/>
      </c>
      <c r="F20" s="52" t="str">
        <f ca="1">IFERROR(VLOOKUP($C$5&amp;$A20,'1R_logical_data-model-APR2020'!$B$2:$L$317,9,FALSE),"")</f>
        <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
      </c>
      <c r="C21" s="50" t="str">
        <f ca="1">IFERROR(VLOOKUP($C$5&amp;$A21,'1R_logical_data-model-APR2020'!$B$2:$L$317,8,FALSE),"")</f>
        <v/>
      </c>
      <c r="D21" s="51" t="str">
        <f ca="1">IFERROR(VLOOKUP($C$5&amp;$A21,'1R_logical_data-model-APR2020'!$B$2:$L$317,10,FALSE),"")</f>
        <v/>
      </c>
      <c r="E21" s="52" t="str">
        <f ca="1">IFERROR(VLOOKUP($C$5&amp;$A21,'1R_logical_data-model-APR2020'!$B$2:$L$317,11,FALSE),"")</f>
        <v/>
      </c>
      <c r="F21" s="52" t="str">
        <f ca="1">IFERROR(VLOOKUP($C$5&amp;$A21,'1R_logical_data-model-APR2020'!$B$2:$L$317,9,FALSE),"")</f>
        <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33" priority="2">
      <formula>$B11=""</formula>
    </cfRule>
  </conditionalFormatting>
  <conditionalFormatting sqref="B12:G40">
    <cfRule type="expression" dxfId="32" priority="1">
      <formula>$B12=""</formula>
    </cfRule>
  </conditionalFormatting>
  <hyperlinks>
    <hyperlink ref="E5:E6" location="Display!A1" display="Back to Display" xr:uid="{80859304-3E70-40B0-A5E2-C122A839A683}"/>
    <hyperlink ref="E5:G6" location="'MOP vs Data Model'!A1" display="Back to &quot;MOP vs Data Model&quot; screen" xr:uid="{0F1FD814-2834-42EC-B6CD-21AE11D271FF}"/>
  </hyperlinks>
  <pageMargins left="0.7" right="0.7" top="0.75" bottom="0.75" header="0.3" footer="0.3"/>
  <pageSetup orientation="portrait" horizontalDpi="1200" verticalDpi="1200"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1F663-B16A-488D-836B-9BFDC0938E84}">
  <sheetPr codeName="Sheet37">
    <tabColor rgb="FF00B050"/>
  </sheetPr>
  <dimension ref="A5:G40"/>
  <sheetViews>
    <sheetView showGridLines="0" zoomScaleNormal="100" workbookViewId="0">
      <selection activeCell="B14" sqref="B14"/>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QuoteRequest</v>
      </c>
      <c r="E5" s="110" t="s">
        <v>746</v>
      </c>
      <c r="F5" s="110"/>
      <c r="G5" s="110"/>
    </row>
    <row r="6" spans="1:7" x14ac:dyDescent="0.25">
      <c r="B6" s="46" t="s">
        <v>729</v>
      </c>
      <c r="C6" s="48" t="str">
        <f ca="1">VLOOKUP(C5,parameters!$B$97:$C$142,2,FALSE)</f>
        <v>Logistic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commodity</v>
      </c>
      <c r="C11" s="50" t="str">
        <f ca="1">IFERROR(VLOOKUP($C$5&amp;$A11,'1R_logical_data-model-APR2020'!$B$2:$L$317,8,FALSE),"")</f>
        <v>Reference to the product and commodity details of the pieces in the shipment</v>
      </c>
      <c r="D11" s="51">
        <f ca="1">IFERROR(VLOOKUP($C$5&amp;$A11,'1R_logical_data-model-APR2020'!$B$2:$L$317,10,FALSE),"")</f>
        <v>0</v>
      </c>
      <c r="E11" s="52">
        <f ca="1">IFERROR(VLOOKUP($C$5&amp;$A11,'1R_logical_data-model-APR2020'!$B$2:$L$317,11,FALSE),"")</f>
        <v>0</v>
      </c>
      <c r="F11" s="52" t="str">
        <f ca="1">IFERROR(VLOOKUP($C$5&amp;$A11,'1R_logical_data-model-APR2020'!$B$2:$L$317,9,FALSE),"")</f>
        <v>O</v>
      </c>
      <c r="G11" s="53" t="str">
        <f ca="1">IFERROR(HYPERLINK("#"&amp;VLOOKUP($C$5&amp;$A11,'1R_logical_data-model-APR2020'!$B$2:$L$317,7,FALSE)&amp;"!A1",VLOOKUP($C$5&amp;$A11,'1R_logical_data-model-APR2020'!$B$2:$L$317,7,FALSE)),"")</f>
        <v>Product</v>
      </c>
    </row>
    <row r="12" spans="1:7" s="42" customFormat="1" ht="55" customHeight="1" x14ac:dyDescent="0.25">
      <c r="A12" s="56">
        <v>2</v>
      </c>
      <c r="B12" s="54" t="str">
        <f ca="1">IFERROR(VLOOKUP($C$5&amp;$A12,'1R_logical_data-model-APR2020'!$B$2:$L$317,6,FALSE),"")</f>
        <v>dangerousGoods</v>
      </c>
      <c r="C12" s="50" t="str">
        <f ca="1">IFERROR(VLOOKUP($C$5&amp;$A12,'1R_logical_data-model-APR2020'!$B$2:$L$317,8,FALSE),"")</f>
        <v>Reference to the Dangerous Goods specific details of the shipment if applicable or requested</v>
      </c>
      <c r="D12" s="51">
        <f ca="1">IFERROR(VLOOKUP($C$5&amp;$A12,'1R_logical_data-model-APR2020'!$B$2:$L$317,10,FALSE),"")</f>
        <v>0</v>
      </c>
      <c r="E12" s="52">
        <f ca="1">IFERROR(VLOOKUP($C$5&amp;$A12,'1R_logical_data-model-APR2020'!$B$2:$L$317,11,FALSE),"")</f>
        <v>0</v>
      </c>
      <c r="F12" s="52" t="str">
        <f ca="1">IFERROR(VLOOKUP($C$5&amp;$A12,'1R_logical_data-model-APR2020'!$B$2:$L$317,9,FALSE),"")</f>
        <v>O</v>
      </c>
      <c r="G12" s="53" t="str">
        <f ca="1">IFERROR(HYPERLINK("#"&amp;VLOOKUP($C$5&amp;$A12,'1R_logical_data-model-APR2020'!$B$2:$L$317,7,FALSE)&amp;"!A1",VLOOKUP($C$5&amp;$A12,'1R_logical_data-model-APR2020'!$B$2:$L$317,7,FALSE)),"")</f>
        <v>DangerousGoods</v>
      </c>
    </row>
    <row r="13" spans="1:7" s="42" customFormat="1" ht="55" customHeight="1" x14ac:dyDescent="0.25">
      <c r="A13" s="56">
        <v>3</v>
      </c>
      <c r="B13" s="54" t="str">
        <f ca="1">IFERROR(VLOOKUP($C$5&amp;$A13,'1R_logical_data-model-APR2020'!$B$2:$L$317,6,FALSE),"")</f>
        <v>parties</v>
      </c>
      <c r="C13" s="50" t="str">
        <f ca="1">IFERROR(VLOOKUP($C$5&amp;$A13,'1R_logical_data-model-APR2020'!$B$2:$L$317,8,FALSE),"")</f>
        <v>Parties involved if known</v>
      </c>
      <c r="D13" s="51">
        <f ca="1">IFERROR(VLOOKUP($C$5&amp;$A13,'1R_logical_data-model-APR2020'!$B$2:$L$317,10,FALSE),"")</f>
        <v>0</v>
      </c>
      <c r="E13" s="52" t="str">
        <f ca="1">IFERROR(VLOOKUP($C$5&amp;$A13,'1R_logical_data-model-APR2020'!$B$2:$L$317,11,FALSE),"")</f>
        <v>n</v>
      </c>
      <c r="F13" s="52" t="str">
        <f ca="1">IFERROR(VLOOKUP($C$5&amp;$A13,'1R_logical_data-model-APR2020'!$B$2:$L$317,9,FALSE),"")</f>
        <v>O</v>
      </c>
      <c r="G13" s="53" t="str">
        <f ca="1">IFERROR(HYPERLINK("#"&amp;VLOOKUP($C$5&amp;$A13,'1R_logical_data-model-APR2020'!$B$2:$L$317,7,FALSE)&amp;"!A1",VLOOKUP($C$5&amp;$A13,'1R_logical_data-model-APR2020'!$B$2:$L$317,7,FALSE)),"")</f>
        <v>OtherParty</v>
      </c>
    </row>
    <row r="14" spans="1:7" s="42" customFormat="1" ht="55" customHeight="1" x14ac:dyDescent="0.25">
      <c r="A14" s="56">
        <v>4</v>
      </c>
      <c r="B14" s="54" t="str">
        <f ca="1">IFERROR(VLOOKUP($C$5&amp;$A14,'1R_logical_data-model-APR2020'!$B$2:$L$317,6,FALSE),"")</f>
        <v>ratingsPreference</v>
      </c>
      <c r="C14" s="50" t="str">
        <f ca="1">IFERROR(VLOOKUP($C$5&amp;$A14,'1R_logical_data-model-APR2020'!$B$2:$L$317,8,FALSE),"")</f>
        <v>Ratings preferences of the request</v>
      </c>
      <c r="D14" s="51">
        <f ca="1">IFERROR(VLOOKUP($C$5&amp;$A14,'1R_logical_data-model-APR2020'!$B$2:$L$317,10,FALSE),"")</f>
        <v>0</v>
      </c>
      <c r="E14" s="52">
        <f ca="1">IFERROR(VLOOKUP($C$5&amp;$A14,'1R_logical_data-model-APR2020'!$B$2:$L$317,11,FALSE),"")</f>
        <v>0</v>
      </c>
      <c r="F14" s="52" t="str">
        <f ca="1">IFERROR(VLOOKUP($C$5&amp;$A14,'1R_logical_data-model-APR2020'!$B$2:$L$317,9,FALSE),"")</f>
        <v>O</v>
      </c>
      <c r="G14" s="53" t="str">
        <f ca="1">IFERROR(HYPERLINK("#"&amp;VLOOKUP($C$5&amp;$A14,'1R_logical_data-model-APR2020'!$B$2:$L$317,7,FALSE)&amp;"!A1",VLOOKUP($C$5&amp;$A14,'1R_logical_data-model-APR2020'!$B$2:$L$317,7,FALSE)),"")</f>
        <v>Ratings</v>
      </c>
    </row>
    <row r="15" spans="1:7" s="42" customFormat="1" ht="55" customHeight="1" x14ac:dyDescent="0.25">
      <c r="A15" s="56">
        <v>5</v>
      </c>
      <c r="B15" s="54" t="str">
        <f ca="1">IFERROR(VLOOKUP($C$5&amp;$A15,'1R_logical_data-model-APR2020'!$B$2:$L$317,6,FALSE),"")</f>
        <v>routingPreferences</v>
      </c>
      <c r="C15" s="50" t="str">
        <f ca="1">IFERROR(VLOOKUP($C$5&amp;$A15,'1R_logical_data-model-APR2020'!$B$2:$L$317,8,FALSE),"")</f>
        <v>Routing details that are part of the request, these details will be used to determine if the offer is a perfect match</v>
      </c>
      <c r="D15" s="51">
        <f ca="1">IFERROR(VLOOKUP($C$5&amp;$A15,'1R_logical_data-model-APR2020'!$B$2:$L$317,10,FALSE),"")</f>
        <v>0</v>
      </c>
      <c r="E15" s="52">
        <f ca="1">IFERROR(VLOOKUP($C$5&amp;$A15,'1R_logical_data-model-APR2020'!$B$2:$L$317,11,FALSE),"")</f>
        <v>0</v>
      </c>
      <c r="F15" s="52" t="str">
        <f ca="1">IFERROR(VLOOKUP($C$5&amp;$A15,'1R_logical_data-model-APR2020'!$B$2:$L$317,9,FALSE),"")</f>
        <v>O</v>
      </c>
      <c r="G15" s="53" t="str">
        <f ca="1">IFERROR(HYPERLINK("#"&amp;VLOOKUP($C$5&amp;$A15,'1R_logical_data-model-APR2020'!$B$2:$L$317,7,FALSE)&amp;"!A1",VLOOKUP($C$5&amp;$A15,'1R_logical_data-model-APR2020'!$B$2:$L$317,7,FALSE)),"")</f>
        <v>Routing</v>
      </c>
    </row>
    <row r="16" spans="1:7" s="42" customFormat="1" ht="55" customHeight="1" x14ac:dyDescent="0.25">
      <c r="A16" s="56">
        <v>6</v>
      </c>
      <c r="B16" s="54" t="str">
        <f ca="1">IFERROR(VLOOKUP($C$5&amp;$A16,'1R_logical_data-model-APR2020'!$B$2:$L$317,6,FALSE),"")</f>
        <v>serviceRequest</v>
      </c>
      <c r="C16" s="50" t="str">
        <f ca="1">IFERROR(VLOOKUP($C$5&amp;$A16,'1R_logical_data-model-APR2020'!$B$2:$L$317,8,FALSE),"")</f>
        <v>Reference to the Service requests of the quote request</v>
      </c>
      <c r="D16" s="51">
        <f ca="1">IFERROR(VLOOKUP($C$5&amp;$A16,'1R_logical_data-model-APR2020'!$B$2:$L$317,10,FALSE),"")</f>
        <v>0</v>
      </c>
      <c r="E16" s="52">
        <f ca="1">IFERROR(VLOOKUP($C$5&amp;$A16,'1R_logical_data-model-APR2020'!$B$2:$L$317,11,FALSE),"")</f>
        <v>0</v>
      </c>
      <c r="F16" s="52" t="str">
        <f ca="1">IFERROR(VLOOKUP($C$5&amp;$A16,'1R_logical_data-model-APR2020'!$B$2:$L$317,9,FALSE),"")</f>
        <v>O</v>
      </c>
      <c r="G16" s="53" t="str">
        <f ca="1">IFERROR(HYPERLINK("#"&amp;VLOOKUP($C$5&amp;$A16,'1R_logical_data-model-APR2020'!$B$2:$L$317,7,FALSE)&amp;"!A1",VLOOKUP($C$5&amp;$A16,'1R_logical_data-model-APR2020'!$B$2:$L$317,7,FALSE)),"")</f>
        <v>ServiceRequest</v>
      </c>
    </row>
    <row r="17" spans="1:7" s="42" customFormat="1" ht="55" customHeight="1" x14ac:dyDescent="0.25">
      <c r="A17" s="56">
        <v>7</v>
      </c>
      <c r="B17" s="54" t="str">
        <f ca="1">IFERROR(VLOOKUP($C$5&amp;$A17,'1R_logical_data-model-APR2020'!$B$2:$L$317,6,FALSE),"")</f>
        <v>shipmentDetails</v>
      </c>
      <c r="C17" s="50" t="str">
        <f ca="1">IFERROR(VLOOKUP($C$5&amp;$A17,'1R_logical_data-model-APR2020'!$B$2:$L$317,8,FALSE),"")</f>
        <v>Details of the shipement that is to be shipped</v>
      </c>
      <c r="D17" s="51">
        <f ca="1">IFERROR(VLOOKUP($C$5&amp;$A17,'1R_logical_data-model-APR2020'!$B$2:$L$317,10,FALSE),"")</f>
        <v>0</v>
      </c>
      <c r="E17" s="52">
        <f ca="1">IFERROR(VLOOKUP($C$5&amp;$A17,'1R_logical_data-model-APR2020'!$B$2:$L$317,11,FALSE),"")</f>
        <v>0</v>
      </c>
      <c r="F17" s="52" t="str">
        <f ca="1">IFERROR(VLOOKUP($C$5&amp;$A17,'1R_logical_data-model-APR2020'!$B$2:$L$317,9,FALSE),"")</f>
        <v>O</v>
      </c>
      <c r="G17" s="53" t="str">
        <f ca="1">IFERROR(HYPERLINK("#"&amp;VLOOKUP($C$5&amp;$A17,'1R_logical_data-model-APR2020'!$B$2:$L$317,7,FALSE)&amp;"!A1",VLOOKUP($C$5&amp;$A17,'1R_logical_data-model-APR2020'!$B$2:$L$317,7,FALSE)),"")</f>
        <v>Shipment</v>
      </c>
    </row>
    <row r="18" spans="1:7" s="42" customFormat="1" ht="55" customHeight="1" x14ac:dyDescent="0.25">
      <c r="A18" s="56">
        <v>8</v>
      </c>
      <c r="B18" s="54" t="str">
        <f ca="1">IFERROR(VLOOKUP($C$5&amp;$A18,'1R_logical_data-model-APR2020'!$B$2:$L$317,6,FALSE),"")</f>
        <v>shipmentSecurityStatus</v>
      </c>
      <c r="C18" s="50" t="str">
        <f ca="1">IFERROR(VLOOKUP($C$5&amp;$A18,'1R_logical_data-model-APR2020'!$B$2:$L$317,8,FALSE),"")</f>
        <v>Indicate the secruty state of the shipment, screened or not</v>
      </c>
      <c r="D18" s="51">
        <f ca="1">IFERROR(VLOOKUP($C$5&amp;$A18,'1R_logical_data-model-APR2020'!$B$2:$L$317,10,FALSE),"")</f>
        <v>0</v>
      </c>
      <c r="E18" s="52">
        <f ca="1">IFERROR(VLOOKUP($C$5&amp;$A18,'1R_logical_data-model-APR2020'!$B$2:$L$317,11,FALSE),"")</f>
        <v>0</v>
      </c>
      <c r="F18" s="52" t="str">
        <f ca="1">IFERROR(VLOOKUP($C$5&amp;$A18,'1R_logical_data-model-APR2020'!$B$2:$L$317,9,FALSE),"")</f>
        <v>T</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specialHandling</v>
      </c>
      <c r="C19" s="50" t="str">
        <f ca="1">IFERROR(VLOOKUP($C$5&amp;$A19,'1R_logical_data-model-APR2020'!$B$2:$L$317,8,FALSE),"")</f>
        <v>Special Handling details</v>
      </c>
      <c r="D19" s="51">
        <f ca="1">IFERROR(VLOOKUP($C$5&amp;$A19,'1R_logical_data-model-APR2020'!$B$2:$L$317,10,FALSE),"")</f>
        <v>0</v>
      </c>
      <c r="E19" s="52">
        <f ca="1">IFERROR(VLOOKUP($C$5&amp;$A19,'1R_logical_data-model-APR2020'!$B$2:$L$317,11,FALSE),"")</f>
        <v>0</v>
      </c>
      <c r="F19" s="52" t="str">
        <f ca="1">IFERROR(VLOOKUP($C$5&amp;$A19,'1R_logical_data-model-APR2020'!$B$2:$L$317,9,FALSE),"")</f>
        <v>O</v>
      </c>
      <c r="G19" s="53" t="str">
        <f ca="1">IFERROR(HYPERLINK("#"&amp;VLOOKUP($C$5&amp;$A19,'1R_logical_data-model-APR2020'!$B$2:$L$317,7,FALSE)&amp;"!A1",VLOOKUP($C$5&amp;$A19,'1R_logical_data-model-APR2020'!$B$2:$L$317,7,FALSE)),"")</f>
        <v>SpecialHandling</v>
      </c>
    </row>
    <row r="20" spans="1:7" s="42" customFormat="1" ht="55" customHeight="1" x14ac:dyDescent="0.25">
      <c r="A20" s="56">
        <v>10</v>
      </c>
      <c r="B20" s="54" t="str">
        <f ca="1">IFERROR(VLOOKUP($C$5&amp;$A20,'1R_logical_data-model-APR2020'!$B$2:$L$317,6,FALSE),"")</f>
        <v>transportMovement</v>
      </c>
      <c r="C20" s="50" t="str">
        <f ca="1">IFERROR(VLOOKUP($C$5&amp;$A20,'1R_logical_data-model-APR2020'!$B$2:$L$317,8,FALSE),"")</f>
        <v>Transport segment linked to the request, including the Departure and Arrival locations requested</v>
      </c>
      <c r="D20" s="51">
        <f ca="1">IFERROR(VLOOKUP($C$5&amp;$A20,'1R_logical_data-model-APR2020'!$B$2:$L$317,10,FALSE),"")</f>
        <v>0</v>
      </c>
      <c r="E20" s="52">
        <f ca="1">IFERROR(VLOOKUP($C$5&amp;$A20,'1R_logical_data-model-APR2020'!$B$2:$L$317,11,FALSE),"")</f>
        <v>0</v>
      </c>
      <c r="F20" s="52" t="str">
        <f ca="1">IFERROR(VLOOKUP($C$5&amp;$A20,'1R_logical_data-model-APR2020'!$B$2:$L$317,9,FALSE),"")</f>
        <v>O</v>
      </c>
      <c r="G20" s="53" t="str">
        <f ca="1">IFERROR(HYPERLINK("#"&amp;VLOOKUP($C$5&amp;$A20,'1R_logical_data-model-APR2020'!$B$2:$L$317,7,FALSE)&amp;"!A1",VLOOKUP($C$5&amp;$A20,'1R_logical_data-model-APR2020'!$B$2:$L$317,7,FALSE)),"")</f>
        <v>TransportSegment</v>
      </c>
    </row>
    <row r="21" spans="1:7" s="42" customFormat="1" ht="55" customHeight="1" x14ac:dyDescent="0.25">
      <c r="A21" s="56">
        <v>11</v>
      </c>
      <c r="B21" s="54" t="str">
        <f ca="1">IFERROR(VLOOKUP($C$5&amp;$A21,'1R_logical_data-model-APR2020'!$B$2:$L$317,6,FALSE),"")</f>
        <v>unitPreference</v>
      </c>
      <c r="C21" s="50" t="str">
        <f ca="1">IFERROR(VLOOKUP($C$5&amp;$A21,'1R_logical_data-model-APR2020'!$B$2:$L$317,8,FALSE),"")</f>
        <v>Unit preferences of the request (e.g. kg or cm)</v>
      </c>
      <c r="D21" s="51">
        <f ca="1">IFERROR(VLOOKUP($C$5&amp;$A21,'1R_logical_data-model-APR2020'!$B$2:$L$317,10,FALSE),"")</f>
        <v>0</v>
      </c>
      <c r="E21" s="52" t="str">
        <f ca="1">IFERROR(VLOOKUP($C$5&amp;$A21,'1R_logical_data-model-APR2020'!$B$2:$L$317,11,FALSE),"")</f>
        <v>n</v>
      </c>
      <c r="F21" s="52" t="str">
        <f ca="1">IFERROR(VLOOKUP($C$5&amp;$A21,'1R_logical_data-model-APR2020'!$B$2:$L$317,9,FALSE),"")</f>
        <v>O</v>
      </c>
      <c r="G21" s="53" t="str">
        <f ca="1">IFERROR(HYPERLINK("#"&amp;VLOOKUP($C$5&amp;$A21,'1R_logical_data-model-APR2020'!$B$2:$L$317,7,FALSE)&amp;"!A1",VLOOKUP($C$5&amp;$A21,'1R_logical_data-model-APR2020'!$B$2:$L$317,7,FALSE)),"")</f>
        <v>Value</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31" priority="2">
      <formula>$B11=""</formula>
    </cfRule>
  </conditionalFormatting>
  <conditionalFormatting sqref="B12:G40">
    <cfRule type="expression" dxfId="30" priority="1">
      <formula>$B12=""</formula>
    </cfRule>
  </conditionalFormatting>
  <hyperlinks>
    <hyperlink ref="E5:E6" location="Display!A1" display="Back to Display" xr:uid="{108665C1-3DFC-4262-BCF4-7E8085E885A5}"/>
    <hyperlink ref="E5:G6" location="'MOP vs Data Model'!A1" display="Back to &quot;MOP vs Data Model&quot; screen" xr:uid="{51C88682-8738-4EA6-B46F-8686D793A179}"/>
  </hyperlinks>
  <pageMargins left="0.7" right="0.7" top="0.75" bottom="0.75" header="0.3" footer="0.3"/>
  <pageSetup orientation="portrait" horizontalDpi="1200" verticalDpi="1200"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A5B00-CCE8-4365-BBBB-EBD1E2986A17}">
  <sheetPr codeName="Sheet36">
    <tabColor rgb="FF00B050"/>
  </sheetPr>
  <dimension ref="A5:G40"/>
  <sheetViews>
    <sheetView showGridLines="0" zoomScaleNormal="100" workbookViewId="0">
      <selection activeCell="B14" sqref="B14"/>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Product</v>
      </c>
      <c r="E5" s="110" t="s">
        <v>746</v>
      </c>
      <c r="F5" s="110"/>
      <c r="G5" s="110"/>
    </row>
    <row r="6" spans="1:7" x14ac:dyDescent="0.25">
      <c r="B6" s="46" t="s">
        <v>729</v>
      </c>
      <c r="C6" s="48" t="str">
        <f ca="1">VLOOKUP(C5,parameters!$B$97:$C$142,2,FALSE)</f>
        <v>Logistic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characteristics</v>
      </c>
      <c r="C11" s="50" t="str">
        <f ca="1">IFERROR(VLOOKUP($C$5&amp;$A11,'1R_logical_data-model-APR2020'!$B$2:$L$317,8,FALSE),"")</f>
        <v>Charateristics of the product</v>
      </c>
      <c r="D11" s="51">
        <f ca="1">IFERROR(VLOOKUP($C$5&amp;$A11,'1R_logical_data-model-APR2020'!$B$2:$L$317,10,FALSE),"")</f>
        <v>0</v>
      </c>
      <c r="E11" s="52">
        <f ca="1">IFERROR(VLOOKUP($C$5&amp;$A11,'1R_logical_data-model-APR2020'!$B$2:$L$317,11,FALSE),"")</f>
        <v>0</v>
      </c>
      <c r="F11" s="52">
        <f ca="1">IFERROR(VLOOKUP($C$5&amp;$A11,'1R_logical_data-model-APR2020'!$B$2:$L$317,9,FALSE),"")</f>
        <v>0</v>
      </c>
      <c r="G11" s="53" t="str">
        <f ca="1">IFERROR(HYPERLINK("#"&amp;VLOOKUP($C$5&amp;$A11,'1R_logical_data-model-APR2020'!$B$2:$L$317,7,FALSE)&amp;"!A1",VLOOKUP($C$5&amp;$A11,'1R_logical_data-model-APR2020'!$B$2:$L$317,7,FALSE)),"")</f>
        <v>Characteristics</v>
      </c>
    </row>
    <row r="12" spans="1:7" s="42" customFormat="1" ht="55" customHeight="1" x14ac:dyDescent="0.25">
      <c r="A12" s="56">
        <v>2</v>
      </c>
      <c r="B12" s="54" t="str">
        <f ca="1">IFERROR(VLOOKUP($C$5&amp;$A12,'1R_logical_data-model-APR2020'!$B$2:$L$317,6,FALSE),"")</f>
        <v>commodityCode</v>
      </c>
      <c r="C12" s="50" t="str">
        <f ca="1">IFERROR(VLOOKUP($C$5&amp;$A12,'1R_logical_data-model-APR2020'!$B$2:$L$317,8,FALSE),"")</f>
        <v>Unique Commodity Code e.g. 391721 - Tubes, Pipes And Hoses, Rigid, Of Polymers Of Ethylene</v>
      </c>
      <c r="D12" s="51" t="str">
        <f ca="1">IFERROR(VLOOKUP($C$5&amp;$A12,'1R_logical_data-model-APR2020'!$B$2:$L$317,10,FALSE),"")</f>
        <v>M</v>
      </c>
      <c r="E12" s="52">
        <f ca="1">IFERROR(VLOOKUP($C$5&amp;$A12,'1R_logical_data-model-APR2020'!$B$2:$L$317,11,FALSE),"")</f>
        <v>0</v>
      </c>
      <c r="F12" s="52" t="str">
        <f ca="1">IFERROR(VLOOKUP($C$5&amp;$A12,'1R_logical_data-model-APR2020'!$B$2:$L$317,9,FALSE),"")</f>
        <v>T</v>
      </c>
      <c r="G12" s="53" t="str">
        <f ca="1">IFERROR(HYPERLINK("#"&amp;VLOOKUP($C$5&amp;$A12,'1R_logical_data-model-APR2020'!$B$2:$L$317,7,FALSE)&amp;"!A1",VLOOKUP($C$5&amp;$A12,'1R_logical_data-model-APR2020'!$B$2:$L$317,7,FALSE)),"")</f>
        <v/>
      </c>
    </row>
    <row r="13" spans="1:7" s="42" customFormat="1" ht="55" customHeight="1" x14ac:dyDescent="0.25">
      <c r="A13" s="56">
        <v>3</v>
      </c>
      <c r="B13" s="54" t="str">
        <f ca="1">IFERROR(VLOOKUP($C$5&amp;$A13,'1R_logical_data-model-APR2020'!$B$2:$L$317,6,FALSE),"")</f>
        <v>commodityDescription</v>
      </c>
      <c r="C13" s="50" t="str">
        <f ca="1">IFERROR(VLOOKUP($C$5&amp;$A13,'1R_logical_data-model-APR2020'!$B$2:$L$317,8,FALSE),"")</f>
        <v>Commodity description</v>
      </c>
      <c r="D13" s="51" t="str">
        <f ca="1">IFERROR(VLOOKUP($C$5&amp;$A13,'1R_logical_data-model-APR2020'!$B$2:$L$317,10,FALSE),"")</f>
        <v>M</v>
      </c>
      <c r="E13" s="52">
        <f ca="1">IFERROR(VLOOKUP($C$5&amp;$A13,'1R_logical_data-model-APR2020'!$B$2:$L$317,11,FALSE),"")</f>
        <v>0</v>
      </c>
      <c r="F13" s="52" t="str">
        <f ca="1">IFERROR(VLOOKUP($C$5&amp;$A13,'1R_logical_data-model-APR2020'!$B$2:$L$317,9,FALSE),"")</f>
        <v>T</v>
      </c>
      <c r="G13" s="53" t="str">
        <f ca="1">IFERROR(HYPERLINK("#"&amp;VLOOKUP($C$5&amp;$A13,'1R_logical_data-model-APR2020'!$B$2:$L$317,7,FALSE)&amp;"!A1",VLOOKUP($C$5&amp;$A13,'1R_logical_data-model-APR2020'!$B$2:$L$317,7,FALSE)),"")</f>
        <v/>
      </c>
    </row>
    <row r="14" spans="1:7" s="42" customFormat="1" ht="55" customHeight="1" x14ac:dyDescent="0.25">
      <c r="A14" s="56">
        <v>4</v>
      </c>
      <c r="B14" s="54" t="str">
        <f ca="1">IFERROR(VLOOKUP($C$5&amp;$A14,'1R_logical_data-model-APR2020'!$B$2:$L$317,6,FALSE),"")</f>
        <v>commodityName</v>
      </c>
      <c r="C14" s="50" t="str">
        <f ca="1">IFERROR(VLOOKUP($C$5&amp;$A14,'1R_logical_data-model-APR2020'!$B$2:$L$317,8,FALSE),"")</f>
        <v>If no Code provided, name of commodity</v>
      </c>
      <c r="D14" s="51">
        <f ca="1">IFERROR(VLOOKUP($C$5&amp;$A14,'1R_logical_data-model-APR2020'!$B$2:$L$317,10,FALSE),"")</f>
        <v>0</v>
      </c>
      <c r="E14" s="52" t="str">
        <f ca="1">IFERROR(VLOOKUP($C$5&amp;$A14,'1R_logical_data-model-APR2020'!$B$2:$L$317,11,FALSE),"")</f>
        <v>n</v>
      </c>
      <c r="F14" s="52" t="str">
        <f ca="1">IFERROR(VLOOKUP($C$5&amp;$A14,'1R_logical_data-model-APR2020'!$B$2:$L$317,9,FALSE),"")</f>
        <v>T</v>
      </c>
      <c r="G14" s="53" t="str">
        <f ca="1">IFERROR(HYPERLINK("#"&amp;VLOOKUP($C$5&amp;$A14,'1R_logical_data-model-APR2020'!$B$2:$L$317,7,FALSE)&amp;"!A1",VLOOKUP($C$5&amp;$A14,'1R_logical_data-model-APR2020'!$B$2:$L$317,7,FALSE)),"")</f>
        <v/>
      </c>
    </row>
    <row r="15" spans="1:7" s="42" customFormat="1" ht="55" customHeight="1" x14ac:dyDescent="0.25">
      <c r="A15" s="56">
        <v>5</v>
      </c>
      <c r="B15" s="54" t="str">
        <f ca="1">IFERROR(VLOOKUP($C$5&amp;$A15,'1R_logical_data-model-APR2020'!$B$2:$L$317,6,FALSE),"")</f>
        <v>commodityType</v>
      </c>
      <c r="C15" s="50" t="str">
        <f ca="1">IFERROR(VLOOKUP($C$5&amp;$A15,'1R_logical_data-model-APR2020'!$B$2:$L$317,8,FALSE),"")</f>
        <v>Issuer of the Commodity Code - e.g. Brussels Tariff Nomenclature, EU Harmonized System Code, UN Standard International Trade…</v>
      </c>
      <c r="D15" s="51" t="str">
        <f ca="1">IFERROR(VLOOKUP($C$5&amp;$A15,'1R_logical_data-model-APR2020'!$B$2:$L$317,10,FALSE),"")</f>
        <v>M</v>
      </c>
      <c r="E15" s="52">
        <f ca="1">IFERROR(VLOOKUP($C$5&amp;$A15,'1R_logical_data-model-APR2020'!$B$2:$L$317,11,FALSE),"")</f>
        <v>0</v>
      </c>
      <c r="F15" s="52" t="str">
        <f ca="1">IFERROR(VLOOKUP($C$5&amp;$A15,'1R_logical_data-model-APR2020'!$B$2:$L$317,9,FALSE),"")</f>
        <v>T</v>
      </c>
      <c r="G15" s="53" t="str">
        <f ca="1">IFERROR(HYPERLINK("#"&amp;VLOOKUP($C$5&amp;$A15,'1R_logical_data-model-APR2020'!$B$2:$L$317,7,FALSE)&amp;"!A1",VLOOKUP($C$5&amp;$A15,'1R_logical_data-model-APR2020'!$B$2:$L$317,7,FALSE)),"")</f>
        <v/>
      </c>
    </row>
    <row r="16" spans="1:7" s="42" customFormat="1" ht="55" customHeight="1" x14ac:dyDescent="0.25">
      <c r="A16" s="56">
        <v>6</v>
      </c>
      <c r="B16" s="54" t="str">
        <f ca="1">IFERROR(VLOOKUP($C$5&amp;$A16,'1R_logical_data-model-APR2020'!$B$2:$L$317,6,FALSE),"")</f>
        <v>manufacturer</v>
      </c>
      <c r="C16" s="50" t="str">
        <f ca="1">IFERROR(VLOOKUP($C$5&amp;$A16,'1R_logical_data-model-APR2020'!$B$2:$L$317,8,FALSE),"")</f>
        <v>Manufacturing company details and contacts</v>
      </c>
      <c r="D16" s="51">
        <f ca="1">IFERROR(VLOOKUP($C$5&amp;$A16,'1R_logical_data-model-APR2020'!$B$2:$L$317,10,FALSE),"")</f>
        <v>0</v>
      </c>
      <c r="E16" s="52">
        <f ca="1">IFERROR(VLOOKUP($C$5&amp;$A16,'1R_logical_data-model-APR2020'!$B$2:$L$317,11,FALSE),"")</f>
        <v>0</v>
      </c>
      <c r="F16" s="52" t="str">
        <f ca="1">IFERROR(VLOOKUP($C$5&amp;$A16,'1R_logical_data-model-APR2020'!$B$2:$L$317,9,FALSE),"")</f>
        <v>E</v>
      </c>
      <c r="G16" s="53" t="str">
        <f ca="1">IFERROR(HYPERLINK("#"&amp;VLOOKUP($C$5&amp;$A16,'1R_logical_data-model-APR2020'!$B$2:$L$317,7,FALSE)&amp;"!A1",VLOOKUP($C$5&amp;$A16,'1R_logical_data-model-APR2020'!$B$2:$L$317,7,FALSE)),"")</f>
        <v>Company</v>
      </c>
    </row>
    <row r="17" spans="1:7" s="42" customFormat="1" ht="55" customHeight="1" x14ac:dyDescent="0.25">
      <c r="A17" s="56">
        <v>7</v>
      </c>
      <c r="B17" s="54" t="str">
        <f ca="1">IFERROR(VLOOKUP($C$5&amp;$A17,'1R_logical_data-model-APR2020'!$B$2:$L$317,6,FALSE),"")</f>
        <v>otherIdentifier</v>
      </c>
      <c r="C17" s="50" t="str">
        <f ca="1">IFERROR(VLOOKUP($C$5&amp;$A17,'1R_logical_data-model-APR2020'!$B$2:$L$317,8,FALSE),"")</f>
        <v>Other product identifier (e.g. Bar code, UPC, EAN, Amazon…)</v>
      </c>
      <c r="D17" s="51">
        <f ca="1">IFERROR(VLOOKUP($C$5&amp;$A17,'1R_logical_data-model-APR2020'!$B$2:$L$317,10,FALSE),"")</f>
        <v>0</v>
      </c>
      <c r="E17" s="52" t="str">
        <f ca="1">IFERROR(VLOOKUP($C$5&amp;$A17,'1R_logical_data-model-APR2020'!$B$2:$L$317,11,FALSE),"")</f>
        <v>n</v>
      </c>
      <c r="F17" s="52" t="str">
        <f ca="1">IFERROR(VLOOKUP($C$5&amp;$A17,'1R_logical_data-model-APR2020'!$B$2:$L$317,9,FALSE),"")</f>
        <v>E</v>
      </c>
      <c r="G17" s="53" t="str">
        <f ca="1">IFERROR(HYPERLINK("#"&amp;VLOOKUP($C$5&amp;$A17,'1R_logical_data-model-APR2020'!$B$2:$L$317,7,FALSE)&amp;"!A1",VLOOKUP($C$5&amp;$A17,'1R_logical_data-model-APR2020'!$B$2:$L$317,7,FALSE)),"")</f>
        <v>OtherIdentifier</v>
      </c>
    </row>
    <row r="18" spans="1:7" s="42" customFormat="1" ht="55" customHeight="1" x14ac:dyDescent="0.25">
      <c r="A18" s="56">
        <v>8</v>
      </c>
      <c r="B18" s="54" t="str">
        <f ca="1">IFERROR(VLOOKUP($C$5&amp;$A18,'1R_logical_data-model-APR2020'!$B$2:$L$317,6,FALSE),"")</f>
        <v>productDescription</v>
      </c>
      <c r="C18" s="50" t="str">
        <f ca="1">IFERROR(VLOOKUP($C$5&amp;$A18,'1R_logical_data-model-APR2020'!$B$2:$L$317,8,FALSE),"")</f>
        <v>Product description</v>
      </c>
      <c r="D18" s="51">
        <f ca="1">IFERROR(VLOOKUP($C$5&amp;$A18,'1R_logical_data-model-APR2020'!$B$2:$L$317,10,FALSE),"")</f>
        <v>0</v>
      </c>
      <c r="E18" s="52">
        <f ca="1">IFERROR(VLOOKUP($C$5&amp;$A18,'1R_logical_data-model-APR2020'!$B$2:$L$317,11,FALSE),"")</f>
        <v>0</v>
      </c>
      <c r="F18" s="52" t="str">
        <f ca="1">IFERROR(VLOOKUP($C$5&amp;$A18,'1R_logical_data-model-APR2020'!$B$2:$L$317,9,FALSE),"")</f>
        <v>T</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productIdentifier</v>
      </c>
      <c r="C19" s="50" t="str">
        <f ca="1">IFERROR(VLOOKUP($C$5&amp;$A19,'1R_logical_data-model-APR2020'!$B$2:$L$317,8,FALSE),"")</f>
        <v>Manufacturer's unique product identifier</v>
      </c>
      <c r="D19" s="51">
        <f ca="1">IFERROR(VLOOKUP($C$5&amp;$A19,'1R_logical_data-model-APR2020'!$B$2:$L$317,10,FALSE),"")</f>
        <v>0</v>
      </c>
      <c r="E19" s="52">
        <f ca="1">IFERROR(VLOOKUP($C$5&amp;$A19,'1R_logical_data-model-APR2020'!$B$2:$L$317,11,FALSE),"")</f>
        <v>0</v>
      </c>
      <c r="F19" s="52" t="str">
        <f ca="1">IFERROR(VLOOKUP($C$5&amp;$A19,'1R_logical_data-model-APR2020'!$B$2:$L$317,9,FALSE),"")</f>
        <v>T</v>
      </c>
      <c r="G19" s="53" t="str">
        <f ca="1">IFERROR(HYPERLINK("#"&amp;VLOOKUP($C$5&amp;$A19,'1R_logical_data-model-APR2020'!$B$2:$L$317,7,FALSE)&amp;"!A1",VLOOKUP($C$5&amp;$A19,'1R_logical_data-model-APR2020'!$B$2:$L$317,7,FALSE)),"")</f>
        <v/>
      </c>
    </row>
    <row r="20" spans="1:7" s="42" customFormat="1" ht="55" customHeight="1" x14ac:dyDescent="0.25">
      <c r="A20" s="56">
        <v>10</v>
      </c>
      <c r="B20" s="54" t="str">
        <f ca="1">IFERROR(VLOOKUP($C$5&amp;$A20,'1R_logical_data-model-APR2020'!$B$2:$L$317,6,FALSE),"")</f>
        <v>uNNumber</v>
      </c>
      <c r="C20" s="50" t="str">
        <f ca="1">IFERROR(VLOOKUP($C$5&amp;$A20,'1R_logical_data-model-APR2020'!$B$2:$L$317,8,FALSE),"")</f>
        <v>Reference identifying the United Nations Dangerous Goods serial number assigned within the UN to substances and articles contained in a list of the dangerous goods most commonly carried. e.g. 1189 - Ethylene glycol monomethyl ether acetate</v>
      </c>
      <c r="D20" s="51">
        <f ca="1">IFERROR(VLOOKUP($C$5&amp;$A20,'1R_logical_data-model-APR2020'!$B$2:$L$317,10,FALSE),"")</f>
        <v>0</v>
      </c>
      <c r="E20" s="52">
        <f ca="1">IFERROR(VLOOKUP($C$5&amp;$A20,'1R_logical_data-model-APR2020'!$B$2:$L$317,11,FALSE),"")</f>
        <v>0</v>
      </c>
      <c r="F20" s="52" t="str">
        <f ca="1">IFERROR(VLOOKUP($C$5&amp;$A20,'1R_logical_data-model-APR2020'!$B$2:$L$317,9,FALSE),"")</f>
        <v>T</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
      </c>
      <c r="C21" s="50" t="str">
        <f ca="1">IFERROR(VLOOKUP($C$5&amp;$A21,'1R_logical_data-model-APR2020'!$B$2:$L$317,8,FALSE),"")</f>
        <v/>
      </c>
      <c r="D21" s="51" t="str">
        <f ca="1">IFERROR(VLOOKUP($C$5&amp;$A21,'1R_logical_data-model-APR2020'!$B$2:$L$317,10,FALSE),"")</f>
        <v/>
      </c>
      <c r="E21" s="52" t="str">
        <f ca="1">IFERROR(VLOOKUP($C$5&amp;$A21,'1R_logical_data-model-APR2020'!$B$2:$L$317,11,FALSE),"")</f>
        <v/>
      </c>
      <c r="F21" s="52" t="str">
        <f ca="1">IFERROR(VLOOKUP($C$5&amp;$A21,'1R_logical_data-model-APR2020'!$B$2:$L$317,9,FALSE),"")</f>
        <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29" priority="2">
      <formula>$B11=""</formula>
    </cfRule>
  </conditionalFormatting>
  <conditionalFormatting sqref="B12:G40">
    <cfRule type="expression" dxfId="28" priority="1">
      <formula>$B12=""</formula>
    </cfRule>
  </conditionalFormatting>
  <hyperlinks>
    <hyperlink ref="E5:E6" location="Display!A1" display="Back to Display" xr:uid="{7E76BEE2-3214-4DE4-B4FA-AC000D06DAED}"/>
    <hyperlink ref="E5:G6" location="'MOP vs Data Model'!A1" display="Back to &quot;MOP vs Data Model&quot; screen" xr:uid="{037E4C7F-EB62-4E71-A461-B0EEC48967E5}"/>
  </hyperlinks>
  <pageMargins left="0.7" right="0.7" top="0.75" bottom="0.75" header="0.3" footer="0.3"/>
  <pageSetup orientation="portrait" horizontalDpi="1200" verticalDpi="1200"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7F3DA-36C6-4360-A5F0-6D1C15C1BF0B}">
  <sheetPr codeName="Sheet35">
    <tabColor rgb="FF00B050"/>
  </sheetPr>
  <dimension ref="A5:G40"/>
  <sheetViews>
    <sheetView showGridLines="0" zoomScaleNormal="100" workbookViewId="0">
      <selection activeCell="B14" sqref="B14"/>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Price</v>
      </c>
      <c r="E5" s="110" t="s">
        <v>746</v>
      </c>
      <c r="F5" s="110"/>
      <c r="G5" s="110"/>
    </row>
    <row r="6" spans="1:7" x14ac:dyDescent="0.25">
      <c r="B6" s="46" t="s">
        <v>729</v>
      </c>
      <c r="C6" s="48" t="str">
        <f ca="1">VLOOKUP(C5,parameters!$B$97:$C$142,2,FALSE)</f>
        <v>Logistic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grandTotal</v>
      </c>
      <c r="C11" s="50" t="str">
        <f ca="1">IFERROR(VLOOKUP($C$5&amp;$A11,'1R_logical_data-model-APR2020'!$B$2:$L$317,8,FALSE),"")</f>
        <v>Total price</v>
      </c>
      <c r="D11" s="51">
        <f ca="1">IFERROR(VLOOKUP($C$5&amp;$A11,'1R_logical_data-model-APR2020'!$B$2:$L$317,10,FALSE),"")</f>
        <v>0</v>
      </c>
      <c r="E11" s="52">
        <f ca="1">IFERROR(VLOOKUP($C$5&amp;$A11,'1R_logical_data-model-APR2020'!$B$2:$L$317,11,FALSE),"")</f>
        <v>0</v>
      </c>
      <c r="F11" s="52" t="str">
        <f ca="1">IFERROR(VLOOKUP($C$5&amp;$A11,'1R_logical_data-model-APR2020'!$B$2:$L$317,9,FALSE),"")</f>
        <v>N</v>
      </c>
      <c r="G11" s="53" t="str">
        <f ca="1">IFERROR(HYPERLINK("#"&amp;VLOOKUP($C$5&amp;$A11,'1R_logical_data-model-APR2020'!$B$2:$L$317,7,FALSE)&amp;"!A1",VLOOKUP($C$5&amp;$A11,'1R_logical_data-model-APR2020'!$B$2:$L$317,7,FALSE)),"")</f>
        <v/>
      </c>
    </row>
    <row r="12" spans="1:7" s="42" customFormat="1" ht="55" customHeight="1" x14ac:dyDescent="0.25">
      <c r="A12" s="56">
        <v>2</v>
      </c>
      <c r="B12" s="54" t="str">
        <f ca="1">IFERROR(VLOOKUP($C$5&amp;$A12,'1R_logical_data-model-APR2020'!$B$2:$L$317,6,FALSE),"")</f>
        <v>ratings</v>
      </c>
      <c r="C12" s="50" t="str">
        <f ca="1">IFERROR(VLOOKUP($C$5&amp;$A12,'1R_logical_data-model-APR2020'!$B$2:$L$317,8,FALSE),"")</f>
        <v>Rating used for pricing</v>
      </c>
      <c r="D12" s="51">
        <f ca="1">IFERROR(VLOOKUP($C$5&amp;$A12,'1R_logical_data-model-APR2020'!$B$2:$L$317,10,FALSE),"")</f>
        <v>0</v>
      </c>
      <c r="E12" s="52">
        <f ca="1">IFERROR(VLOOKUP($C$5&amp;$A12,'1R_logical_data-model-APR2020'!$B$2:$L$317,11,FALSE),"")</f>
        <v>0</v>
      </c>
      <c r="F12" s="52">
        <f ca="1">IFERROR(VLOOKUP($C$5&amp;$A12,'1R_logical_data-model-APR2020'!$B$2:$L$317,9,FALSE),"")</f>
        <v>0</v>
      </c>
      <c r="G12" s="53" t="str">
        <f ca="1">IFERROR(HYPERLINK("#"&amp;VLOOKUP($C$5&amp;$A12,'1R_logical_data-model-APR2020'!$B$2:$L$317,7,FALSE)&amp;"!A1",VLOOKUP($C$5&amp;$A12,'1R_logical_data-model-APR2020'!$B$2:$L$317,7,FALSE)),"")</f>
        <v>Ratings</v>
      </c>
    </row>
    <row r="13" spans="1:7" s="42" customFormat="1" ht="55" customHeight="1" x14ac:dyDescent="0.25">
      <c r="A13" s="56">
        <v>3</v>
      </c>
      <c r="B13" s="54" t="str">
        <f ca="1">IFERROR(VLOOKUP($C$5&amp;$A13,'1R_logical_data-model-APR2020'!$B$2:$L$317,6,FALSE),"")</f>
        <v>validTo</v>
      </c>
      <c r="C13" s="50" t="str">
        <f ca="1">IFERROR(VLOOKUP($C$5&amp;$A13,'1R_logical_data-model-APR2020'!$B$2:$L$317,8,FALSE),"")</f>
        <v>Terms of validity</v>
      </c>
      <c r="D13" s="51">
        <f ca="1">IFERROR(VLOOKUP($C$5&amp;$A13,'1R_logical_data-model-APR2020'!$B$2:$L$317,10,FALSE),"")</f>
        <v>0</v>
      </c>
      <c r="E13" s="52">
        <f ca="1">IFERROR(VLOOKUP($C$5&amp;$A13,'1R_logical_data-model-APR2020'!$B$2:$L$317,11,FALSE),"")</f>
        <v>0</v>
      </c>
      <c r="F13" s="52" t="str">
        <f ca="1">IFERROR(VLOOKUP($C$5&amp;$A13,'1R_logical_data-model-APR2020'!$B$2:$L$317,9,FALSE),"")</f>
        <v>D</v>
      </c>
      <c r="G13" s="53" t="str">
        <f ca="1">IFERROR(HYPERLINK("#"&amp;VLOOKUP($C$5&amp;$A13,'1R_logical_data-model-APR2020'!$B$2:$L$317,7,FALSE)&amp;"!A1",VLOOKUP($C$5&amp;$A13,'1R_logical_data-model-APR2020'!$B$2:$L$317,7,FALSE)),"")</f>
        <v/>
      </c>
    </row>
    <row r="14" spans="1:7" s="42" customFormat="1" ht="55" customHeight="1" x14ac:dyDescent="0.25">
      <c r="A14" s="56">
        <v>4</v>
      </c>
      <c r="B14" s="54" t="str">
        <f ca="1">IFERROR(VLOOKUP($C$5&amp;$A14,'1R_logical_data-model-APR2020'!$B$2:$L$317,6,FALSE),"")</f>
        <v/>
      </c>
      <c r="C14" s="50" t="str">
        <f ca="1">IFERROR(VLOOKUP($C$5&amp;$A14,'1R_logical_data-model-APR2020'!$B$2:$L$317,8,FALSE),"")</f>
        <v/>
      </c>
      <c r="D14" s="51" t="str">
        <f ca="1">IFERROR(VLOOKUP($C$5&amp;$A14,'1R_logical_data-model-APR2020'!$B$2:$L$317,10,FALSE),"")</f>
        <v/>
      </c>
      <c r="E14" s="52" t="str">
        <f ca="1">IFERROR(VLOOKUP($C$5&amp;$A14,'1R_logical_data-model-APR2020'!$B$2:$L$317,11,FALSE),"")</f>
        <v/>
      </c>
      <c r="F14" s="52" t="str">
        <f ca="1">IFERROR(VLOOKUP($C$5&amp;$A14,'1R_logical_data-model-APR2020'!$B$2:$L$317,9,FALSE),"")</f>
        <v/>
      </c>
      <c r="G14" s="53" t="str">
        <f ca="1">IFERROR(HYPERLINK("#"&amp;VLOOKUP($C$5&amp;$A14,'1R_logical_data-model-APR2020'!$B$2:$L$317,7,FALSE)&amp;"!A1",VLOOKUP($C$5&amp;$A14,'1R_logical_data-model-APR2020'!$B$2:$L$317,7,FALSE)),"")</f>
        <v/>
      </c>
    </row>
    <row r="15" spans="1:7" s="42" customFormat="1" ht="55" customHeight="1" x14ac:dyDescent="0.25">
      <c r="A15" s="56">
        <v>5</v>
      </c>
      <c r="B15" s="54" t="str">
        <f ca="1">IFERROR(VLOOKUP($C$5&amp;$A15,'1R_logical_data-model-APR2020'!$B$2:$L$317,6,FALSE),"")</f>
        <v/>
      </c>
      <c r="C15" s="50" t="str">
        <f ca="1">IFERROR(VLOOKUP($C$5&amp;$A15,'1R_logical_data-model-APR2020'!$B$2:$L$317,8,FALSE),"")</f>
        <v/>
      </c>
      <c r="D15" s="51" t="str">
        <f ca="1">IFERROR(VLOOKUP($C$5&amp;$A15,'1R_logical_data-model-APR2020'!$B$2:$L$317,10,FALSE),"")</f>
        <v/>
      </c>
      <c r="E15" s="52" t="str">
        <f ca="1">IFERROR(VLOOKUP($C$5&amp;$A15,'1R_logical_data-model-APR2020'!$B$2:$L$317,11,FALSE),"")</f>
        <v/>
      </c>
      <c r="F15" s="52" t="str">
        <f ca="1">IFERROR(VLOOKUP($C$5&amp;$A15,'1R_logical_data-model-APR2020'!$B$2:$L$317,9,FALSE),"")</f>
        <v/>
      </c>
      <c r="G15" s="53" t="str">
        <f ca="1">IFERROR(HYPERLINK("#"&amp;VLOOKUP($C$5&amp;$A15,'1R_logical_data-model-APR2020'!$B$2:$L$317,7,FALSE)&amp;"!A1",VLOOKUP($C$5&amp;$A15,'1R_logical_data-model-APR2020'!$B$2:$L$317,7,FALSE)),"")</f>
        <v/>
      </c>
    </row>
    <row r="16" spans="1:7" s="42" customFormat="1" ht="55" customHeight="1" x14ac:dyDescent="0.25">
      <c r="A16" s="56">
        <v>6</v>
      </c>
      <c r="B16" s="54" t="str">
        <f ca="1">IFERROR(VLOOKUP($C$5&amp;$A16,'1R_logical_data-model-APR2020'!$B$2:$L$317,6,FALSE),"")</f>
        <v/>
      </c>
      <c r="C16" s="50" t="str">
        <f ca="1">IFERROR(VLOOKUP($C$5&amp;$A16,'1R_logical_data-model-APR2020'!$B$2:$L$317,8,FALSE),"")</f>
        <v/>
      </c>
      <c r="D16" s="51" t="str">
        <f ca="1">IFERROR(VLOOKUP($C$5&amp;$A16,'1R_logical_data-model-APR2020'!$B$2:$L$317,10,FALSE),"")</f>
        <v/>
      </c>
      <c r="E16" s="52" t="str">
        <f ca="1">IFERROR(VLOOKUP($C$5&amp;$A16,'1R_logical_data-model-APR2020'!$B$2:$L$317,11,FALSE),"")</f>
        <v/>
      </c>
      <c r="F16" s="52" t="str">
        <f ca="1">IFERROR(VLOOKUP($C$5&amp;$A16,'1R_logical_data-model-APR2020'!$B$2:$L$317,9,FALSE),"")</f>
        <v/>
      </c>
      <c r="G16" s="53" t="str">
        <f ca="1">IFERROR(HYPERLINK("#"&amp;VLOOKUP($C$5&amp;$A16,'1R_logical_data-model-APR2020'!$B$2:$L$317,7,FALSE)&amp;"!A1",VLOOKUP($C$5&amp;$A16,'1R_logical_data-model-APR2020'!$B$2:$L$317,7,FALSE)),"")</f>
        <v/>
      </c>
    </row>
    <row r="17" spans="1:7" s="42" customFormat="1" ht="55" customHeight="1" x14ac:dyDescent="0.25">
      <c r="A17" s="56">
        <v>7</v>
      </c>
      <c r="B17" s="54" t="str">
        <f ca="1">IFERROR(VLOOKUP($C$5&amp;$A17,'1R_logical_data-model-APR2020'!$B$2:$L$317,6,FALSE),"")</f>
        <v/>
      </c>
      <c r="C17" s="50" t="str">
        <f ca="1">IFERROR(VLOOKUP($C$5&amp;$A17,'1R_logical_data-model-APR2020'!$B$2:$L$317,8,FALSE),"")</f>
        <v/>
      </c>
      <c r="D17" s="51" t="str">
        <f ca="1">IFERROR(VLOOKUP($C$5&amp;$A17,'1R_logical_data-model-APR2020'!$B$2:$L$317,10,FALSE),"")</f>
        <v/>
      </c>
      <c r="E17" s="52" t="str">
        <f ca="1">IFERROR(VLOOKUP($C$5&amp;$A17,'1R_logical_data-model-APR2020'!$B$2:$L$317,11,FALSE),"")</f>
        <v/>
      </c>
      <c r="F17" s="52" t="str">
        <f ca="1">IFERROR(VLOOKUP($C$5&amp;$A17,'1R_logical_data-model-APR2020'!$B$2:$L$317,9,FALSE),"")</f>
        <v/>
      </c>
      <c r="G17" s="53" t="str">
        <f ca="1">IFERROR(HYPERLINK("#"&amp;VLOOKUP($C$5&amp;$A17,'1R_logical_data-model-APR2020'!$B$2:$L$317,7,FALSE)&amp;"!A1",VLOOKUP($C$5&amp;$A17,'1R_logical_data-model-APR2020'!$B$2:$L$317,7,FALSE)),"")</f>
        <v/>
      </c>
    </row>
    <row r="18" spans="1:7" s="42" customFormat="1" ht="55" customHeight="1" x14ac:dyDescent="0.25">
      <c r="A18" s="56">
        <v>8</v>
      </c>
      <c r="B18" s="54" t="str">
        <f ca="1">IFERROR(VLOOKUP($C$5&amp;$A18,'1R_logical_data-model-APR2020'!$B$2:$L$317,6,FALSE),"")</f>
        <v/>
      </c>
      <c r="C18" s="50" t="str">
        <f ca="1">IFERROR(VLOOKUP($C$5&amp;$A18,'1R_logical_data-model-APR2020'!$B$2:$L$317,8,FALSE),"")</f>
        <v/>
      </c>
      <c r="D18" s="51" t="str">
        <f ca="1">IFERROR(VLOOKUP($C$5&amp;$A18,'1R_logical_data-model-APR2020'!$B$2:$L$317,10,FALSE),"")</f>
        <v/>
      </c>
      <c r="E18" s="52" t="str">
        <f ca="1">IFERROR(VLOOKUP($C$5&amp;$A18,'1R_logical_data-model-APR2020'!$B$2:$L$317,11,FALSE),"")</f>
        <v/>
      </c>
      <c r="F18" s="52" t="str">
        <f ca="1">IFERROR(VLOOKUP($C$5&amp;$A18,'1R_logical_data-model-APR2020'!$B$2:$L$317,9,FALSE),"")</f>
        <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
      </c>
      <c r="C19" s="50" t="str">
        <f ca="1">IFERROR(VLOOKUP($C$5&amp;$A19,'1R_logical_data-model-APR2020'!$B$2:$L$317,8,FALSE),"")</f>
        <v/>
      </c>
      <c r="D19" s="51" t="str">
        <f ca="1">IFERROR(VLOOKUP($C$5&amp;$A19,'1R_logical_data-model-APR2020'!$B$2:$L$317,10,FALSE),"")</f>
        <v/>
      </c>
      <c r="E19" s="52" t="str">
        <f ca="1">IFERROR(VLOOKUP($C$5&amp;$A19,'1R_logical_data-model-APR2020'!$B$2:$L$317,11,FALSE),"")</f>
        <v/>
      </c>
      <c r="F19" s="52" t="str">
        <f ca="1">IFERROR(VLOOKUP($C$5&amp;$A19,'1R_logical_data-model-APR2020'!$B$2:$L$317,9,FALSE),"")</f>
        <v/>
      </c>
      <c r="G19" s="53" t="str">
        <f ca="1">IFERROR(HYPERLINK("#"&amp;VLOOKUP($C$5&amp;$A19,'1R_logical_data-model-APR2020'!$B$2:$L$317,7,FALSE)&amp;"!A1",VLOOKUP($C$5&amp;$A19,'1R_logical_data-model-APR2020'!$B$2:$L$317,7,FALSE)),"")</f>
        <v/>
      </c>
    </row>
    <row r="20" spans="1:7" s="42" customFormat="1" ht="55" customHeight="1" x14ac:dyDescent="0.25">
      <c r="A20" s="56">
        <v>10</v>
      </c>
      <c r="B20" s="54" t="str">
        <f ca="1">IFERROR(VLOOKUP($C$5&amp;$A20,'1R_logical_data-model-APR2020'!$B$2:$L$317,6,FALSE),"")</f>
        <v/>
      </c>
      <c r="C20" s="50" t="str">
        <f ca="1">IFERROR(VLOOKUP($C$5&amp;$A20,'1R_logical_data-model-APR2020'!$B$2:$L$317,8,FALSE),"")</f>
        <v/>
      </c>
      <c r="D20" s="51" t="str">
        <f ca="1">IFERROR(VLOOKUP($C$5&amp;$A20,'1R_logical_data-model-APR2020'!$B$2:$L$317,10,FALSE),"")</f>
        <v/>
      </c>
      <c r="E20" s="52" t="str">
        <f ca="1">IFERROR(VLOOKUP($C$5&amp;$A20,'1R_logical_data-model-APR2020'!$B$2:$L$317,11,FALSE),"")</f>
        <v/>
      </c>
      <c r="F20" s="52" t="str">
        <f ca="1">IFERROR(VLOOKUP($C$5&amp;$A20,'1R_logical_data-model-APR2020'!$B$2:$L$317,9,FALSE),"")</f>
        <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
      </c>
      <c r="C21" s="50" t="str">
        <f ca="1">IFERROR(VLOOKUP($C$5&amp;$A21,'1R_logical_data-model-APR2020'!$B$2:$L$317,8,FALSE),"")</f>
        <v/>
      </c>
      <c r="D21" s="51" t="str">
        <f ca="1">IFERROR(VLOOKUP($C$5&amp;$A21,'1R_logical_data-model-APR2020'!$B$2:$L$317,10,FALSE),"")</f>
        <v/>
      </c>
      <c r="E21" s="52" t="str">
        <f ca="1">IFERROR(VLOOKUP($C$5&amp;$A21,'1R_logical_data-model-APR2020'!$B$2:$L$317,11,FALSE),"")</f>
        <v/>
      </c>
      <c r="F21" s="52" t="str">
        <f ca="1">IFERROR(VLOOKUP($C$5&amp;$A21,'1R_logical_data-model-APR2020'!$B$2:$L$317,9,FALSE),"")</f>
        <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27" priority="2">
      <formula>$B11=""</formula>
    </cfRule>
  </conditionalFormatting>
  <conditionalFormatting sqref="B12:G40">
    <cfRule type="expression" dxfId="26" priority="1">
      <formula>$B12=""</formula>
    </cfRule>
  </conditionalFormatting>
  <hyperlinks>
    <hyperlink ref="E5:E6" location="Display!A1" display="Back to Display" xr:uid="{A50CFE59-6234-40EE-82FA-79505C2C8BA3}"/>
    <hyperlink ref="E5:G6" location="'MOP vs Data Model'!A1" display="Back to &quot;MOP vs Data Model&quot; screen" xr:uid="{AA34AA61-6F18-44BD-8026-126D41173BC4}"/>
  </hyperlinks>
  <pageMargins left="0.7" right="0.7" top="0.75" bottom="0.75" header="0.3" footer="0.3"/>
  <pageSetup orientation="portrait" horizontalDpi="1200" verticalDpi="1200" r:id="rId1"/>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07B21-765C-4BB4-BE1E-55858DD7DFA4}">
  <sheetPr codeName="Sheet34">
    <tabColor rgb="FF00B050"/>
  </sheetPr>
  <dimension ref="A5:G40"/>
  <sheetViews>
    <sheetView showGridLines="0" zoomScaleNormal="100" workbookViewId="0">
      <selection activeCell="G14" sqref="G14"/>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Piece</v>
      </c>
      <c r="E5" s="110" t="s">
        <v>746</v>
      </c>
      <c r="F5" s="110"/>
      <c r="G5" s="110"/>
    </row>
    <row r="6" spans="1:7" x14ac:dyDescent="0.25">
      <c r="B6" s="46" t="s">
        <v>729</v>
      </c>
      <c r="C6" s="48" t="str">
        <f ca="1">VLOOKUP(C5,parameters!$B$97:$C$142,2,FALSE)</f>
        <v>Logistic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additionalSecurityInfo</v>
      </c>
      <c r="C11" s="50" t="str">
        <f ca="1">IFERROR(VLOOKUP($C$5&amp;$A11,'1R_logical_data-model-APR2020'!$B$2:$L$317,8,FALSE),"")</f>
        <v xml:space="preserve">Ad hoc security statement required by state regulators </v>
      </c>
      <c r="D11" s="51">
        <f ca="1">IFERROR(VLOOKUP($C$5&amp;$A11,'1R_logical_data-model-APR2020'!$B$2:$L$317,10,FALSE),"")</f>
        <v>0</v>
      </c>
      <c r="E11" s="52" t="str">
        <f ca="1">IFERROR(VLOOKUP($C$5&amp;$A11,'1R_logical_data-model-APR2020'!$B$2:$L$317,11,FALSE),"")</f>
        <v>n</v>
      </c>
      <c r="F11" s="52" t="str">
        <f ca="1">IFERROR(VLOOKUP($C$5&amp;$A11,'1R_logical_data-model-APR2020'!$B$2:$L$317,9,FALSE),"")</f>
        <v>T</v>
      </c>
      <c r="G11" s="53" t="str">
        <f ca="1">IFERROR(HYPERLINK("#"&amp;VLOOKUP($C$5&amp;$A11,'1R_logical_data-model-APR2020'!$B$2:$L$317,7,FALSE)&amp;"!A1",VLOOKUP($C$5&amp;$A11,'1R_logical_data-model-APR2020'!$B$2:$L$317,7,FALSE)),"")</f>
        <v/>
      </c>
    </row>
    <row r="12" spans="1:7" s="42" customFormat="1" ht="55" customHeight="1" x14ac:dyDescent="0.25">
      <c r="A12" s="56">
        <v>2</v>
      </c>
      <c r="B12" s="54" t="str">
        <f ca="1">IFERROR(VLOOKUP($C$5&amp;$A12,'1R_logical_data-model-APR2020'!$B$2:$L$317,6,FALSE),"")</f>
        <v>coload</v>
      </c>
      <c r="C12" s="50" t="str">
        <f ca="1">IFERROR(VLOOKUP($C$5&amp;$A12,'1R_logical_data-model-APR2020'!$B$2:$L$317,8,FALSE),"")</f>
        <v>Coload indicator for the pieces (boolean)</v>
      </c>
      <c r="D12" s="51">
        <f ca="1">IFERROR(VLOOKUP($C$5&amp;$A12,'1R_logical_data-model-APR2020'!$B$2:$L$317,10,FALSE),"")</f>
        <v>0</v>
      </c>
      <c r="E12" s="52">
        <f ca="1">IFERROR(VLOOKUP($C$5&amp;$A12,'1R_logical_data-model-APR2020'!$B$2:$L$317,11,FALSE),"")</f>
        <v>0</v>
      </c>
      <c r="F12" s="52" t="str">
        <f ca="1">IFERROR(VLOOKUP($C$5&amp;$A12,'1R_logical_data-model-APR2020'!$B$2:$L$317,9,FALSE),"")</f>
        <v>B</v>
      </c>
      <c r="G12" s="53" t="str">
        <f ca="1">IFERROR(HYPERLINK("#"&amp;VLOOKUP($C$5&amp;$A12,'1R_logical_data-model-APR2020'!$B$2:$L$317,7,FALSE)&amp;"!A1",VLOOKUP($C$5&amp;$A12,'1R_logical_data-model-APR2020'!$B$2:$L$317,7,FALSE)),"")</f>
        <v/>
      </c>
    </row>
    <row r="13" spans="1:7" s="42" customFormat="1" ht="55" customHeight="1" x14ac:dyDescent="0.25">
      <c r="A13" s="56">
        <v>3</v>
      </c>
      <c r="B13" s="54" t="str">
        <f ca="1">IFERROR(VLOOKUP($C$5&amp;$A13,'1R_logical_data-model-APR2020'!$B$2:$L$317,6,FALSE),"")</f>
        <v>containedPiece</v>
      </c>
      <c r="C13" s="50" t="str">
        <f ca="1">IFERROR(VLOOKUP($C$5&amp;$A13,'1R_logical_data-model-APR2020'!$B$2:$L$317,8,FALSE),"")</f>
        <v>Details of contained piece(s)</v>
      </c>
      <c r="D13" s="51" t="str">
        <f ca="1">IFERROR(VLOOKUP($C$5&amp;$A13,'1R_logical_data-model-APR2020'!$B$2:$L$317,10,FALSE),"")</f>
        <v/>
      </c>
      <c r="E13" s="52" t="str">
        <f ca="1">IFERROR(VLOOKUP($C$5&amp;$A13,'1R_logical_data-model-APR2020'!$B$2:$L$317,11,FALSE),"")</f>
        <v>n</v>
      </c>
      <c r="F13" s="52" t="str">
        <f ca="1">IFERROR(VLOOKUP($C$5&amp;$A13,'1R_logical_data-model-APR2020'!$B$2:$L$317,9,FALSE),"")</f>
        <v>E</v>
      </c>
      <c r="G13" s="53" t="str">
        <f ca="1">IFERROR(HYPERLINK("#"&amp;VLOOKUP($C$5&amp;$A13,'1R_logical_data-model-APR2020'!$B$2:$L$317,7,FALSE)&amp;"!A1",VLOOKUP($C$5&amp;$A13,'1R_logical_data-model-APR2020'!$B$2:$L$317,7,FALSE)),"")</f>
        <v>Piece</v>
      </c>
    </row>
    <row r="14" spans="1:7" s="42" customFormat="1" ht="55" customHeight="1" x14ac:dyDescent="0.25">
      <c r="A14" s="56">
        <v>4</v>
      </c>
      <c r="B14" s="54" t="str">
        <f ca="1">IFERROR(VLOOKUP($C$5&amp;$A14,'1R_logical_data-model-APR2020'!$B$2:$L$317,6,FALSE),"")</f>
        <v>customsInfo</v>
      </c>
      <c r="C14" s="50" t="str">
        <f ca="1">IFERROR(VLOOKUP($C$5&amp;$A14,'1R_logical_data-model-APR2020'!$B$2:$L$317,8,FALSE),"")</f>
        <v xml:space="preserve">Customs details  </v>
      </c>
      <c r="D14" s="51">
        <f ca="1">IFERROR(VLOOKUP($C$5&amp;$A14,'1R_logical_data-model-APR2020'!$B$2:$L$317,10,FALSE),"")</f>
        <v>0</v>
      </c>
      <c r="E14" s="52" t="str">
        <f ca="1">IFERROR(VLOOKUP($C$5&amp;$A14,'1R_logical_data-model-APR2020'!$B$2:$L$317,11,FALSE),"")</f>
        <v>n</v>
      </c>
      <c r="F14" s="52" t="str">
        <f ca="1">IFERROR(VLOOKUP($C$5&amp;$A14,'1R_logical_data-model-APR2020'!$B$2:$L$317,9,FALSE),"")</f>
        <v>E</v>
      </c>
      <c r="G14" s="53" t="str">
        <f ca="1">IFERROR(HYPERLINK("#"&amp;VLOOKUP($C$5&amp;$A14,'1R_logical_data-model-APR2020'!$B$2:$L$317,7,FALSE)&amp;"!A1",VLOOKUP($C$5&amp;$A14,'1R_logical_data-model-APR2020'!$B$2:$L$317,7,FALSE)),"")</f>
        <v>CustomsInfo</v>
      </c>
    </row>
    <row r="15" spans="1:7" s="42" customFormat="1" ht="55" customHeight="1" x14ac:dyDescent="0.25">
      <c r="A15" s="56">
        <v>5</v>
      </c>
      <c r="B15" s="54" t="str">
        <f ca="1">IFERROR(VLOOKUP($C$5&amp;$A15,'1R_logical_data-model-APR2020'!$B$2:$L$317,6,FALSE),"")</f>
        <v>dimensions</v>
      </c>
      <c r="C15" s="50" t="str">
        <f ca="1">IFERROR(VLOOKUP($C$5&amp;$A15,'1R_logical_data-model-APR2020'!$B$2:$L$317,8,FALSE),"")</f>
        <v>Dimensions details</v>
      </c>
      <c r="D15" s="51" t="str">
        <f ca="1">IFERROR(VLOOKUP($C$5&amp;$A15,'1R_logical_data-model-APR2020'!$B$2:$L$317,10,FALSE),"")</f>
        <v/>
      </c>
      <c r="E15" s="52" t="str">
        <f ca="1">IFERROR(VLOOKUP($C$5&amp;$A15,'1R_logical_data-model-APR2020'!$B$2:$L$317,11,FALSE),"")</f>
        <v/>
      </c>
      <c r="F15" s="52" t="str">
        <f ca="1">IFERROR(VLOOKUP($C$5&amp;$A15,'1R_logical_data-model-APR2020'!$B$2:$L$317,9,FALSE),"")</f>
        <v>E</v>
      </c>
      <c r="G15" s="53" t="str">
        <f ca="1">IFERROR(HYPERLINK("#"&amp;VLOOKUP($C$5&amp;$A15,'1R_logical_data-model-APR2020'!$B$2:$L$317,7,FALSE)&amp;"!A1",VLOOKUP($C$5&amp;$A15,'1R_logical_data-model-APR2020'!$B$2:$L$317,7,FALSE)),"")</f>
        <v>Dimensions</v>
      </c>
    </row>
    <row r="16" spans="1:7" s="42" customFormat="1" ht="55" customHeight="1" x14ac:dyDescent="0.25">
      <c r="A16" s="56">
        <v>6</v>
      </c>
      <c r="B16" s="54" t="str">
        <f ca="1">IFERROR(VLOOKUP($C$5&amp;$A16,'1R_logical_data-model-APR2020'!$B$2:$L$317,6,FALSE),"")</f>
        <v>event</v>
      </c>
      <c r="C16" s="50" t="str">
        <f ca="1">IFERROR(VLOOKUP($C$5&amp;$A16,'1R_logical_data-model-APR2020'!$B$2:$L$317,8,FALSE),"")</f>
        <v>Event details e.g. DEP, ARR, FOH, RCS, security screening, customs status, etc.</v>
      </c>
      <c r="D16" s="51">
        <f ca="1">IFERROR(VLOOKUP($C$5&amp;$A16,'1R_logical_data-model-APR2020'!$B$2:$L$317,10,FALSE),"")</f>
        <v>0</v>
      </c>
      <c r="E16" s="52" t="str">
        <f ca="1">IFERROR(VLOOKUP($C$5&amp;$A16,'1R_logical_data-model-APR2020'!$B$2:$L$317,11,FALSE),"")</f>
        <v>n</v>
      </c>
      <c r="F16" s="52" t="str">
        <f ca="1">IFERROR(VLOOKUP($C$5&amp;$A16,'1R_logical_data-model-APR2020'!$B$2:$L$317,9,FALSE),"")</f>
        <v>E</v>
      </c>
      <c r="G16" s="53" t="str">
        <f ca="1">IFERROR(HYPERLINK("#"&amp;VLOOKUP($C$5&amp;$A16,'1R_logical_data-model-APR2020'!$B$2:$L$317,7,FALSE)&amp;"!A1",VLOOKUP($C$5&amp;$A16,'1R_logical_data-model-APR2020'!$B$2:$L$317,7,FALSE)),"")</f>
        <v>Event</v>
      </c>
    </row>
    <row r="17" spans="1:7" s="42" customFormat="1" ht="55" customHeight="1" x14ac:dyDescent="0.25">
      <c r="A17" s="56">
        <v>7</v>
      </c>
      <c r="B17" s="54" t="str">
        <f ca="1">IFERROR(VLOOKUP($C$5&amp;$A17,'1R_logical_data-model-APR2020'!$B$2:$L$317,6,FALSE),"")</f>
        <v>externalReference</v>
      </c>
      <c r="C17" s="50" t="str">
        <f ca="1">IFERROR(VLOOKUP($C$5&amp;$A17,'1R_logical_data-model-APR2020'!$B$2:$L$317,8,FALSE),"")</f>
        <v xml:space="preserve">Reference documents details </v>
      </c>
      <c r="D17" s="51" t="str">
        <f ca="1">IFERROR(VLOOKUP($C$5&amp;$A17,'1R_logical_data-model-APR2020'!$B$2:$L$317,10,FALSE),"")</f>
        <v/>
      </c>
      <c r="E17" s="52" t="str">
        <f ca="1">IFERROR(VLOOKUP($C$5&amp;$A17,'1R_logical_data-model-APR2020'!$B$2:$L$317,11,FALSE),"")</f>
        <v>n</v>
      </c>
      <c r="F17" s="52" t="str">
        <f ca="1">IFERROR(VLOOKUP($C$5&amp;$A17,'1R_logical_data-model-APR2020'!$B$2:$L$317,9,FALSE),"")</f>
        <v>E</v>
      </c>
      <c r="G17" s="53" t="str">
        <f ca="1">IFERROR(HYPERLINK("#"&amp;VLOOKUP($C$5&amp;$A17,'1R_logical_data-model-APR2020'!$B$2:$L$317,7,FALSE)&amp;"!A1",VLOOKUP($C$5&amp;$A17,'1R_logical_data-model-APR2020'!$B$2:$L$317,7,FALSE)),"")</f>
        <v>ExternalReference</v>
      </c>
    </row>
    <row r="18" spans="1:7" s="42" customFormat="1" ht="55" customHeight="1" x14ac:dyDescent="0.25">
      <c r="A18" s="56">
        <v>8</v>
      </c>
      <c r="B18" s="54" t="str">
        <f ca="1">IFERROR(VLOOKUP($C$5&amp;$A18,'1R_logical_data-model-APR2020'!$B$2:$L$317,6,FALSE),"")</f>
        <v>goodsDescription</v>
      </c>
      <c r="C18" s="50" t="str">
        <f ca="1">IFERROR(VLOOKUP($C$5&amp;$A18,'1R_logical_data-model-APR2020'!$B$2:$L$317,8,FALSE),"")</f>
        <v>General goods description</v>
      </c>
      <c r="D18" s="51" t="str">
        <f ca="1">IFERROR(VLOOKUP($C$5&amp;$A18,'1R_logical_data-model-APR2020'!$B$2:$L$317,10,FALSE),"")</f>
        <v>M</v>
      </c>
      <c r="E18" s="52" t="str">
        <f ca="1">IFERROR(VLOOKUP($C$5&amp;$A18,'1R_logical_data-model-APR2020'!$B$2:$L$317,11,FALSE),"")</f>
        <v/>
      </c>
      <c r="F18" s="52" t="str">
        <f ca="1">IFERROR(VLOOKUP($C$5&amp;$A18,'1R_logical_data-model-APR2020'!$B$2:$L$317,9,FALSE),"")</f>
        <v>T</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grossWeight</v>
      </c>
      <c r="C19" s="50" t="str">
        <f ca="1">IFERROR(VLOOKUP($C$5&amp;$A19,'1R_logical_data-model-APR2020'!$B$2:$L$317,8,FALSE),"")</f>
        <v xml:space="preserve">Weight details </v>
      </c>
      <c r="D19" s="51" t="str">
        <f ca="1">IFERROR(VLOOKUP($C$5&amp;$A19,'1R_logical_data-model-APR2020'!$B$2:$L$317,10,FALSE),"")</f>
        <v>M</v>
      </c>
      <c r="E19" s="52" t="str">
        <f ca="1">IFERROR(VLOOKUP($C$5&amp;$A19,'1R_logical_data-model-APR2020'!$B$2:$L$317,11,FALSE),"")</f>
        <v/>
      </c>
      <c r="F19" s="52" t="str">
        <f ca="1">IFERROR(VLOOKUP($C$5&amp;$A19,'1R_logical_data-model-APR2020'!$B$2:$L$317,9,FALSE),"")</f>
        <v>E</v>
      </c>
      <c r="G19" s="53" t="str">
        <f ca="1">IFERROR(HYPERLINK("#"&amp;VLOOKUP($C$5&amp;$A19,'1R_logical_data-model-APR2020'!$B$2:$L$317,7,FALSE)&amp;"!A1",VLOOKUP($C$5&amp;$A19,'1R_logical_data-model-APR2020'!$B$2:$L$317,7,FALSE)),"")</f>
        <v>Value</v>
      </c>
    </row>
    <row r="20" spans="1:7" s="42" customFormat="1" ht="55" customHeight="1" x14ac:dyDescent="0.25">
      <c r="A20" s="56">
        <v>10</v>
      </c>
      <c r="B20" s="54" t="str">
        <f ca="1">IFERROR(VLOOKUP($C$5&amp;$A20,'1R_logical_data-model-APR2020'!$B$2:$L$317,6,FALSE),"")</f>
        <v>loadType</v>
      </c>
      <c r="C20" s="50" t="str">
        <f ca="1">IFERROR(VLOOKUP($C$5&amp;$A20,'1R_logical_data-model-APR2020'!$B$2:$L$317,8,FALSE),"")</f>
        <v>Specify how the piece will be delivered (bulk or ULD)</v>
      </c>
      <c r="D20" s="51">
        <f ca="1">IFERROR(VLOOKUP($C$5&amp;$A20,'1R_logical_data-model-APR2020'!$B$2:$L$317,10,FALSE),"")</f>
        <v>0</v>
      </c>
      <c r="E20" s="52">
        <f ca="1">IFERROR(VLOOKUP($C$5&amp;$A20,'1R_logical_data-model-APR2020'!$B$2:$L$317,11,FALSE),"")</f>
        <v>0</v>
      </c>
      <c r="F20" s="52">
        <f ca="1">IFERROR(VLOOKUP($C$5&amp;$A20,'1R_logical_data-model-APR2020'!$B$2:$L$317,9,FALSE),"")</f>
        <v>0</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otherIdentifier</v>
      </c>
      <c r="C21" s="50" t="str">
        <f ca="1">IFERROR(VLOOKUP($C$5&amp;$A21,'1R_logical_data-model-APR2020'!$B$2:$L$317,8,FALSE),"")</f>
        <v>Other piece identification ( e.g. Shipping Marks, Seal)</v>
      </c>
      <c r="D21" s="51">
        <f ca="1">IFERROR(VLOOKUP($C$5&amp;$A21,'1R_logical_data-model-APR2020'!$B$2:$L$317,10,FALSE),"")</f>
        <v>0</v>
      </c>
      <c r="E21" s="52" t="str">
        <f ca="1">IFERROR(VLOOKUP($C$5&amp;$A21,'1R_logical_data-model-APR2020'!$B$2:$L$317,11,FALSE),"")</f>
        <v>n</v>
      </c>
      <c r="F21" s="52" t="str">
        <f ca="1">IFERROR(VLOOKUP($C$5&amp;$A21,'1R_logical_data-model-APR2020'!$B$2:$L$317,9,FALSE),"")</f>
        <v>E</v>
      </c>
      <c r="G21" s="53" t="str">
        <f ca="1">IFERROR(HYPERLINK("#"&amp;VLOOKUP($C$5&amp;$A21,'1R_logical_data-model-APR2020'!$B$2:$L$317,7,FALSE)&amp;"!A1",VLOOKUP($C$5&amp;$A21,'1R_logical_data-model-APR2020'!$B$2:$L$317,7,FALSE)),"")</f>
        <v>OtherIdentifier</v>
      </c>
    </row>
    <row r="22" spans="1:7" s="42" customFormat="1" ht="55" customHeight="1" x14ac:dyDescent="0.25">
      <c r="A22" s="56">
        <v>12</v>
      </c>
      <c r="B22" s="54" t="str">
        <f ca="1">IFERROR(VLOOKUP($C$5&amp;$A22,'1R_logical_data-model-APR2020'!$B$2:$L$317,6,FALSE),"")</f>
        <v>otherParty</v>
      </c>
      <c r="C22" s="50" t="str">
        <f ca="1">IFERROR(VLOOKUP($C$5&amp;$A22,'1R_logical_data-model-APR2020'!$B$2:$L$317,8,FALSE),"")</f>
        <v>Other party company details - e.g. the party to be notified &gt;&gt; should be at Booking level only?</v>
      </c>
      <c r="D22" s="51">
        <f ca="1">IFERROR(VLOOKUP($C$5&amp;$A22,'1R_logical_data-model-APR2020'!$B$2:$L$317,10,FALSE),"")</f>
        <v>0</v>
      </c>
      <c r="E22" s="52" t="str">
        <f ca="1">IFERROR(VLOOKUP($C$5&amp;$A22,'1R_logical_data-model-APR2020'!$B$2:$L$317,11,FALSE),"")</f>
        <v>n</v>
      </c>
      <c r="F22" s="52" t="str">
        <f ca="1">IFERROR(VLOOKUP($C$5&amp;$A22,'1R_logical_data-model-APR2020'!$B$2:$L$317,9,FALSE),"")</f>
        <v>E</v>
      </c>
      <c r="G22" s="53" t="str">
        <f ca="1">IFERROR(HYPERLINK("#"&amp;VLOOKUP($C$5&amp;$A22,'1R_logical_data-model-APR2020'!$B$2:$L$317,7,FALSE)&amp;"!A1",VLOOKUP($C$5&amp;$A22,'1R_logical_data-model-APR2020'!$B$2:$L$317,7,FALSE)),"")</f>
        <v>Company</v>
      </c>
    </row>
    <row r="23" spans="1:7" s="42" customFormat="1" ht="55" customHeight="1" x14ac:dyDescent="0.25">
      <c r="A23" s="56">
        <v>13</v>
      </c>
      <c r="B23" s="54" t="str">
        <f ca="1">IFERROR(VLOOKUP($C$5&amp;$A23,'1R_logical_data-model-APR2020'!$B$2:$L$317,6,FALSE),"")</f>
        <v>packagingType</v>
      </c>
      <c r="C23" s="50" t="str">
        <f ca="1">IFERROR(VLOOKUP($C$5&amp;$A23,'1R_logical_data-model-APR2020'!$B$2:$L$317,8,FALSE),"")</f>
        <v xml:space="preserve">Packaging details </v>
      </c>
      <c r="D23" s="51">
        <f ca="1">IFERROR(VLOOKUP($C$5&amp;$A23,'1R_logical_data-model-APR2020'!$B$2:$L$317,10,FALSE),"")</f>
        <v>0</v>
      </c>
      <c r="E23" s="52">
        <f ca="1">IFERROR(VLOOKUP($C$5&amp;$A23,'1R_logical_data-model-APR2020'!$B$2:$L$317,11,FALSE),"")</f>
        <v>0</v>
      </c>
      <c r="F23" s="52" t="str">
        <f ca="1">IFERROR(VLOOKUP($C$5&amp;$A23,'1R_logical_data-model-APR2020'!$B$2:$L$317,9,FALSE),"")</f>
        <v>E</v>
      </c>
      <c r="G23" s="53" t="str">
        <f ca="1">IFERROR(HYPERLINK("#"&amp;VLOOKUP($C$5&amp;$A23,'1R_logical_data-model-APR2020'!$B$2:$L$317,7,FALSE)&amp;"!A1",VLOOKUP($C$5&amp;$A23,'1R_logical_data-model-APR2020'!$B$2:$L$317,7,FALSE)),"")</f>
        <v>PackagingType</v>
      </c>
    </row>
    <row r="24" spans="1:7" s="42" customFormat="1" ht="55" customHeight="1" x14ac:dyDescent="0.25">
      <c r="A24" s="56">
        <v>14</v>
      </c>
      <c r="B24" s="54" t="str">
        <f ca="1">IFERROR(VLOOKUP($C$5&amp;$A24,'1R_logical_data-model-APR2020'!$B$2:$L$317,6,FALSE),"")</f>
        <v>product</v>
      </c>
      <c r="C24" s="50" t="str">
        <f ca="1">IFERROR(VLOOKUP($C$5&amp;$A24,'1R_logical_data-model-APR2020'!$B$2:$L$317,8,FALSE),"")</f>
        <v>Product of the piece, mandatory when there are no items</v>
      </c>
      <c r="D24" s="51" t="str">
        <f ca="1">IFERROR(VLOOKUP($C$5&amp;$A24,'1R_logical_data-model-APR2020'!$B$2:$L$317,10,FALSE),"")</f>
        <v/>
      </c>
      <c r="E24" s="52" t="str">
        <f ca="1">IFERROR(VLOOKUP($C$5&amp;$A24,'1R_logical_data-model-APR2020'!$B$2:$L$317,11,FALSE),"")</f>
        <v>n</v>
      </c>
      <c r="F24" s="52" t="str">
        <f ca="1">IFERROR(VLOOKUP($C$5&amp;$A24,'1R_logical_data-model-APR2020'!$B$2:$L$317,9,FALSE),"")</f>
        <v>E</v>
      </c>
      <c r="G24" s="53" t="str">
        <f ca="1">IFERROR(HYPERLINK("#"&amp;VLOOKUP($C$5&amp;$A24,'1R_logical_data-model-APR2020'!$B$2:$L$317,7,FALSE)&amp;"!A1",VLOOKUP($C$5&amp;$A24,'1R_logical_data-model-APR2020'!$B$2:$L$317,7,FALSE)),"")</f>
        <v>Product</v>
      </c>
    </row>
    <row r="25" spans="1:7" s="42" customFormat="1" ht="55" customHeight="1" x14ac:dyDescent="0.25">
      <c r="A25" s="56">
        <v>15</v>
      </c>
      <c r="B25" s="54" t="str">
        <f ca="1">IFERROR(VLOOKUP($C$5&amp;$A25,'1R_logical_data-model-APR2020'!$B$2:$L$317,6,FALSE),"")</f>
        <v>productionCountry</v>
      </c>
      <c r="C25" s="50" t="str">
        <f ca="1">IFERROR(VLOOKUP($C$5&amp;$A25,'1R_logical_data-model-APR2020'!$B$2:$L$317,8,FALSE),"")</f>
        <v>Goods production country, mandatory when there are no Items</v>
      </c>
      <c r="D25" s="51" t="str">
        <f ca="1">IFERROR(VLOOKUP($C$5&amp;$A25,'1R_logical_data-model-APR2020'!$B$2:$L$317,10,FALSE),"")</f>
        <v/>
      </c>
      <c r="E25" s="52" t="str">
        <f ca="1">IFERROR(VLOOKUP($C$5&amp;$A25,'1R_logical_data-model-APR2020'!$B$2:$L$317,11,FALSE),"")</f>
        <v>n</v>
      </c>
      <c r="F25" s="52" t="str">
        <f ca="1">IFERROR(VLOOKUP($C$5&amp;$A25,'1R_logical_data-model-APR2020'!$B$2:$L$317,9,FALSE),"")</f>
        <v>E</v>
      </c>
      <c r="G25" s="53" t="str">
        <f ca="1">IFERROR(HYPERLINK("#"&amp;VLOOKUP($C$5&amp;$A25,'1R_logical_data-model-APR2020'!$B$2:$L$317,7,FALSE)&amp;"!A1",VLOOKUP($C$5&amp;$A25,'1R_logical_data-model-APR2020'!$B$2:$L$317,7,FALSE)),"")</f>
        <v>Country</v>
      </c>
    </row>
    <row r="26" spans="1:7" s="42" customFormat="1" ht="55" customHeight="1" x14ac:dyDescent="0.25">
      <c r="A26" s="56">
        <v>16</v>
      </c>
      <c r="B26" s="54" t="str">
        <f ca="1">IFERROR(VLOOKUP($C$5&amp;$A26,'1R_logical_data-model-APR2020'!$B$2:$L$317,6,FALSE),"")</f>
        <v>securityStatus</v>
      </c>
      <c r="C26" s="50" t="str">
        <f ca="1">IFERROR(VLOOKUP($C$5&amp;$A26,'1R_logical_data-model-APR2020'!$B$2:$L$317,8,FALSE),"")</f>
        <v xml:space="preserve">Security details  </v>
      </c>
      <c r="D26" s="51">
        <f ca="1">IFERROR(VLOOKUP($C$5&amp;$A26,'1R_logical_data-model-APR2020'!$B$2:$L$317,10,FALSE),"")</f>
        <v>0</v>
      </c>
      <c r="E26" s="52">
        <f ca="1">IFERROR(VLOOKUP($C$5&amp;$A26,'1R_logical_data-model-APR2020'!$B$2:$L$317,11,FALSE),"")</f>
        <v>0</v>
      </c>
      <c r="F26" s="52" t="str">
        <f ca="1">IFERROR(VLOOKUP($C$5&amp;$A26,'1R_logical_data-model-APR2020'!$B$2:$L$317,9,FALSE),"")</f>
        <v>E</v>
      </c>
      <c r="G26" s="53" t="str">
        <f ca="1">IFERROR(HYPERLINK("#"&amp;VLOOKUP($C$5&amp;$A26,'1R_logical_data-model-APR2020'!$B$2:$L$317,7,FALSE)&amp;"!A1",VLOOKUP($C$5&amp;$A26,'1R_logical_data-model-APR2020'!$B$2:$L$317,7,FALSE)),"")</f>
        <v>SecurityStatus</v>
      </c>
    </row>
    <row r="27" spans="1:7" s="42" customFormat="1" ht="55" customHeight="1" x14ac:dyDescent="0.25">
      <c r="A27" s="56">
        <v>17</v>
      </c>
      <c r="B27" s="54" t="str">
        <f ca="1">IFERROR(VLOOKUP($C$5&amp;$A27,'1R_logical_data-model-APR2020'!$B$2:$L$317,6,FALSE),"")</f>
        <v>serviceRequest</v>
      </c>
      <c r="C27" s="50" t="str">
        <f ca="1">IFERROR(VLOOKUP($C$5&amp;$A27,'1R_logical_data-model-APR2020'!$B$2:$L$317,8,FALSE),"")</f>
        <v>Service Requests</v>
      </c>
      <c r="D27" s="51">
        <f ca="1">IFERROR(VLOOKUP($C$5&amp;$A27,'1R_logical_data-model-APR2020'!$B$2:$L$317,10,FALSE),"")</f>
        <v>0</v>
      </c>
      <c r="E27" s="52" t="str">
        <f ca="1">IFERROR(VLOOKUP($C$5&amp;$A27,'1R_logical_data-model-APR2020'!$B$2:$L$317,11,FALSE),"")</f>
        <v>n</v>
      </c>
      <c r="F27" s="52" t="str">
        <f ca="1">IFERROR(VLOOKUP($C$5&amp;$A27,'1R_logical_data-model-APR2020'!$B$2:$L$317,9,FALSE),"")</f>
        <v>E</v>
      </c>
      <c r="G27" s="53" t="str">
        <f ca="1">IFERROR(HYPERLINK("#"&amp;VLOOKUP($C$5&amp;$A27,'1R_logical_data-model-APR2020'!$B$2:$L$317,7,FALSE)&amp;"!A1",VLOOKUP($C$5&amp;$A27,'1R_logical_data-model-APR2020'!$B$2:$L$317,7,FALSE)),"")</f>
        <v>ServiceRequest</v>
      </c>
    </row>
    <row r="28" spans="1:7" s="42" customFormat="1" ht="55" customHeight="1" x14ac:dyDescent="0.25">
      <c r="A28" s="56">
        <v>18</v>
      </c>
      <c r="B28" s="54" t="str">
        <f ca="1">IFERROR(VLOOKUP($C$5&amp;$A28,'1R_logical_data-model-APR2020'!$B$2:$L$317,6,FALSE),"")</f>
        <v>shipper</v>
      </c>
      <c r="C28" s="50" t="str">
        <f ca="1">IFERROR(VLOOKUP($C$5&amp;$A28,'1R_logical_data-model-APR2020'!$B$2:$L$317,8,FALSE),"")</f>
        <v>Shipper company details - e.g. the party shipping the piece &gt;&gt; should be at Booking level only?</v>
      </c>
      <c r="D28" s="51">
        <f ca="1">IFERROR(VLOOKUP($C$5&amp;$A28,'1R_logical_data-model-APR2020'!$B$2:$L$317,10,FALSE),"")</f>
        <v>0</v>
      </c>
      <c r="E28" s="52" t="str">
        <f ca="1">IFERROR(VLOOKUP($C$5&amp;$A28,'1R_logical_data-model-APR2020'!$B$2:$L$317,11,FALSE),"")</f>
        <v/>
      </c>
      <c r="F28" s="52" t="str">
        <f ca="1">IFERROR(VLOOKUP($C$5&amp;$A28,'1R_logical_data-model-APR2020'!$B$2:$L$317,9,FALSE),"")</f>
        <v>E</v>
      </c>
      <c r="G28" s="53" t="str">
        <f ca="1">IFERROR(HYPERLINK("#"&amp;VLOOKUP($C$5&amp;$A28,'1R_logical_data-model-APR2020'!$B$2:$L$317,7,FALSE)&amp;"!A1",VLOOKUP($C$5&amp;$A28,'1R_logical_data-model-APR2020'!$B$2:$L$317,7,FALSE)),"")</f>
        <v>Company</v>
      </c>
    </row>
    <row r="29" spans="1:7" s="42" customFormat="1" ht="55" customHeight="1" x14ac:dyDescent="0.25">
      <c r="A29" s="56">
        <v>19</v>
      </c>
      <c r="B29" s="54" t="str">
        <f ca="1">IFERROR(VLOOKUP($C$5&amp;$A29,'1R_logical_data-model-APR2020'!$B$2:$L$317,6,FALSE),"")</f>
        <v>sLAC</v>
      </c>
      <c r="C29" s="50" t="str">
        <f ca="1">IFERROR(VLOOKUP($C$5&amp;$A29,'1R_logical_data-model-APR2020'!$B$2:$L$317,8,FALSE),"")</f>
        <v>Shipper's Load And Count  ( total contained piece count as provided by shipper)</v>
      </c>
      <c r="D29" s="51" t="str">
        <f ca="1">IFERROR(VLOOKUP($C$5&amp;$A29,'1R_logical_data-model-APR2020'!$B$2:$L$317,10,FALSE),"")</f>
        <v/>
      </c>
      <c r="E29" s="52" t="str">
        <f ca="1">IFERROR(VLOOKUP($C$5&amp;$A29,'1R_logical_data-model-APR2020'!$B$2:$L$317,11,FALSE),"")</f>
        <v/>
      </c>
      <c r="F29" s="52" t="str">
        <f ca="1">IFERROR(VLOOKUP($C$5&amp;$A29,'1R_logical_data-model-APR2020'!$B$2:$L$317,9,FALSE),"")</f>
        <v>N</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specialHandling</v>
      </c>
      <c r="C30" s="50" t="str">
        <f ca="1">IFERROR(VLOOKUP($C$5&amp;$A30,'1R_logical_data-model-APR2020'!$B$2:$L$317,8,FALSE),"")</f>
        <v xml:space="preserve">Special Handling details  </v>
      </c>
      <c r="D30" s="51">
        <f ca="1">IFERROR(VLOOKUP($C$5&amp;$A30,'1R_logical_data-model-APR2020'!$B$2:$L$317,10,FALSE),"")</f>
        <v>0</v>
      </c>
      <c r="E30" s="52" t="str">
        <f ca="1">IFERROR(VLOOKUP($C$5&amp;$A30,'1R_logical_data-model-APR2020'!$B$2:$L$317,11,FALSE),"")</f>
        <v>n</v>
      </c>
      <c r="F30" s="52" t="str">
        <f ca="1">IFERROR(VLOOKUP($C$5&amp;$A30,'1R_logical_data-model-APR2020'!$B$2:$L$317,9,FALSE),"")</f>
        <v>E</v>
      </c>
      <c r="G30" s="53" t="str">
        <f ca="1">IFERROR(HYPERLINK("#"&amp;VLOOKUP($C$5&amp;$A30,'1R_logical_data-model-APR2020'!$B$2:$L$317,7,FALSE)&amp;"!A1",VLOOKUP($C$5&amp;$A30,'1R_logical_data-model-APR2020'!$B$2:$L$317,7,FALSE)),"")</f>
        <v>SpecialHandling</v>
      </c>
    </row>
    <row r="31" spans="1:7" s="42" customFormat="1" ht="55" customHeight="1" x14ac:dyDescent="0.25">
      <c r="A31" s="56">
        <v>21</v>
      </c>
      <c r="B31" s="54" t="str">
        <f ca="1">IFERROR(VLOOKUP($C$5&amp;$A31,'1R_logical_data-model-APR2020'!$B$2:$L$317,6,FALSE),"")</f>
        <v>stackable</v>
      </c>
      <c r="C31" s="50" t="str">
        <f ca="1">IFERROR(VLOOKUP($C$5&amp;$A31,'1R_logical_data-model-APR2020'!$B$2:$L$317,8,FALSE),"")</f>
        <v>Stackable indicator for the pieces (boolean)</v>
      </c>
      <c r="D31" s="51">
        <f ca="1">IFERROR(VLOOKUP($C$5&amp;$A31,'1R_logical_data-model-APR2020'!$B$2:$L$317,10,FALSE),"")</f>
        <v>0</v>
      </c>
      <c r="E31" s="52">
        <f ca="1">IFERROR(VLOOKUP($C$5&amp;$A31,'1R_logical_data-model-APR2020'!$B$2:$L$317,11,FALSE),"")</f>
        <v>0</v>
      </c>
      <c r="F31" s="52" t="str">
        <f ca="1">IFERROR(VLOOKUP($C$5&amp;$A31,'1R_logical_data-model-APR2020'!$B$2:$L$317,9,FALSE),"")</f>
        <v>B</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transportSegment</v>
      </c>
      <c r="C32" s="50" t="str">
        <f ca="1">IFERROR(VLOOKUP($C$5&amp;$A32,'1R_logical_data-model-APR2020'!$B$2:$L$317,8,FALSE),"")</f>
        <v>Transport segments related to the piece(s)</v>
      </c>
      <c r="D32" s="51">
        <f ca="1">IFERROR(VLOOKUP($C$5&amp;$A32,'1R_logical_data-model-APR2020'!$B$2:$L$317,10,FALSE),"")</f>
        <v>0</v>
      </c>
      <c r="E32" s="52" t="str">
        <f ca="1">IFERROR(VLOOKUP($C$5&amp;$A32,'1R_logical_data-model-APR2020'!$B$2:$L$317,11,FALSE),"")</f>
        <v>n</v>
      </c>
      <c r="F32" s="52" t="str">
        <f ca="1">IFERROR(VLOOKUP($C$5&amp;$A32,'1R_logical_data-model-APR2020'!$B$2:$L$317,9,FALSE),"")</f>
        <v>E</v>
      </c>
      <c r="G32" s="53" t="str">
        <f ca="1">IFERROR(HYPERLINK("#"&amp;VLOOKUP($C$5&amp;$A32,'1R_logical_data-model-APR2020'!$B$2:$L$317,7,FALSE)&amp;"!A1",VLOOKUP($C$5&amp;$A32,'1R_logical_data-model-APR2020'!$B$2:$L$317,7,FALSE)),"")</f>
        <v>TransportSegment</v>
      </c>
    </row>
    <row r="33" spans="1:7" s="42" customFormat="1" ht="55" customHeight="1" x14ac:dyDescent="0.25">
      <c r="A33" s="56">
        <v>23</v>
      </c>
      <c r="B33" s="54" t="str">
        <f ca="1">IFERROR(VLOOKUP($C$5&amp;$A33,'1R_logical_data-model-APR2020'!$B$2:$L$317,6,FALSE),"")</f>
        <v>turnable</v>
      </c>
      <c r="C33" s="50" t="str">
        <f ca="1">IFERROR(VLOOKUP($C$5&amp;$A33,'1R_logical_data-model-APR2020'!$B$2:$L$317,8,FALSE),"")</f>
        <v>Turnable indicator for the pieces (boolean)</v>
      </c>
      <c r="D33" s="51">
        <f ca="1">IFERROR(VLOOKUP($C$5&amp;$A33,'1R_logical_data-model-APR2020'!$B$2:$L$317,10,FALSE),"")</f>
        <v>0</v>
      </c>
      <c r="E33" s="52">
        <f ca="1">IFERROR(VLOOKUP($C$5&amp;$A33,'1R_logical_data-model-APR2020'!$B$2:$L$317,11,FALSE),"")</f>
        <v>0</v>
      </c>
      <c r="F33" s="52" t="str">
        <f ca="1">IFERROR(VLOOKUP($C$5&amp;$A33,'1R_logical_data-model-APR2020'!$B$2:$L$317,9,FALSE),"")</f>
        <v>B</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uLDReference</v>
      </c>
      <c r="C34" s="50" t="str">
        <f ca="1">IFERROR(VLOOKUP($C$5&amp;$A34,'1R_logical_data-model-APR2020'!$B$2:$L$317,8,FALSE),"")</f>
        <v>ULD on which the (virtual) piece has been loaded into - URIs of the ULD</v>
      </c>
      <c r="D34" s="51">
        <f ca="1">IFERROR(VLOOKUP($C$5&amp;$A34,'1R_logical_data-model-APR2020'!$B$2:$L$317,10,FALSE),"")</f>
        <v>0</v>
      </c>
      <c r="E34" s="52">
        <f ca="1">IFERROR(VLOOKUP($C$5&amp;$A34,'1R_logical_data-model-APR2020'!$B$2:$L$317,11,FALSE),"")</f>
        <v>0</v>
      </c>
      <c r="F34" s="52" t="str">
        <f ca="1">IFERROR(VLOOKUP($C$5&amp;$A34,'1R_logical_data-model-APR2020'!$B$2:$L$317,9,FALSE),"")</f>
        <v>E</v>
      </c>
      <c r="G34" s="53" t="str">
        <f ca="1">IFERROR(HYPERLINK("#"&amp;VLOOKUP($C$5&amp;$A34,'1R_logical_data-model-APR2020'!$B$2:$L$317,7,FALSE)&amp;"!A1",VLOOKUP($C$5&amp;$A34,'1R_logical_data-model-APR2020'!$B$2:$L$317,7,FALSE)),"")</f>
        <v>ULD</v>
      </c>
    </row>
    <row r="35" spans="1:7" s="42" customFormat="1" ht="55" customHeight="1" x14ac:dyDescent="0.25">
      <c r="A35" s="56">
        <v>25</v>
      </c>
      <c r="B35" s="54" t="str">
        <f ca="1">IFERROR(VLOOKUP($C$5&amp;$A35,'1R_logical_data-model-APR2020'!$B$2:$L$317,6,FALSE),"")</f>
        <v>uPID</v>
      </c>
      <c r="C35" s="50" t="str">
        <f ca="1">IFERROR(VLOOKUP($C$5&amp;$A35,'1R_logical_data-model-APR2020'!$B$2:$L$317,8,FALSE),"")</f>
        <v>Unique Piece Identifier (UPID) of the piece (Refer IATA Recommended Practice 1689) or URI if virtual grouping of pieces</v>
      </c>
      <c r="D35" s="51">
        <f ca="1">IFERROR(VLOOKUP($C$5&amp;$A35,'1R_logical_data-model-APR2020'!$B$2:$L$317,10,FALSE),"")</f>
        <v>0</v>
      </c>
      <c r="E35" s="52" t="str">
        <f ca="1">IFERROR(VLOOKUP($C$5&amp;$A35,'1R_logical_data-model-APR2020'!$B$2:$L$317,11,FALSE),"")</f>
        <v/>
      </c>
      <c r="F35" s="52" t="str">
        <f ca="1">IFERROR(VLOOKUP($C$5&amp;$A35,'1R_logical_data-model-APR2020'!$B$2:$L$317,9,FALSE),"")</f>
        <v>T</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volumetricWeight</v>
      </c>
      <c r="C36" s="50" t="str">
        <f ca="1">IFERROR(VLOOKUP($C$5&amp;$A36,'1R_logical_data-model-APR2020'!$B$2:$L$317,8,FALSE),"")</f>
        <v xml:space="preserve">Volumetric weight details </v>
      </c>
      <c r="D36" s="51" t="str">
        <f ca="1">IFERROR(VLOOKUP($C$5&amp;$A36,'1R_logical_data-model-APR2020'!$B$2:$L$317,10,FALSE),"")</f>
        <v>M</v>
      </c>
      <c r="E36" s="52" t="str">
        <f ca="1">IFERROR(VLOOKUP($C$5&amp;$A36,'1R_logical_data-model-APR2020'!$B$2:$L$317,11,FALSE),"")</f>
        <v/>
      </c>
      <c r="F36" s="52" t="str">
        <f ca="1">IFERROR(VLOOKUP($C$5&amp;$A36,'1R_logical_data-model-APR2020'!$B$2:$L$317,9,FALSE),"")</f>
        <v>E</v>
      </c>
      <c r="G36" s="53" t="str">
        <f ca="1">IFERROR(HYPERLINK("#"&amp;VLOOKUP($C$5&amp;$A36,'1R_logical_data-model-APR2020'!$B$2:$L$317,7,FALSE)&amp;"!A1",VLOOKUP($C$5&amp;$A36,'1R_logical_data-model-APR2020'!$B$2:$L$317,7,FALSE)),"")</f>
        <v>VolumetricWeight</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25" priority="2">
      <formula>$B11=""</formula>
    </cfRule>
  </conditionalFormatting>
  <conditionalFormatting sqref="B12:G40">
    <cfRule type="expression" dxfId="24" priority="1">
      <formula>$B12=""</formula>
    </cfRule>
  </conditionalFormatting>
  <hyperlinks>
    <hyperlink ref="E5:E6" location="Display!A1" display="Back to Display" xr:uid="{8BE8B4A1-ABD5-4749-8574-2BE1E4B27485}"/>
    <hyperlink ref="E5:G6" location="'MOP vs Data Model'!A1" display="Back to &quot;MOP vs Data Model&quot; screen" xr:uid="{A0412F23-80B0-48A0-911F-4100422621E7}"/>
  </hyperlinks>
  <pageMargins left="0.7" right="0.7" top="0.75" bottom="0.75" header="0.3" footer="0.3"/>
  <pageSetup orientation="portrait" horizontalDpi="1200" verticalDpi="1200" r:id="rId1"/>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0F0F4-C0B7-4372-A5E1-86805F2FD789}">
  <sheetPr codeName="Sheet33">
    <tabColor rgb="FF00B050"/>
  </sheetPr>
  <dimension ref="A5:G40"/>
  <sheetViews>
    <sheetView showGridLines="0" zoomScaleNormal="100" workbookViewId="0">
      <selection activeCell="B14" sqref="B14"/>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PackagingType</v>
      </c>
      <c r="E5" s="110" t="s">
        <v>746</v>
      </c>
      <c r="F5" s="110"/>
      <c r="G5" s="110"/>
    </row>
    <row r="6" spans="1:7" x14ac:dyDescent="0.25">
      <c r="B6" s="46" t="s">
        <v>729</v>
      </c>
      <c r="C6" s="48" t="str">
        <f ca="1">VLOOKUP(C5,parameters!$B$97:$C$142,2,FALSE)</f>
        <v>Logistic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code</v>
      </c>
      <c r="C11" s="50" t="str">
        <f ca="1">IFERROR(VLOOKUP($C$5&amp;$A11,'1R_logical_data-model-APR2020'!$B$2:$L$317,8,FALSE),"")</f>
        <v>Packaging type identifier as per UNECE Rec 21 Annex V and VI e.g. 1A - Drum, steel - Packaging material code</v>
      </c>
      <c r="D11" s="51">
        <f ca="1">IFERROR(VLOOKUP($C$5&amp;$A11,'1R_logical_data-model-APR2020'!$B$2:$L$317,10,FALSE),"")</f>
        <v>0</v>
      </c>
      <c r="E11" s="52" t="str">
        <f ca="1">IFERROR(VLOOKUP($C$5&amp;$A11,'1R_logical_data-model-APR2020'!$B$2:$L$317,11,FALSE),"")</f>
        <v/>
      </c>
      <c r="F11" s="52" t="str">
        <f ca="1">IFERROR(VLOOKUP($C$5&amp;$A11,'1R_logical_data-model-APR2020'!$B$2:$L$317,9,FALSE),"")</f>
        <v>T</v>
      </c>
      <c r="G11" s="53" t="str">
        <f ca="1">IFERROR(HYPERLINK("#"&amp;VLOOKUP($C$5&amp;$A11,'1R_logical_data-model-APR2020'!$B$2:$L$317,7,FALSE)&amp;"!A1",VLOOKUP($C$5&amp;$A11,'1R_logical_data-model-APR2020'!$B$2:$L$317,7,FALSE)),"")</f>
        <v/>
      </c>
    </row>
    <row r="12" spans="1:7" s="42" customFormat="1" ht="55" customHeight="1" x14ac:dyDescent="0.25">
      <c r="A12" s="56">
        <v>2</v>
      </c>
      <c r="B12" s="54" t="str">
        <f ca="1">IFERROR(VLOOKUP($C$5&amp;$A12,'1R_logical_data-model-APR2020'!$B$2:$L$317,6,FALSE),"")</f>
        <v>description</v>
      </c>
      <c r="C12" s="50" t="str">
        <f ca="1">IFERROR(VLOOKUP($C$5&amp;$A12,'1R_logical_data-model-APR2020'!$B$2:$L$317,8,FALSE),"")</f>
        <v xml:space="preserve">If no Code provided, packaging type description </v>
      </c>
      <c r="D12" s="51">
        <f ca="1">IFERROR(VLOOKUP($C$5&amp;$A12,'1R_logical_data-model-APR2020'!$B$2:$L$317,10,FALSE),"")</f>
        <v>0</v>
      </c>
      <c r="E12" s="52" t="str">
        <f ca="1">IFERROR(VLOOKUP($C$5&amp;$A12,'1R_logical_data-model-APR2020'!$B$2:$L$317,11,FALSE),"")</f>
        <v/>
      </c>
      <c r="F12" s="52" t="str">
        <f ca="1">IFERROR(VLOOKUP($C$5&amp;$A12,'1R_logical_data-model-APR2020'!$B$2:$L$317,9,FALSE),"")</f>
        <v>T</v>
      </c>
      <c r="G12" s="53" t="str">
        <f ca="1">IFERROR(HYPERLINK("#"&amp;VLOOKUP($C$5&amp;$A12,'1R_logical_data-model-APR2020'!$B$2:$L$317,7,FALSE)&amp;"!A1",VLOOKUP($C$5&amp;$A12,'1R_logical_data-model-APR2020'!$B$2:$L$317,7,FALSE)),"")</f>
        <v/>
      </c>
    </row>
    <row r="13" spans="1:7" s="42" customFormat="1" ht="55" customHeight="1" x14ac:dyDescent="0.25">
      <c r="A13" s="56">
        <v>3</v>
      </c>
      <c r="B13" s="54" t="str">
        <f ca="1">IFERROR(VLOOKUP($C$5&amp;$A13,'1R_logical_data-model-APR2020'!$B$2:$L$317,6,FALSE),"")</f>
        <v/>
      </c>
      <c r="C13" s="50" t="str">
        <f ca="1">IFERROR(VLOOKUP($C$5&amp;$A13,'1R_logical_data-model-APR2020'!$B$2:$L$317,8,FALSE),"")</f>
        <v/>
      </c>
      <c r="D13" s="51" t="str">
        <f ca="1">IFERROR(VLOOKUP($C$5&amp;$A13,'1R_logical_data-model-APR2020'!$B$2:$L$317,10,FALSE),"")</f>
        <v/>
      </c>
      <c r="E13" s="52" t="str">
        <f ca="1">IFERROR(VLOOKUP($C$5&amp;$A13,'1R_logical_data-model-APR2020'!$B$2:$L$317,11,FALSE),"")</f>
        <v/>
      </c>
      <c r="F13" s="52" t="str">
        <f ca="1">IFERROR(VLOOKUP($C$5&amp;$A13,'1R_logical_data-model-APR2020'!$B$2:$L$317,9,FALSE),"")</f>
        <v/>
      </c>
      <c r="G13" s="53" t="str">
        <f ca="1">IFERROR(HYPERLINK("#"&amp;VLOOKUP($C$5&amp;$A13,'1R_logical_data-model-APR2020'!$B$2:$L$317,7,FALSE)&amp;"!A1",VLOOKUP($C$5&amp;$A13,'1R_logical_data-model-APR2020'!$B$2:$L$317,7,FALSE)),"")</f>
        <v/>
      </c>
    </row>
    <row r="14" spans="1:7" s="42" customFormat="1" ht="55" customHeight="1" x14ac:dyDescent="0.25">
      <c r="A14" s="56">
        <v>4</v>
      </c>
      <c r="B14" s="54" t="str">
        <f ca="1">IFERROR(VLOOKUP($C$5&amp;$A14,'1R_logical_data-model-APR2020'!$B$2:$L$317,6,FALSE),"")</f>
        <v/>
      </c>
      <c r="C14" s="50" t="str">
        <f ca="1">IFERROR(VLOOKUP($C$5&amp;$A14,'1R_logical_data-model-APR2020'!$B$2:$L$317,8,FALSE),"")</f>
        <v/>
      </c>
      <c r="D14" s="51" t="str">
        <f ca="1">IFERROR(VLOOKUP($C$5&amp;$A14,'1R_logical_data-model-APR2020'!$B$2:$L$317,10,FALSE),"")</f>
        <v/>
      </c>
      <c r="E14" s="52" t="str">
        <f ca="1">IFERROR(VLOOKUP($C$5&amp;$A14,'1R_logical_data-model-APR2020'!$B$2:$L$317,11,FALSE),"")</f>
        <v/>
      </c>
      <c r="F14" s="52" t="str">
        <f ca="1">IFERROR(VLOOKUP($C$5&amp;$A14,'1R_logical_data-model-APR2020'!$B$2:$L$317,9,FALSE),"")</f>
        <v/>
      </c>
      <c r="G14" s="53" t="str">
        <f ca="1">IFERROR(HYPERLINK("#"&amp;VLOOKUP($C$5&amp;$A14,'1R_logical_data-model-APR2020'!$B$2:$L$317,7,FALSE)&amp;"!A1",VLOOKUP($C$5&amp;$A14,'1R_logical_data-model-APR2020'!$B$2:$L$317,7,FALSE)),"")</f>
        <v/>
      </c>
    </row>
    <row r="15" spans="1:7" s="42" customFormat="1" ht="55" customHeight="1" x14ac:dyDescent="0.25">
      <c r="A15" s="56">
        <v>5</v>
      </c>
      <c r="B15" s="54" t="str">
        <f ca="1">IFERROR(VLOOKUP($C$5&amp;$A15,'1R_logical_data-model-APR2020'!$B$2:$L$317,6,FALSE),"")</f>
        <v/>
      </c>
      <c r="C15" s="50" t="str">
        <f ca="1">IFERROR(VLOOKUP($C$5&amp;$A15,'1R_logical_data-model-APR2020'!$B$2:$L$317,8,FALSE),"")</f>
        <v/>
      </c>
      <c r="D15" s="51" t="str">
        <f ca="1">IFERROR(VLOOKUP($C$5&amp;$A15,'1R_logical_data-model-APR2020'!$B$2:$L$317,10,FALSE),"")</f>
        <v/>
      </c>
      <c r="E15" s="52" t="str">
        <f ca="1">IFERROR(VLOOKUP($C$5&amp;$A15,'1R_logical_data-model-APR2020'!$B$2:$L$317,11,FALSE),"")</f>
        <v/>
      </c>
      <c r="F15" s="52" t="str">
        <f ca="1">IFERROR(VLOOKUP($C$5&amp;$A15,'1R_logical_data-model-APR2020'!$B$2:$L$317,9,FALSE),"")</f>
        <v/>
      </c>
      <c r="G15" s="53" t="str">
        <f ca="1">IFERROR(HYPERLINK("#"&amp;VLOOKUP($C$5&amp;$A15,'1R_logical_data-model-APR2020'!$B$2:$L$317,7,FALSE)&amp;"!A1",VLOOKUP($C$5&amp;$A15,'1R_logical_data-model-APR2020'!$B$2:$L$317,7,FALSE)),"")</f>
        <v/>
      </c>
    </row>
    <row r="16" spans="1:7" s="42" customFormat="1" ht="55" customHeight="1" x14ac:dyDescent="0.25">
      <c r="A16" s="56">
        <v>6</v>
      </c>
      <c r="B16" s="54" t="str">
        <f ca="1">IFERROR(VLOOKUP($C$5&amp;$A16,'1R_logical_data-model-APR2020'!$B$2:$L$317,6,FALSE),"")</f>
        <v/>
      </c>
      <c r="C16" s="50" t="str">
        <f ca="1">IFERROR(VLOOKUP($C$5&amp;$A16,'1R_logical_data-model-APR2020'!$B$2:$L$317,8,FALSE),"")</f>
        <v/>
      </c>
      <c r="D16" s="51" t="str">
        <f ca="1">IFERROR(VLOOKUP($C$5&amp;$A16,'1R_logical_data-model-APR2020'!$B$2:$L$317,10,FALSE),"")</f>
        <v/>
      </c>
      <c r="E16" s="52" t="str">
        <f ca="1">IFERROR(VLOOKUP($C$5&amp;$A16,'1R_logical_data-model-APR2020'!$B$2:$L$317,11,FALSE),"")</f>
        <v/>
      </c>
      <c r="F16" s="52" t="str">
        <f ca="1">IFERROR(VLOOKUP($C$5&amp;$A16,'1R_logical_data-model-APR2020'!$B$2:$L$317,9,FALSE),"")</f>
        <v/>
      </c>
      <c r="G16" s="53" t="str">
        <f ca="1">IFERROR(HYPERLINK("#"&amp;VLOOKUP($C$5&amp;$A16,'1R_logical_data-model-APR2020'!$B$2:$L$317,7,FALSE)&amp;"!A1",VLOOKUP($C$5&amp;$A16,'1R_logical_data-model-APR2020'!$B$2:$L$317,7,FALSE)),"")</f>
        <v/>
      </c>
    </row>
    <row r="17" spans="1:7" s="42" customFormat="1" ht="55" customHeight="1" x14ac:dyDescent="0.25">
      <c r="A17" s="56">
        <v>7</v>
      </c>
      <c r="B17" s="54" t="str">
        <f ca="1">IFERROR(VLOOKUP($C$5&amp;$A17,'1R_logical_data-model-APR2020'!$B$2:$L$317,6,FALSE),"")</f>
        <v/>
      </c>
      <c r="C17" s="50" t="str">
        <f ca="1">IFERROR(VLOOKUP($C$5&amp;$A17,'1R_logical_data-model-APR2020'!$B$2:$L$317,8,FALSE),"")</f>
        <v/>
      </c>
      <c r="D17" s="51" t="str">
        <f ca="1">IFERROR(VLOOKUP($C$5&amp;$A17,'1R_logical_data-model-APR2020'!$B$2:$L$317,10,FALSE),"")</f>
        <v/>
      </c>
      <c r="E17" s="52" t="str">
        <f ca="1">IFERROR(VLOOKUP($C$5&amp;$A17,'1R_logical_data-model-APR2020'!$B$2:$L$317,11,FALSE),"")</f>
        <v/>
      </c>
      <c r="F17" s="52" t="str">
        <f ca="1">IFERROR(VLOOKUP($C$5&amp;$A17,'1R_logical_data-model-APR2020'!$B$2:$L$317,9,FALSE),"")</f>
        <v/>
      </c>
      <c r="G17" s="53" t="str">
        <f ca="1">IFERROR(HYPERLINK("#"&amp;VLOOKUP($C$5&amp;$A17,'1R_logical_data-model-APR2020'!$B$2:$L$317,7,FALSE)&amp;"!A1",VLOOKUP($C$5&amp;$A17,'1R_logical_data-model-APR2020'!$B$2:$L$317,7,FALSE)),"")</f>
        <v/>
      </c>
    </row>
    <row r="18" spans="1:7" s="42" customFormat="1" ht="55" customHeight="1" x14ac:dyDescent="0.25">
      <c r="A18" s="56">
        <v>8</v>
      </c>
      <c r="B18" s="54" t="str">
        <f ca="1">IFERROR(VLOOKUP($C$5&amp;$A18,'1R_logical_data-model-APR2020'!$B$2:$L$317,6,FALSE),"")</f>
        <v/>
      </c>
      <c r="C18" s="50" t="str">
        <f ca="1">IFERROR(VLOOKUP($C$5&amp;$A18,'1R_logical_data-model-APR2020'!$B$2:$L$317,8,FALSE),"")</f>
        <v/>
      </c>
      <c r="D18" s="51" t="str">
        <f ca="1">IFERROR(VLOOKUP($C$5&amp;$A18,'1R_logical_data-model-APR2020'!$B$2:$L$317,10,FALSE),"")</f>
        <v/>
      </c>
      <c r="E18" s="52" t="str">
        <f ca="1">IFERROR(VLOOKUP($C$5&amp;$A18,'1R_logical_data-model-APR2020'!$B$2:$L$317,11,FALSE),"")</f>
        <v/>
      </c>
      <c r="F18" s="52" t="str">
        <f ca="1">IFERROR(VLOOKUP($C$5&amp;$A18,'1R_logical_data-model-APR2020'!$B$2:$L$317,9,FALSE),"")</f>
        <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
      </c>
      <c r="C19" s="50" t="str">
        <f ca="1">IFERROR(VLOOKUP($C$5&amp;$A19,'1R_logical_data-model-APR2020'!$B$2:$L$317,8,FALSE),"")</f>
        <v/>
      </c>
      <c r="D19" s="51" t="str">
        <f ca="1">IFERROR(VLOOKUP($C$5&amp;$A19,'1R_logical_data-model-APR2020'!$B$2:$L$317,10,FALSE),"")</f>
        <v/>
      </c>
      <c r="E19" s="52" t="str">
        <f ca="1">IFERROR(VLOOKUP($C$5&amp;$A19,'1R_logical_data-model-APR2020'!$B$2:$L$317,11,FALSE),"")</f>
        <v/>
      </c>
      <c r="F19" s="52" t="str">
        <f ca="1">IFERROR(VLOOKUP($C$5&amp;$A19,'1R_logical_data-model-APR2020'!$B$2:$L$317,9,FALSE),"")</f>
        <v/>
      </c>
      <c r="G19" s="53" t="str">
        <f ca="1">IFERROR(HYPERLINK("#"&amp;VLOOKUP($C$5&amp;$A19,'1R_logical_data-model-APR2020'!$B$2:$L$317,7,FALSE)&amp;"!A1",VLOOKUP($C$5&amp;$A19,'1R_logical_data-model-APR2020'!$B$2:$L$317,7,FALSE)),"")</f>
        <v/>
      </c>
    </row>
    <row r="20" spans="1:7" s="42" customFormat="1" ht="55" customHeight="1" x14ac:dyDescent="0.25">
      <c r="A20" s="56">
        <v>10</v>
      </c>
      <c r="B20" s="54" t="str">
        <f ca="1">IFERROR(VLOOKUP($C$5&amp;$A20,'1R_logical_data-model-APR2020'!$B$2:$L$317,6,FALSE),"")</f>
        <v/>
      </c>
      <c r="C20" s="50" t="str">
        <f ca="1">IFERROR(VLOOKUP($C$5&amp;$A20,'1R_logical_data-model-APR2020'!$B$2:$L$317,8,FALSE),"")</f>
        <v/>
      </c>
      <c r="D20" s="51" t="str">
        <f ca="1">IFERROR(VLOOKUP($C$5&amp;$A20,'1R_logical_data-model-APR2020'!$B$2:$L$317,10,FALSE),"")</f>
        <v/>
      </c>
      <c r="E20" s="52" t="str">
        <f ca="1">IFERROR(VLOOKUP($C$5&amp;$A20,'1R_logical_data-model-APR2020'!$B$2:$L$317,11,FALSE),"")</f>
        <v/>
      </c>
      <c r="F20" s="52" t="str">
        <f ca="1">IFERROR(VLOOKUP($C$5&amp;$A20,'1R_logical_data-model-APR2020'!$B$2:$L$317,9,FALSE),"")</f>
        <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
      </c>
      <c r="C21" s="50" t="str">
        <f ca="1">IFERROR(VLOOKUP($C$5&amp;$A21,'1R_logical_data-model-APR2020'!$B$2:$L$317,8,FALSE),"")</f>
        <v/>
      </c>
      <c r="D21" s="51" t="str">
        <f ca="1">IFERROR(VLOOKUP($C$5&amp;$A21,'1R_logical_data-model-APR2020'!$B$2:$L$317,10,FALSE),"")</f>
        <v/>
      </c>
      <c r="E21" s="52" t="str">
        <f ca="1">IFERROR(VLOOKUP($C$5&amp;$A21,'1R_logical_data-model-APR2020'!$B$2:$L$317,11,FALSE),"")</f>
        <v/>
      </c>
      <c r="F21" s="52" t="str">
        <f ca="1">IFERROR(VLOOKUP($C$5&amp;$A21,'1R_logical_data-model-APR2020'!$B$2:$L$317,9,FALSE),"")</f>
        <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23" priority="2">
      <formula>$B11=""</formula>
    </cfRule>
  </conditionalFormatting>
  <conditionalFormatting sqref="B12:G40">
    <cfRule type="expression" dxfId="22" priority="1">
      <formula>$B12=""</formula>
    </cfRule>
  </conditionalFormatting>
  <hyperlinks>
    <hyperlink ref="E5:E6" location="Display!A1" display="Back to Display" xr:uid="{14E2DDB0-3808-4C5B-A5AD-54FEBCFD8A66}"/>
    <hyperlink ref="E5:G6" location="'MOP vs Data Model'!A1" display="Back to &quot;MOP vs Data Model&quot; screen" xr:uid="{A8339247-A605-4E0E-A995-8A42DB738B8D}"/>
  </hyperlinks>
  <pageMargins left="0.7" right="0.7" top="0.75" bottom="0.75" header="0.3" footer="0.3"/>
  <pageSetup orientation="portrait" horizontalDpi="1200" verticalDpi="1200" r:id="rId1"/>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660CF-F0D9-439E-BF68-E929C4892A58}">
  <sheetPr codeName="Sheet32">
    <tabColor rgb="FF00B050"/>
  </sheetPr>
  <dimension ref="A5:G40"/>
  <sheetViews>
    <sheetView showGridLines="0" zoomScaleNormal="100" workbookViewId="0">
      <selection activeCell="B14" sqref="B14"/>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Offer</v>
      </c>
      <c r="E5" s="110" t="s">
        <v>746</v>
      </c>
      <c r="F5" s="110"/>
      <c r="G5" s="110"/>
    </row>
    <row r="6" spans="1:7" x14ac:dyDescent="0.25">
      <c r="B6" s="46" t="s">
        <v>729</v>
      </c>
      <c r="C6" s="48" t="str">
        <f ca="1">VLOOKUP(C5,parameters!$B$97:$C$142,2,FALSE)</f>
        <v>Logistic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carirerProductInfo</v>
      </c>
      <c r="C11" s="50" t="str">
        <f ca="1">IFERROR(VLOOKUP($C$5&amp;$A11,'1R_logical_data-model-APR2020'!$B$2:$L$317,8,FALSE),"")</f>
        <v>Reference to the Carrier products included in the offer</v>
      </c>
      <c r="D11" s="51">
        <f ca="1">IFERROR(VLOOKUP($C$5&amp;$A11,'1R_logical_data-model-APR2020'!$B$2:$L$317,10,FALSE),"")</f>
        <v>0</v>
      </c>
      <c r="E11" s="52" t="str">
        <f ca="1">IFERROR(VLOOKUP($C$5&amp;$A11,'1R_logical_data-model-APR2020'!$B$2:$L$317,11,FALSE),"")</f>
        <v>n</v>
      </c>
      <c r="F11" s="52" t="str">
        <f ca="1">IFERROR(VLOOKUP($C$5&amp;$A11,'1R_logical_data-model-APR2020'!$B$2:$L$317,9,FALSE),"")</f>
        <v>O</v>
      </c>
      <c r="G11" s="53" t="str">
        <f ca="1">IFERROR(HYPERLINK("#"&amp;VLOOKUP($C$5&amp;$A11,'1R_logical_data-model-APR2020'!$B$2:$L$317,7,FALSE)&amp;"!A1",VLOOKUP($C$5&amp;$A11,'1R_logical_data-model-APR2020'!$B$2:$L$317,7,FALSE)),"")</f>
        <v>Carrierproduct</v>
      </c>
    </row>
    <row r="12" spans="1:7" s="42" customFormat="1" ht="55" customHeight="1" x14ac:dyDescent="0.25">
      <c r="A12" s="56">
        <v>2</v>
      </c>
      <c r="B12" s="54" t="str">
        <f ca="1">IFERROR(VLOOKUP($C$5&amp;$A12,'1R_logical_data-model-APR2020'!$B$2:$L$317,6,FALSE),"")</f>
        <v>commodity</v>
      </c>
      <c r="C12" s="50" t="str">
        <f ca="1">IFERROR(VLOOKUP($C$5&amp;$A12,'1R_logical_data-model-APR2020'!$B$2:$L$317,8,FALSE),"")</f>
        <v>Reference to the product and commodity details of the pieces in the shipment</v>
      </c>
      <c r="D12" s="51">
        <f ca="1">IFERROR(VLOOKUP($C$5&amp;$A12,'1R_logical_data-model-APR2020'!$B$2:$L$317,10,FALSE),"")</f>
        <v>0</v>
      </c>
      <c r="E12" s="52">
        <f ca="1">IFERROR(VLOOKUP($C$5&amp;$A12,'1R_logical_data-model-APR2020'!$B$2:$L$317,11,FALSE),"")</f>
        <v>0</v>
      </c>
      <c r="F12" s="52" t="str">
        <f ca="1">IFERROR(VLOOKUP($C$5&amp;$A12,'1R_logical_data-model-APR2020'!$B$2:$L$317,9,FALSE),"")</f>
        <v>O</v>
      </c>
      <c r="G12" s="53" t="str">
        <f ca="1">IFERROR(HYPERLINK("#"&amp;VLOOKUP($C$5&amp;$A12,'1R_logical_data-model-APR2020'!$B$2:$L$317,7,FALSE)&amp;"!A1",VLOOKUP($C$5&amp;$A12,'1R_logical_data-model-APR2020'!$B$2:$L$317,7,FALSE)),"")</f>
        <v>Product</v>
      </c>
    </row>
    <row r="13" spans="1:7" s="42" customFormat="1" ht="55" customHeight="1" x14ac:dyDescent="0.25">
      <c r="A13" s="56">
        <v>3</v>
      </c>
      <c r="B13" s="54" t="str">
        <f ca="1">IFERROR(VLOOKUP($C$5&amp;$A13,'1R_logical_data-model-APR2020'!$B$2:$L$317,6,FALSE),"")</f>
        <v>dangerousGoods</v>
      </c>
      <c r="C13" s="50" t="str">
        <f ca="1">IFERROR(VLOOKUP($C$5&amp;$A13,'1R_logical_data-model-APR2020'!$B$2:$L$317,8,FALSE),"")</f>
        <v>Reference to the Dangerous Goods specific details of the shipment if applicable or requested</v>
      </c>
      <c r="D13" s="51">
        <f ca="1">IFERROR(VLOOKUP($C$5&amp;$A13,'1R_logical_data-model-APR2020'!$B$2:$L$317,10,FALSE),"")</f>
        <v>0</v>
      </c>
      <c r="E13" s="52">
        <f ca="1">IFERROR(VLOOKUP($C$5&amp;$A13,'1R_logical_data-model-APR2020'!$B$2:$L$317,11,FALSE),"")</f>
        <v>0</v>
      </c>
      <c r="F13" s="52" t="str">
        <f ca="1">IFERROR(VLOOKUP($C$5&amp;$A13,'1R_logical_data-model-APR2020'!$B$2:$L$317,9,FALSE),"")</f>
        <v>O</v>
      </c>
      <c r="G13" s="53" t="str">
        <f ca="1">IFERROR(HYPERLINK("#"&amp;VLOOKUP($C$5&amp;$A13,'1R_logical_data-model-APR2020'!$B$2:$L$317,7,FALSE)&amp;"!A1",VLOOKUP($C$5&amp;$A13,'1R_logical_data-model-APR2020'!$B$2:$L$317,7,FALSE)),"")</f>
        <v>DangerousGoods</v>
      </c>
    </row>
    <row r="14" spans="1:7" s="42" customFormat="1" ht="55" customHeight="1" x14ac:dyDescent="0.25">
      <c r="A14" s="56">
        <v>4</v>
      </c>
      <c r="B14" s="54" t="str">
        <f ca="1">IFERROR(VLOOKUP($C$5&amp;$A14,'1R_logical_data-model-APR2020'!$B$2:$L$317,6,FALSE),"")</f>
        <v>price</v>
      </c>
      <c r="C14" s="50" t="str">
        <f ca="1">IFERROR(VLOOKUP($C$5&amp;$A14,'1R_logical_data-model-APR2020'!$B$2:$L$317,8,FALSE),"")</f>
        <v>Price of the offer</v>
      </c>
      <c r="D14" s="51">
        <f ca="1">IFERROR(VLOOKUP($C$5&amp;$A14,'1R_logical_data-model-APR2020'!$B$2:$L$317,10,FALSE),"")</f>
        <v>0</v>
      </c>
      <c r="E14" s="52">
        <f ca="1">IFERROR(VLOOKUP($C$5&amp;$A14,'1R_logical_data-model-APR2020'!$B$2:$L$317,11,FALSE),"")</f>
        <v>0</v>
      </c>
      <c r="F14" s="52" t="str">
        <f ca="1">IFERROR(VLOOKUP($C$5&amp;$A14,'1R_logical_data-model-APR2020'!$B$2:$L$317,9,FALSE),"")</f>
        <v>O</v>
      </c>
      <c r="G14" s="53" t="str">
        <f ca="1">IFERROR(HYPERLINK("#"&amp;VLOOKUP($C$5&amp;$A14,'1R_logical_data-model-APR2020'!$B$2:$L$317,7,FALSE)&amp;"!A1",VLOOKUP($C$5&amp;$A14,'1R_logical_data-model-APR2020'!$B$2:$L$317,7,FALSE)),"")</f>
        <v>Price</v>
      </c>
    </row>
    <row r="15" spans="1:7" s="42" customFormat="1" ht="55" customHeight="1" x14ac:dyDescent="0.25">
      <c r="A15" s="56">
        <v>5</v>
      </c>
      <c r="B15" s="54" t="str">
        <f ca="1">IFERROR(VLOOKUP($C$5&amp;$A15,'1R_logical_data-model-APR2020'!$B$2:$L$317,6,FALSE),"")</f>
        <v>requestMatchInd</v>
      </c>
      <c r="C15" s="50" t="str">
        <f ca="1">IFERROR(VLOOKUP($C$5&amp;$A15,'1R_logical_data-model-APR2020'!$B$2:$L$317,8,FALSE),"")</f>
        <v>Indicates if the offer is a perfect match to the quote request (boolean)</v>
      </c>
      <c r="D15" s="51">
        <f ca="1">IFERROR(VLOOKUP($C$5&amp;$A15,'1R_logical_data-model-APR2020'!$B$2:$L$317,10,FALSE),"")</f>
        <v>0</v>
      </c>
      <c r="E15" s="52">
        <f ca="1">IFERROR(VLOOKUP($C$5&amp;$A15,'1R_logical_data-model-APR2020'!$B$2:$L$317,11,FALSE),"")</f>
        <v>0</v>
      </c>
      <c r="F15" s="52" t="str">
        <f ca="1">IFERROR(VLOOKUP($C$5&amp;$A15,'1R_logical_data-model-APR2020'!$B$2:$L$317,9,FALSE),"")</f>
        <v>Boolean</v>
      </c>
      <c r="G15" s="53" t="str">
        <f ca="1">IFERROR(HYPERLINK("#"&amp;VLOOKUP($C$5&amp;$A15,'1R_logical_data-model-APR2020'!$B$2:$L$317,7,FALSE)&amp;"!A1",VLOOKUP($C$5&amp;$A15,'1R_logical_data-model-APR2020'!$B$2:$L$317,7,FALSE)),"")</f>
        <v/>
      </c>
    </row>
    <row r="16" spans="1:7" s="42" customFormat="1" ht="55" customHeight="1" x14ac:dyDescent="0.25">
      <c r="A16" s="56">
        <v>6</v>
      </c>
      <c r="B16" s="54" t="str">
        <f ca="1">IFERROR(VLOOKUP($C$5&amp;$A16,'1R_logical_data-model-APR2020'!$B$2:$L$317,6,FALSE),"")</f>
        <v>routing</v>
      </c>
      <c r="C16" s="50" t="str">
        <f ca="1">IFERROR(VLOOKUP($C$5&amp;$A16,'1R_logical_data-model-APR2020'!$B$2:$L$317,8,FALSE),"")</f>
        <v>Routing details of the offer, to be compared with routing preferences of the quote request</v>
      </c>
      <c r="D16" s="51">
        <f ca="1">IFERROR(VLOOKUP($C$5&amp;$A16,'1R_logical_data-model-APR2020'!$B$2:$L$317,10,FALSE),"")</f>
        <v>0</v>
      </c>
      <c r="E16" s="52">
        <f ca="1">IFERROR(VLOOKUP($C$5&amp;$A16,'1R_logical_data-model-APR2020'!$B$2:$L$317,11,FALSE),"")</f>
        <v>0</v>
      </c>
      <c r="F16" s="52" t="str">
        <f ca="1">IFERROR(VLOOKUP($C$5&amp;$A16,'1R_logical_data-model-APR2020'!$B$2:$L$317,9,FALSE),"")</f>
        <v>O</v>
      </c>
      <c r="G16" s="53" t="str">
        <f ca="1">IFERROR(HYPERLINK("#"&amp;VLOOKUP($C$5&amp;$A16,'1R_logical_data-model-APR2020'!$B$2:$L$317,7,FALSE)&amp;"!A1",VLOOKUP($C$5&amp;$A16,'1R_logical_data-model-APR2020'!$B$2:$L$317,7,FALSE)),"")</f>
        <v>Routing</v>
      </c>
    </row>
    <row r="17" spans="1:7" s="42" customFormat="1" ht="55" customHeight="1" x14ac:dyDescent="0.25">
      <c r="A17" s="56">
        <v>7</v>
      </c>
      <c r="B17" s="54" t="str">
        <f ca="1">IFERROR(VLOOKUP($C$5&amp;$A17,'1R_logical_data-model-APR2020'!$B$2:$L$317,6,FALSE),"")</f>
        <v>securityState</v>
      </c>
      <c r="C17" s="50" t="str">
        <f ca="1">IFERROR(VLOOKUP($C$5&amp;$A17,'1R_logical_data-model-APR2020'!$B$2:$L$317,8,FALSE),"")</f>
        <v>Indicate the secruty state of the shipment, screened or not</v>
      </c>
      <c r="D17" s="51">
        <f ca="1">IFERROR(VLOOKUP($C$5&amp;$A17,'1R_logical_data-model-APR2020'!$B$2:$L$317,10,FALSE),"")</f>
        <v>0</v>
      </c>
      <c r="E17" s="52">
        <f ca="1">IFERROR(VLOOKUP($C$5&amp;$A17,'1R_logical_data-model-APR2020'!$B$2:$L$317,11,FALSE),"")</f>
        <v>0</v>
      </c>
      <c r="F17" s="52" t="str">
        <f ca="1">IFERROR(VLOOKUP($C$5&amp;$A17,'1R_logical_data-model-APR2020'!$B$2:$L$317,9,FALSE),"")</f>
        <v>T</v>
      </c>
      <c r="G17" s="53" t="str">
        <f ca="1">IFERROR(HYPERLINK("#"&amp;VLOOKUP($C$5&amp;$A17,'1R_logical_data-model-APR2020'!$B$2:$L$317,7,FALSE)&amp;"!A1",VLOOKUP($C$5&amp;$A17,'1R_logical_data-model-APR2020'!$B$2:$L$317,7,FALSE)),"")</f>
        <v/>
      </c>
    </row>
    <row r="18" spans="1:7" s="42" customFormat="1" ht="55" customHeight="1" x14ac:dyDescent="0.25">
      <c r="A18" s="56">
        <v>8</v>
      </c>
      <c r="B18" s="54" t="str">
        <f ca="1">IFERROR(VLOOKUP($C$5&amp;$A18,'1R_logical_data-model-APR2020'!$B$2:$L$317,6,FALSE),"")</f>
        <v>serviceRequest</v>
      </c>
      <c r="C18" s="50" t="str">
        <f ca="1">IFERROR(VLOOKUP($C$5&amp;$A18,'1R_logical_data-model-APR2020'!$B$2:$L$317,8,FALSE),"")</f>
        <v>Reference to the Service requests of the quote request</v>
      </c>
      <c r="D18" s="51">
        <f ca="1">IFERROR(VLOOKUP($C$5&amp;$A18,'1R_logical_data-model-APR2020'!$B$2:$L$317,10,FALSE),"")</f>
        <v>0</v>
      </c>
      <c r="E18" s="52">
        <f ca="1">IFERROR(VLOOKUP($C$5&amp;$A18,'1R_logical_data-model-APR2020'!$B$2:$L$317,11,FALSE),"")</f>
        <v>0</v>
      </c>
      <c r="F18" s="52" t="str">
        <f ca="1">IFERROR(VLOOKUP($C$5&amp;$A18,'1R_logical_data-model-APR2020'!$B$2:$L$317,9,FALSE),"")</f>
        <v>O</v>
      </c>
      <c r="G18" s="53" t="str">
        <f ca="1">IFERROR(HYPERLINK("#"&amp;VLOOKUP($C$5&amp;$A18,'1R_logical_data-model-APR2020'!$B$2:$L$317,7,FALSE)&amp;"!A1",VLOOKUP($C$5&amp;$A18,'1R_logical_data-model-APR2020'!$B$2:$L$317,7,FALSE)),"")</f>
        <v>Servicerequest</v>
      </c>
    </row>
    <row r="19" spans="1:7" s="42" customFormat="1" ht="55" customHeight="1" x14ac:dyDescent="0.25">
      <c r="A19" s="56">
        <v>9</v>
      </c>
      <c r="B19" s="54" t="str">
        <f ca="1">IFERROR(VLOOKUP($C$5&amp;$A19,'1R_logical_data-model-APR2020'!$B$2:$L$317,6,FALSE),"")</f>
        <v>shipmentDetails</v>
      </c>
      <c r="C19" s="50" t="str">
        <f ca="1">IFERROR(VLOOKUP($C$5&amp;$A19,'1R_logical_data-model-APR2020'!$B$2:$L$317,8,FALSE),"")</f>
        <v>Details of the shipement that is to be shipped</v>
      </c>
      <c r="D19" s="51">
        <f ca="1">IFERROR(VLOOKUP($C$5&amp;$A19,'1R_logical_data-model-APR2020'!$B$2:$L$317,10,FALSE),"")</f>
        <v>0</v>
      </c>
      <c r="E19" s="52">
        <f ca="1">IFERROR(VLOOKUP($C$5&amp;$A19,'1R_logical_data-model-APR2020'!$B$2:$L$317,11,FALSE),"")</f>
        <v>0</v>
      </c>
      <c r="F19" s="52" t="str">
        <f ca="1">IFERROR(VLOOKUP($C$5&amp;$A19,'1R_logical_data-model-APR2020'!$B$2:$L$317,9,FALSE),"")</f>
        <v>O</v>
      </c>
      <c r="G19" s="53" t="str">
        <f ca="1">IFERROR(HYPERLINK("#"&amp;VLOOKUP($C$5&amp;$A19,'1R_logical_data-model-APR2020'!$B$2:$L$317,7,FALSE)&amp;"!A1",VLOOKUP($C$5&amp;$A19,'1R_logical_data-model-APR2020'!$B$2:$L$317,7,FALSE)),"")</f>
        <v>Shipment</v>
      </c>
    </row>
    <row r="20" spans="1:7" s="42" customFormat="1" ht="55" customHeight="1" x14ac:dyDescent="0.25">
      <c r="A20" s="56">
        <v>10</v>
      </c>
      <c r="B20" s="54" t="str">
        <f ca="1">IFERROR(VLOOKUP($C$5&amp;$A20,'1R_logical_data-model-APR2020'!$B$2:$L$317,6,FALSE),"")</f>
        <v>specialHandling</v>
      </c>
      <c r="C20" s="50" t="str">
        <f ca="1">IFERROR(VLOOKUP($C$5&amp;$A20,'1R_logical_data-model-APR2020'!$B$2:$L$317,8,FALSE),"")</f>
        <v>Special Handling details</v>
      </c>
      <c r="D20" s="51">
        <f ca="1">IFERROR(VLOOKUP($C$5&amp;$A20,'1R_logical_data-model-APR2020'!$B$2:$L$317,10,FALSE),"")</f>
        <v>0</v>
      </c>
      <c r="E20" s="52">
        <f ca="1">IFERROR(VLOOKUP($C$5&amp;$A20,'1R_logical_data-model-APR2020'!$B$2:$L$317,11,FALSE),"")</f>
        <v>0</v>
      </c>
      <c r="F20" s="52" t="str">
        <f ca="1">IFERROR(VLOOKUP($C$5&amp;$A20,'1R_logical_data-model-APR2020'!$B$2:$L$317,9,FALSE),"")</f>
        <v>O</v>
      </c>
      <c r="G20" s="53" t="str">
        <f ca="1">IFERROR(HYPERLINK("#"&amp;VLOOKUP($C$5&amp;$A20,'1R_logical_data-model-APR2020'!$B$2:$L$317,7,FALSE)&amp;"!A1",VLOOKUP($C$5&amp;$A20,'1R_logical_data-model-APR2020'!$B$2:$L$317,7,FALSE)),"")</f>
        <v>Specialhandling</v>
      </c>
    </row>
    <row r="21" spans="1:7" s="42" customFormat="1" ht="55" customHeight="1" x14ac:dyDescent="0.25">
      <c r="A21" s="56">
        <v>11</v>
      </c>
      <c r="B21" s="54" t="str">
        <f ca="1">IFERROR(VLOOKUP($C$5&amp;$A21,'1R_logical_data-model-APR2020'!$B$2:$L$317,6,FALSE),"")</f>
        <v>transportMovement</v>
      </c>
      <c r="C21" s="50" t="str">
        <f ca="1">IFERROR(VLOOKUP($C$5&amp;$A21,'1R_logical_data-model-APR2020'!$B$2:$L$317,8,FALSE),"")</f>
        <v>Transport segment linked to the offer, including the Departure and Arrival locations</v>
      </c>
      <c r="D21" s="51">
        <f ca="1">IFERROR(VLOOKUP($C$5&amp;$A21,'1R_logical_data-model-APR2020'!$B$2:$L$317,10,FALSE),"")</f>
        <v>0</v>
      </c>
      <c r="E21" s="52">
        <f ca="1">IFERROR(VLOOKUP($C$5&amp;$A21,'1R_logical_data-model-APR2020'!$B$2:$L$317,11,FALSE),"")</f>
        <v>0</v>
      </c>
      <c r="F21" s="52" t="str">
        <f ca="1">IFERROR(VLOOKUP($C$5&amp;$A21,'1R_logical_data-model-APR2020'!$B$2:$L$317,9,FALSE),"")</f>
        <v>O</v>
      </c>
      <c r="G21" s="53" t="str">
        <f ca="1">IFERROR(HYPERLINK("#"&amp;VLOOKUP($C$5&amp;$A21,'1R_logical_data-model-APR2020'!$B$2:$L$317,7,FALSE)&amp;"!A1",VLOOKUP($C$5&amp;$A21,'1R_logical_data-model-APR2020'!$B$2:$L$317,7,FALSE)),"")</f>
        <v>TransportSegment</v>
      </c>
    </row>
    <row r="22" spans="1:7" s="42" customFormat="1" ht="55" customHeight="1" x14ac:dyDescent="0.25">
      <c r="A22" s="56">
        <v>12</v>
      </c>
      <c r="B22" s="54" t="str">
        <f ca="1">IFERROR(VLOOKUP($C$5&amp;$A22,'1R_logical_data-model-APR2020'!$B$2:$L$317,6,FALSE),"")</f>
        <v>units</v>
      </c>
      <c r="C22" s="50" t="str">
        <f ca="1">IFERROR(VLOOKUP($C$5&amp;$A22,'1R_logical_data-model-APR2020'!$B$2:$L$317,8,FALSE),"")</f>
        <v>Units used for the offer</v>
      </c>
      <c r="D22" s="51">
        <f ca="1">IFERROR(VLOOKUP($C$5&amp;$A22,'1R_logical_data-model-APR2020'!$B$2:$L$317,10,FALSE),"")</f>
        <v>0</v>
      </c>
      <c r="E22" s="52" t="str">
        <f ca="1">IFERROR(VLOOKUP($C$5&amp;$A22,'1R_logical_data-model-APR2020'!$B$2:$L$317,11,FALSE),"")</f>
        <v>n</v>
      </c>
      <c r="F22" s="52" t="str">
        <f ca="1">IFERROR(VLOOKUP($C$5&amp;$A22,'1R_logical_data-model-APR2020'!$B$2:$L$317,9,FALSE),"")</f>
        <v>O</v>
      </c>
      <c r="G22" s="53" t="str">
        <f ca="1">IFERROR(HYPERLINK("#"&amp;VLOOKUP($C$5&amp;$A22,'1R_logical_data-model-APR2020'!$B$2:$L$317,7,FALSE)&amp;"!A1",VLOOKUP($C$5&amp;$A22,'1R_logical_data-model-APR2020'!$B$2:$L$317,7,FALSE)),"")</f>
        <v>Value</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21" priority="2">
      <formula>$B11=""</formula>
    </cfRule>
  </conditionalFormatting>
  <conditionalFormatting sqref="B12:G40">
    <cfRule type="expression" dxfId="20" priority="1">
      <formula>$B12=""</formula>
    </cfRule>
  </conditionalFormatting>
  <hyperlinks>
    <hyperlink ref="E5:E6" location="Display!A1" display="Back to Display" xr:uid="{4A6ABE84-84B5-4BDE-89CC-9DD19E7D946F}"/>
    <hyperlink ref="E5:G6" location="'MOP vs Data Model'!A1" display="Back to &quot;MOP vs Data Model&quot; screen" xr:uid="{6912A781-D63F-4EC2-9A5C-AEEA14958F66}"/>
  </hyperlinks>
  <pageMargins left="0.7" right="0.7" top="0.75" bottom="0.75" header="0.3" footer="0.3"/>
  <pageSetup orientation="portrait" horizontalDpi="1200" verticalDpi="1200" r:id="rId1"/>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3B5E3-6B64-46EB-BAF0-904698A07636}">
  <sheetPr codeName="Sheet31">
    <tabColor rgb="FF00B050"/>
  </sheetPr>
  <dimension ref="A5:G40"/>
  <sheetViews>
    <sheetView showGridLines="0" zoomScaleNormal="100" workbookViewId="0">
      <selection activeCell="B14" sqref="B14"/>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Item</v>
      </c>
      <c r="E5" s="110" t="s">
        <v>746</v>
      </c>
      <c r="F5" s="110"/>
      <c r="G5" s="110"/>
    </row>
    <row r="6" spans="1:7" x14ac:dyDescent="0.25">
      <c r="B6" s="46" t="s">
        <v>729</v>
      </c>
      <c r="C6" s="48" t="str">
        <f ca="1">VLOOKUP(C5,parameters!$B$97:$C$142,2,FALSE)</f>
        <v>Logistic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batchNumber</v>
      </c>
      <c r="C11" s="50" t="str">
        <f ca="1">IFERROR(VLOOKUP($C$5&amp;$A11,'1R_logical_data-model-APR2020'!$B$2:$L$317,8,FALSE),"")</f>
        <v>Production batch number / reference</v>
      </c>
      <c r="D11" s="51" t="str">
        <f ca="1">IFERROR(VLOOKUP($C$5&amp;$A11,'1R_logical_data-model-APR2020'!$B$2:$L$317,10,FALSE),"")</f>
        <v/>
      </c>
      <c r="E11" s="52" t="str">
        <f ca="1">IFERROR(VLOOKUP($C$5&amp;$A11,'1R_logical_data-model-APR2020'!$B$2:$L$317,11,FALSE),"")</f>
        <v/>
      </c>
      <c r="F11" s="52" t="str">
        <f ca="1">IFERROR(VLOOKUP($C$5&amp;$A11,'1R_logical_data-model-APR2020'!$B$2:$L$317,9,FALSE),"")</f>
        <v>T</v>
      </c>
      <c r="G11" s="53" t="str">
        <f ca="1">IFERROR(HYPERLINK("#"&amp;VLOOKUP($C$5&amp;$A11,'1R_logical_data-model-APR2020'!$B$2:$L$317,7,FALSE)&amp;"!A1",VLOOKUP($C$5&amp;$A11,'1R_logical_data-model-APR2020'!$B$2:$L$317,7,FALSE)),"")</f>
        <v/>
      </c>
    </row>
    <row r="12" spans="1:7" s="42" customFormat="1" ht="55" customHeight="1" x14ac:dyDescent="0.25">
      <c r="A12" s="56">
        <v>2</v>
      </c>
      <c r="B12" s="54" t="str">
        <f ca="1">IFERROR(VLOOKUP($C$5&amp;$A12,'1R_logical_data-model-APR2020'!$B$2:$L$317,6,FALSE),"")</f>
        <v>dimensions</v>
      </c>
      <c r="C12" s="50" t="str">
        <f ca="1">IFERROR(VLOOKUP($C$5&amp;$A12,'1R_logical_data-model-APR2020'!$B$2:$L$317,8,FALSE),"")</f>
        <v>Dimensions of the item</v>
      </c>
      <c r="D12" s="51">
        <f ca="1">IFERROR(VLOOKUP($C$5&amp;$A12,'1R_logical_data-model-APR2020'!$B$2:$L$317,10,FALSE),"")</f>
        <v>0</v>
      </c>
      <c r="E12" s="52">
        <f ca="1">IFERROR(VLOOKUP($C$5&amp;$A12,'1R_logical_data-model-APR2020'!$B$2:$L$317,11,FALSE),"")</f>
        <v>0</v>
      </c>
      <c r="F12" s="52" t="str">
        <f ca="1">IFERROR(VLOOKUP($C$5&amp;$A12,'1R_logical_data-model-APR2020'!$B$2:$L$317,9,FALSE),"")</f>
        <v>E</v>
      </c>
      <c r="G12" s="53" t="str">
        <f ca="1">IFERROR(HYPERLINK("#"&amp;VLOOKUP($C$5&amp;$A12,'1R_logical_data-model-APR2020'!$B$2:$L$317,7,FALSE)&amp;"!A1",VLOOKUP($C$5&amp;$A12,'1R_logical_data-model-APR2020'!$B$2:$L$317,7,FALSE)),"")</f>
        <v>Dimensions</v>
      </c>
    </row>
    <row r="13" spans="1:7" s="42" customFormat="1" ht="55" customHeight="1" x14ac:dyDescent="0.25">
      <c r="A13" s="56">
        <v>3</v>
      </c>
      <c r="B13" s="54" t="str">
        <f ca="1">IFERROR(VLOOKUP($C$5&amp;$A13,'1R_logical_data-model-APR2020'!$B$2:$L$317,6,FALSE),"")</f>
        <v>event</v>
      </c>
      <c r="C13" s="50" t="str">
        <f ca="1">IFERROR(VLOOKUP($C$5&amp;$A13,'1R_logical_data-model-APR2020'!$B$2:$L$317,8,FALSE),"")</f>
        <v>Event details e.g. DEP, ARR, FOH, RCS, security screening, etc</v>
      </c>
      <c r="D13" s="51">
        <f ca="1">IFERROR(VLOOKUP($C$5&amp;$A13,'1R_logical_data-model-APR2020'!$B$2:$L$317,10,FALSE),"")</f>
        <v>0</v>
      </c>
      <c r="E13" s="52" t="str">
        <f ca="1">IFERROR(VLOOKUP($C$5&amp;$A13,'1R_logical_data-model-APR2020'!$B$2:$L$317,11,FALSE),"")</f>
        <v>n</v>
      </c>
      <c r="F13" s="52" t="str">
        <f ca="1">IFERROR(VLOOKUP($C$5&amp;$A13,'1R_logical_data-model-APR2020'!$B$2:$L$317,9,FALSE),"")</f>
        <v>E</v>
      </c>
      <c r="G13" s="53" t="str">
        <f ca="1">IFERROR(HYPERLINK("#"&amp;VLOOKUP($C$5&amp;$A13,'1R_logical_data-model-APR2020'!$B$2:$L$317,7,FALSE)&amp;"!A1",VLOOKUP($C$5&amp;$A13,'1R_logical_data-model-APR2020'!$B$2:$L$317,7,FALSE)),"")</f>
        <v>Event</v>
      </c>
    </row>
    <row r="14" spans="1:7" s="42" customFormat="1" ht="55" customHeight="1" x14ac:dyDescent="0.25">
      <c r="A14" s="56">
        <v>4</v>
      </c>
      <c r="B14" s="54" t="str">
        <f ca="1">IFERROR(VLOOKUP($C$5&amp;$A14,'1R_logical_data-model-APR2020'!$B$2:$L$317,6,FALSE),"")</f>
        <v>isInPiece</v>
      </c>
      <c r="C14" s="50" t="str">
        <f ca="1">IFERROR(VLOOKUP($C$5&amp;$A14,'1R_logical_data-model-APR2020'!$B$2:$L$317,8,FALSE),"")</f>
        <v>URI of the PIECE that contains the Item</v>
      </c>
      <c r="D14" s="51">
        <f ca="1">IFERROR(VLOOKUP($C$5&amp;$A14,'1R_logical_data-model-APR2020'!$B$2:$L$317,10,FALSE),"")</f>
        <v>0</v>
      </c>
      <c r="E14" s="52">
        <f ca="1">IFERROR(VLOOKUP($C$5&amp;$A14,'1R_logical_data-model-APR2020'!$B$2:$L$317,11,FALSE),"")</f>
        <v>0</v>
      </c>
      <c r="F14" s="52" t="str">
        <f ca="1">IFERROR(VLOOKUP($C$5&amp;$A14,'1R_logical_data-model-APR2020'!$B$2:$L$317,9,FALSE),"")</f>
        <v>E</v>
      </c>
      <c r="G14" s="53" t="str">
        <f ca="1">IFERROR(HYPERLINK("#"&amp;VLOOKUP($C$5&amp;$A14,'1R_logical_data-model-APR2020'!$B$2:$L$317,7,FALSE)&amp;"!A1",VLOOKUP($C$5&amp;$A14,'1R_logical_data-model-APR2020'!$B$2:$L$317,7,FALSE)),"")</f>
        <v>Piece</v>
      </c>
    </row>
    <row r="15" spans="1:7" s="42" customFormat="1" ht="55" customHeight="1" x14ac:dyDescent="0.25">
      <c r="A15" s="56">
        <v>5</v>
      </c>
      <c r="B15" s="54" t="str">
        <f ca="1">IFERROR(VLOOKUP($C$5&amp;$A15,'1R_logical_data-model-APR2020'!$B$2:$L$317,6,FALSE),"")</f>
        <v>lotNumber</v>
      </c>
      <c r="C15" s="50" t="str">
        <f ca="1">IFERROR(VLOOKUP($C$5&amp;$A15,'1R_logical_data-model-APR2020'!$B$2:$L$317,8,FALSE),"")</f>
        <v>Production lot number / reference</v>
      </c>
      <c r="D15" s="51" t="str">
        <f ca="1">IFERROR(VLOOKUP($C$5&amp;$A15,'1R_logical_data-model-APR2020'!$B$2:$L$317,10,FALSE),"")</f>
        <v/>
      </c>
      <c r="E15" s="52" t="str">
        <f ca="1">IFERROR(VLOOKUP($C$5&amp;$A15,'1R_logical_data-model-APR2020'!$B$2:$L$317,11,FALSE),"")</f>
        <v/>
      </c>
      <c r="F15" s="52" t="str">
        <f ca="1">IFERROR(VLOOKUP($C$5&amp;$A15,'1R_logical_data-model-APR2020'!$B$2:$L$317,9,FALSE),"")</f>
        <v>T</v>
      </c>
      <c r="G15" s="53" t="str">
        <f ca="1">IFERROR(HYPERLINK("#"&amp;VLOOKUP($C$5&amp;$A15,'1R_logical_data-model-APR2020'!$B$2:$L$317,7,FALSE)&amp;"!A1",VLOOKUP($C$5&amp;$A15,'1R_logical_data-model-APR2020'!$B$2:$L$317,7,FALSE)),"")</f>
        <v/>
      </c>
    </row>
    <row r="16" spans="1:7" s="42" customFormat="1" ht="55" customHeight="1" x14ac:dyDescent="0.25">
      <c r="A16" s="56">
        <v>6</v>
      </c>
      <c r="B16" s="54" t="str">
        <f ca="1">IFERROR(VLOOKUP($C$5&amp;$A16,'1R_logical_data-model-APR2020'!$B$2:$L$317,6,FALSE),"")</f>
        <v>otherIdentifier</v>
      </c>
      <c r="C16" s="50" t="str">
        <f ca="1">IFERROR(VLOOKUP($C$5&amp;$A16,'1R_logical_data-model-APR2020'!$B$2:$L$317,8,FALSE),"")</f>
        <v>Other identifier details</v>
      </c>
      <c r="D16" s="51" t="str">
        <f ca="1">IFERROR(VLOOKUP($C$5&amp;$A16,'1R_logical_data-model-APR2020'!$B$2:$L$317,10,FALSE),"")</f>
        <v/>
      </c>
      <c r="E16" s="52" t="str">
        <f ca="1">IFERROR(VLOOKUP($C$5&amp;$A16,'1R_logical_data-model-APR2020'!$B$2:$L$317,11,FALSE),"")</f>
        <v>n</v>
      </c>
      <c r="F16" s="52" t="str">
        <f ca="1">IFERROR(VLOOKUP($C$5&amp;$A16,'1R_logical_data-model-APR2020'!$B$2:$L$317,9,FALSE),"")</f>
        <v>E</v>
      </c>
      <c r="G16" s="53" t="str">
        <f ca="1">IFERROR(HYPERLINK("#"&amp;VLOOKUP($C$5&amp;$A16,'1R_logical_data-model-APR2020'!$B$2:$L$317,7,FALSE)&amp;"!A1",VLOOKUP($C$5&amp;$A16,'1R_logical_data-model-APR2020'!$B$2:$L$317,7,FALSE)),"")</f>
        <v>OtherIdentifier</v>
      </c>
    </row>
    <row r="17" spans="1:7" s="42" customFormat="1" ht="55" customHeight="1" x14ac:dyDescent="0.25">
      <c r="A17" s="56">
        <v>7</v>
      </c>
      <c r="B17" s="54" t="str">
        <f ca="1">IFERROR(VLOOKUP($C$5&amp;$A17,'1R_logical_data-model-APR2020'!$B$2:$L$317,6,FALSE),"")</f>
        <v>product</v>
      </c>
      <c r="C17" s="50" t="str">
        <f ca="1">IFERROR(VLOOKUP($C$5&amp;$A17,'1R_logical_data-model-APR2020'!$B$2:$L$317,8,FALSE),"")</f>
        <v xml:space="preserve">URI of the Product </v>
      </c>
      <c r="D17" s="51" t="str">
        <f ca="1">IFERROR(VLOOKUP($C$5&amp;$A17,'1R_logical_data-model-APR2020'!$B$2:$L$317,10,FALSE),"")</f>
        <v>M</v>
      </c>
      <c r="E17" s="52">
        <f ca="1">IFERROR(VLOOKUP($C$5&amp;$A17,'1R_logical_data-model-APR2020'!$B$2:$L$317,11,FALSE),"")</f>
        <v>0</v>
      </c>
      <c r="F17" s="52" t="str">
        <f ca="1">IFERROR(VLOOKUP($C$5&amp;$A17,'1R_logical_data-model-APR2020'!$B$2:$L$317,9,FALSE),"")</f>
        <v>E</v>
      </c>
      <c r="G17" s="53" t="str">
        <f ca="1">IFERROR(HYPERLINK("#"&amp;VLOOKUP($C$5&amp;$A17,'1R_logical_data-model-APR2020'!$B$2:$L$317,7,FALSE)&amp;"!A1",VLOOKUP($C$5&amp;$A17,'1R_logical_data-model-APR2020'!$B$2:$L$317,7,FALSE)),"")</f>
        <v>Product</v>
      </c>
    </row>
    <row r="18" spans="1:7" s="42" customFormat="1" ht="55" customHeight="1" x14ac:dyDescent="0.25">
      <c r="A18" s="56">
        <v>8</v>
      </c>
      <c r="B18" s="54" t="str">
        <f ca="1">IFERROR(VLOOKUP($C$5&amp;$A18,'1R_logical_data-model-APR2020'!$B$2:$L$317,6,FALSE),"")</f>
        <v>productExpiryDate</v>
      </c>
      <c r="C18" s="50" t="str">
        <f ca="1">IFERROR(VLOOKUP($C$5&amp;$A18,'1R_logical_data-model-APR2020'!$B$2:$L$317,8,FALSE),"")</f>
        <v>Product expiry date - e.g. for perishables goods or goods with programmed obsolescence</v>
      </c>
      <c r="D18" s="51" t="str">
        <f ca="1">IFERROR(VLOOKUP($C$5&amp;$A18,'1R_logical_data-model-APR2020'!$B$2:$L$317,10,FALSE),"")</f>
        <v/>
      </c>
      <c r="E18" s="52" t="str">
        <f ca="1">IFERROR(VLOOKUP($C$5&amp;$A18,'1R_logical_data-model-APR2020'!$B$2:$L$317,11,FALSE),"")</f>
        <v/>
      </c>
      <c r="F18" s="52" t="str">
        <f ca="1">IFERROR(VLOOKUP($C$5&amp;$A18,'1R_logical_data-model-APR2020'!$B$2:$L$317,9,FALSE),"")</f>
        <v>D</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productionCountry</v>
      </c>
      <c r="C19" s="50" t="str">
        <f ca="1">IFERROR(VLOOKUP($C$5&amp;$A19,'1R_logical_data-model-APR2020'!$B$2:$L$317,8,FALSE),"")</f>
        <v>Production country details</v>
      </c>
      <c r="D19" s="51">
        <f ca="1">IFERROR(VLOOKUP($C$5&amp;$A19,'1R_logical_data-model-APR2020'!$B$2:$L$317,10,FALSE),"")</f>
        <v>0</v>
      </c>
      <c r="E19" s="52">
        <f ca="1">IFERROR(VLOOKUP($C$5&amp;$A19,'1R_logical_data-model-APR2020'!$B$2:$L$317,11,FALSE),"")</f>
        <v>0</v>
      </c>
      <c r="F19" s="52" t="str">
        <f ca="1">IFERROR(VLOOKUP($C$5&amp;$A19,'1R_logical_data-model-APR2020'!$B$2:$L$317,9,FALSE),"")</f>
        <v>E</v>
      </c>
      <c r="G19" s="53" t="str">
        <f ca="1">IFERROR(HYPERLINK("#"&amp;VLOOKUP($C$5&amp;$A19,'1R_logical_data-model-APR2020'!$B$2:$L$317,7,FALSE)&amp;"!A1",VLOOKUP($C$5&amp;$A19,'1R_logical_data-model-APR2020'!$B$2:$L$317,7,FALSE)),"")</f>
        <v>Country</v>
      </c>
    </row>
    <row r="20" spans="1:7" s="42" customFormat="1" ht="55" customHeight="1" x14ac:dyDescent="0.25">
      <c r="A20" s="56">
        <v>10</v>
      </c>
      <c r="B20" s="54" t="str">
        <f ca="1">IFERROR(VLOOKUP($C$5&amp;$A20,'1R_logical_data-model-APR2020'!$B$2:$L$317,6,FALSE),"")</f>
        <v>productionDate</v>
      </c>
      <c r="C20" s="50" t="str">
        <f ca="1">IFERROR(VLOOKUP($C$5&amp;$A20,'1R_logical_data-model-APR2020'!$B$2:$L$317,8,FALSE),"")</f>
        <v>Production date</v>
      </c>
      <c r="D20" s="51" t="str">
        <f ca="1">IFERROR(VLOOKUP($C$5&amp;$A20,'1R_logical_data-model-APR2020'!$B$2:$L$317,10,FALSE),"")</f>
        <v/>
      </c>
      <c r="E20" s="52" t="str">
        <f ca="1">IFERROR(VLOOKUP($C$5&amp;$A20,'1R_logical_data-model-APR2020'!$B$2:$L$317,11,FALSE),"")</f>
        <v/>
      </c>
      <c r="F20" s="52" t="str">
        <f ca="1">IFERROR(VLOOKUP($C$5&amp;$A20,'1R_logical_data-model-APR2020'!$B$2:$L$317,9,FALSE),"")</f>
        <v>D</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quantityForUnitPrice</v>
      </c>
      <c r="C21" s="50" t="str">
        <f ca="1">IFERROR(VLOOKUP($C$5&amp;$A21,'1R_logical_data-model-APR2020'!$B$2:$L$317,8,FALSE),"")</f>
        <v>Product quantity for unit price - e.g. 12 (eggs for one USD 1)</v>
      </c>
      <c r="D21" s="51">
        <f ca="1">IFERROR(VLOOKUP($C$5&amp;$A21,'1R_logical_data-model-APR2020'!$B$2:$L$317,10,FALSE),"")</f>
        <v>0</v>
      </c>
      <c r="E21" s="52">
        <f ca="1">IFERROR(VLOOKUP($C$5&amp;$A21,'1R_logical_data-model-APR2020'!$B$2:$L$317,11,FALSE),"")</f>
        <v>0</v>
      </c>
      <c r="F21" s="52" t="str">
        <f ca="1">IFERROR(VLOOKUP($C$5&amp;$A21,'1R_logical_data-model-APR2020'!$B$2:$L$317,9,FALSE),"")</f>
        <v>N</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targetCountry</v>
      </c>
      <c r="C22" s="50" t="str">
        <f ca="1">IFERROR(VLOOKUP($C$5&amp;$A22,'1R_logical_data-model-APR2020'!$B$2:$L$317,8,FALSE),"")</f>
        <v>Item target country</v>
      </c>
      <c r="D22" s="51">
        <f ca="1">IFERROR(VLOOKUP($C$5&amp;$A22,'1R_logical_data-model-APR2020'!$B$2:$L$317,10,FALSE),"")</f>
        <v>0</v>
      </c>
      <c r="E22" s="52">
        <f ca="1">IFERROR(VLOOKUP($C$5&amp;$A22,'1R_logical_data-model-APR2020'!$B$2:$L$317,11,FALSE),"")</f>
        <v>0</v>
      </c>
      <c r="F22" s="52" t="str">
        <f ca="1">IFERROR(VLOOKUP($C$5&amp;$A22,'1R_logical_data-model-APR2020'!$B$2:$L$317,9,FALSE),"")</f>
        <v>E</v>
      </c>
      <c r="G22" s="53" t="str">
        <f ca="1">IFERROR(HYPERLINK("#"&amp;VLOOKUP($C$5&amp;$A22,'1R_logical_data-model-APR2020'!$B$2:$L$317,7,FALSE)&amp;"!A1",VLOOKUP($C$5&amp;$A22,'1R_logical_data-model-APR2020'!$B$2:$L$317,7,FALSE)),"")</f>
        <v>Country</v>
      </c>
    </row>
    <row r="23" spans="1:7" s="42" customFormat="1" ht="55" customHeight="1" x14ac:dyDescent="0.25">
      <c r="A23" s="56">
        <v>13</v>
      </c>
      <c r="B23" s="54" t="str">
        <f ca="1">IFERROR(VLOOKUP($C$5&amp;$A23,'1R_logical_data-model-APR2020'!$B$2:$L$317,6,FALSE),"")</f>
        <v>unitPrice</v>
      </c>
      <c r="C23" s="50" t="str">
        <f ca="1">IFERROR(VLOOKUP($C$5&amp;$A23,'1R_logical_data-model-APR2020'!$B$2:$L$317,8,FALSE),"")</f>
        <v>Product price per unit in the base currency</v>
      </c>
      <c r="D23" s="51">
        <f ca="1">IFERROR(VLOOKUP($C$5&amp;$A23,'1R_logical_data-model-APR2020'!$B$2:$L$317,10,FALSE),"")</f>
        <v>0</v>
      </c>
      <c r="E23" s="52">
        <f ca="1">IFERROR(VLOOKUP($C$5&amp;$A23,'1R_logical_data-model-APR2020'!$B$2:$L$317,11,FALSE),"")</f>
        <v>0</v>
      </c>
      <c r="F23" s="52" t="str">
        <f ca="1">IFERROR(VLOOKUP($C$5&amp;$A23,'1R_logical_data-model-APR2020'!$B$2:$L$317,9,FALSE),"")</f>
        <v>E</v>
      </c>
      <c r="G23" s="53" t="str">
        <f ca="1">IFERROR(HYPERLINK("#"&amp;VLOOKUP($C$5&amp;$A23,'1R_logical_data-model-APR2020'!$B$2:$L$317,7,FALSE)&amp;"!A1",VLOOKUP($C$5&amp;$A23,'1R_logical_data-model-APR2020'!$B$2:$L$317,7,FALSE)),"")</f>
        <v>Value</v>
      </c>
    </row>
    <row r="24" spans="1:7" s="42" customFormat="1" ht="55" customHeight="1" x14ac:dyDescent="0.25">
      <c r="A24" s="56">
        <v>14</v>
      </c>
      <c r="B24" s="54" t="str">
        <f ca="1">IFERROR(VLOOKUP($C$5&amp;$A24,'1R_logical_data-model-APR2020'!$B$2:$L$317,6,FALSE),"")</f>
        <v>weight</v>
      </c>
      <c r="C24" s="50" t="str">
        <f ca="1">IFERROR(VLOOKUP($C$5&amp;$A24,'1R_logical_data-model-APR2020'!$B$2:$L$317,8,FALSE),"")</f>
        <v>Weight of the item</v>
      </c>
      <c r="D24" s="51">
        <f ca="1">IFERROR(VLOOKUP($C$5&amp;$A24,'1R_logical_data-model-APR2020'!$B$2:$L$317,10,FALSE),"")</f>
        <v>0</v>
      </c>
      <c r="E24" s="52">
        <f ca="1">IFERROR(VLOOKUP($C$5&amp;$A24,'1R_logical_data-model-APR2020'!$B$2:$L$317,11,FALSE),"")</f>
        <v>0</v>
      </c>
      <c r="F24" s="52" t="str">
        <f ca="1">IFERROR(VLOOKUP($C$5&amp;$A24,'1R_logical_data-model-APR2020'!$B$2:$L$317,9,FALSE),"")</f>
        <v>E</v>
      </c>
      <c r="G24" s="53" t="str">
        <f ca="1">IFERROR(HYPERLINK("#"&amp;VLOOKUP($C$5&amp;$A24,'1R_logical_data-model-APR2020'!$B$2:$L$317,7,FALSE)&amp;"!A1",VLOOKUP($C$5&amp;$A24,'1R_logical_data-model-APR2020'!$B$2:$L$317,7,FALSE)),"")</f>
        <v>Value</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19" priority="2">
      <formula>$B11=""</formula>
    </cfRule>
  </conditionalFormatting>
  <conditionalFormatting sqref="B12:G40">
    <cfRule type="expression" dxfId="18" priority="1">
      <formula>$B12=""</formula>
    </cfRule>
  </conditionalFormatting>
  <hyperlinks>
    <hyperlink ref="E5:E6" location="Display!A1" display="Back to Display" xr:uid="{54CC0F85-0457-4404-8261-36820547955A}"/>
    <hyperlink ref="E5:G6" location="'MOP vs Data Model'!A1" display="Back to &quot;MOP vs Data Model&quot; screen" xr:uid="{70322E96-1199-40F6-88B9-D3F8F3A2305C}"/>
  </hyperlinks>
  <pageMargins left="0.7" right="0.7" top="0.75" bottom="0.75" header="0.3" footer="0.3"/>
  <pageSetup orientation="portrait" horizontalDpi="1200" verticalDpi="1200" r:id="rId1"/>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056CA-EF25-4774-9273-FA212942DF49}">
  <sheetPr codeName="Sheet30">
    <tabColor rgb="FF00B050"/>
  </sheetPr>
  <dimension ref="A5:G40"/>
  <sheetViews>
    <sheetView showGridLines="0" zoomScaleNormal="100" workbookViewId="0">
      <selection activeCell="B14" sqref="B14"/>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Insurance</v>
      </c>
      <c r="E5" s="110" t="s">
        <v>746</v>
      </c>
      <c r="F5" s="110"/>
      <c r="G5" s="110"/>
    </row>
    <row r="6" spans="1:7" x14ac:dyDescent="0.25">
      <c r="B6" s="46" t="s">
        <v>729</v>
      </c>
      <c r="C6" s="48" t="str">
        <f ca="1">VLOOKUP(C5,parameters!$B$97:$C$142,2,FALSE)</f>
        <v>Logistic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coveringParty</v>
      </c>
      <c r="C11" s="50" t="str">
        <f ca="1">IFERROR(VLOOKUP($C$5&amp;$A11,'1R_logical_data-model-APR2020'!$B$2:$L$317,8,FALSE),"")</f>
        <v xml:space="preserve">Party covering the insurance </v>
      </c>
      <c r="D11" s="51">
        <f ca="1">IFERROR(VLOOKUP($C$5&amp;$A11,'1R_logical_data-model-APR2020'!$B$2:$L$317,10,FALSE),"")</f>
        <v>0</v>
      </c>
      <c r="E11" s="52" t="str">
        <f ca="1">IFERROR(VLOOKUP($C$5&amp;$A11,'1R_logical_data-model-APR2020'!$B$2:$L$317,11,FALSE),"")</f>
        <v/>
      </c>
      <c r="F11" s="52" t="str">
        <f ca="1">IFERROR(VLOOKUP($C$5&amp;$A11,'1R_logical_data-model-APR2020'!$B$2:$L$317,9,FALSE),"")</f>
        <v>E</v>
      </c>
      <c r="G11" s="53" t="str">
        <f ca="1">IFERROR(HYPERLINK("#"&amp;VLOOKUP($C$5&amp;$A11,'1R_logical_data-model-APR2020'!$B$2:$L$317,7,FALSE)&amp;"!A1",VLOOKUP($C$5&amp;$A11,'1R_logical_data-model-APR2020'!$B$2:$L$317,7,FALSE)),"")</f>
        <v>Company</v>
      </c>
    </row>
    <row r="12" spans="1:7" s="42" customFormat="1" ht="55" customHeight="1" x14ac:dyDescent="0.25">
      <c r="A12" s="56">
        <v>2</v>
      </c>
      <c r="B12" s="54" t="str">
        <f ca="1">IFERROR(VLOOKUP($C$5&amp;$A12,'1R_logical_data-model-APR2020'!$B$2:$L$317,6,FALSE),"")</f>
        <v>insuranceAmount</v>
      </c>
      <c r="C12" s="50" t="str">
        <f ca="1">IFERROR(VLOOKUP($C$5&amp;$A12,'1R_logical_data-model-APR2020'!$B$2:$L$317,8,FALSE),"")</f>
        <v>Insured amount - amount covered by the insurance policy</v>
      </c>
      <c r="D12" s="51">
        <f ca="1">IFERROR(VLOOKUP($C$5&amp;$A12,'1R_logical_data-model-APR2020'!$B$2:$L$317,10,FALSE),"")</f>
        <v>0</v>
      </c>
      <c r="E12" s="52" t="str">
        <f ca="1">IFERROR(VLOOKUP($C$5&amp;$A12,'1R_logical_data-model-APR2020'!$B$2:$L$317,11,FALSE),"")</f>
        <v/>
      </c>
      <c r="F12" s="52" t="str">
        <f ca="1">IFERROR(VLOOKUP($C$5&amp;$A12,'1R_logical_data-model-APR2020'!$B$2:$L$317,9,FALSE),"")</f>
        <v>E</v>
      </c>
      <c r="G12" s="53" t="str">
        <f ca="1">IFERROR(HYPERLINK("#"&amp;VLOOKUP($C$5&amp;$A12,'1R_logical_data-model-APR2020'!$B$2:$L$317,7,FALSE)&amp;"!A1",VLOOKUP($C$5&amp;$A12,'1R_logical_data-model-APR2020'!$B$2:$L$317,7,FALSE)),"")</f>
        <v>Value</v>
      </c>
    </row>
    <row r="13" spans="1:7" s="42" customFormat="1" ht="55" customHeight="1" x14ac:dyDescent="0.25">
      <c r="A13" s="56">
        <v>3</v>
      </c>
      <c r="B13" s="54" t="str">
        <f ca="1">IFERROR(VLOOKUP($C$5&amp;$A13,'1R_logical_data-model-APR2020'!$B$2:$L$317,6,FALSE),"")</f>
        <v/>
      </c>
      <c r="C13" s="50" t="str">
        <f ca="1">IFERROR(VLOOKUP($C$5&amp;$A13,'1R_logical_data-model-APR2020'!$B$2:$L$317,8,FALSE),"")</f>
        <v/>
      </c>
      <c r="D13" s="51" t="str">
        <f ca="1">IFERROR(VLOOKUP($C$5&amp;$A13,'1R_logical_data-model-APR2020'!$B$2:$L$317,10,FALSE),"")</f>
        <v/>
      </c>
      <c r="E13" s="52" t="str">
        <f ca="1">IFERROR(VLOOKUP($C$5&amp;$A13,'1R_logical_data-model-APR2020'!$B$2:$L$317,11,FALSE),"")</f>
        <v/>
      </c>
      <c r="F13" s="52" t="str">
        <f ca="1">IFERROR(VLOOKUP($C$5&amp;$A13,'1R_logical_data-model-APR2020'!$B$2:$L$317,9,FALSE),"")</f>
        <v/>
      </c>
      <c r="G13" s="53" t="str">
        <f ca="1">IFERROR(HYPERLINK("#"&amp;VLOOKUP($C$5&amp;$A13,'1R_logical_data-model-APR2020'!$B$2:$L$317,7,FALSE)&amp;"!A1",VLOOKUP($C$5&amp;$A13,'1R_logical_data-model-APR2020'!$B$2:$L$317,7,FALSE)),"")</f>
        <v/>
      </c>
    </row>
    <row r="14" spans="1:7" s="42" customFormat="1" ht="55" customHeight="1" x14ac:dyDescent="0.25">
      <c r="A14" s="56">
        <v>4</v>
      </c>
      <c r="B14" s="54" t="str">
        <f ca="1">IFERROR(VLOOKUP($C$5&amp;$A14,'1R_logical_data-model-APR2020'!$B$2:$L$317,6,FALSE),"")</f>
        <v/>
      </c>
      <c r="C14" s="50" t="str">
        <f ca="1">IFERROR(VLOOKUP($C$5&amp;$A14,'1R_logical_data-model-APR2020'!$B$2:$L$317,8,FALSE),"")</f>
        <v/>
      </c>
      <c r="D14" s="51" t="str">
        <f ca="1">IFERROR(VLOOKUP($C$5&amp;$A14,'1R_logical_data-model-APR2020'!$B$2:$L$317,10,FALSE),"")</f>
        <v/>
      </c>
      <c r="E14" s="52" t="str">
        <f ca="1">IFERROR(VLOOKUP($C$5&amp;$A14,'1R_logical_data-model-APR2020'!$B$2:$L$317,11,FALSE),"")</f>
        <v/>
      </c>
      <c r="F14" s="52" t="str">
        <f ca="1">IFERROR(VLOOKUP($C$5&amp;$A14,'1R_logical_data-model-APR2020'!$B$2:$L$317,9,FALSE),"")</f>
        <v/>
      </c>
      <c r="G14" s="53" t="str">
        <f ca="1">IFERROR(HYPERLINK("#"&amp;VLOOKUP($C$5&amp;$A14,'1R_logical_data-model-APR2020'!$B$2:$L$317,7,FALSE)&amp;"!A1",VLOOKUP($C$5&amp;$A14,'1R_logical_data-model-APR2020'!$B$2:$L$317,7,FALSE)),"")</f>
        <v/>
      </c>
    </row>
    <row r="15" spans="1:7" s="42" customFormat="1" ht="55" customHeight="1" x14ac:dyDescent="0.25">
      <c r="A15" s="56">
        <v>5</v>
      </c>
      <c r="B15" s="54" t="str">
        <f ca="1">IFERROR(VLOOKUP($C$5&amp;$A15,'1R_logical_data-model-APR2020'!$B$2:$L$317,6,FALSE),"")</f>
        <v/>
      </c>
      <c r="C15" s="50" t="str">
        <f ca="1">IFERROR(VLOOKUP($C$5&amp;$A15,'1R_logical_data-model-APR2020'!$B$2:$L$317,8,FALSE),"")</f>
        <v/>
      </c>
      <c r="D15" s="51" t="str">
        <f ca="1">IFERROR(VLOOKUP($C$5&amp;$A15,'1R_logical_data-model-APR2020'!$B$2:$L$317,10,FALSE),"")</f>
        <v/>
      </c>
      <c r="E15" s="52" t="str">
        <f ca="1">IFERROR(VLOOKUP($C$5&amp;$A15,'1R_logical_data-model-APR2020'!$B$2:$L$317,11,FALSE),"")</f>
        <v/>
      </c>
      <c r="F15" s="52" t="str">
        <f ca="1">IFERROR(VLOOKUP($C$5&amp;$A15,'1R_logical_data-model-APR2020'!$B$2:$L$317,9,FALSE),"")</f>
        <v/>
      </c>
      <c r="G15" s="53" t="str">
        <f ca="1">IFERROR(HYPERLINK("#"&amp;VLOOKUP($C$5&amp;$A15,'1R_logical_data-model-APR2020'!$B$2:$L$317,7,FALSE)&amp;"!A1",VLOOKUP($C$5&amp;$A15,'1R_logical_data-model-APR2020'!$B$2:$L$317,7,FALSE)),"")</f>
        <v/>
      </c>
    </row>
    <row r="16" spans="1:7" s="42" customFormat="1" ht="55" customHeight="1" x14ac:dyDescent="0.25">
      <c r="A16" s="56">
        <v>6</v>
      </c>
      <c r="B16" s="54" t="str">
        <f ca="1">IFERROR(VLOOKUP($C$5&amp;$A16,'1R_logical_data-model-APR2020'!$B$2:$L$317,6,FALSE),"")</f>
        <v/>
      </c>
      <c r="C16" s="50" t="str">
        <f ca="1">IFERROR(VLOOKUP($C$5&amp;$A16,'1R_logical_data-model-APR2020'!$B$2:$L$317,8,FALSE),"")</f>
        <v/>
      </c>
      <c r="D16" s="51" t="str">
        <f ca="1">IFERROR(VLOOKUP($C$5&amp;$A16,'1R_logical_data-model-APR2020'!$B$2:$L$317,10,FALSE),"")</f>
        <v/>
      </c>
      <c r="E16" s="52" t="str">
        <f ca="1">IFERROR(VLOOKUP($C$5&amp;$A16,'1R_logical_data-model-APR2020'!$B$2:$L$317,11,FALSE),"")</f>
        <v/>
      </c>
      <c r="F16" s="52" t="str">
        <f ca="1">IFERROR(VLOOKUP($C$5&amp;$A16,'1R_logical_data-model-APR2020'!$B$2:$L$317,9,FALSE),"")</f>
        <v/>
      </c>
      <c r="G16" s="53" t="str">
        <f ca="1">IFERROR(HYPERLINK("#"&amp;VLOOKUP($C$5&amp;$A16,'1R_logical_data-model-APR2020'!$B$2:$L$317,7,FALSE)&amp;"!A1",VLOOKUP($C$5&amp;$A16,'1R_logical_data-model-APR2020'!$B$2:$L$317,7,FALSE)),"")</f>
        <v/>
      </c>
    </row>
    <row r="17" spans="1:7" s="42" customFormat="1" ht="55" customHeight="1" x14ac:dyDescent="0.25">
      <c r="A17" s="56">
        <v>7</v>
      </c>
      <c r="B17" s="54" t="str">
        <f ca="1">IFERROR(VLOOKUP($C$5&amp;$A17,'1R_logical_data-model-APR2020'!$B$2:$L$317,6,FALSE),"")</f>
        <v/>
      </c>
      <c r="C17" s="50" t="str">
        <f ca="1">IFERROR(VLOOKUP($C$5&amp;$A17,'1R_logical_data-model-APR2020'!$B$2:$L$317,8,FALSE),"")</f>
        <v/>
      </c>
      <c r="D17" s="51" t="str">
        <f ca="1">IFERROR(VLOOKUP($C$5&amp;$A17,'1R_logical_data-model-APR2020'!$B$2:$L$317,10,FALSE),"")</f>
        <v/>
      </c>
      <c r="E17" s="52" t="str">
        <f ca="1">IFERROR(VLOOKUP($C$5&amp;$A17,'1R_logical_data-model-APR2020'!$B$2:$L$317,11,FALSE),"")</f>
        <v/>
      </c>
      <c r="F17" s="52" t="str">
        <f ca="1">IFERROR(VLOOKUP($C$5&amp;$A17,'1R_logical_data-model-APR2020'!$B$2:$L$317,9,FALSE),"")</f>
        <v/>
      </c>
      <c r="G17" s="53" t="str">
        <f ca="1">IFERROR(HYPERLINK("#"&amp;VLOOKUP($C$5&amp;$A17,'1R_logical_data-model-APR2020'!$B$2:$L$317,7,FALSE)&amp;"!A1",VLOOKUP($C$5&amp;$A17,'1R_logical_data-model-APR2020'!$B$2:$L$317,7,FALSE)),"")</f>
        <v/>
      </c>
    </row>
    <row r="18" spans="1:7" s="42" customFormat="1" ht="55" customHeight="1" x14ac:dyDescent="0.25">
      <c r="A18" s="56">
        <v>8</v>
      </c>
      <c r="B18" s="54" t="str">
        <f ca="1">IFERROR(VLOOKUP($C$5&amp;$A18,'1R_logical_data-model-APR2020'!$B$2:$L$317,6,FALSE),"")</f>
        <v/>
      </c>
      <c r="C18" s="50" t="str">
        <f ca="1">IFERROR(VLOOKUP($C$5&amp;$A18,'1R_logical_data-model-APR2020'!$B$2:$L$317,8,FALSE),"")</f>
        <v/>
      </c>
      <c r="D18" s="51" t="str">
        <f ca="1">IFERROR(VLOOKUP($C$5&amp;$A18,'1R_logical_data-model-APR2020'!$B$2:$L$317,10,FALSE),"")</f>
        <v/>
      </c>
      <c r="E18" s="52" t="str">
        <f ca="1">IFERROR(VLOOKUP($C$5&amp;$A18,'1R_logical_data-model-APR2020'!$B$2:$L$317,11,FALSE),"")</f>
        <v/>
      </c>
      <c r="F18" s="52" t="str">
        <f ca="1">IFERROR(VLOOKUP($C$5&amp;$A18,'1R_logical_data-model-APR2020'!$B$2:$L$317,9,FALSE),"")</f>
        <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
      </c>
      <c r="C19" s="50" t="str">
        <f ca="1">IFERROR(VLOOKUP($C$5&amp;$A19,'1R_logical_data-model-APR2020'!$B$2:$L$317,8,FALSE),"")</f>
        <v/>
      </c>
      <c r="D19" s="51" t="str">
        <f ca="1">IFERROR(VLOOKUP($C$5&amp;$A19,'1R_logical_data-model-APR2020'!$B$2:$L$317,10,FALSE),"")</f>
        <v/>
      </c>
      <c r="E19" s="52" t="str">
        <f ca="1">IFERROR(VLOOKUP($C$5&amp;$A19,'1R_logical_data-model-APR2020'!$B$2:$L$317,11,FALSE),"")</f>
        <v/>
      </c>
      <c r="F19" s="52" t="str">
        <f ca="1">IFERROR(VLOOKUP($C$5&amp;$A19,'1R_logical_data-model-APR2020'!$B$2:$L$317,9,FALSE),"")</f>
        <v/>
      </c>
      <c r="G19" s="53" t="str">
        <f ca="1">IFERROR(HYPERLINK("#"&amp;VLOOKUP($C$5&amp;$A19,'1R_logical_data-model-APR2020'!$B$2:$L$317,7,FALSE)&amp;"!A1",VLOOKUP($C$5&amp;$A19,'1R_logical_data-model-APR2020'!$B$2:$L$317,7,FALSE)),"")</f>
        <v/>
      </c>
    </row>
    <row r="20" spans="1:7" s="42" customFormat="1" ht="55" customHeight="1" x14ac:dyDescent="0.25">
      <c r="A20" s="56">
        <v>10</v>
      </c>
      <c r="B20" s="54" t="str">
        <f ca="1">IFERROR(VLOOKUP($C$5&amp;$A20,'1R_logical_data-model-APR2020'!$B$2:$L$317,6,FALSE),"")</f>
        <v/>
      </c>
      <c r="C20" s="50" t="str">
        <f ca="1">IFERROR(VLOOKUP($C$5&amp;$A20,'1R_logical_data-model-APR2020'!$B$2:$L$317,8,FALSE),"")</f>
        <v/>
      </c>
      <c r="D20" s="51" t="str">
        <f ca="1">IFERROR(VLOOKUP($C$5&amp;$A20,'1R_logical_data-model-APR2020'!$B$2:$L$317,10,FALSE),"")</f>
        <v/>
      </c>
      <c r="E20" s="52" t="str">
        <f ca="1">IFERROR(VLOOKUP($C$5&amp;$A20,'1R_logical_data-model-APR2020'!$B$2:$L$317,11,FALSE),"")</f>
        <v/>
      </c>
      <c r="F20" s="52" t="str">
        <f ca="1">IFERROR(VLOOKUP($C$5&amp;$A20,'1R_logical_data-model-APR2020'!$B$2:$L$317,9,FALSE),"")</f>
        <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
      </c>
      <c r="C21" s="50" t="str">
        <f ca="1">IFERROR(VLOOKUP($C$5&amp;$A21,'1R_logical_data-model-APR2020'!$B$2:$L$317,8,FALSE),"")</f>
        <v/>
      </c>
      <c r="D21" s="51" t="str">
        <f ca="1">IFERROR(VLOOKUP($C$5&amp;$A21,'1R_logical_data-model-APR2020'!$B$2:$L$317,10,FALSE),"")</f>
        <v/>
      </c>
      <c r="E21" s="52" t="str">
        <f ca="1">IFERROR(VLOOKUP($C$5&amp;$A21,'1R_logical_data-model-APR2020'!$B$2:$L$317,11,FALSE),"")</f>
        <v/>
      </c>
      <c r="F21" s="52" t="str">
        <f ca="1">IFERROR(VLOOKUP($C$5&amp;$A21,'1R_logical_data-model-APR2020'!$B$2:$L$317,9,FALSE),"")</f>
        <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17" priority="2">
      <formula>$B11=""</formula>
    </cfRule>
  </conditionalFormatting>
  <conditionalFormatting sqref="B12:G40">
    <cfRule type="expression" dxfId="16" priority="1">
      <formula>$B12=""</formula>
    </cfRule>
  </conditionalFormatting>
  <hyperlinks>
    <hyperlink ref="E5:E6" location="Display!A1" display="Back to Display" xr:uid="{3506E293-875F-4B99-977D-ED156317303C}"/>
    <hyperlink ref="E5:G6" location="'MOP vs Data Model'!A1" display="Back to &quot;MOP vs Data Model&quot; screen" xr:uid="{B635D426-A662-4261-9516-5757B3E8D74C}"/>
  </hyperlinks>
  <pageMargins left="0.7" right="0.7" top="0.75" bottom="0.75" header="0.3" footer="0.3"/>
  <pageSetup orientation="portrait" horizontalDpi="1200" verticalDpi="1200" r:id="rId1"/>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56D46-928F-4E04-BFF5-2CB0EBC4A242}">
  <sheetPr codeName="Sheet29">
    <tabColor rgb="FF00B050"/>
  </sheetPr>
  <dimension ref="A5:G40"/>
  <sheetViews>
    <sheetView showGridLines="0" zoomScaleNormal="100" workbookViewId="0">
      <selection activeCell="B14" sqref="B14"/>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DangerousGoods</v>
      </c>
      <c r="E5" s="110" t="s">
        <v>746</v>
      </c>
      <c r="F5" s="110"/>
      <c r="G5" s="110"/>
    </row>
    <row r="6" spans="1:7" x14ac:dyDescent="0.25">
      <c r="B6" s="46" t="s">
        <v>729</v>
      </c>
      <c r="C6" s="48" t="str">
        <f ca="1">VLOOKUP(C5,parameters!$B$97:$C$142,2,FALSE)</f>
        <v>Logistic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classCode</v>
      </c>
      <c r="C11" s="50" t="str">
        <f ca="1">IFERROR(VLOOKUP($C$5&amp;$A11,'1R_logical_data-model-APR2020'!$B$2:$L$317,8,FALSE),"")</f>
        <v>Dangerous goods class code of the pieces in the shipment</v>
      </c>
      <c r="D11" s="51">
        <f ca="1">IFERROR(VLOOKUP($C$5&amp;$A11,'1R_logical_data-model-APR2020'!$B$2:$L$317,10,FALSE),"")</f>
        <v>0</v>
      </c>
      <c r="E11" s="52">
        <f ca="1">IFERROR(VLOOKUP($C$5&amp;$A11,'1R_logical_data-model-APR2020'!$B$2:$L$317,11,FALSE),"")</f>
        <v>0</v>
      </c>
      <c r="F11" s="52" t="str">
        <f ca="1">IFERROR(VLOOKUP($C$5&amp;$A11,'1R_logical_data-model-APR2020'!$B$2:$L$317,9,FALSE),"")</f>
        <v>T</v>
      </c>
      <c r="G11" s="53" t="str">
        <f ca="1">IFERROR(HYPERLINK("#"&amp;VLOOKUP($C$5&amp;$A11,'1R_logical_data-model-APR2020'!$B$2:$L$317,7,FALSE)&amp;"!A1",VLOOKUP($C$5&amp;$A11,'1R_logical_data-model-APR2020'!$B$2:$L$317,7,FALSE)),"")</f>
        <v/>
      </c>
    </row>
    <row r="12" spans="1:7" s="42" customFormat="1" ht="55" customHeight="1" x14ac:dyDescent="0.25">
      <c r="A12" s="56">
        <v>2</v>
      </c>
      <c r="B12" s="54" t="str">
        <f ca="1">IFERROR(VLOOKUP($C$5&amp;$A12,'1R_logical_data-model-APR2020'!$B$2:$L$317,6,FALSE),"")</f>
        <v>netQuantity</v>
      </c>
      <c r="C12" s="50" t="str">
        <f ca="1">IFERROR(VLOOKUP($C$5&amp;$A12,'1R_logical_data-model-APR2020'!$B$2:$L$317,8,FALSE),"")</f>
        <v>net quantity</v>
      </c>
      <c r="D12" s="51">
        <f ca="1">IFERROR(VLOOKUP($C$5&amp;$A12,'1R_logical_data-model-APR2020'!$B$2:$L$317,10,FALSE),"")</f>
        <v>0</v>
      </c>
      <c r="E12" s="52">
        <f ca="1">IFERROR(VLOOKUP($C$5&amp;$A12,'1R_logical_data-model-APR2020'!$B$2:$L$317,11,FALSE),"")</f>
        <v>0</v>
      </c>
      <c r="F12" s="52" t="str">
        <f ca="1">IFERROR(VLOOKUP($C$5&amp;$A12,'1R_logical_data-model-APR2020'!$B$2:$L$317,9,FALSE),"")</f>
        <v>T</v>
      </c>
      <c r="G12" s="53" t="str">
        <f ca="1">IFERROR(HYPERLINK("#"&amp;VLOOKUP($C$5&amp;$A12,'1R_logical_data-model-APR2020'!$B$2:$L$317,7,FALSE)&amp;"!A1",VLOOKUP($C$5&amp;$A12,'1R_logical_data-model-APR2020'!$B$2:$L$317,7,FALSE)),"")</f>
        <v/>
      </c>
    </row>
    <row r="13" spans="1:7" s="42" customFormat="1" ht="55" customHeight="1" x14ac:dyDescent="0.25">
      <c r="A13" s="56">
        <v>3</v>
      </c>
      <c r="B13" s="54" t="str">
        <f ca="1">IFERROR(VLOOKUP($C$5&amp;$A13,'1R_logical_data-model-APR2020'!$B$2:$L$317,6,FALSE),"")</f>
        <v>packingGroup</v>
      </c>
      <c r="C13" s="50" t="str">
        <f ca="1">IFERROR(VLOOKUP($C$5&amp;$A13,'1R_logical_data-model-APR2020'!$B$2:$L$317,8,FALSE),"")</f>
        <v>Packing group</v>
      </c>
      <c r="D13" s="51">
        <f ca="1">IFERROR(VLOOKUP($C$5&amp;$A13,'1R_logical_data-model-APR2020'!$B$2:$L$317,10,FALSE),"")</f>
        <v>0</v>
      </c>
      <c r="E13" s="52">
        <f ca="1">IFERROR(VLOOKUP($C$5&amp;$A13,'1R_logical_data-model-APR2020'!$B$2:$L$317,11,FALSE),"")</f>
        <v>0</v>
      </c>
      <c r="F13" s="52" t="str">
        <f ca="1">IFERROR(VLOOKUP($C$5&amp;$A13,'1R_logical_data-model-APR2020'!$B$2:$L$317,9,FALSE),"")</f>
        <v>T</v>
      </c>
      <c r="G13" s="53" t="str">
        <f ca="1">IFERROR(HYPERLINK("#"&amp;VLOOKUP($C$5&amp;$A13,'1R_logical_data-model-APR2020'!$B$2:$L$317,7,FALSE)&amp;"!A1",VLOOKUP($C$5&amp;$A13,'1R_logical_data-model-APR2020'!$B$2:$L$317,7,FALSE)),"")</f>
        <v/>
      </c>
    </row>
    <row r="14" spans="1:7" s="42" customFormat="1" ht="55" customHeight="1" x14ac:dyDescent="0.25">
      <c r="A14" s="56">
        <v>4</v>
      </c>
      <c r="B14" s="54" t="str">
        <f ca="1">IFERROR(VLOOKUP($C$5&amp;$A14,'1R_logical_data-model-APR2020'!$B$2:$L$317,6,FALSE),"")</f>
        <v>packingInstruction</v>
      </c>
      <c r="C14" s="50" t="str">
        <f ca="1">IFERROR(VLOOKUP($C$5&amp;$A14,'1R_logical_data-model-APR2020'!$B$2:$L$317,8,FALSE),"")</f>
        <v>Packing instructions</v>
      </c>
      <c r="D14" s="51">
        <f ca="1">IFERROR(VLOOKUP($C$5&amp;$A14,'1R_logical_data-model-APR2020'!$B$2:$L$317,10,FALSE),"")</f>
        <v>0</v>
      </c>
      <c r="E14" s="52">
        <f ca="1">IFERROR(VLOOKUP($C$5&amp;$A14,'1R_logical_data-model-APR2020'!$B$2:$L$317,11,FALSE),"")</f>
        <v>0</v>
      </c>
      <c r="F14" s="52" t="str">
        <f ca="1">IFERROR(VLOOKUP($C$5&amp;$A14,'1R_logical_data-model-APR2020'!$B$2:$L$317,9,FALSE),"")</f>
        <v>T</v>
      </c>
      <c r="G14" s="53" t="str">
        <f ca="1">IFERROR(HYPERLINK("#"&amp;VLOOKUP($C$5&amp;$A14,'1R_logical_data-model-APR2020'!$B$2:$L$317,7,FALSE)&amp;"!A1",VLOOKUP($C$5&amp;$A14,'1R_logical_data-model-APR2020'!$B$2:$L$317,7,FALSE)),"")</f>
        <v/>
      </c>
    </row>
    <row r="15" spans="1:7" s="42" customFormat="1" ht="55" customHeight="1" x14ac:dyDescent="0.25">
      <c r="A15" s="56">
        <v>5</v>
      </c>
      <c r="B15" s="54" t="str">
        <f ca="1">IFERROR(VLOOKUP($C$5&amp;$A15,'1R_logical_data-model-APR2020'!$B$2:$L$317,6,FALSE),"")</f>
        <v>quantityUnits</v>
      </c>
      <c r="C15" s="50" t="str">
        <f ca="1">IFERROR(VLOOKUP($C$5&amp;$A15,'1R_logical_data-model-APR2020'!$B$2:$L$317,8,FALSE),"")</f>
        <v>Quantity units</v>
      </c>
      <c r="D15" s="51">
        <f ca="1">IFERROR(VLOOKUP($C$5&amp;$A15,'1R_logical_data-model-APR2020'!$B$2:$L$317,10,FALSE),"")</f>
        <v>0</v>
      </c>
      <c r="E15" s="52">
        <f ca="1">IFERROR(VLOOKUP($C$5&amp;$A15,'1R_logical_data-model-APR2020'!$B$2:$L$317,11,FALSE),"")</f>
        <v>0</v>
      </c>
      <c r="F15" s="52" t="str">
        <f ca="1">IFERROR(VLOOKUP($C$5&amp;$A15,'1R_logical_data-model-APR2020'!$B$2:$L$317,9,FALSE),"")</f>
        <v>T</v>
      </c>
      <c r="G15" s="53" t="str">
        <f ca="1">IFERROR(HYPERLINK("#"&amp;VLOOKUP($C$5&amp;$A15,'1R_logical_data-model-APR2020'!$B$2:$L$317,7,FALSE)&amp;"!A1",VLOOKUP($C$5&amp;$A15,'1R_logical_data-model-APR2020'!$B$2:$L$317,7,FALSE)),"")</f>
        <v/>
      </c>
    </row>
    <row r="16" spans="1:7" s="42" customFormat="1" ht="55" customHeight="1" x14ac:dyDescent="0.25">
      <c r="A16" s="56">
        <v>6</v>
      </c>
      <c r="B16" s="54" t="str">
        <f ca="1">IFERROR(VLOOKUP($C$5&amp;$A16,'1R_logical_data-model-APR2020'!$B$2:$L$317,6,FALSE),"")</f>
        <v>uNNumber</v>
      </c>
      <c r="C16" s="50" t="str">
        <f ca="1">IFERROR(VLOOKUP($C$5&amp;$A16,'1R_logical_data-model-APR2020'!$B$2:$L$317,8,FALSE),"")</f>
        <v>UN Number associated to the DG</v>
      </c>
      <c r="D16" s="51">
        <f ca="1">IFERROR(VLOOKUP($C$5&amp;$A16,'1R_logical_data-model-APR2020'!$B$2:$L$317,10,FALSE),"")</f>
        <v>0</v>
      </c>
      <c r="E16" s="52">
        <f ca="1">IFERROR(VLOOKUP($C$5&amp;$A16,'1R_logical_data-model-APR2020'!$B$2:$L$317,11,FALSE),"")</f>
        <v>0</v>
      </c>
      <c r="F16" s="52" t="str">
        <f ca="1">IFERROR(VLOOKUP($C$5&amp;$A16,'1R_logical_data-model-APR2020'!$B$2:$L$317,9,FALSE),"")</f>
        <v>T</v>
      </c>
      <c r="G16" s="53" t="str">
        <f ca="1">IFERROR(HYPERLINK("#"&amp;VLOOKUP($C$5&amp;$A16,'1R_logical_data-model-APR2020'!$B$2:$L$317,7,FALSE)&amp;"!A1",VLOOKUP($C$5&amp;$A16,'1R_logical_data-model-APR2020'!$B$2:$L$317,7,FALSE)),"")</f>
        <v/>
      </c>
    </row>
    <row r="17" spans="1:7" s="42" customFormat="1" ht="55" customHeight="1" x14ac:dyDescent="0.25">
      <c r="A17" s="56">
        <v>7</v>
      </c>
      <c r="B17" s="54" t="str">
        <f ca="1">IFERROR(VLOOKUP($C$5&amp;$A17,'1R_logical_data-model-APR2020'!$B$2:$L$317,6,FALSE),"")</f>
        <v/>
      </c>
      <c r="C17" s="50" t="str">
        <f ca="1">IFERROR(VLOOKUP($C$5&amp;$A17,'1R_logical_data-model-APR2020'!$B$2:$L$317,8,FALSE),"")</f>
        <v/>
      </c>
      <c r="D17" s="51" t="str">
        <f ca="1">IFERROR(VLOOKUP($C$5&amp;$A17,'1R_logical_data-model-APR2020'!$B$2:$L$317,10,FALSE),"")</f>
        <v/>
      </c>
      <c r="E17" s="52" t="str">
        <f ca="1">IFERROR(VLOOKUP($C$5&amp;$A17,'1R_logical_data-model-APR2020'!$B$2:$L$317,11,FALSE),"")</f>
        <v/>
      </c>
      <c r="F17" s="52" t="str">
        <f ca="1">IFERROR(VLOOKUP($C$5&amp;$A17,'1R_logical_data-model-APR2020'!$B$2:$L$317,9,FALSE),"")</f>
        <v/>
      </c>
      <c r="G17" s="53" t="str">
        <f ca="1">IFERROR(HYPERLINK("#"&amp;VLOOKUP($C$5&amp;$A17,'1R_logical_data-model-APR2020'!$B$2:$L$317,7,FALSE)&amp;"!A1",VLOOKUP($C$5&amp;$A17,'1R_logical_data-model-APR2020'!$B$2:$L$317,7,FALSE)),"")</f>
        <v/>
      </c>
    </row>
    <row r="18" spans="1:7" s="42" customFormat="1" ht="55" customHeight="1" x14ac:dyDescent="0.25">
      <c r="A18" s="56">
        <v>8</v>
      </c>
      <c r="B18" s="54" t="str">
        <f ca="1">IFERROR(VLOOKUP($C$5&amp;$A18,'1R_logical_data-model-APR2020'!$B$2:$L$317,6,FALSE),"")</f>
        <v/>
      </c>
      <c r="C18" s="50" t="str">
        <f ca="1">IFERROR(VLOOKUP($C$5&amp;$A18,'1R_logical_data-model-APR2020'!$B$2:$L$317,8,FALSE),"")</f>
        <v/>
      </c>
      <c r="D18" s="51" t="str">
        <f ca="1">IFERROR(VLOOKUP($C$5&amp;$A18,'1R_logical_data-model-APR2020'!$B$2:$L$317,10,FALSE),"")</f>
        <v/>
      </c>
      <c r="E18" s="52" t="str">
        <f ca="1">IFERROR(VLOOKUP($C$5&amp;$A18,'1R_logical_data-model-APR2020'!$B$2:$L$317,11,FALSE),"")</f>
        <v/>
      </c>
      <c r="F18" s="52" t="str">
        <f ca="1">IFERROR(VLOOKUP($C$5&amp;$A18,'1R_logical_data-model-APR2020'!$B$2:$L$317,9,FALSE),"")</f>
        <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
      </c>
      <c r="C19" s="50" t="str">
        <f ca="1">IFERROR(VLOOKUP($C$5&amp;$A19,'1R_logical_data-model-APR2020'!$B$2:$L$317,8,FALSE),"")</f>
        <v/>
      </c>
      <c r="D19" s="51" t="str">
        <f ca="1">IFERROR(VLOOKUP($C$5&amp;$A19,'1R_logical_data-model-APR2020'!$B$2:$L$317,10,FALSE),"")</f>
        <v/>
      </c>
      <c r="E19" s="52" t="str">
        <f ca="1">IFERROR(VLOOKUP($C$5&amp;$A19,'1R_logical_data-model-APR2020'!$B$2:$L$317,11,FALSE),"")</f>
        <v/>
      </c>
      <c r="F19" s="52" t="str">
        <f ca="1">IFERROR(VLOOKUP($C$5&amp;$A19,'1R_logical_data-model-APR2020'!$B$2:$L$317,9,FALSE),"")</f>
        <v/>
      </c>
      <c r="G19" s="53" t="str">
        <f ca="1">IFERROR(HYPERLINK("#"&amp;VLOOKUP($C$5&amp;$A19,'1R_logical_data-model-APR2020'!$B$2:$L$317,7,FALSE)&amp;"!A1",VLOOKUP($C$5&amp;$A19,'1R_logical_data-model-APR2020'!$B$2:$L$317,7,FALSE)),"")</f>
        <v/>
      </c>
    </row>
    <row r="20" spans="1:7" s="42" customFormat="1" ht="55" customHeight="1" x14ac:dyDescent="0.25">
      <c r="A20" s="56">
        <v>10</v>
      </c>
      <c r="B20" s="54" t="str">
        <f ca="1">IFERROR(VLOOKUP($C$5&amp;$A20,'1R_logical_data-model-APR2020'!$B$2:$L$317,6,FALSE),"")</f>
        <v/>
      </c>
      <c r="C20" s="50" t="str">
        <f ca="1">IFERROR(VLOOKUP($C$5&amp;$A20,'1R_logical_data-model-APR2020'!$B$2:$L$317,8,FALSE),"")</f>
        <v/>
      </c>
      <c r="D20" s="51" t="str">
        <f ca="1">IFERROR(VLOOKUP($C$5&amp;$A20,'1R_logical_data-model-APR2020'!$B$2:$L$317,10,FALSE),"")</f>
        <v/>
      </c>
      <c r="E20" s="52" t="str">
        <f ca="1">IFERROR(VLOOKUP($C$5&amp;$A20,'1R_logical_data-model-APR2020'!$B$2:$L$317,11,FALSE),"")</f>
        <v/>
      </c>
      <c r="F20" s="52" t="str">
        <f ca="1">IFERROR(VLOOKUP($C$5&amp;$A20,'1R_logical_data-model-APR2020'!$B$2:$L$317,9,FALSE),"")</f>
        <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
      </c>
      <c r="C21" s="50" t="str">
        <f ca="1">IFERROR(VLOOKUP($C$5&amp;$A21,'1R_logical_data-model-APR2020'!$B$2:$L$317,8,FALSE),"")</f>
        <v/>
      </c>
      <c r="D21" s="51" t="str">
        <f ca="1">IFERROR(VLOOKUP($C$5&amp;$A21,'1R_logical_data-model-APR2020'!$B$2:$L$317,10,FALSE),"")</f>
        <v/>
      </c>
      <c r="E21" s="52" t="str">
        <f ca="1">IFERROR(VLOOKUP($C$5&amp;$A21,'1R_logical_data-model-APR2020'!$B$2:$L$317,11,FALSE),"")</f>
        <v/>
      </c>
      <c r="F21" s="52" t="str">
        <f ca="1">IFERROR(VLOOKUP($C$5&amp;$A21,'1R_logical_data-model-APR2020'!$B$2:$L$317,9,FALSE),"")</f>
        <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15" priority="2">
      <formula>$B11=""</formula>
    </cfRule>
  </conditionalFormatting>
  <conditionalFormatting sqref="B12:G40">
    <cfRule type="expression" dxfId="14" priority="1">
      <formula>$B12=""</formula>
    </cfRule>
  </conditionalFormatting>
  <hyperlinks>
    <hyperlink ref="E5:E6" location="Display!A1" display="Back to Display" xr:uid="{9712CE57-99BE-4D4C-A14D-C586A79480F6}"/>
    <hyperlink ref="E5:G6" location="'MOP vs Data Model'!A1" display="Back to &quot;MOP vs Data Model&quot; screen" xr:uid="{339FAC55-4F3F-4B48-9980-15E3C78AC9D6}"/>
  </hyperlinks>
  <pageMargins left="0.7" right="0.7" top="0.75" bottom="0.75" header="0.3" footer="0.3"/>
  <pageSetup orientation="portrait" horizontalDpi="1200" verticalDpi="1200" r:id="rId1"/>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55C55-CA9A-4020-AF0F-E27A721609CA}">
  <sheetPr codeName="Sheet28">
    <tabColor rgb="FF00B050"/>
  </sheetPr>
  <dimension ref="A5:G40"/>
  <sheetViews>
    <sheetView showGridLines="0" zoomScaleNormal="100" workbookViewId="0">
      <selection activeCell="E5" sqref="E5:G6"/>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CustomsInfo</v>
      </c>
      <c r="E5" s="110" t="s">
        <v>746</v>
      </c>
      <c r="F5" s="110"/>
      <c r="G5" s="110"/>
    </row>
    <row r="6" spans="1:7" x14ac:dyDescent="0.25">
      <c r="B6" s="46" t="s">
        <v>729</v>
      </c>
      <c r="C6" s="48" t="str">
        <f ca="1">VLOOKUP(C5,parameters!$B$97:$C$142,2,FALSE)</f>
        <v>Logistic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customsInfoContentCode</v>
      </c>
      <c r="C11" s="50" t="str">
        <f ca="1">IFERROR(VLOOKUP($C$5&amp;$A11,'1R_logical_data-model-APR2020'!$B$2:$L$317,8,FALSE),"")</f>
        <v>Customs content code. Refer CXML Code List 1.100, e.g. IST - Security Textual StatementNumber, M - Movement Reference Number</v>
      </c>
      <c r="D11" s="51" t="str">
        <f ca="1">IFERROR(VLOOKUP($C$5&amp;$A11,'1R_logical_data-model-APR2020'!$B$2:$L$317,10,FALSE),"")</f>
        <v/>
      </c>
      <c r="E11" s="52" t="str">
        <f ca="1">IFERROR(VLOOKUP($C$5&amp;$A11,'1R_logical_data-model-APR2020'!$B$2:$L$317,11,FALSE),"")</f>
        <v/>
      </c>
      <c r="F11" s="52" t="str">
        <f ca="1">IFERROR(VLOOKUP($C$5&amp;$A11,'1R_logical_data-model-APR2020'!$B$2:$L$317,9,FALSE),"")</f>
        <v>T</v>
      </c>
      <c r="G11" s="53" t="str">
        <f ca="1">IFERROR(HYPERLINK("#"&amp;VLOOKUP($C$5&amp;$A11,'1R_logical_data-model-APR2020'!$B$2:$L$317,7,FALSE)&amp;"!A1",VLOOKUP($C$5&amp;$A11,'1R_logical_data-model-APR2020'!$B$2:$L$317,7,FALSE)),"")</f>
        <v/>
      </c>
    </row>
    <row r="12" spans="1:7" s="42" customFormat="1" ht="55" customHeight="1" x14ac:dyDescent="0.25">
      <c r="A12" s="56">
        <v>2</v>
      </c>
      <c r="B12" s="54" t="str">
        <f ca="1">IFERROR(VLOOKUP($C$5&amp;$A12,'1R_logical_data-model-APR2020'!$B$2:$L$317,6,FALSE),"")</f>
        <v>customsInfoCountryCode</v>
      </c>
      <c r="C12" s="50" t="str">
        <f ca="1">IFERROR(VLOOKUP($C$5&amp;$A12,'1R_logical_data-model-APR2020'!$B$2:$L$317,8,FALSE),"")</f>
        <v>Country code</v>
      </c>
      <c r="D12" s="51">
        <f ca="1">IFERROR(VLOOKUP($C$5&amp;$A12,'1R_logical_data-model-APR2020'!$B$2:$L$317,10,FALSE),"")</f>
        <v>0</v>
      </c>
      <c r="E12" s="52">
        <f ca="1">IFERROR(VLOOKUP($C$5&amp;$A12,'1R_logical_data-model-APR2020'!$B$2:$L$317,11,FALSE),"")</f>
        <v>0</v>
      </c>
      <c r="F12" s="52" t="str">
        <f ca="1">IFERROR(VLOOKUP($C$5&amp;$A12,'1R_logical_data-model-APR2020'!$B$2:$L$317,9,FALSE),"")</f>
        <v>T</v>
      </c>
      <c r="G12" s="53" t="str">
        <f ca="1">IFERROR(HYPERLINK("#"&amp;VLOOKUP($C$5&amp;$A12,'1R_logical_data-model-APR2020'!$B$2:$L$317,7,FALSE)&amp;"!A1",VLOOKUP($C$5&amp;$A12,'1R_logical_data-model-APR2020'!$B$2:$L$317,7,FALSE)),"")</f>
        <v/>
      </c>
    </row>
    <row r="13" spans="1:7" s="42" customFormat="1" ht="55" customHeight="1" x14ac:dyDescent="0.25">
      <c r="A13" s="56">
        <v>3</v>
      </c>
      <c r="B13" s="54" t="str">
        <f ca="1">IFERROR(VLOOKUP($C$5&amp;$A13,'1R_logical_data-model-APR2020'!$B$2:$L$317,6,FALSE),"")</f>
        <v>customsInformation</v>
      </c>
      <c r="C13" s="50" t="str">
        <f ca="1">IFERROR(VLOOKUP($C$5&amp;$A13,'1R_logical_data-model-APR2020'!$B$2:$L$317,8,FALSE),"")</f>
        <v>Information for customs submission</v>
      </c>
      <c r="D13" s="51">
        <f ca="1">IFERROR(VLOOKUP($C$5&amp;$A13,'1R_logical_data-model-APR2020'!$B$2:$L$317,10,FALSE),"")</f>
        <v>0</v>
      </c>
      <c r="E13" s="52" t="str">
        <f ca="1">IFERROR(VLOOKUP($C$5&amp;$A13,'1R_logical_data-model-APR2020'!$B$2:$L$317,11,FALSE),"")</f>
        <v/>
      </c>
      <c r="F13" s="52" t="str">
        <f ca="1">IFERROR(VLOOKUP($C$5&amp;$A13,'1R_logical_data-model-APR2020'!$B$2:$L$317,9,FALSE),"")</f>
        <v>T</v>
      </c>
      <c r="G13" s="53" t="str">
        <f ca="1">IFERROR(HYPERLINK("#"&amp;VLOOKUP($C$5&amp;$A13,'1R_logical_data-model-APR2020'!$B$2:$L$317,7,FALSE)&amp;"!A1",VLOOKUP($C$5&amp;$A13,'1R_logical_data-model-APR2020'!$B$2:$L$317,7,FALSE)),"")</f>
        <v/>
      </c>
    </row>
    <row r="14" spans="1:7" s="42" customFormat="1" ht="55" customHeight="1" x14ac:dyDescent="0.25">
      <c r="A14" s="56">
        <v>4</v>
      </c>
      <c r="B14" s="54" t="str">
        <f ca="1">IFERROR(VLOOKUP($C$5&amp;$A14,'1R_logical_data-model-APR2020'!$B$2:$L$317,6,FALSE),"")</f>
        <v>customsInfoSubjectCode</v>
      </c>
      <c r="C14" s="50" t="str">
        <f ca="1">IFERROR(VLOOKUP($C$5&amp;$A14,'1R_logical_data-model-APR2020'!$B$2:$L$317,8,FALSE),"")</f>
        <v>Customs subject code. Refer CXML Code List 1.19, e.g. IMP for import, EXP for export, AGT for Agent, ISS for The Regulated Agent Issuing the Security Status for a Consignment etc. 
 At least one of the three elements (Country Code, Information Identifier or Customs, Security and Regulatory Control Information Identifier) must be completed</v>
      </c>
      <c r="D14" s="51" t="str">
        <f ca="1">IFERROR(VLOOKUP($C$5&amp;$A14,'1R_logical_data-model-APR2020'!$B$2:$L$317,10,FALSE),"")</f>
        <v/>
      </c>
      <c r="E14" s="52" t="str">
        <f ca="1">IFERROR(VLOOKUP($C$5&amp;$A14,'1R_logical_data-model-APR2020'!$B$2:$L$317,11,FALSE),"")</f>
        <v/>
      </c>
      <c r="F14" s="52" t="str">
        <f ca="1">IFERROR(VLOOKUP($C$5&amp;$A14,'1R_logical_data-model-APR2020'!$B$2:$L$317,9,FALSE),"")</f>
        <v>T</v>
      </c>
      <c r="G14" s="53" t="str">
        <f ca="1">IFERROR(HYPERLINK("#"&amp;VLOOKUP($C$5&amp;$A14,'1R_logical_data-model-APR2020'!$B$2:$L$317,7,FALSE)&amp;"!A1",VLOOKUP($C$5&amp;$A14,'1R_logical_data-model-APR2020'!$B$2:$L$317,7,FALSE)),"")</f>
        <v/>
      </c>
    </row>
    <row r="15" spans="1:7" s="42" customFormat="1" ht="55" customHeight="1" x14ac:dyDescent="0.25">
      <c r="A15" s="56">
        <v>5</v>
      </c>
      <c r="B15" s="54" t="str">
        <f ca="1">IFERROR(VLOOKUP($C$5&amp;$A15,'1R_logical_data-model-APR2020'!$B$2:$L$317,6,FALSE),"")</f>
        <v>customsNote</v>
      </c>
      <c r="C15" s="50" t="str">
        <f ca="1">IFERROR(VLOOKUP($C$5&amp;$A15,'1R_logical_data-model-APR2020'!$B$2:$L$317,8,FALSE),"")</f>
        <v>Free text f or customs remarks</v>
      </c>
      <c r="D15" s="51">
        <f ca="1">IFERROR(VLOOKUP($C$5&amp;$A15,'1R_logical_data-model-APR2020'!$B$2:$L$317,10,FALSE),"")</f>
        <v>0</v>
      </c>
      <c r="E15" s="52" t="str">
        <f ca="1">IFERROR(VLOOKUP($C$5&amp;$A15,'1R_logical_data-model-APR2020'!$B$2:$L$317,11,FALSE),"")</f>
        <v/>
      </c>
      <c r="F15" s="52" t="str">
        <f ca="1">IFERROR(VLOOKUP($C$5&amp;$A15,'1R_logical_data-model-APR2020'!$B$2:$L$317,9,FALSE),"")</f>
        <v>T</v>
      </c>
      <c r="G15" s="53" t="str">
        <f ca="1">IFERROR(HYPERLINK("#"&amp;VLOOKUP($C$5&amp;$A15,'1R_logical_data-model-APR2020'!$B$2:$L$317,7,FALSE)&amp;"!A1",VLOOKUP($C$5&amp;$A15,'1R_logical_data-model-APR2020'!$B$2:$L$317,7,FALSE)),"")</f>
        <v/>
      </c>
    </row>
    <row r="16" spans="1:7" s="42" customFormat="1" ht="55" customHeight="1" x14ac:dyDescent="0.25">
      <c r="A16" s="56">
        <v>6</v>
      </c>
      <c r="B16" s="54" t="str">
        <f ca="1">IFERROR(VLOOKUP($C$5&amp;$A16,'1R_logical_data-model-APR2020'!$B$2:$L$317,6,FALSE),"")</f>
        <v/>
      </c>
      <c r="C16" s="50" t="str">
        <f ca="1">IFERROR(VLOOKUP($C$5&amp;$A16,'1R_logical_data-model-APR2020'!$B$2:$L$317,8,FALSE),"")</f>
        <v/>
      </c>
      <c r="D16" s="51" t="str">
        <f ca="1">IFERROR(VLOOKUP($C$5&amp;$A16,'1R_logical_data-model-APR2020'!$B$2:$L$317,10,FALSE),"")</f>
        <v/>
      </c>
      <c r="E16" s="52" t="str">
        <f ca="1">IFERROR(VLOOKUP($C$5&amp;$A16,'1R_logical_data-model-APR2020'!$B$2:$L$317,11,FALSE),"")</f>
        <v/>
      </c>
      <c r="F16" s="52" t="str">
        <f ca="1">IFERROR(VLOOKUP($C$5&amp;$A16,'1R_logical_data-model-APR2020'!$B$2:$L$317,9,FALSE),"")</f>
        <v/>
      </c>
      <c r="G16" s="53" t="str">
        <f ca="1">IFERROR(HYPERLINK("#"&amp;VLOOKUP($C$5&amp;$A16,'1R_logical_data-model-APR2020'!$B$2:$L$317,7,FALSE)&amp;"!A1",VLOOKUP($C$5&amp;$A16,'1R_logical_data-model-APR2020'!$B$2:$L$317,7,FALSE)),"")</f>
        <v/>
      </c>
    </row>
    <row r="17" spans="1:7" s="42" customFormat="1" ht="55" customHeight="1" x14ac:dyDescent="0.25">
      <c r="A17" s="56">
        <v>7</v>
      </c>
      <c r="B17" s="54" t="str">
        <f ca="1">IFERROR(VLOOKUP($C$5&amp;$A17,'1R_logical_data-model-APR2020'!$B$2:$L$317,6,FALSE),"")</f>
        <v/>
      </c>
      <c r="C17" s="50" t="str">
        <f ca="1">IFERROR(VLOOKUP($C$5&amp;$A17,'1R_logical_data-model-APR2020'!$B$2:$L$317,8,FALSE),"")</f>
        <v/>
      </c>
      <c r="D17" s="51" t="str">
        <f ca="1">IFERROR(VLOOKUP($C$5&amp;$A17,'1R_logical_data-model-APR2020'!$B$2:$L$317,10,FALSE),"")</f>
        <v/>
      </c>
      <c r="E17" s="52" t="str">
        <f ca="1">IFERROR(VLOOKUP($C$5&amp;$A17,'1R_logical_data-model-APR2020'!$B$2:$L$317,11,FALSE),"")</f>
        <v/>
      </c>
      <c r="F17" s="52" t="str">
        <f ca="1">IFERROR(VLOOKUP($C$5&amp;$A17,'1R_logical_data-model-APR2020'!$B$2:$L$317,9,FALSE),"")</f>
        <v/>
      </c>
      <c r="G17" s="53" t="str">
        <f ca="1">IFERROR(HYPERLINK("#"&amp;VLOOKUP($C$5&amp;$A17,'1R_logical_data-model-APR2020'!$B$2:$L$317,7,FALSE)&amp;"!A1",VLOOKUP($C$5&amp;$A17,'1R_logical_data-model-APR2020'!$B$2:$L$317,7,FALSE)),"")</f>
        <v/>
      </c>
    </row>
    <row r="18" spans="1:7" s="42" customFormat="1" ht="55" customHeight="1" x14ac:dyDescent="0.25">
      <c r="A18" s="56">
        <v>8</v>
      </c>
      <c r="B18" s="54" t="str">
        <f ca="1">IFERROR(VLOOKUP($C$5&amp;$A18,'1R_logical_data-model-APR2020'!$B$2:$L$317,6,FALSE),"")</f>
        <v/>
      </c>
      <c r="C18" s="50" t="str">
        <f ca="1">IFERROR(VLOOKUP($C$5&amp;$A18,'1R_logical_data-model-APR2020'!$B$2:$L$317,8,FALSE),"")</f>
        <v/>
      </c>
      <c r="D18" s="51" t="str">
        <f ca="1">IFERROR(VLOOKUP($C$5&amp;$A18,'1R_logical_data-model-APR2020'!$B$2:$L$317,10,FALSE),"")</f>
        <v/>
      </c>
      <c r="E18" s="52" t="str">
        <f ca="1">IFERROR(VLOOKUP($C$5&amp;$A18,'1R_logical_data-model-APR2020'!$B$2:$L$317,11,FALSE),"")</f>
        <v/>
      </c>
      <c r="F18" s="52" t="str">
        <f ca="1">IFERROR(VLOOKUP($C$5&amp;$A18,'1R_logical_data-model-APR2020'!$B$2:$L$317,9,FALSE),"")</f>
        <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
      </c>
      <c r="C19" s="50" t="str">
        <f ca="1">IFERROR(VLOOKUP($C$5&amp;$A19,'1R_logical_data-model-APR2020'!$B$2:$L$317,8,FALSE),"")</f>
        <v/>
      </c>
      <c r="D19" s="51" t="str">
        <f ca="1">IFERROR(VLOOKUP($C$5&amp;$A19,'1R_logical_data-model-APR2020'!$B$2:$L$317,10,FALSE),"")</f>
        <v/>
      </c>
      <c r="E19" s="52" t="str">
        <f ca="1">IFERROR(VLOOKUP($C$5&amp;$A19,'1R_logical_data-model-APR2020'!$B$2:$L$317,11,FALSE),"")</f>
        <v/>
      </c>
      <c r="F19" s="52" t="str">
        <f ca="1">IFERROR(VLOOKUP($C$5&amp;$A19,'1R_logical_data-model-APR2020'!$B$2:$L$317,9,FALSE),"")</f>
        <v/>
      </c>
      <c r="G19" s="53" t="str">
        <f ca="1">IFERROR(HYPERLINK("#"&amp;VLOOKUP($C$5&amp;$A19,'1R_logical_data-model-APR2020'!$B$2:$L$317,7,FALSE)&amp;"!A1",VLOOKUP($C$5&amp;$A19,'1R_logical_data-model-APR2020'!$B$2:$L$317,7,FALSE)),"")</f>
        <v/>
      </c>
    </row>
    <row r="20" spans="1:7" s="42" customFormat="1" ht="55" customHeight="1" x14ac:dyDescent="0.25">
      <c r="A20" s="56">
        <v>10</v>
      </c>
      <c r="B20" s="54" t="str">
        <f ca="1">IFERROR(VLOOKUP($C$5&amp;$A20,'1R_logical_data-model-APR2020'!$B$2:$L$317,6,FALSE),"")</f>
        <v/>
      </c>
      <c r="C20" s="50" t="str">
        <f ca="1">IFERROR(VLOOKUP($C$5&amp;$A20,'1R_logical_data-model-APR2020'!$B$2:$L$317,8,FALSE),"")</f>
        <v/>
      </c>
      <c r="D20" s="51" t="str">
        <f ca="1">IFERROR(VLOOKUP($C$5&amp;$A20,'1R_logical_data-model-APR2020'!$B$2:$L$317,10,FALSE),"")</f>
        <v/>
      </c>
      <c r="E20" s="52" t="str">
        <f ca="1">IFERROR(VLOOKUP($C$5&amp;$A20,'1R_logical_data-model-APR2020'!$B$2:$L$317,11,FALSE),"")</f>
        <v/>
      </c>
      <c r="F20" s="52" t="str">
        <f ca="1">IFERROR(VLOOKUP($C$5&amp;$A20,'1R_logical_data-model-APR2020'!$B$2:$L$317,9,FALSE),"")</f>
        <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
      </c>
      <c r="C21" s="50" t="str">
        <f ca="1">IFERROR(VLOOKUP($C$5&amp;$A21,'1R_logical_data-model-APR2020'!$B$2:$L$317,8,FALSE),"")</f>
        <v/>
      </c>
      <c r="D21" s="51" t="str">
        <f ca="1">IFERROR(VLOOKUP($C$5&amp;$A21,'1R_logical_data-model-APR2020'!$B$2:$L$317,10,FALSE),"")</f>
        <v/>
      </c>
      <c r="E21" s="52" t="str">
        <f ca="1">IFERROR(VLOOKUP($C$5&amp;$A21,'1R_logical_data-model-APR2020'!$B$2:$L$317,11,FALSE),"")</f>
        <v/>
      </c>
      <c r="F21" s="52" t="str">
        <f ca="1">IFERROR(VLOOKUP($C$5&amp;$A21,'1R_logical_data-model-APR2020'!$B$2:$L$317,9,FALSE),"")</f>
        <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13" priority="2">
      <formula>$B11=""</formula>
    </cfRule>
  </conditionalFormatting>
  <conditionalFormatting sqref="B12:G40">
    <cfRule type="expression" dxfId="12" priority="1">
      <formula>$B12=""</formula>
    </cfRule>
  </conditionalFormatting>
  <hyperlinks>
    <hyperlink ref="E5:E6" location="Display!A1" display="Back to Display" xr:uid="{07B664A7-AAF4-4CF3-A7C6-B69289A0F622}"/>
    <hyperlink ref="E5:G6" location="'MOP vs Data Model'!A1" display="Back to &quot;MOP vs Data Model&quot; screen" xr:uid="{583CEA02-7CF1-4A66-A17A-77455E305804}"/>
  </hyperlinks>
  <pageMargins left="0.7" right="0.7" top="0.75" bottom="0.75" header="0.3" footer="0.3"/>
  <pageSetup orientation="portrait" horizontalDpi="1200" verticalDpi="1200" r:id="rId1"/>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06415-8235-42C9-9491-4E73E4AA0234}">
  <sheetPr codeName="Sheet27">
    <tabColor rgb="FF00B050"/>
  </sheetPr>
  <dimension ref="A5:G40"/>
  <sheetViews>
    <sheetView showGridLines="0" zoomScaleNormal="100" workbookViewId="0">
      <selection activeCell="B14" sqref="B14"/>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CO2CalcMethod</v>
      </c>
      <c r="E5" s="110" t="s">
        <v>746</v>
      </c>
      <c r="F5" s="110"/>
      <c r="G5" s="110"/>
    </row>
    <row r="6" spans="1:7" x14ac:dyDescent="0.25">
      <c r="B6" s="46" t="s">
        <v>729</v>
      </c>
      <c r="C6" s="48" t="str">
        <f ca="1">VLOOKUP(C5,parameters!$B$97:$C$142,2,FALSE)</f>
        <v>Logistic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methodName</v>
      </c>
      <c r="C11" s="50" t="str">
        <f ca="1">IFERROR(VLOOKUP($C$5&amp;$A11,'1R_logical_data-model-APR2020'!$B$2:$L$317,8,FALSE),"")</f>
        <v>Name of the CO2 calculation method</v>
      </c>
      <c r="D11" s="51">
        <f ca="1">IFERROR(VLOOKUP($C$5&amp;$A11,'1R_logical_data-model-APR2020'!$B$2:$L$317,10,FALSE),"")</f>
        <v>0</v>
      </c>
      <c r="E11" s="52">
        <f ca="1">IFERROR(VLOOKUP($C$5&amp;$A11,'1R_logical_data-model-APR2020'!$B$2:$L$317,11,FALSE),"")</f>
        <v>0</v>
      </c>
      <c r="F11" s="52" t="str">
        <f ca="1">IFERROR(VLOOKUP($C$5&amp;$A11,'1R_logical_data-model-APR2020'!$B$2:$L$317,9,FALSE),"")</f>
        <v>T</v>
      </c>
      <c r="G11" s="53" t="str">
        <f ca="1">IFERROR(HYPERLINK("#"&amp;VLOOKUP($C$5&amp;$A11,'1R_logical_data-model-APR2020'!$B$2:$L$317,7,FALSE)&amp;"!A1",VLOOKUP($C$5&amp;$A11,'1R_logical_data-model-APR2020'!$B$2:$L$317,7,FALSE)),"")</f>
        <v/>
      </c>
    </row>
    <row r="12" spans="1:7" s="42" customFormat="1" ht="55" customHeight="1" x14ac:dyDescent="0.25">
      <c r="A12" s="56">
        <v>2</v>
      </c>
      <c r="B12" s="54" t="str">
        <f ca="1">IFERROR(VLOOKUP($C$5&amp;$A12,'1R_logical_data-model-APR2020'!$B$2:$L$317,6,FALSE),"")</f>
        <v>methodVersion</v>
      </c>
      <c r="C12" s="50" t="str">
        <f ca="1">IFERROR(VLOOKUP($C$5&amp;$A12,'1R_logical_data-model-APR2020'!$B$2:$L$317,8,FALSE),"")</f>
        <v>Version used for the calculation</v>
      </c>
      <c r="D12" s="51">
        <f ca="1">IFERROR(VLOOKUP($C$5&amp;$A12,'1R_logical_data-model-APR2020'!$B$2:$L$317,10,FALSE),"")</f>
        <v>0</v>
      </c>
      <c r="E12" s="52">
        <f ca="1">IFERROR(VLOOKUP($C$5&amp;$A12,'1R_logical_data-model-APR2020'!$B$2:$L$317,11,FALSE),"")</f>
        <v>0</v>
      </c>
      <c r="F12" s="52" t="str">
        <f ca="1">IFERROR(VLOOKUP($C$5&amp;$A12,'1R_logical_data-model-APR2020'!$B$2:$L$317,9,FALSE),"")</f>
        <v>T</v>
      </c>
      <c r="G12" s="53" t="str">
        <f ca="1">IFERROR(HYPERLINK("#"&amp;VLOOKUP($C$5&amp;$A12,'1R_logical_data-model-APR2020'!$B$2:$L$317,7,FALSE)&amp;"!A1",VLOOKUP($C$5&amp;$A12,'1R_logical_data-model-APR2020'!$B$2:$L$317,7,FALSE)),"")</f>
        <v/>
      </c>
    </row>
    <row r="13" spans="1:7" s="42" customFormat="1" ht="55" customHeight="1" x14ac:dyDescent="0.25">
      <c r="A13" s="56">
        <v>3</v>
      </c>
      <c r="B13" s="54" t="str">
        <f ca="1">IFERROR(VLOOKUP($C$5&amp;$A13,'1R_logical_data-model-APR2020'!$B$2:$L$317,6,FALSE),"")</f>
        <v/>
      </c>
      <c r="C13" s="50" t="str">
        <f ca="1">IFERROR(VLOOKUP($C$5&amp;$A13,'1R_logical_data-model-APR2020'!$B$2:$L$317,8,FALSE),"")</f>
        <v/>
      </c>
      <c r="D13" s="51" t="str">
        <f ca="1">IFERROR(VLOOKUP($C$5&amp;$A13,'1R_logical_data-model-APR2020'!$B$2:$L$317,10,FALSE),"")</f>
        <v/>
      </c>
      <c r="E13" s="52" t="str">
        <f ca="1">IFERROR(VLOOKUP($C$5&amp;$A13,'1R_logical_data-model-APR2020'!$B$2:$L$317,11,FALSE),"")</f>
        <v/>
      </c>
      <c r="F13" s="52" t="str">
        <f ca="1">IFERROR(VLOOKUP($C$5&amp;$A13,'1R_logical_data-model-APR2020'!$B$2:$L$317,9,FALSE),"")</f>
        <v/>
      </c>
      <c r="G13" s="53" t="str">
        <f ca="1">IFERROR(HYPERLINK("#"&amp;VLOOKUP($C$5&amp;$A13,'1R_logical_data-model-APR2020'!$B$2:$L$317,7,FALSE)&amp;"!A1",VLOOKUP($C$5&amp;$A13,'1R_logical_data-model-APR2020'!$B$2:$L$317,7,FALSE)),"")</f>
        <v/>
      </c>
    </row>
    <row r="14" spans="1:7" s="42" customFormat="1" ht="55" customHeight="1" x14ac:dyDescent="0.25">
      <c r="A14" s="56">
        <v>4</v>
      </c>
      <c r="B14" s="54" t="str">
        <f ca="1">IFERROR(VLOOKUP($C$5&amp;$A14,'1R_logical_data-model-APR2020'!$B$2:$L$317,6,FALSE),"")</f>
        <v/>
      </c>
      <c r="C14" s="50" t="str">
        <f ca="1">IFERROR(VLOOKUP($C$5&amp;$A14,'1R_logical_data-model-APR2020'!$B$2:$L$317,8,FALSE),"")</f>
        <v/>
      </c>
      <c r="D14" s="51" t="str">
        <f ca="1">IFERROR(VLOOKUP($C$5&amp;$A14,'1R_logical_data-model-APR2020'!$B$2:$L$317,10,FALSE),"")</f>
        <v/>
      </c>
      <c r="E14" s="52" t="str">
        <f ca="1">IFERROR(VLOOKUP($C$5&amp;$A14,'1R_logical_data-model-APR2020'!$B$2:$L$317,11,FALSE),"")</f>
        <v/>
      </c>
      <c r="F14" s="52" t="str">
        <f ca="1">IFERROR(VLOOKUP($C$5&amp;$A14,'1R_logical_data-model-APR2020'!$B$2:$L$317,9,FALSE),"")</f>
        <v/>
      </c>
      <c r="G14" s="53" t="str">
        <f ca="1">IFERROR(HYPERLINK("#"&amp;VLOOKUP($C$5&amp;$A14,'1R_logical_data-model-APR2020'!$B$2:$L$317,7,FALSE)&amp;"!A1",VLOOKUP($C$5&amp;$A14,'1R_logical_data-model-APR2020'!$B$2:$L$317,7,FALSE)),"")</f>
        <v/>
      </c>
    </row>
    <row r="15" spans="1:7" s="42" customFormat="1" ht="55" customHeight="1" x14ac:dyDescent="0.25">
      <c r="A15" s="56">
        <v>5</v>
      </c>
      <c r="B15" s="54" t="str">
        <f ca="1">IFERROR(VLOOKUP($C$5&amp;$A15,'1R_logical_data-model-APR2020'!$B$2:$L$317,6,FALSE),"")</f>
        <v/>
      </c>
      <c r="C15" s="50" t="str">
        <f ca="1">IFERROR(VLOOKUP($C$5&amp;$A15,'1R_logical_data-model-APR2020'!$B$2:$L$317,8,FALSE),"")</f>
        <v/>
      </c>
      <c r="D15" s="51" t="str">
        <f ca="1">IFERROR(VLOOKUP($C$5&amp;$A15,'1R_logical_data-model-APR2020'!$B$2:$L$317,10,FALSE),"")</f>
        <v/>
      </c>
      <c r="E15" s="52" t="str">
        <f ca="1">IFERROR(VLOOKUP($C$5&amp;$A15,'1R_logical_data-model-APR2020'!$B$2:$L$317,11,FALSE),"")</f>
        <v/>
      </c>
      <c r="F15" s="52" t="str">
        <f ca="1">IFERROR(VLOOKUP($C$5&amp;$A15,'1R_logical_data-model-APR2020'!$B$2:$L$317,9,FALSE),"")</f>
        <v/>
      </c>
      <c r="G15" s="53" t="str">
        <f ca="1">IFERROR(HYPERLINK("#"&amp;VLOOKUP($C$5&amp;$A15,'1R_logical_data-model-APR2020'!$B$2:$L$317,7,FALSE)&amp;"!A1",VLOOKUP($C$5&amp;$A15,'1R_logical_data-model-APR2020'!$B$2:$L$317,7,FALSE)),"")</f>
        <v/>
      </c>
    </row>
    <row r="16" spans="1:7" s="42" customFormat="1" ht="55" customHeight="1" x14ac:dyDescent="0.25">
      <c r="A16" s="56">
        <v>6</v>
      </c>
      <c r="B16" s="54" t="str">
        <f ca="1">IFERROR(VLOOKUP($C$5&amp;$A16,'1R_logical_data-model-APR2020'!$B$2:$L$317,6,FALSE),"")</f>
        <v/>
      </c>
      <c r="C16" s="50" t="str">
        <f ca="1">IFERROR(VLOOKUP($C$5&amp;$A16,'1R_logical_data-model-APR2020'!$B$2:$L$317,8,FALSE),"")</f>
        <v/>
      </c>
      <c r="D16" s="51" t="str">
        <f ca="1">IFERROR(VLOOKUP($C$5&amp;$A16,'1R_logical_data-model-APR2020'!$B$2:$L$317,10,FALSE),"")</f>
        <v/>
      </c>
      <c r="E16" s="52" t="str">
        <f ca="1">IFERROR(VLOOKUP($C$5&amp;$A16,'1R_logical_data-model-APR2020'!$B$2:$L$317,11,FALSE),"")</f>
        <v/>
      </c>
      <c r="F16" s="52" t="str">
        <f ca="1">IFERROR(VLOOKUP($C$5&amp;$A16,'1R_logical_data-model-APR2020'!$B$2:$L$317,9,FALSE),"")</f>
        <v/>
      </c>
      <c r="G16" s="53" t="str">
        <f ca="1">IFERROR(HYPERLINK("#"&amp;VLOOKUP($C$5&amp;$A16,'1R_logical_data-model-APR2020'!$B$2:$L$317,7,FALSE)&amp;"!A1",VLOOKUP($C$5&amp;$A16,'1R_logical_data-model-APR2020'!$B$2:$L$317,7,FALSE)),"")</f>
        <v/>
      </c>
    </row>
    <row r="17" spans="1:7" s="42" customFormat="1" ht="55" customHeight="1" x14ac:dyDescent="0.25">
      <c r="A17" s="56">
        <v>7</v>
      </c>
      <c r="B17" s="54" t="str">
        <f ca="1">IFERROR(VLOOKUP($C$5&amp;$A17,'1R_logical_data-model-APR2020'!$B$2:$L$317,6,FALSE),"")</f>
        <v/>
      </c>
      <c r="C17" s="50" t="str">
        <f ca="1">IFERROR(VLOOKUP($C$5&amp;$A17,'1R_logical_data-model-APR2020'!$B$2:$L$317,8,FALSE),"")</f>
        <v/>
      </c>
      <c r="D17" s="51" t="str">
        <f ca="1">IFERROR(VLOOKUP($C$5&amp;$A17,'1R_logical_data-model-APR2020'!$B$2:$L$317,10,FALSE),"")</f>
        <v/>
      </c>
      <c r="E17" s="52" t="str">
        <f ca="1">IFERROR(VLOOKUP($C$5&amp;$A17,'1R_logical_data-model-APR2020'!$B$2:$L$317,11,FALSE),"")</f>
        <v/>
      </c>
      <c r="F17" s="52" t="str">
        <f ca="1">IFERROR(VLOOKUP($C$5&amp;$A17,'1R_logical_data-model-APR2020'!$B$2:$L$317,9,FALSE),"")</f>
        <v/>
      </c>
      <c r="G17" s="53" t="str">
        <f ca="1">IFERROR(HYPERLINK("#"&amp;VLOOKUP($C$5&amp;$A17,'1R_logical_data-model-APR2020'!$B$2:$L$317,7,FALSE)&amp;"!A1",VLOOKUP($C$5&amp;$A17,'1R_logical_data-model-APR2020'!$B$2:$L$317,7,FALSE)),"")</f>
        <v/>
      </c>
    </row>
    <row r="18" spans="1:7" s="42" customFormat="1" ht="55" customHeight="1" x14ac:dyDescent="0.25">
      <c r="A18" s="56">
        <v>8</v>
      </c>
      <c r="B18" s="54" t="str">
        <f ca="1">IFERROR(VLOOKUP($C$5&amp;$A18,'1R_logical_data-model-APR2020'!$B$2:$L$317,6,FALSE),"")</f>
        <v/>
      </c>
      <c r="C18" s="50" t="str">
        <f ca="1">IFERROR(VLOOKUP($C$5&amp;$A18,'1R_logical_data-model-APR2020'!$B$2:$L$317,8,FALSE),"")</f>
        <v/>
      </c>
      <c r="D18" s="51" t="str">
        <f ca="1">IFERROR(VLOOKUP($C$5&amp;$A18,'1R_logical_data-model-APR2020'!$B$2:$L$317,10,FALSE),"")</f>
        <v/>
      </c>
      <c r="E18" s="52" t="str">
        <f ca="1">IFERROR(VLOOKUP($C$5&amp;$A18,'1R_logical_data-model-APR2020'!$B$2:$L$317,11,FALSE),"")</f>
        <v/>
      </c>
      <c r="F18" s="52" t="str">
        <f ca="1">IFERROR(VLOOKUP($C$5&amp;$A18,'1R_logical_data-model-APR2020'!$B$2:$L$317,9,FALSE),"")</f>
        <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
      </c>
      <c r="C19" s="50" t="str">
        <f ca="1">IFERROR(VLOOKUP($C$5&amp;$A19,'1R_logical_data-model-APR2020'!$B$2:$L$317,8,FALSE),"")</f>
        <v/>
      </c>
      <c r="D19" s="51" t="str">
        <f ca="1">IFERROR(VLOOKUP($C$5&amp;$A19,'1R_logical_data-model-APR2020'!$B$2:$L$317,10,FALSE),"")</f>
        <v/>
      </c>
      <c r="E19" s="52" t="str">
        <f ca="1">IFERROR(VLOOKUP($C$5&amp;$A19,'1R_logical_data-model-APR2020'!$B$2:$L$317,11,FALSE),"")</f>
        <v/>
      </c>
      <c r="F19" s="52" t="str">
        <f ca="1">IFERROR(VLOOKUP($C$5&amp;$A19,'1R_logical_data-model-APR2020'!$B$2:$L$317,9,FALSE),"")</f>
        <v/>
      </c>
      <c r="G19" s="53" t="str">
        <f ca="1">IFERROR(HYPERLINK("#"&amp;VLOOKUP($C$5&amp;$A19,'1R_logical_data-model-APR2020'!$B$2:$L$317,7,FALSE)&amp;"!A1",VLOOKUP($C$5&amp;$A19,'1R_logical_data-model-APR2020'!$B$2:$L$317,7,FALSE)),"")</f>
        <v/>
      </c>
    </row>
    <row r="20" spans="1:7" s="42" customFormat="1" ht="55" customHeight="1" x14ac:dyDescent="0.25">
      <c r="A20" s="56">
        <v>10</v>
      </c>
      <c r="B20" s="54" t="str">
        <f ca="1">IFERROR(VLOOKUP($C$5&amp;$A20,'1R_logical_data-model-APR2020'!$B$2:$L$317,6,FALSE),"")</f>
        <v/>
      </c>
      <c r="C20" s="50" t="str">
        <f ca="1">IFERROR(VLOOKUP($C$5&amp;$A20,'1R_logical_data-model-APR2020'!$B$2:$L$317,8,FALSE),"")</f>
        <v/>
      </c>
      <c r="D20" s="51" t="str">
        <f ca="1">IFERROR(VLOOKUP($C$5&amp;$A20,'1R_logical_data-model-APR2020'!$B$2:$L$317,10,FALSE),"")</f>
        <v/>
      </c>
      <c r="E20" s="52" t="str">
        <f ca="1">IFERROR(VLOOKUP($C$5&amp;$A20,'1R_logical_data-model-APR2020'!$B$2:$L$317,11,FALSE),"")</f>
        <v/>
      </c>
      <c r="F20" s="52" t="str">
        <f ca="1">IFERROR(VLOOKUP($C$5&amp;$A20,'1R_logical_data-model-APR2020'!$B$2:$L$317,9,FALSE),"")</f>
        <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
      </c>
      <c r="C21" s="50" t="str">
        <f ca="1">IFERROR(VLOOKUP($C$5&amp;$A21,'1R_logical_data-model-APR2020'!$B$2:$L$317,8,FALSE),"")</f>
        <v/>
      </c>
      <c r="D21" s="51" t="str">
        <f ca="1">IFERROR(VLOOKUP($C$5&amp;$A21,'1R_logical_data-model-APR2020'!$B$2:$L$317,10,FALSE),"")</f>
        <v/>
      </c>
      <c r="E21" s="52" t="str">
        <f ca="1">IFERROR(VLOOKUP($C$5&amp;$A21,'1R_logical_data-model-APR2020'!$B$2:$L$317,11,FALSE),"")</f>
        <v/>
      </c>
      <c r="F21" s="52" t="str">
        <f ca="1">IFERROR(VLOOKUP($C$5&amp;$A21,'1R_logical_data-model-APR2020'!$B$2:$L$317,9,FALSE),"")</f>
        <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11" priority="2">
      <formula>$B11=""</formula>
    </cfRule>
  </conditionalFormatting>
  <conditionalFormatting sqref="B12:G40">
    <cfRule type="expression" dxfId="10" priority="1">
      <formula>$B12=""</formula>
    </cfRule>
  </conditionalFormatting>
  <hyperlinks>
    <hyperlink ref="E5:E6" location="Display!A1" display="Back to Display" xr:uid="{ADF88A9D-507B-4187-8362-156F3A598EFF}"/>
    <hyperlink ref="E5:G6" location="'MOP vs Data Model'!A1" display="Back to &quot;MOP vs Data Model&quot; screen" xr:uid="{B78126AA-7899-4A7F-A0FE-AAD551304234}"/>
  </hyperlinks>
  <pageMargins left="0.7" right="0.7" top="0.75" bottom="0.75" header="0.3" footer="0.3"/>
  <pageSetup orientation="portrait" horizontalDpi="1200" verticalDpi="1200" r:id="rId1"/>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92ED7-F9BE-4490-BB6A-E7133BE6CD75}">
  <sheetPr codeName="Sheet26">
    <tabColor rgb="FF00B050"/>
  </sheetPr>
  <dimension ref="A5:G40"/>
  <sheetViews>
    <sheetView showGridLines="0" zoomScaleNormal="100" workbookViewId="0">
      <selection activeCell="E5" sqref="E5:G6"/>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Characteristics</v>
      </c>
      <c r="E5" s="110" t="s">
        <v>746</v>
      </c>
      <c r="F5" s="110"/>
      <c r="G5" s="110"/>
    </row>
    <row r="6" spans="1:7" x14ac:dyDescent="0.25">
      <c r="B6" s="46" t="s">
        <v>729</v>
      </c>
      <c r="C6" s="48" t="str">
        <f ca="1">VLOOKUP(C5,parameters!$B$97:$C$142,2,FALSE)</f>
        <v>Logistic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characteristicsType</v>
      </c>
      <c r="C11" s="50" t="str">
        <f ca="1">IFERROR(VLOOKUP($C$5&amp;$A11,'1R_logical_data-model-APR2020'!$B$2:$L$317,8,FALSE),"")</f>
        <v>Product characteristic code - e.g. CLR - Color</v>
      </c>
      <c r="D11" s="51">
        <f ca="1">IFERROR(VLOOKUP($C$5&amp;$A11,'1R_logical_data-model-APR2020'!$B$2:$L$317,10,FALSE),"")</f>
        <v>0</v>
      </c>
      <c r="E11" s="52">
        <f ca="1">IFERROR(VLOOKUP($C$5&amp;$A11,'1R_logical_data-model-APR2020'!$B$2:$L$317,11,FALSE),"")</f>
        <v>0</v>
      </c>
      <c r="F11" s="52" t="str">
        <f ca="1">IFERROR(VLOOKUP($C$5&amp;$A11,'1R_logical_data-model-APR2020'!$B$2:$L$317,9,FALSE),"")</f>
        <v>T</v>
      </c>
      <c r="G11" s="53" t="str">
        <f ca="1">IFERROR(HYPERLINK("#"&amp;VLOOKUP($C$5&amp;$A11,'1R_logical_data-model-APR2020'!$B$2:$L$317,7,FALSE)&amp;"!A1",VLOOKUP($C$5&amp;$A11,'1R_logical_data-model-APR2020'!$B$2:$L$317,7,FALSE)),"")</f>
        <v/>
      </c>
    </row>
    <row r="12" spans="1:7" s="42" customFormat="1" ht="55" customHeight="1" x14ac:dyDescent="0.25">
      <c r="A12" s="56">
        <v>2</v>
      </c>
      <c r="B12" s="54" t="str">
        <f ca="1">IFERROR(VLOOKUP($C$5&amp;$A12,'1R_logical_data-model-APR2020'!$B$2:$L$317,6,FALSE),"")</f>
        <v>value</v>
      </c>
      <c r="C12" s="50" t="str">
        <f ca="1">IFERROR(VLOOKUP($C$5&amp;$A12,'1R_logical_data-model-APR2020'!$B$2:$L$317,8,FALSE),"")</f>
        <v>Product characteristic value / attribute - e.g. Blue…</v>
      </c>
      <c r="D12" s="51">
        <f ca="1">IFERROR(VLOOKUP($C$5&amp;$A12,'1R_logical_data-model-APR2020'!$B$2:$L$317,10,FALSE),"")</f>
        <v>0</v>
      </c>
      <c r="E12" s="52">
        <f ca="1">IFERROR(VLOOKUP($C$5&amp;$A12,'1R_logical_data-model-APR2020'!$B$2:$L$317,11,FALSE),"")</f>
        <v>0</v>
      </c>
      <c r="F12" s="52" t="str">
        <f ca="1">IFERROR(VLOOKUP($C$5&amp;$A12,'1R_logical_data-model-APR2020'!$B$2:$L$317,9,FALSE),"")</f>
        <v>T</v>
      </c>
      <c r="G12" s="53" t="str">
        <f ca="1">IFERROR(HYPERLINK("#"&amp;VLOOKUP($C$5&amp;$A12,'1R_logical_data-model-APR2020'!$B$2:$L$317,7,FALSE)&amp;"!A1",VLOOKUP($C$5&amp;$A12,'1R_logical_data-model-APR2020'!$B$2:$L$317,7,FALSE)),"")</f>
        <v/>
      </c>
    </row>
    <row r="13" spans="1:7" s="42" customFormat="1" ht="55" customHeight="1" x14ac:dyDescent="0.25">
      <c r="A13" s="56">
        <v>3</v>
      </c>
      <c r="B13" s="54" t="str">
        <f ca="1">IFERROR(VLOOKUP($C$5&amp;$A13,'1R_logical_data-model-APR2020'!$B$2:$L$317,6,FALSE),"")</f>
        <v/>
      </c>
      <c r="C13" s="50" t="str">
        <f ca="1">IFERROR(VLOOKUP($C$5&amp;$A13,'1R_logical_data-model-APR2020'!$B$2:$L$317,8,FALSE),"")</f>
        <v/>
      </c>
      <c r="D13" s="51" t="str">
        <f ca="1">IFERROR(VLOOKUP($C$5&amp;$A13,'1R_logical_data-model-APR2020'!$B$2:$L$317,10,FALSE),"")</f>
        <v/>
      </c>
      <c r="E13" s="52" t="str">
        <f ca="1">IFERROR(VLOOKUP($C$5&amp;$A13,'1R_logical_data-model-APR2020'!$B$2:$L$317,11,FALSE),"")</f>
        <v/>
      </c>
      <c r="F13" s="52" t="str">
        <f ca="1">IFERROR(VLOOKUP($C$5&amp;$A13,'1R_logical_data-model-APR2020'!$B$2:$L$317,9,FALSE),"")</f>
        <v/>
      </c>
      <c r="G13" s="53" t="str">
        <f ca="1">IFERROR(HYPERLINK("#"&amp;VLOOKUP($C$5&amp;$A13,'1R_logical_data-model-APR2020'!$B$2:$L$317,7,FALSE)&amp;"!A1",VLOOKUP($C$5&amp;$A13,'1R_logical_data-model-APR2020'!$B$2:$L$317,7,FALSE)),"")</f>
        <v/>
      </c>
    </row>
    <row r="14" spans="1:7" s="42" customFormat="1" ht="55" customHeight="1" x14ac:dyDescent="0.25">
      <c r="A14" s="56">
        <v>4</v>
      </c>
      <c r="B14" s="54" t="str">
        <f ca="1">IFERROR(VLOOKUP($C$5&amp;$A14,'1R_logical_data-model-APR2020'!$B$2:$L$317,6,FALSE),"")</f>
        <v/>
      </c>
      <c r="C14" s="50" t="str">
        <f ca="1">IFERROR(VLOOKUP($C$5&amp;$A14,'1R_logical_data-model-APR2020'!$B$2:$L$317,8,FALSE),"")</f>
        <v/>
      </c>
      <c r="D14" s="51" t="str">
        <f ca="1">IFERROR(VLOOKUP($C$5&amp;$A14,'1R_logical_data-model-APR2020'!$B$2:$L$317,10,FALSE),"")</f>
        <v/>
      </c>
      <c r="E14" s="52" t="str">
        <f ca="1">IFERROR(VLOOKUP($C$5&amp;$A14,'1R_logical_data-model-APR2020'!$B$2:$L$317,11,FALSE),"")</f>
        <v/>
      </c>
      <c r="F14" s="52" t="str">
        <f ca="1">IFERROR(VLOOKUP($C$5&amp;$A14,'1R_logical_data-model-APR2020'!$B$2:$L$317,9,FALSE),"")</f>
        <v/>
      </c>
      <c r="G14" s="53" t="str">
        <f ca="1">IFERROR(HYPERLINK("#"&amp;VLOOKUP($C$5&amp;$A14,'1R_logical_data-model-APR2020'!$B$2:$L$317,7,FALSE)&amp;"!A1",VLOOKUP($C$5&amp;$A14,'1R_logical_data-model-APR2020'!$B$2:$L$317,7,FALSE)),"")</f>
        <v/>
      </c>
    </row>
    <row r="15" spans="1:7" s="42" customFormat="1" ht="55" customHeight="1" x14ac:dyDescent="0.25">
      <c r="A15" s="56">
        <v>5</v>
      </c>
      <c r="B15" s="54" t="str">
        <f ca="1">IFERROR(VLOOKUP($C$5&amp;$A15,'1R_logical_data-model-APR2020'!$B$2:$L$317,6,FALSE),"")</f>
        <v/>
      </c>
      <c r="C15" s="50" t="str">
        <f ca="1">IFERROR(VLOOKUP($C$5&amp;$A15,'1R_logical_data-model-APR2020'!$B$2:$L$317,8,FALSE),"")</f>
        <v/>
      </c>
      <c r="D15" s="51" t="str">
        <f ca="1">IFERROR(VLOOKUP($C$5&amp;$A15,'1R_logical_data-model-APR2020'!$B$2:$L$317,10,FALSE),"")</f>
        <v/>
      </c>
      <c r="E15" s="52" t="str">
        <f ca="1">IFERROR(VLOOKUP($C$5&amp;$A15,'1R_logical_data-model-APR2020'!$B$2:$L$317,11,FALSE),"")</f>
        <v/>
      </c>
      <c r="F15" s="52" t="str">
        <f ca="1">IFERROR(VLOOKUP($C$5&amp;$A15,'1R_logical_data-model-APR2020'!$B$2:$L$317,9,FALSE),"")</f>
        <v/>
      </c>
      <c r="G15" s="53" t="str">
        <f ca="1">IFERROR(HYPERLINK("#"&amp;VLOOKUP($C$5&amp;$A15,'1R_logical_data-model-APR2020'!$B$2:$L$317,7,FALSE)&amp;"!A1",VLOOKUP($C$5&amp;$A15,'1R_logical_data-model-APR2020'!$B$2:$L$317,7,FALSE)),"")</f>
        <v/>
      </c>
    </row>
    <row r="16" spans="1:7" s="42" customFormat="1" ht="55" customHeight="1" x14ac:dyDescent="0.25">
      <c r="A16" s="56">
        <v>6</v>
      </c>
      <c r="B16" s="54" t="str">
        <f ca="1">IFERROR(VLOOKUP($C$5&amp;$A16,'1R_logical_data-model-APR2020'!$B$2:$L$317,6,FALSE),"")</f>
        <v/>
      </c>
      <c r="C16" s="50" t="str">
        <f ca="1">IFERROR(VLOOKUP($C$5&amp;$A16,'1R_logical_data-model-APR2020'!$B$2:$L$317,8,FALSE),"")</f>
        <v/>
      </c>
      <c r="D16" s="51" t="str">
        <f ca="1">IFERROR(VLOOKUP($C$5&amp;$A16,'1R_logical_data-model-APR2020'!$B$2:$L$317,10,FALSE),"")</f>
        <v/>
      </c>
      <c r="E16" s="52" t="str">
        <f ca="1">IFERROR(VLOOKUP($C$5&amp;$A16,'1R_logical_data-model-APR2020'!$B$2:$L$317,11,FALSE),"")</f>
        <v/>
      </c>
      <c r="F16" s="52" t="str">
        <f ca="1">IFERROR(VLOOKUP($C$5&amp;$A16,'1R_logical_data-model-APR2020'!$B$2:$L$317,9,FALSE),"")</f>
        <v/>
      </c>
      <c r="G16" s="53" t="str">
        <f ca="1">IFERROR(HYPERLINK("#"&amp;VLOOKUP($C$5&amp;$A16,'1R_logical_data-model-APR2020'!$B$2:$L$317,7,FALSE)&amp;"!A1",VLOOKUP($C$5&amp;$A16,'1R_logical_data-model-APR2020'!$B$2:$L$317,7,FALSE)),"")</f>
        <v/>
      </c>
    </row>
    <row r="17" spans="1:7" s="42" customFormat="1" ht="55" customHeight="1" x14ac:dyDescent="0.25">
      <c r="A17" s="56">
        <v>7</v>
      </c>
      <c r="B17" s="54" t="str">
        <f ca="1">IFERROR(VLOOKUP($C$5&amp;$A17,'1R_logical_data-model-APR2020'!$B$2:$L$317,6,FALSE),"")</f>
        <v/>
      </c>
      <c r="C17" s="50" t="str">
        <f ca="1">IFERROR(VLOOKUP($C$5&amp;$A17,'1R_logical_data-model-APR2020'!$B$2:$L$317,8,FALSE),"")</f>
        <v/>
      </c>
      <c r="D17" s="51" t="str">
        <f ca="1">IFERROR(VLOOKUP($C$5&amp;$A17,'1R_logical_data-model-APR2020'!$B$2:$L$317,10,FALSE),"")</f>
        <v/>
      </c>
      <c r="E17" s="52" t="str">
        <f ca="1">IFERROR(VLOOKUP($C$5&amp;$A17,'1R_logical_data-model-APR2020'!$B$2:$L$317,11,FALSE),"")</f>
        <v/>
      </c>
      <c r="F17" s="52" t="str">
        <f ca="1">IFERROR(VLOOKUP($C$5&amp;$A17,'1R_logical_data-model-APR2020'!$B$2:$L$317,9,FALSE),"")</f>
        <v/>
      </c>
      <c r="G17" s="53" t="str">
        <f ca="1">IFERROR(HYPERLINK("#"&amp;VLOOKUP($C$5&amp;$A17,'1R_logical_data-model-APR2020'!$B$2:$L$317,7,FALSE)&amp;"!A1",VLOOKUP($C$5&amp;$A17,'1R_logical_data-model-APR2020'!$B$2:$L$317,7,FALSE)),"")</f>
        <v/>
      </c>
    </row>
    <row r="18" spans="1:7" s="42" customFormat="1" ht="55" customHeight="1" x14ac:dyDescent="0.25">
      <c r="A18" s="56">
        <v>8</v>
      </c>
      <c r="B18" s="54" t="str">
        <f ca="1">IFERROR(VLOOKUP($C$5&amp;$A18,'1R_logical_data-model-APR2020'!$B$2:$L$317,6,FALSE),"")</f>
        <v/>
      </c>
      <c r="C18" s="50" t="str">
        <f ca="1">IFERROR(VLOOKUP($C$5&amp;$A18,'1R_logical_data-model-APR2020'!$B$2:$L$317,8,FALSE),"")</f>
        <v/>
      </c>
      <c r="D18" s="51" t="str">
        <f ca="1">IFERROR(VLOOKUP($C$5&amp;$A18,'1R_logical_data-model-APR2020'!$B$2:$L$317,10,FALSE),"")</f>
        <v/>
      </c>
      <c r="E18" s="52" t="str">
        <f ca="1">IFERROR(VLOOKUP($C$5&amp;$A18,'1R_logical_data-model-APR2020'!$B$2:$L$317,11,FALSE),"")</f>
        <v/>
      </c>
      <c r="F18" s="52" t="str">
        <f ca="1">IFERROR(VLOOKUP($C$5&amp;$A18,'1R_logical_data-model-APR2020'!$B$2:$L$317,9,FALSE),"")</f>
        <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
      </c>
      <c r="C19" s="50" t="str">
        <f ca="1">IFERROR(VLOOKUP($C$5&amp;$A19,'1R_logical_data-model-APR2020'!$B$2:$L$317,8,FALSE),"")</f>
        <v/>
      </c>
      <c r="D19" s="51" t="str">
        <f ca="1">IFERROR(VLOOKUP($C$5&amp;$A19,'1R_logical_data-model-APR2020'!$B$2:$L$317,10,FALSE),"")</f>
        <v/>
      </c>
      <c r="E19" s="52" t="str">
        <f ca="1">IFERROR(VLOOKUP($C$5&amp;$A19,'1R_logical_data-model-APR2020'!$B$2:$L$317,11,FALSE),"")</f>
        <v/>
      </c>
      <c r="F19" s="52" t="str">
        <f ca="1">IFERROR(VLOOKUP($C$5&amp;$A19,'1R_logical_data-model-APR2020'!$B$2:$L$317,9,FALSE),"")</f>
        <v/>
      </c>
      <c r="G19" s="53" t="str">
        <f ca="1">IFERROR(HYPERLINK("#"&amp;VLOOKUP($C$5&amp;$A19,'1R_logical_data-model-APR2020'!$B$2:$L$317,7,FALSE)&amp;"!A1",VLOOKUP($C$5&amp;$A19,'1R_logical_data-model-APR2020'!$B$2:$L$317,7,FALSE)),"")</f>
        <v/>
      </c>
    </row>
    <row r="20" spans="1:7" s="42" customFormat="1" ht="55" customHeight="1" x14ac:dyDescent="0.25">
      <c r="A20" s="56">
        <v>10</v>
      </c>
      <c r="B20" s="54" t="str">
        <f ca="1">IFERROR(VLOOKUP($C$5&amp;$A20,'1R_logical_data-model-APR2020'!$B$2:$L$317,6,FALSE),"")</f>
        <v/>
      </c>
      <c r="C20" s="50" t="str">
        <f ca="1">IFERROR(VLOOKUP($C$5&amp;$A20,'1R_logical_data-model-APR2020'!$B$2:$L$317,8,FALSE),"")</f>
        <v/>
      </c>
      <c r="D20" s="51" t="str">
        <f ca="1">IFERROR(VLOOKUP($C$5&amp;$A20,'1R_logical_data-model-APR2020'!$B$2:$L$317,10,FALSE),"")</f>
        <v/>
      </c>
      <c r="E20" s="52" t="str">
        <f ca="1">IFERROR(VLOOKUP($C$5&amp;$A20,'1R_logical_data-model-APR2020'!$B$2:$L$317,11,FALSE),"")</f>
        <v/>
      </c>
      <c r="F20" s="52" t="str">
        <f ca="1">IFERROR(VLOOKUP($C$5&amp;$A20,'1R_logical_data-model-APR2020'!$B$2:$L$317,9,FALSE),"")</f>
        <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
      </c>
      <c r="C21" s="50" t="str">
        <f ca="1">IFERROR(VLOOKUP($C$5&amp;$A21,'1R_logical_data-model-APR2020'!$B$2:$L$317,8,FALSE),"")</f>
        <v/>
      </c>
      <c r="D21" s="51" t="str">
        <f ca="1">IFERROR(VLOOKUP($C$5&amp;$A21,'1R_logical_data-model-APR2020'!$B$2:$L$317,10,FALSE),"")</f>
        <v/>
      </c>
      <c r="E21" s="52" t="str">
        <f ca="1">IFERROR(VLOOKUP($C$5&amp;$A21,'1R_logical_data-model-APR2020'!$B$2:$L$317,11,FALSE),"")</f>
        <v/>
      </c>
      <c r="F21" s="52" t="str">
        <f ca="1">IFERROR(VLOOKUP($C$5&amp;$A21,'1R_logical_data-model-APR2020'!$B$2:$L$317,9,FALSE),"")</f>
        <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9" priority="2">
      <formula>$B11=""</formula>
    </cfRule>
  </conditionalFormatting>
  <conditionalFormatting sqref="B12:G40">
    <cfRule type="expression" dxfId="8" priority="1">
      <formula>$B12=""</formula>
    </cfRule>
  </conditionalFormatting>
  <hyperlinks>
    <hyperlink ref="E5:E6" location="Display!A1" display="Back to Display" xr:uid="{F280B8A7-143B-41A3-A46A-890457A2B36A}"/>
    <hyperlink ref="E5:G6" location="'MOP vs Data Model'!A1" display="Back to &quot;MOP vs Data Model&quot; screen" xr:uid="{24D26C76-0B90-41BE-9241-812E84B569AD}"/>
  </hyperlinks>
  <pageMargins left="0.7" right="0.7" top="0.75" bottom="0.75" header="0.3" footer="0.3"/>
  <pageSetup orientation="portrait" horizontalDpi="1200" verticalDpi="1200" r:id="rId1"/>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B5A27-AC37-4203-97DF-309EFC19F05B}">
  <sheetPr codeName="Sheet25">
    <tabColor rgb="FF00B050"/>
  </sheetPr>
  <dimension ref="A5:G40"/>
  <sheetViews>
    <sheetView showGridLines="0" zoomScaleNormal="100" workbookViewId="0">
      <selection activeCell="B14" sqref="B14"/>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CarrierProduct</v>
      </c>
      <c r="E5" s="110" t="s">
        <v>746</v>
      </c>
      <c r="F5" s="110"/>
      <c r="G5" s="110"/>
    </row>
    <row r="6" spans="1:7" x14ac:dyDescent="0.25">
      <c r="B6" s="46" t="s">
        <v>729</v>
      </c>
      <c r="C6" s="48" t="str">
        <f ca="1">VLOOKUP(C5,parameters!$B$97:$C$142,2,FALSE)</f>
        <v>Logistic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productCode</v>
      </c>
      <c r="C11" s="50" t="str">
        <f ca="1">IFERROR(VLOOKUP($C$5&amp;$A11,'1R_logical_data-model-APR2020'!$B$2:$L$317,8,FALSE),"")</f>
        <v>Carriers's product code</v>
      </c>
      <c r="D11" s="51">
        <f ca="1">IFERROR(VLOOKUP($C$5&amp;$A11,'1R_logical_data-model-APR2020'!$B$2:$L$317,10,FALSE),"")</f>
        <v>0</v>
      </c>
      <c r="E11" s="52">
        <f ca="1">IFERROR(VLOOKUP($C$5&amp;$A11,'1R_logical_data-model-APR2020'!$B$2:$L$317,11,FALSE),"")</f>
        <v>0</v>
      </c>
      <c r="F11" s="52" t="str">
        <f ca="1">IFERROR(VLOOKUP($C$5&amp;$A11,'1R_logical_data-model-APR2020'!$B$2:$L$317,9,FALSE),"")</f>
        <v>T</v>
      </c>
      <c r="G11" s="53" t="str">
        <f ca="1">IFERROR(HYPERLINK("#"&amp;VLOOKUP($C$5&amp;$A11,'1R_logical_data-model-APR2020'!$B$2:$L$317,7,FALSE)&amp;"!A1",VLOOKUP($C$5&amp;$A11,'1R_logical_data-model-APR2020'!$B$2:$L$317,7,FALSE)),"")</f>
        <v/>
      </c>
    </row>
    <row r="12" spans="1:7" s="42" customFormat="1" ht="55" customHeight="1" x14ac:dyDescent="0.25">
      <c r="A12" s="56">
        <v>2</v>
      </c>
      <c r="B12" s="54" t="str">
        <f ca="1">IFERROR(VLOOKUP($C$5&amp;$A12,'1R_logical_data-model-APR2020'!$B$2:$L$317,6,FALSE),"")</f>
        <v>productDescription</v>
      </c>
      <c r="C12" s="50" t="str">
        <f ca="1">IFERROR(VLOOKUP($C$5&amp;$A12,'1R_logical_data-model-APR2020'!$B$2:$L$317,8,FALSE),"")</f>
        <v>Carriers's product description</v>
      </c>
      <c r="D12" s="51">
        <f ca="1">IFERROR(VLOOKUP($C$5&amp;$A12,'1R_logical_data-model-APR2020'!$B$2:$L$317,10,FALSE),"")</f>
        <v>0</v>
      </c>
      <c r="E12" s="52">
        <f ca="1">IFERROR(VLOOKUP($C$5&amp;$A12,'1R_logical_data-model-APR2020'!$B$2:$L$317,11,FALSE),"")</f>
        <v>0</v>
      </c>
      <c r="F12" s="52" t="str">
        <f ca="1">IFERROR(VLOOKUP($C$5&amp;$A12,'1R_logical_data-model-APR2020'!$B$2:$L$317,9,FALSE),"")</f>
        <v>T</v>
      </c>
      <c r="G12" s="53" t="str">
        <f ca="1">IFERROR(HYPERLINK("#"&amp;VLOOKUP($C$5&amp;$A12,'1R_logical_data-model-APR2020'!$B$2:$L$317,7,FALSE)&amp;"!A1",VLOOKUP($C$5&amp;$A12,'1R_logical_data-model-APR2020'!$B$2:$L$317,7,FALSE)),"")</f>
        <v/>
      </c>
    </row>
    <row r="13" spans="1:7" s="42" customFormat="1" ht="55" customHeight="1" x14ac:dyDescent="0.25">
      <c r="A13" s="56">
        <v>3</v>
      </c>
      <c r="B13" s="54" t="str">
        <f ca="1">IFERROR(VLOOKUP($C$5&amp;$A13,'1R_logical_data-model-APR2020'!$B$2:$L$317,6,FALSE),"")</f>
        <v/>
      </c>
      <c r="C13" s="50" t="str">
        <f ca="1">IFERROR(VLOOKUP($C$5&amp;$A13,'1R_logical_data-model-APR2020'!$B$2:$L$317,8,FALSE),"")</f>
        <v/>
      </c>
      <c r="D13" s="51" t="str">
        <f ca="1">IFERROR(VLOOKUP($C$5&amp;$A13,'1R_logical_data-model-APR2020'!$B$2:$L$317,10,FALSE),"")</f>
        <v/>
      </c>
      <c r="E13" s="52" t="str">
        <f ca="1">IFERROR(VLOOKUP($C$5&amp;$A13,'1R_logical_data-model-APR2020'!$B$2:$L$317,11,FALSE),"")</f>
        <v/>
      </c>
      <c r="F13" s="52" t="str">
        <f ca="1">IFERROR(VLOOKUP($C$5&amp;$A13,'1R_logical_data-model-APR2020'!$B$2:$L$317,9,FALSE),"")</f>
        <v/>
      </c>
      <c r="G13" s="53" t="str">
        <f ca="1">IFERROR(HYPERLINK("#"&amp;VLOOKUP($C$5&amp;$A13,'1R_logical_data-model-APR2020'!$B$2:$L$317,7,FALSE)&amp;"!A1",VLOOKUP($C$5&amp;$A13,'1R_logical_data-model-APR2020'!$B$2:$L$317,7,FALSE)),"")</f>
        <v/>
      </c>
    </row>
    <row r="14" spans="1:7" s="42" customFormat="1" ht="55" customHeight="1" x14ac:dyDescent="0.25">
      <c r="A14" s="56">
        <v>4</v>
      </c>
      <c r="B14" s="54" t="str">
        <f ca="1">IFERROR(VLOOKUP($C$5&amp;$A14,'1R_logical_data-model-APR2020'!$B$2:$L$317,6,FALSE),"")</f>
        <v/>
      </c>
      <c r="C14" s="50" t="str">
        <f ca="1">IFERROR(VLOOKUP($C$5&amp;$A14,'1R_logical_data-model-APR2020'!$B$2:$L$317,8,FALSE),"")</f>
        <v/>
      </c>
      <c r="D14" s="51" t="str">
        <f ca="1">IFERROR(VLOOKUP($C$5&amp;$A14,'1R_logical_data-model-APR2020'!$B$2:$L$317,10,FALSE),"")</f>
        <v/>
      </c>
      <c r="E14" s="52" t="str">
        <f ca="1">IFERROR(VLOOKUP($C$5&amp;$A14,'1R_logical_data-model-APR2020'!$B$2:$L$317,11,FALSE),"")</f>
        <v/>
      </c>
      <c r="F14" s="52" t="str">
        <f ca="1">IFERROR(VLOOKUP($C$5&amp;$A14,'1R_logical_data-model-APR2020'!$B$2:$L$317,9,FALSE),"")</f>
        <v/>
      </c>
      <c r="G14" s="53" t="str">
        <f ca="1">IFERROR(HYPERLINK("#"&amp;VLOOKUP($C$5&amp;$A14,'1R_logical_data-model-APR2020'!$B$2:$L$317,7,FALSE)&amp;"!A1",VLOOKUP($C$5&amp;$A14,'1R_logical_data-model-APR2020'!$B$2:$L$317,7,FALSE)),"")</f>
        <v/>
      </c>
    </row>
    <row r="15" spans="1:7" s="42" customFormat="1" ht="55" customHeight="1" x14ac:dyDescent="0.25">
      <c r="A15" s="56">
        <v>5</v>
      </c>
      <c r="B15" s="54" t="str">
        <f ca="1">IFERROR(VLOOKUP($C$5&amp;$A15,'1R_logical_data-model-APR2020'!$B$2:$L$317,6,FALSE),"")</f>
        <v/>
      </c>
      <c r="C15" s="50" t="str">
        <f ca="1">IFERROR(VLOOKUP($C$5&amp;$A15,'1R_logical_data-model-APR2020'!$B$2:$L$317,8,FALSE),"")</f>
        <v/>
      </c>
      <c r="D15" s="51" t="str">
        <f ca="1">IFERROR(VLOOKUP($C$5&amp;$A15,'1R_logical_data-model-APR2020'!$B$2:$L$317,10,FALSE),"")</f>
        <v/>
      </c>
      <c r="E15" s="52" t="str">
        <f ca="1">IFERROR(VLOOKUP($C$5&amp;$A15,'1R_logical_data-model-APR2020'!$B$2:$L$317,11,FALSE),"")</f>
        <v/>
      </c>
      <c r="F15" s="52" t="str">
        <f ca="1">IFERROR(VLOOKUP($C$5&amp;$A15,'1R_logical_data-model-APR2020'!$B$2:$L$317,9,FALSE),"")</f>
        <v/>
      </c>
      <c r="G15" s="53" t="str">
        <f ca="1">IFERROR(HYPERLINK("#"&amp;VLOOKUP($C$5&amp;$A15,'1R_logical_data-model-APR2020'!$B$2:$L$317,7,FALSE)&amp;"!A1",VLOOKUP($C$5&amp;$A15,'1R_logical_data-model-APR2020'!$B$2:$L$317,7,FALSE)),"")</f>
        <v/>
      </c>
    </row>
    <row r="16" spans="1:7" s="42" customFormat="1" ht="55" customHeight="1" x14ac:dyDescent="0.25">
      <c r="A16" s="56">
        <v>6</v>
      </c>
      <c r="B16" s="54" t="str">
        <f ca="1">IFERROR(VLOOKUP($C$5&amp;$A16,'1R_logical_data-model-APR2020'!$B$2:$L$317,6,FALSE),"")</f>
        <v/>
      </c>
      <c r="C16" s="50" t="str">
        <f ca="1">IFERROR(VLOOKUP($C$5&amp;$A16,'1R_logical_data-model-APR2020'!$B$2:$L$317,8,FALSE),"")</f>
        <v/>
      </c>
      <c r="D16" s="51" t="str">
        <f ca="1">IFERROR(VLOOKUP($C$5&amp;$A16,'1R_logical_data-model-APR2020'!$B$2:$L$317,10,FALSE),"")</f>
        <v/>
      </c>
      <c r="E16" s="52" t="str">
        <f ca="1">IFERROR(VLOOKUP($C$5&amp;$A16,'1R_logical_data-model-APR2020'!$B$2:$L$317,11,FALSE),"")</f>
        <v/>
      </c>
      <c r="F16" s="52" t="str">
        <f ca="1">IFERROR(VLOOKUP($C$5&amp;$A16,'1R_logical_data-model-APR2020'!$B$2:$L$317,9,FALSE),"")</f>
        <v/>
      </c>
      <c r="G16" s="53" t="str">
        <f ca="1">IFERROR(HYPERLINK("#"&amp;VLOOKUP($C$5&amp;$A16,'1R_logical_data-model-APR2020'!$B$2:$L$317,7,FALSE)&amp;"!A1",VLOOKUP($C$5&amp;$A16,'1R_logical_data-model-APR2020'!$B$2:$L$317,7,FALSE)),"")</f>
        <v/>
      </c>
    </row>
    <row r="17" spans="1:7" s="42" customFormat="1" ht="55" customHeight="1" x14ac:dyDescent="0.25">
      <c r="A17" s="56">
        <v>7</v>
      </c>
      <c r="B17" s="54" t="str">
        <f ca="1">IFERROR(VLOOKUP($C$5&amp;$A17,'1R_logical_data-model-APR2020'!$B$2:$L$317,6,FALSE),"")</f>
        <v/>
      </c>
      <c r="C17" s="50" t="str">
        <f ca="1">IFERROR(VLOOKUP($C$5&amp;$A17,'1R_logical_data-model-APR2020'!$B$2:$L$317,8,FALSE),"")</f>
        <v/>
      </c>
      <c r="D17" s="51" t="str">
        <f ca="1">IFERROR(VLOOKUP($C$5&amp;$A17,'1R_logical_data-model-APR2020'!$B$2:$L$317,10,FALSE),"")</f>
        <v/>
      </c>
      <c r="E17" s="52" t="str">
        <f ca="1">IFERROR(VLOOKUP($C$5&amp;$A17,'1R_logical_data-model-APR2020'!$B$2:$L$317,11,FALSE),"")</f>
        <v/>
      </c>
      <c r="F17" s="52" t="str">
        <f ca="1">IFERROR(VLOOKUP($C$5&amp;$A17,'1R_logical_data-model-APR2020'!$B$2:$L$317,9,FALSE),"")</f>
        <v/>
      </c>
      <c r="G17" s="53" t="str">
        <f ca="1">IFERROR(HYPERLINK("#"&amp;VLOOKUP($C$5&amp;$A17,'1R_logical_data-model-APR2020'!$B$2:$L$317,7,FALSE)&amp;"!A1",VLOOKUP($C$5&amp;$A17,'1R_logical_data-model-APR2020'!$B$2:$L$317,7,FALSE)),"")</f>
        <v/>
      </c>
    </row>
    <row r="18" spans="1:7" s="42" customFormat="1" ht="55" customHeight="1" x14ac:dyDescent="0.25">
      <c r="A18" s="56">
        <v>8</v>
      </c>
      <c r="B18" s="54" t="str">
        <f ca="1">IFERROR(VLOOKUP($C$5&amp;$A18,'1R_logical_data-model-APR2020'!$B$2:$L$317,6,FALSE),"")</f>
        <v/>
      </c>
      <c r="C18" s="50" t="str">
        <f ca="1">IFERROR(VLOOKUP($C$5&amp;$A18,'1R_logical_data-model-APR2020'!$B$2:$L$317,8,FALSE),"")</f>
        <v/>
      </c>
      <c r="D18" s="51" t="str">
        <f ca="1">IFERROR(VLOOKUP($C$5&amp;$A18,'1R_logical_data-model-APR2020'!$B$2:$L$317,10,FALSE),"")</f>
        <v/>
      </c>
      <c r="E18" s="52" t="str">
        <f ca="1">IFERROR(VLOOKUP($C$5&amp;$A18,'1R_logical_data-model-APR2020'!$B$2:$L$317,11,FALSE),"")</f>
        <v/>
      </c>
      <c r="F18" s="52" t="str">
        <f ca="1">IFERROR(VLOOKUP($C$5&amp;$A18,'1R_logical_data-model-APR2020'!$B$2:$L$317,9,FALSE),"")</f>
        <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
      </c>
      <c r="C19" s="50" t="str">
        <f ca="1">IFERROR(VLOOKUP($C$5&amp;$A19,'1R_logical_data-model-APR2020'!$B$2:$L$317,8,FALSE),"")</f>
        <v/>
      </c>
      <c r="D19" s="51" t="str">
        <f ca="1">IFERROR(VLOOKUP($C$5&amp;$A19,'1R_logical_data-model-APR2020'!$B$2:$L$317,10,FALSE),"")</f>
        <v/>
      </c>
      <c r="E19" s="52" t="str">
        <f ca="1">IFERROR(VLOOKUP($C$5&amp;$A19,'1R_logical_data-model-APR2020'!$B$2:$L$317,11,FALSE),"")</f>
        <v/>
      </c>
      <c r="F19" s="52" t="str">
        <f ca="1">IFERROR(VLOOKUP($C$5&amp;$A19,'1R_logical_data-model-APR2020'!$B$2:$L$317,9,FALSE),"")</f>
        <v/>
      </c>
      <c r="G19" s="53" t="str">
        <f ca="1">IFERROR(HYPERLINK("#"&amp;VLOOKUP($C$5&amp;$A19,'1R_logical_data-model-APR2020'!$B$2:$L$317,7,FALSE)&amp;"!A1",VLOOKUP($C$5&amp;$A19,'1R_logical_data-model-APR2020'!$B$2:$L$317,7,FALSE)),"")</f>
        <v/>
      </c>
    </row>
    <row r="20" spans="1:7" s="42" customFormat="1" ht="55" customHeight="1" x14ac:dyDescent="0.25">
      <c r="A20" s="56">
        <v>10</v>
      </c>
      <c r="B20" s="54" t="str">
        <f ca="1">IFERROR(VLOOKUP($C$5&amp;$A20,'1R_logical_data-model-APR2020'!$B$2:$L$317,6,FALSE),"")</f>
        <v/>
      </c>
      <c r="C20" s="50" t="str">
        <f ca="1">IFERROR(VLOOKUP($C$5&amp;$A20,'1R_logical_data-model-APR2020'!$B$2:$L$317,8,FALSE),"")</f>
        <v/>
      </c>
      <c r="D20" s="51" t="str">
        <f ca="1">IFERROR(VLOOKUP($C$5&amp;$A20,'1R_logical_data-model-APR2020'!$B$2:$L$317,10,FALSE),"")</f>
        <v/>
      </c>
      <c r="E20" s="52" t="str">
        <f ca="1">IFERROR(VLOOKUP($C$5&amp;$A20,'1R_logical_data-model-APR2020'!$B$2:$L$317,11,FALSE),"")</f>
        <v/>
      </c>
      <c r="F20" s="52" t="str">
        <f ca="1">IFERROR(VLOOKUP($C$5&amp;$A20,'1R_logical_data-model-APR2020'!$B$2:$L$317,9,FALSE),"")</f>
        <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
      </c>
      <c r="C21" s="50" t="str">
        <f ca="1">IFERROR(VLOOKUP($C$5&amp;$A21,'1R_logical_data-model-APR2020'!$B$2:$L$317,8,FALSE),"")</f>
        <v/>
      </c>
      <c r="D21" s="51" t="str">
        <f ca="1">IFERROR(VLOOKUP($C$5&amp;$A21,'1R_logical_data-model-APR2020'!$B$2:$L$317,10,FALSE),"")</f>
        <v/>
      </c>
      <c r="E21" s="52" t="str">
        <f ca="1">IFERROR(VLOOKUP($C$5&amp;$A21,'1R_logical_data-model-APR2020'!$B$2:$L$317,11,FALSE),"")</f>
        <v/>
      </c>
      <c r="F21" s="52" t="str">
        <f ca="1">IFERROR(VLOOKUP($C$5&amp;$A21,'1R_logical_data-model-APR2020'!$B$2:$L$317,9,FALSE),"")</f>
        <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7" priority="2">
      <formula>$B11=""</formula>
    </cfRule>
  </conditionalFormatting>
  <conditionalFormatting sqref="B12:G40">
    <cfRule type="expression" dxfId="6" priority="1">
      <formula>$B12=""</formula>
    </cfRule>
  </conditionalFormatting>
  <hyperlinks>
    <hyperlink ref="E5:E6" location="Display!A1" display="Back to Display" xr:uid="{7E260B48-FB57-4F36-A943-AA0F255AAF3D}"/>
    <hyperlink ref="E5:G6" location="'MOP vs Data Model'!A1" display="Back to &quot;MOP vs Data Model&quot; screen" xr:uid="{F9BDA480-81D7-4A30-9664-DE49B260C5CE}"/>
  </hyperlinks>
  <pageMargins left="0.7" right="0.7" top="0.75" bottom="0.75" header="0.3" footer="0.3"/>
  <pageSetup orientation="portrait" horizontalDpi="1200" verticalDpi="1200" r:id="rId1"/>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16445-470A-4B59-9803-065FE0FB2CDF}">
  <sheetPr codeName="Sheet24">
    <tabColor rgb="FF00B050"/>
  </sheetPr>
  <dimension ref="A5:G40"/>
  <sheetViews>
    <sheetView showGridLines="0" zoomScaleNormal="100" workbookViewId="0">
      <selection activeCell="B14" sqref="B14"/>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BookingRequest</v>
      </c>
      <c r="E5" s="110" t="s">
        <v>746</v>
      </c>
      <c r="F5" s="110"/>
      <c r="G5" s="110"/>
    </row>
    <row r="6" spans="1:7" x14ac:dyDescent="0.25">
      <c r="B6" s="46" t="s">
        <v>729</v>
      </c>
      <c r="C6" s="48" t="str">
        <f ca="1">VLOOKUP(C5,parameters!$B$97:$C$142,2,FALSE)</f>
        <v>Logistic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offer</v>
      </c>
      <c r="C11" s="50" t="str">
        <f ca="1">IFERROR(VLOOKUP($C$5&amp;$A11,'1R_logical_data-model-APR2020'!$B$2:$L$317,8,FALSE),"")</f>
        <v>Reference to the Offer or AllotmentCode</v>
      </c>
      <c r="D11" s="51">
        <f ca="1">IFERROR(VLOOKUP($C$5&amp;$A11,'1R_logical_data-model-APR2020'!$B$2:$L$317,10,FALSE),"")</f>
        <v>0</v>
      </c>
      <c r="E11" s="52">
        <f ca="1">IFERROR(VLOOKUP($C$5&amp;$A11,'1R_logical_data-model-APR2020'!$B$2:$L$317,11,FALSE),"")</f>
        <v>0</v>
      </c>
      <c r="F11" s="52" t="str">
        <f ca="1">IFERROR(VLOOKUP($C$5&amp;$A11,'1R_logical_data-model-APR2020'!$B$2:$L$317,9,FALSE),"")</f>
        <v>O</v>
      </c>
      <c r="G11" s="53" t="str">
        <f ca="1">IFERROR(HYPERLINK("#"&amp;VLOOKUP($C$5&amp;$A11,'1R_logical_data-model-APR2020'!$B$2:$L$317,7,FALSE)&amp;"!A1",VLOOKUP($C$5&amp;$A11,'1R_logical_data-model-APR2020'!$B$2:$L$317,7,FALSE)),"")</f>
        <v>Offer</v>
      </c>
    </row>
    <row r="12" spans="1:7" s="42" customFormat="1" ht="55" customHeight="1" x14ac:dyDescent="0.25">
      <c r="A12" s="56">
        <v>2</v>
      </c>
      <c r="B12" s="54" t="str">
        <f ca="1">IFERROR(VLOOKUP($C$5&amp;$A12,'1R_logical_data-model-APR2020'!$B$2:$L$317,6,FALSE),"")</f>
        <v>status</v>
      </c>
      <c r="C12" s="50" t="str">
        <f ca="1">IFERROR(VLOOKUP($C$5&amp;$A12,'1R_logical_data-model-APR2020'!$B$2:$L$317,8,FALSE),"")</f>
        <v>Status of the Booking Request</v>
      </c>
      <c r="D12" s="51">
        <f ca="1">IFERROR(VLOOKUP($C$5&amp;$A12,'1R_logical_data-model-APR2020'!$B$2:$L$317,10,FALSE),"")</f>
        <v>0</v>
      </c>
      <c r="E12" s="52">
        <f ca="1">IFERROR(VLOOKUP($C$5&amp;$A12,'1R_logical_data-model-APR2020'!$B$2:$L$317,11,FALSE),"")</f>
        <v>0</v>
      </c>
      <c r="F12" s="52" t="str">
        <f ca="1">IFERROR(VLOOKUP($C$5&amp;$A12,'1R_logical_data-model-APR2020'!$B$2:$L$317,9,FALSE),"")</f>
        <v>T</v>
      </c>
      <c r="G12" s="53" t="str">
        <f ca="1">IFERROR(HYPERLINK("#"&amp;VLOOKUP($C$5&amp;$A12,'1R_logical_data-model-APR2020'!$B$2:$L$317,7,FALSE)&amp;"!A1",VLOOKUP($C$5&amp;$A12,'1R_logical_data-model-APR2020'!$B$2:$L$317,7,FALSE)),"")</f>
        <v/>
      </c>
    </row>
    <row r="13" spans="1:7" s="42" customFormat="1" ht="55" customHeight="1" x14ac:dyDescent="0.25">
      <c r="A13" s="56">
        <v>3</v>
      </c>
      <c r="B13" s="54" t="str">
        <f ca="1">IFERROR(VLOOKUP($C$5&amp;$A13,'1R_logical_data-model-APR2020'!$B$2:$L$317,6,FALSE),"")</f>
        <v>waybillNumber</v>
      </c>
      <c r="C13" s="50" t="str">
        <f ca="1">IFERROR(VLOOKUP($C$5&amp;$A13,'1R_logical_data-model-APR2020'!$B$2:$L$317,8,FALSE),"")</f>
        <v>Link to the Waybill</v>
      </c>
      <c r="D13" s="51">
        <f ca="1">IFERROR(VLOOKUP($C$5&amp;$A13,'1R_logical_data-model-APR2020'!$B$2:$L$317,10,FALSE),"")</f>
        <v>0</v>
      </c>
      <c r="E13" s="52">
        <f ca="1">IFERROR(VLOOKUP($C$5&amp;$A13,'1R_logical_data-model-APR2020'!$B$2:$L$317,11,FALSE),"")</f>
        <v>0</v>
      </c>
      <c r="F13" s="52" t="str">
        <f ca="1">IFERROR(VLOOKUP($C$5&amp;$A13,'1R_logical_data-model-APR2020'!$B$2:$L$317,9,FALSE),"")</f>
        <v>O</v>
      </c>
      <c r="G13" s="53" t="str">
        <f ca="1">IFERROR(HYPERLINK("#"&amp;VLOOKUP($C$5&amp;$A13,'1R_logical_data-model-APR2020'!$B$2:$L$317,7,FALSE)&amp;"!A1",VLOOKUP($C$5&amp;$A13,'1R_logical_data-model-APR2020'!$B$2:$L$317,7,FALSE)),"")</f>
        <v>Waybill</v>
      </c>
    </row>
    <row r="14" spans="1:7" s="42" customFormat="1" ht="55" customHeight="1" x14ac:dyDescent="0.25">
      <c r="A14" s="56">
        <v>4</v>
      </c>
      <c r="B14" s="54" t="str">
        <f ca="1">IFERROR(VLOOKUP($C$5&amp;$A14,'1R_logical_data-model-APR2020'!$B$2:$L$317,6,FALSE),"")</f>
        <v/>
      </c>
      <c r="C14" s="50" t="str">
        <f ca="1">IFERROR(VLOOKUP($C$5&amp;$A14,'1R_logical_data-model-APR2020'!$B$2:$L$317,8,FALSE),"")</f>
        <v/>
      </c>
      <c r="D14" s="51" t="str">
        <f ca="1">IFERROR(VLOOKUP($C$5&amp;$A14,'1R_logical_data-model-APR2020'!$B$2:$L$317,10,FALSE),"")</f>
        <v/>
      </c>
      <c r="E14" s="52" t="str">
        <f ca="1">IFERROR(VLOOKUP($C$5&amp;$A14,'1R_logical_data-model-APR2020'!$B$2:$L$317,11,FALSE),"")</f>
        <v/>
      </c>
      <c r="F14" s="52" t="str">
        <f ca="1">IFERROR(VLOOKUP($C$5&amp;$A14,'1R_logical_data-model-APR2020'!$B$2:$L$317,9,FALSE),"")</f>
        <v/>
      </c>
      <c r="G14" s="53" t="str">
        <f ca="1">IFERROR(HYPERLINK("#"&amp;VLOOKUP($C$5&amp;$A14,'1R_logical_data-model-APR2020'!$B$2:$L$317,7,FALSE)&amp;"!A1",VLOOKUP($C$5&amp;$A14,'1R_logical_data-model-APR2020'!$B$2:$L$317,7,FALSE)),"")</f>
        <v/>
      </c>
    </row>
    <row r="15" spans="1:7" s="42" customFormat="1" ht="55" customHeight="1" x14ac:dyDescent="0.25">
      <c r="A15" s="56">
        <v>5</v>
      </c>
      <c r="B15" s="54" t="str">
        <f ca="1">IFERROR(VLOOKUP($C$5&amp;$A15,'1R_logical_data-model-APR2020'!$B$2:$L$317,6,FALSE),"")</f>
        <v/>
      </c>
      <c r="C15" s="50" t="str">
        <f ca="1">IFERROR(VLOOKUP($C$5&amp;$A15,'1R_logical_data-model-APR2020'!$B$2:$L$317,8,FALSE),"")</f>
        <v/>
      </c>
      <c r="D15" s="51" t="str">
        <f ca="1">IFERROR(VLOOKUP($C$5&amp;$A15,'1R_logical_data-model-APR2020'!$B$2:$L$317,10,FALSE),"")</f>
        <v/>
      </c>
      <c r="E15" s="52" t="str">
        <f ca="1">IFERROR(VLOOKUP($C$5&amp;$A15,'1R_logical_data-model-APR2020'!$B$2:$L$317,11,FALSE),"")</f>
        <v/>
      </c>
      <c r="F15" s="52" t="str">
        <f ca="1">IFERROR(VLOOKUP($C$5&amp;$A15,'1R_logical_data-model-APR2020'!$B$2:$L$317,9,FALSE),"")</f>
        <v/>
      </c>
      <c r="G15" s="53" t="str">
        <f ca="1">IFERROR(HYPERLINK("#"&amp;VLOOKUP($C$5&amp;$A15,'1R_logical_data-model-APR2020'!$B$2:$L$317,7,FALSE)&amp;"!A1",VLOOKUP($C$5&amp;$A15,'1R_logical_data-model-APR2020'!$B$2:$L$317,7,FALSE)),"")</f>
        <v/>
      </c>
    </row>
    <row r="16" spans="1:7" s="42" customFormat="1" ht="55" customHeight="1" x14ac:dyDescent="0.25">
      <c r="A16" s="56">
        <v>6</v>
      </c>
      <c r="B16" s="54" t="str">
        <f ca="1">IFERROR(VLOOKUP($C$5&amp;$A16,'1R_logical_data-model-APR2020'!$B$2:$L$317,6,FALSE),"")</f>
        <v/>
      </c>
      <c r="C16" s="50" t="str">
        <f ca="1">IFERROR(VLOOKUP($C$5&amp;$A16,'1R_logical_data-model-APR2020'!$B$2:$L$317,8,FALSE),"")</f>
        <v/>
      </c>
      <c r="D16" s="51" t="str">
        <f ca="1">IFERROR(VLOOKUP($C$5&amp;$A16,'1R_logical_data-model-APR2020'!$B$2:$L$317,10,FALSE),"")</f>
        <v/>
      </c>
      <c r="E16" s="52" t="str">
        <f ca="1">IFERROR(VLOOKUP($C$5&amp;$A16,'1R_logical_data-model-APR2020'!$B$2:$L$317,11,FALSE),"")</f>
        <v/>
      </c>
      <c r="F16" s="52" t="str">
        <f ca="1">IFERROR(VLOOKUP($C$5&amp;$A16,'1R_logical_data-model-APR2020'!$B$2:$L$317,9,FALSE),"")</f>
        <v/>
      </c>
      <c r="G16" s="53" t="str">
        <f ca="1">IFERROR(HYPERLINK("#"&amp;VLOOKUP($C$5&amp;$A16,'1R_logical_data-model-APR2020'!$B$2:$L$317,7,FALSE)&amp;"!A1",VLOOKUP($C$5&amp;$A16,'1R_logical_data-model-APR2020'!$B$2:$L$317,7,FALSE)),"")</f>
        <v/>
      </c>
    </row>
    <row r="17" spans="1:7" s="42" customFormat="1" ht="55" customHeight="1" x14ac:dyDescent="0.25">
      <c r="A17" s="56">
        <v>7</v>
      </c>
      <c r="B17" s="54" t="str">
        <f ca="1">IFERROR(VLOOKUP($C$5&amp;$A17,'1R_logical_data-model-APR2020'!$B$2:$L$317,6,FALSE),"")</f>
        <v/>
      </c>
      <c r="C17" s="50" t="str">
        <f ca="1">IFERROR(VLOOKUP($C$5&amp;$A17,'1R_logical_data-model-APR2020'!$B$2:$L$317,8,FALSE),"")</f>
        <v/>
      </c>
      <c r="D17" s="51" t="str">
        <f ca="1">IFERROR(VLOOKUP($C$5&amp;$A17,'1R_logical_data-model-APR2020'!$B$2:$L$317,10,FALSE),"")</f>
        <v/>
      </c>
      <c r="E17" s="52" t="str">
        <f ca="1">IFERROR(VLOOKUP($C$5&amp;$A17,'1R_logical_data-model-APR2020'!$B$2:$L$317,11,FALSE),"")</f>
        <v/>
      </c>
      <c r="F17" s="52" t="str">
        <f ca="1">IFERROR(VLOOKUP($C$5&amp;$A17,'1R_logical_data-model-APR2020'!$B$2:$L$317,9,FALSE),"")</f>
        <v/>
      </c>
      <c r="G17" s="53" t="str">
        <f ca="1">IFERROR(HYPERLINK("#"&amp;VLOOKUP($C$5&amp;$A17,'1R_logical_data-model-APR2020'!$B$2:$L$317,7,FALSE)&amp;"!A1",VLOOKUP($C$5&amp;$A17,'1R_logical_data-model-APR2020'!$B$2:$L$317,7,FALSE)),"")</f>
        <v/>
      </c>
    </row>
    <row r="18" spans="1:7" s="42" customFormat="1" ht="55" customHeight="1" x14ac:dyDescent="0.25">
      <c r="A18" s="56">
        <v>8</v>
      </c>
      <c r="B18" s="54" t="str">
        <f ca="1">IFERROR(VLOOKUP($C$5&amp;$A18,'1R_logical_data-model-APR2020'!$B$2:$L$317,6,FALSE),"")</f>
        <v/>
      </c>
      <c r="C18" s="50" t="str">
        <f ca="1">IFERROR(VLOOKUP($C$5&amp;$A18,'1R_logical_data-model-APR2020'!$B$2:$L$317,8,FALSE),"")</f>
        <v/>
      </c>
      <c r="D18" s="51" t="str">
        <f ca="1">IFERROR(VLOOKUP($C$5&amp;$A18,'1R_logical_data-model-APR2020'!$B$2:$L$317,10,FALSE),"")</f>
        <v/>
      </c>
      <c r="E18" s="52" t="str">
        <f ca="1">IFERROR(VLOOKUP($C$5&amp;$A18,'1R_logical_data-model-APR2020'!$B$2:$L$317,11,FALSE),"")</f>
        <v/>
      </c>
      <c r="F18" s="52" t="str">
        <f ca="1">IFERROR(VLOOKUP($C$5&amp;$A18,'1R_logical_data-model-APR2020'!$B$2:$L$317,9,FALSE),"")</f>
        <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
      </c>
      <c r="C19" s="50" t="str">
        <f ca="1">IFERROR(VLOOKUP($C$5&amp;$A19,'1R_logical_data-model-APR2020'!$B$2:$L$317,8,FALSE),"")</f>
        <v/>
      </c>
      <c r="D19" s="51" t="str">
        <f ca="1">IFERROR(VLOOKUP($C$5&amp;$A19,'1R_logical_data-model-APR2020'!$B$2:$L$317,10,FALSE),"")</f>
        <v/>
      </c>
      <c r="E19" s="52" t="str">
        <f ca="1">IFERROR(VLOOKUP($C$5&amp;$A19,'1R_logical_data-model-APR2020'!$B$2:$L$317,11,FALSE),"")</f>
        <v/>
      </c>
      <c r="F19" s="52" t="str">
        <f ca="1">IFERROR(VLOOKUP($C$5&amp;$A19,'1R_logical_data-model-APR2020'!$B$2:$L$317,9,FALSE),"")</f>
        <v/>
      </c>
      <c r="G19" s="53" t="str">
        <f ca="1">IFERROR(HYPERLINK("#"&amp;VLOOKUP($C$5&amp;$A19,'1R_logical_data-model-APR2020'!$B$2:$L$317,7,FALSE)&amp;"!A1",VLOOKUP($C$5&amp;$A19,'1R_logical_data-model-APR2020'!$B$2:$L$317,7,FALSE)),"")</f>
        <v/>
      </c>
    </row>
    <row r="20" spans="1:7" s="42" customFormat="1" ht="55" customHeight="1" x14ac:dyDescent="0.25">
      <c r="A20" s="56">
        <v>10</v>
      </c>
      <c r="B20" s="54" t="str">
        <f ca="1">IFERROR(VLOOKUP($C$5&amp;$A20,'1R_logical_data-model-APR2020'!$B$2:$L$317,6,FALSE),"")</f>
        <v/>
      </c>
      <c r="C20" s="50" t="str">
        <f ca="1">IFERROR(VLOOKUP($C$5&amp;$A20,'1R_logical_data-model-APR2020'!$B$2:$L$317,8,FALSE),"")</f>
        <v/>
      </c>
      <c r="D20" s="51" t="str">
        <f ca="1">IFERROR(VLOOKUP($C$5&amp;$A20,'1R_logical_data-model-APR2020'!$B$2:$L$317,10,FALSE),"")</f>
        <v/>
      </c>
      <c r="E20" s="52" t="str">
        <f ca="1">IFERROR(VLOOKUP($C$5&amp;$A20,'1R_logical_data-model-APR2020'!$B$2:$L$317,11,FALSE),"")</f>
        <v/>
      </c>
      <c r="F20" s="52" t="str">
        <f ca="1">IFERROR(VLOOKUP($C$5&amp;$A20,'1R_logical_data-model-APR2020'!$B$2:$L$317,9,FALSE),"")</f>
        <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
      </c>
      <c r="C21" s="50" t="str">
        <f ca="1">IFERROR(VLOOKUP($C$5&amp;$A21,'1R_logical_data-model-APR2020'!$B$2:$L$317,8,FALSE),"")</f>
        <v/>
      </c>
      <c r="D21" s="51" t="str">
        <f ca="1">IFERROR(VLOOKUP($C$5&amp;$A21,'1R_logical_data-model-APR2020'!$B$2:$L$317,10,FALSE),"")</f>
        <v/>
      </c>
      <c r="E21" s="52" t="str">
        <f ca="1">IFERROR(VLOOKUP($C$5&amp;$A21,'1R_logical_data-model-APR2020'!$B$2:$L$317,11,FALSE),"")</f>
        <v/>
      </c>
      <c r="F21" s="52" t="str">
        <f ca="1">IFERROR(VLOOKUP($C$5&amp;$A21,'1R_logical_data-model-APR2020'!$B$2:$L$317,9,FALSE),"")</f>
        <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5" priority="2">
      <formula>$B11=""</formula>
    </cfRule>
  </conditionalFormatting>
  <conditionalFormatting sqref="B12:G40">
    <cfRule type="expression" dxfId="4" priority="1">
      <formula>$B12=""</formula>
    </cfRule>
  </conditionalFormatting>
  <hyperlinks>
    <hyperlink ref="E5:E6" location="Display!A1" display="Back to Display" xr:uid="{61708F76-4571-444F-BC1D-39CF0A468BA3}"/>
    <hyperlink ref="E5:G6" location="'MOP vs Data Model'!A1" display="Back to &quot;MOP vs Data Model&quot; screen" xr:uid="{2D160096-8280-41B4-9E5E-C09F54D8986A}"/>
  </hyperlinks>
  <pageMargins left="0.7" right="0.7" top="0.75" bottom="0.75" header="0.3" footer="0.3"/>
  <pageSetup orientation="portrait" horizontalDpi="1200" verticalDpi="1200" r:id="rId1"/>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51133-9A7C-4141-81CC-CF997AADD738}">
  <sheetPr codeName="Sheet23">
    <tabColor rgb="FF00B050"/>
  </sheetPr>
  <dimension ref="A5:G40"/>
  <sheetViews>
    <sheetView showGridLines="0" zoomScaleNormal="100" workbookViewId="0">
      <selection activeCell="E5" sqref="E5:G6"/>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Booking</v>
      </c>
      <c r="E5" s="110" t="s">
        <v>746</v>
      </c>
      <c r="F5" s="110"/>
      <c r="G5" s="110"/>
    </row>
    <row r="6" spans="1:7" x14ac:dyDescent="0.25">
      <c r="B6" s="46" t="s">
        <v>729</v>
      </c>
      <c r="C6" s="48" t="str">
        <f ca="1">VLOOKUP(C5,parameters!$B$97:$C$142,2,FALSE)</f>
        <v>Logistic Object</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carrier</v>
      </c>
      <c r="C11" s="50" t="str">
        <f ca="1">IFERROR(VLOOKUP($C$5&amp;$A11,'1R_logical_data-model-APR2020'!$B$2:$L$317,8,FALSE),"")</f>
        <v>Carrier details</v>
      </c>
      <c r="D11" s="51" t="str">
        <f ca="1">IFERROR(VLOOKUP($C$5&amp;$A11,'1R_logical_data-model-APR2020'!$B$2:$L$317,10,FALSE),"")</f>
        <v>M</v>
      </c>
      <c r="E11" s="52">
        <f ca="1">IFERROR(VLOOKUP($C$5&amp;$A11,'1R_logical_data-model-APR2020'!$B$2:$L$317,11,FALSE),"")</f>
        <v>0</v>
      </c>
      <c r="F11" s="52" t="str">
        <f ca="1">IFERROR(VLOOKUP($C$5&amp;$A11,'1R_logical_data-model-APR2020'!$B$2:$L$317,9,FALSE),"")</f>
        <v>E</v>
      </c>
      <c r="G11" s="53" t="str">
        <f ca="1">IFERROR(HYPERLINK("#"&amp;VLOOKUP($C$5&amp;$A11,'1R_logical_data-model-APR2020'!$B$2:$L$317,7,FALSE)&amp;"!A1",VLOOKUP($C$5&amp;$A11,'1R_logical_data-model-APR2020'!$B$2:$L$317,7,FALSE)),"")</f>
        <v>Company</v>
      </c>
    </row>
    <row r="12" spans="1:7" s="42" customFormat="1" ht="55" customHeight="1" x14ac:dyDescent="0.25">
      <c r="A12" s="56">
        <v>2</v>
      </c>
      <c r="B12" s="54" t="str">
        <f ca="1">IFERROR(VLOOKUP($C$5&amp;$A12,'1R_logical_data-model-APR2020'!$B$2:$L$317,6,FALSE),"")</f>
        <v>consignee</v>
      </c>
      <c r="C12" s="50" t="str">
        <f ca="1">IFERROR(VLOOKUP($C$5&amp;$A12,'1R_logical_data-model-APR2020'!$B$2:$L$317,8,FALSE),"")</f>
        <v>Consignee details</v>
      </c>
      <c r="D12" s="51">
        <f ca="1">IFERROR(VLOOKUP($C$5&amp;$A12,'1R_logical_data-model-APR2020'!$B$2:$L$317,10,FALSE),"")</f>
        <v>0</v>
      </c>
      <c r="E12" s="52">
        <f ca="1">IFERROR(VLOOKUP($C$5&amp;$A12,'1R_logical_data-model-APR2020'!$B$2:$L$317,11,FALSE),"")</f>
        <v>0</v>
      </c>
      <c r="F12" s="52" t="str">
        <f ca="1">IFERROR(VLOOKUP($C$5&amp;$A12,'1R_logical_data-model-APR2020'!$B$2:$L$317,9,FALSE),"")</f>
        <v>E</v>
      </c>
      <c r="G12" s="53" t="str">
        <f ca="1">IFERROR(HYPERLINK("#"&amp;VLOOKUP($C$5&amp;$A12,'1R_logical_data-model-APR2020'!$B$2:$L$317,7,FALSE)&amp;"!A1",VLOOKUP($C$5&amp;$A12,'1R_logical_data-model-APR2020'!$B$2:$L$317,7,FALSE)),"")</f>
        <v>Company</v>
      </c>
    </row>
    <row r="13" spans="1:7" s="42" customFormat="1" ht="55" customHeight="1" x14ac:dyDescent="0.25">
      <c r="A13" s="56">
        <v>3</v>
      </c>
      <c r="B13" s="54" t="str">
        <f ca="1">IFERROR(VLOOKUP($C$5&amp;$A13,'1R_logical_data-model-APR2020'!$B$2:$L$317,6,FALSE),"")</f>
        <v>event</v>
      </c>
      <c r="C13" s="50" t="str">
        <f ca="1">IFERROR(VLOOKUP($C$5&amp;$A13,'1R_logical_data-model-APR2020'!$B$2:$L$317,8,FALSE),"")</f>
        <v>Events and statuses linked to the booking</v>
      </c>
      <c r="D13" s="51">
        <f ca="1">IFERROR(VLOOKUP($C$5&amp;$A13,'1R_logical_data-model-APR2020'!$B$2:$L$317,10,FALSE),"")</f>
        <v>0</v>
      </c>
      <c r="E13" s="52" t="str">
        <f ca="1">IFERROR(VLOOKUP($C$5&amp;$A13,'1R_logical_data-model-APR2020'!$B$2:$L$317,11,FALSE),"")</f>
        <v>n</v>
      </c>
      <c r="F13" s="52" t="str">
        <f ca="1">IFERROR(VLOOKUP($C$5&amp;$A13,'1R_logical_data-model-APR2020'!$B$2:$L$317,9,FALSE),"")</f>
        <v>O</v>
      </c>
      <c r="G13" s="53" t="str">
        <f ca="1">IFERROR(HYPERLINK("#"&amp;VLOOKUP($C$5&amp;$A13,'1R_logical_data-model-APR2020'!$B$2:$L$317,7,FALSE)&amp;"!A1",VLOOKUP($C$5&amp;$A13,'1R_logical_data-model-APR2020'!$B$2:$L$317,7,FALSE)),"")</f>
        <v>Event</v>
      </c>
    </row>
    <row r="14" spans="1:7" s="42" customFormat="1" ht="55" customHeight="1" x14ac:dyDescent="0.25">
      <c r="A14" s="56">
        <v>4</v>
      </c>
      <c r="B14" s="54" t="str">
        <f ca="1">IFERROR(VLOOKUP($C$5&amp;$A14,'1R_logical_data-model-APR2020'!$B$2:$L$317,6,FALSE),"")</f>
        <v>freightForwarder</v>
      </c>
      <c r="C14" s="50" t="str">
        <f ca="1">IFERROR(VLOOKUP($C$5&amp;$A14,'1R_logical_data-model-APR2020'!$B$2:$L$317,8,FALSE),"")</f>
        <v>Freight Forwarder details</v>
      </c>
      <c r="D14" s="51" t="str">
        <f ca="1">IFERROR(VLOOKUP($C$5&amp;$A14,'1R_logical_data-model-APR2020'!$B$2:$L$317,10,FALSE),"")</f>
        <v>M</v>
      </c>
      <c r="E14" s="52">
        <f ca="1">IFERROR(VLOOKUP($C$5&amp;$A14,'1R_logical_data-model-APR2020'!$B$2:$L$317,11,FALSE),"")</f>
        <v>0</v>
      </c>
      <c r="F14" s="52" t="str">
        <f ca="1">IFERROR(VLOOKUP($C$5&amp;$A14,'1R_logical_data-model-APR2020'!$B$2:$L$317,9,FALSE),"")</f>
        <v>E</v>
      </c>
      <c r="G14" s="53" t="str">
        <f ca="1">IFERROR(HYPERLINK("#"&amp;VLOOKUP($C$5&amp;$A14,'1R_logical_data-model-APR2020'!$B$2:$L$317,7,FALSE)&amp;"!A1",VLOOKUP($C$5&amp;$A14,'1R_logical_data-model-APR2020'!$B$2:$L$317,7,FALSE)),"")</f>
        <v>Company</v>
      </c>
    </row>
    <row r="15" spans="1:7" s="42" customFormat="1" ht="55" customHeight="1" x14ac:dyDescent="0.25">
      <c r="A15" s="56">
        <v>5</v>
      </c>
      <c r="B15" s="54" t="str">
        <f ca="1">IFERROR(VLOOKUP($C$5&amp;$A15,'1R_logical_data-model-APR2020'!$B$2:$L$317,6,FALSE),"")</f>
        <v>notifyParty</v>
      </c>
      <c r="C15" s="50" t="str">
        <f ca="1">IFERROR(VLOOKUP($C$5&amp;$A15,'1R_logical_data-model-APR2020'!$B$2:$L$317,8,FALSE),"")</f>
        <v>Other parties to be notified of the booking evolution</v>
      </c>
      <c r="D15" s="51">
        <f ca="1">IFERROR(VLOOKUP($C$5&amp;$A15,'1R_logical_data-model-APR2020'!$B$2:$L$317,10,FALSE),"")</f>
        <v>0</v>
      </c>
      <c r="E15" s="52" t="str">
        <f ca="1">IFERROR(VLOOKUP($C$5&amp;$A15,'1R_logical_data-model-APR2020'!$B$2:$L$317,11,FALSE),"")</f>
        <v>n</v>
      </c>
      <c r="F15" s="52" t="str">
        <f ca="1">IFERROR(VLOOKUP($C$5&amp;$A15,'1R_logical_data-model-APR2020'!$B$2:$L$317,9,FALSE),"")</f>
        <v>E</v>
      </c>
      <c r="G15" s="53" t="str">
        <f ca="1">IFERROR(HYPERLINK("#"&amp;VLOOKUP($C$5&amp;$A15,'1R_logical_data-model-APR2020'!$B$2:$L$317,7,FALSE)&amp;"!A1",VLOOKUP($C$5&amp;$A15,'1R_logical_data-model-APR2020'!$B$2:$L$317,7,FALSE)),"")</f>
        <v>Company</v>
      </c>
    </row>
    <row r="16" spans="1:7" s="42" customFormat="1" ht="55" customHeight="1" x14ac:dyDescent="0.25">
      <c r="A16" s="56">
        <v>6</v>
      </c>
      <c r="B16" s="54" t="str">
        <f ca="1">IFERROR(VLOOKUP($C$5&amp;$A16,'1R_logical_data-model-APR2020'!$B$2:$L$317,6,FALSE),"")</f>
        <v>offer</v>
      </c>
      <c r="C16" s="50" t="str">
        <f ca="1">IFERROR(VLOOKUP($C$5&amp;$A16,'1R_logical_data-model-APR2020'!$B$2:$L$317,8,FALSE),"")</f>
        <v>Reference to the Offer</v>
      </c>
      <c r="D16" s="51">
        <f ca="1">IFERROR(VLOOKUP($C$5&amp;$A16,'1R_logical_data-model-APR2020'!$B$2:$L$317,10,FALSE),"")</f>
        <v>0</v>
      </c>
      <c r="E16" s="52">
        <f ca="1">IFERROR(VLOOKUP($C$5&amp;$A16,'1R_logical_data-model-APR2020'!$B$2:$L$317,11,FALSE),"")</f>
        <v>0</v>
      </c>
      <c r="F16" s="52" t="str">
        <f ca="1">IFERROR(VLOOKUP($C$5&amp;$A16,'1R_logical_data-model-APR2020'!$B$2:$L$317,9,FALSE),"")</f>
        <v>O</v>
      </c>
      <c r="G16" s="53" t="str">
        <f ca="1">IFERROR(HYPERLINK("#"&amp;VLOOKUP($C$5&amp;$A16,'1R_logical_data-model-APR2020'!$B$2:$L$317,7,FALSE)&amp;"!A1",VLOOKUP($C$5&amp;$A16,'1R_logical_data-model-APR2020'!$B$2:$L$317,7,FALSE)),"")</f>
        <v>Offer</v>
      </c>
    </row>
    <row r="17" spans="1:7" s="42" customFormat="1" ht="55" customHeight="1" x14ac:dyDescent="0.25">
      <c r="A17" s="56">
        <v>7</v>
      </c>
      <c r="B17" s="54" t="str">
        <f ca="1">IFERROR(VLOOKUP($C$5&amp;$A17,'1R_logical_data-model-APR2020'!$B$2:$L$317,6,FALSE),"")</f>
        <v>price</v>
      </c>
      <c r="C17" s="50" t="str">
        <f ca="1">IFERROR(VLOOKUP($C$5&amp;$A17,'1R_logical_data-model-APR2020'!$B$2:$L$317,8,FALSE),"")</f>
        <v>Price of the Booking (if different from the offer)</v>
      </c>
      <c r="D17" s="51">
        <f ca="1">IFERROR(VLOOKUP($C$5&amp;$A17,'1R_logical_data-model-APR2020'!$B$2:$L$317,10,FALSE),"")</f>
        <v>0</v>
      </c>
      <c r="E17" s="52">
        <f ca="1">IFERROR(VLOOKUP($C$5&amp;$A17,'1R_logical_data-model-APR2020'!$B$2:$L$317,11,FALSE),"")</f>
        <v>0</v>
      </c>
      <c r="F17" s="52" t="str">
        <f ca="1">IFERROR(VLOOKUP($C$5&amp;$A17,'1R_logical_data-model-APR2020'!$B$2:$L$317,9,FALSE),"")</f>
        <v>O</v>
      </c>
      <c r="G17" s="53" t="str">
        <f ca="1">IFERROR(HYPERLINK("#"&amp;VLOOKUP($C$5&amp;$A17,'1R_logical_data-model-APR2020'!$B$2:$L$317,7,FALSE)&amp;"!A1",VLOOKUP($C$5&amp;$A17,'1R_logical_data-model-APR2020'!$B$2:$L$317,7,FALSE)),"")</f>
        <v>Price</v>
      </c>
    </row>
    <row r="18" spans="1:7" s="42" customFormat="1" ht="55" customHeight="1" x14ac:dyDescent="0.25">
      <c r="A18" s="56">
        <v>8</v>
      </c>
      <c r="B18" s="54" t="str">
        <f ca="1">IFERROR(VLOOKUP($C$5&amp;$A18,'1R_logical_data-model-APR2020'!$B$2:$L$317,6,FALSE),"")</f>
        <v>shipper</v>
      </c>
      <c r="C18" s="50" t="str">
        <f ca="1">IFERROR(VLOOKUP($C$5&amp;$A18,'1R_logical_data-model-APR2020'!$B$2:$L$317,8,FALSE),"")</f>
        <v>Shipper details</v>
      </c>
      <c r="D18" s="51">
        <f ca="1">IFERROR(VLOOKUP($C$5&amp;$A18,'1R_logical_data-model-APR2020'!$B$2:$L$317,10,FALSE),"")</f>
        <v>0</v>
      </c>
      <c r="E18" s="52">
        <f ca="1">IFERROR(VLOOKUP($C$5&amp;$A18,'1R_logical_data-model-APR2020'!$B$2:$L$317,11,FALSE),"")</f>
        <v>0</v>
      </c>
      <c r="F18" s="52" t="str">
        <f ca="1">IFERROR(VLOOKUP($C$5&amp;$A18,'1R_logical_data-model-APR2020'!$B$2:$L$317,9,FALSE),"")</f>
        <v>E</v>
      </c>
      <c r="G18" s="53" t="str">
        <f ca="1">IFERROR(HYPERLINK("#"&amp;VLOOKUP($C$5&amp;$A18,'1R_logical_data-model-APR2020'!$B$2:$L$317,7,FALSE)&amp;"!A1",VLOOKUP($C$5&amp;$A18,'1R_logical_data-model-APR2020'!$B$2:$L$317,7,FALSE)),"")</f>
        <v>Company</v>
      </c>
    </row>
    <row r="19" spans="1:7" s="42" customFormat="1" ht="55" customHeight="1" x14ac:dyDescent="0.25">
      <c r="A19" s="56">
        <v>9</v>
      </c>
      <c r="B19" s="54" t="str">
        <f ca="1">IFERROR(VLOOKUP($C$5&amp;$A19,'1R_logical_data-model-APR2020'!$B$2:$L$317,6,FALSE),"")</f>
        <v>waybillNumber</v>
      </c>
      <c r="C19" s="50" t="str">
        <f ca="1">IFERROR(VLOOKUP($C$5&amp;$A19,'1R_logical_data-model-APR2020'!$B$2:$L$317,8,FALSE),"")</f>
        <v>House or Master Waybill unique identifier</v>
      </c>
      <c r="D19" s="51" t="str">
        <f ca="1">IFERROR(VLOOKUP($C$5&amp;$A19,'1R_logical_data-model-APR2020'!$B$2:$L$317,10,FALSE),"")</f>
        <v>M</v>
      </c>
      <c r="E19" s="52">
        <f ca="1">IFERROR(VLOOKUP($C$5&amp;$A19,'1R_logical_data-model-APR2020'!$B$2:$L$317,11,FALSE),"")</f>
        <v>0</v>
      </c>
      <c r="F19" s="52" t="str">
        <f ca="1">IFERROR(VLOOKUP($C$5&amp;$A19,'1R_logical_data-model-APR2020'!$B$2:$L$317,9,FALSE),"")</f>
        <v>T</v>
      </c>
      <c r="G19" s="53" t="str">
        <f ca="1">IFERROR(HYPERLINK("#"&amp;VLOOKUP($C$5&amp;$A19,'1R_logical_data-model-APR2020'!$B$2:$L$317,7,FALSE)&amp;"!A1",VLOOKUP($C$5&amp;$A19,'1R_logical_data-model-APR2020'!$B$2:$L$317,7,FALSE)),"")</f>
        <v>Waybill</v>
      </c>
    </row>
    <row r="20" spans="1:7" s="42" customFormat="1" ht="55" customHeight="1" x14ac:dyDescent="0.25">
      <c r="A20" s="56">
        <v>10</v>
      </c>
      <c r="B20" s="54" t="str">
        <f ca="1">IFERROR(VLOOKUP($C$5&amp;$A20,'1R_logical_data-model-APR2020'!$B$2:$L$317,6,FALSE),"")</f>
        <v/>
      </c>
      <c r="C20" s="50" t="str">
        <f ca="1">IFERROR(VLOOKUP($C$5&amp;$A20,'1R_logical_data-model-APR2020'!$B$2:$L$317,8,FALSE),"")</f>
        <v/>
      </c>
      <c r="D20" s="51" t="str">
        <f ca="1">IFERROR(VLOOKUP($C$5&amp;$A20,'1R_logical_data-model-APR2020'!$B$2:$L$317,10,FALSE),"")</f>
        <v/>
      </c>
      <c r="E20" s="52" t="str">
        <f ca="1">IFERROR(VLOOKUP($C$5&amp;$A20,'1R_logical_data-model-APR2020'!$B$2:$L$317,11,FALSE),"")</f>
        <v/>
      </c>
      <c r="F20" s="52" t="str">
        <f ca="1">IFERROR(VLOOKUP($C$5&amp;$A20,'1R_logical_data-model-APR2020'!$B$2:$L$317,9,FALSE),"")</f>
        <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
      </c>
      <c r="C21" s="50" t="str">
        <f ca="1">IFERROR(VLOOKUP($C$5&amp;$A21,'1R_logical_data-model-APR2020'!$B$2:$L$317,8,FALSE),"")</f>
        <v/>
      </c>
      <c r="D21" s="51" t="str">
        <f ca="1">IFERROR(VLOOKUP($C$5&amp;$A21,'1R_logical_data-model-APR2020'!$B$2:$L$317,10,FALSE),"")</f>
        <v/>
      </c>
      <c r="E21" s="52" t="str">
        <f ca="1">IFERROR(VLOOKUP($C$5&amp;$A21,'1R_logical_data-model-APR2020'!$B$2:$L$317,11,FALSE),"")</f>
        <v/>
      </c>
      <c r="F21" s="52" t="str">
        <f ca="1">IFERROR(VLOOKUP($C$5&amp;$A21,'1R_logical_data-model-APR2020'!$B$2:$L$317,9,FALSE),"")</f>
        <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3" priority="2">
      <formula>$B11=""</formula>
    </cfRule>
  </conditionalFormatting>
  <conditionalFormatting sqref="B12:G40">
    <cfRule type="expression" dxfId="2" priority="1">
      <formula>$B12=""</formula>
    </cfRule>
  </conditionalFormatting>
  <hyperlinks>
    <hyperlink ref="E5:E6" location="Display!A1" display="Back to Display" xr:uid="{7AEB9392-979D-410C-9C05-3173C9358745}"/>
    <hyperlink ref="E5:G6" location="'MOP vs Data Model'!A1" display="Back to &quot;MOP vs Data Model&quot; screen" xr:uid="{A8BD9E49-A37A-4127-82EC-68DD3DE1D1D9}"/>
  </hyperlinks>
  <pageMargins left="0.7" right="0.7" top="0.75" bottom="0.75" header="0.3" footer="0.3"/>
  <pageSetup orientation="portrait" horizontalDpi="1200" verticalDpi="1200" r:id="rId1"/>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605D5-D84E-4179-ADC1-BAFFA35ED14C}">
  <sheetPr codeName="Sheet16">
    <tabColor rgb="FF00B050"/>
  </sheetPr>
  <dimension ref="A5:G40"/>
  <sheetViews>
    <sheetView showGridLines="0" zoomScaleNormal="100" workbookViewId="0">
      <selection activeCell="B14" sqref="B14"/>
    </sheetView>
  </sheetViews>
  <sheetFormatPr defaultColWidth="9.1796875" defaultRowHeight="13" x14ac:dyDescent="0.25"/>
  <cols>
    <col min="1" max="1" width="0.81640625" style="44" customWidth="1"/>
    <col min="2" max="2" width="29.81640625" style="43" bestFit="1" customWidth="1"/>
    <col min="3" max="3" width="78.26953125" style="42" customWidth="1"/>
    <col min="4" max="4" width="10.453125" style="45" bestFit="1" customWidth="1"/>
    <col min="5" max="5" width="10" style="45" bestFit="1" customWidth="1"/>
    <col min="6" max="6" width="9.54296875" style="45" bestFit="1" customWidth="1"/>
    <col min="7" max="7" width="27.26953125" style="42" customWidth="1"/>
    <col min="8" max="16384" width="9.1796875" style="43"/>
  </cols>
  <sheetData>
    <row r="5" spans="1:7" ht="13" customHeight="1" x14ac:dyDescent="0.25">
      <c r="B5" s="46" t="s">
        <v>728</v>
      </c>
      <c r="C5" s="47" t="str">
        <f ca="1">MID(CELL("filename",A4),FIND("]",CELL("filename",A4))+1,255)</f>
        <v>template-do-not-delete</v>
      </c>
      <c r="E5" s="110" t="s">
        <v>746</v>
      </c>
      <c r="F5" s="110"/>
      <c r="G5" s="110"/>
    </row>
    <row r="6" spans="1:7" x14ac:dyDescent="0.25">
      <c r="B6" s="46" t="s">
        <v>729</v>
      </c>
      <c r="C6" s="48" t="e">
        <f ca="1">VLOOKUP(C5,parameters!$B$97:$C$142,2,FALSE)</f>
        <v>#N/A</v>
      </c>
      <c r="E6" s="110"/>
      <c r="F6" s="110"/>
      <c r="G6" s="110"/>
    </row>
    <row r="8" spans="1:7" x14ac:dyDescent="0.25">
      <c r="B8" s="49" t="s">
        <v>730</v>
      </c>
    </row>
    <row r="10" spans="1:7" s="41" customFormat="1" ht="26" x14ac:dyDescent="0.25">
      <c r="A10" s="39"/>
      <c r="B10" s="40" t="s">
        <v>341</v>
      </c>
      <c r="C10" s="40" t="s">
        <v>2</v>
      </c>
      <c r="D10" s="40" t="s">
        <v>0</v>
      </c>
      <c r="E10" s="40" t="s">
        <v>1</v>
      </c>
      <c r="F10" s="40" t="s">
        <v>731</v>
      </c>
      <c r="G10" s="40" t="s">
        <v>732</v>
      </c>
    </row>
    <row r="11" spans="1:7" s="42" customFormat="1" ht="55" customHeight="1" x14ac:dyDescent="0.25">
      <c r="A11" s="56">
        <v>1</v>
      </c>
      <c r="B11" s="54" t="str">
        <f ca="1">IFERROR(VLOOKUP($C$5&amp;$A11,'1R_logical_data-model-APR2020'!$B$2:$L$317,6,FALSE),"")</f>
        <v/>
      </c>
      <c r="C11" s="50" t="str">
        <f ca="1">IFERROR(VLOOKUP($C$5&amp;$A11,'1R_logical_data-model-APR2020'!$B$2:$L$317,8,FALSE),"")</f>
        <v/>
      </c>
      <c r="D11" s="51" t="str">
        <f ca="1">IFERROR(VLOOKUP($C$5&amp;$A11,'1R_logical_data-model-APR2020'!$B$2:$L$317,10,FALSE),"")</f>
        <v/>
      </c>
      <c r="E11" s="52" t="str">
        <f ca="1">IFERROR(VLOOKUP($C$5&amp;$A11,'1R_logical_data-model-APR2020'!$B$2:$L$317,11,FALSE),"")</f>
        <v/>
      </c>
      <c r="F11" s="52" t="str">
        <f ca="1">IFERROR(VLOOKUP($C$5&amp;$A11,'1R_logical_data-model-APR2020'!$B$2:$L$317,9,FALSE),"")</f>
        <v/>
      </c>
      <c r="G11" s="53" t="str">
        <f ca="1">IFERROR(HYPERLINK("#"&amp;VLOOKUP($C$5&amp;$A11,'1R_logical_data-model-APR2020'!$B$2:$L$317,7,FALSE)&amp;"!A1",VLOOKUP($C$5&amp;$A11,'1R_logical_data-model-APR2020'!$B$2:$L$317,7,FALSE)),"")</f>
        <v/>
      </c>
    </row>
    <row r="12" spans="1:7" s="42" customFormat="1" ht="55" customHeight="1" x14ac:dyDescent="0.25">
      <c r="A12" s="56">
        <v>2</v>
      </c>
      <c r="B12" s="54" t="str">
        <f ca="1">IFERROR(VLOOKUP($C$5&amp;$A12,'1R_logical_data-model-APR2020'!$B$2:$L$317,6,FALSE),"")</f>
        <v/>
      </c>
      <c r="C12" s="50" t="str">
        <f ca="1">IFERROR(VLOOKUP($C$5&amp;$A12,'1R_logical_data-model-APR2020'!$B$2:$L$317,8,FALSE),"")</f>
        <v/>
      </c>
      <c r="D12" s="51" t="str">
        <f ca="1">IFERROR(VLOOKUP($C$5&amp;$A12,'1R_logical_data-model-APR2020'!$B$2:$L$317,10,FALSE),"")</f>
        <v/>
      </c>
      <c r="E12" s="52" t="str">
        <f ca="1">IFERROR(VLOOKUP($C$5&amp;$A12,'1R_logical_data-model-APR2020'!$B$2:$L$317,11,FALSE),"")</f>
        <v/>
      </c>
      <c r="F12" s="52" t="str">
        <f ca="1">IFERROR(VLOOKUP($C$5&amp;$A12,'1R_logical_data-model-APR2020'!$B$2:$L$317,9,FALSE),"")</f>
        <v/>
      </c>
      <c r="G12" s="53" t="str">
        <f ca="1">IFERROR(HYPERLINK("#"&amp;VLOOKUP($C$5&amp;$A12,'1R_logical_data-model-APR2020'!$B$2:$L$317,7,FALSE)&amp;"!A1",VLOOKUP($C$5&amp;$A12,'1R_logical_data-model-APR2020'!$B$2:$L$317,7,FALSE)),"")</f>
        <v/>
      </c>
    </row>
    <row r="13" spans="1:7" s="42" customFormat="1" ht="55" customHeight="1" x14ac:dyDescent="0.25">
      <c r="A13" s="56">
        <v>3</v>
      </c>
      <c r="B13" s="54" t="str">
        <f ca="1">IFERROR(VLOOKUP($C$5&amp;$A13,'1R_logical_data-model-APR2020'!$B$2:$L$317,6,FALSE),"")</f>
        <v/>
      </c>
      <c r="C13" s="50" t="str">
        <f ca="1">IFERROR(VLOOKUP($C$5&amp;$A13,'1R_logical_data-model-APR2020'!$B$2:$L$317,8,FALSE),"")</f>
        <v/>
      </c>
      <c r="D13" s="51" t="str">
        <f ca="1">IFERROR(VLOOKUP($C$5&amp;$A13,'1R_logical_data-model-APR2020'!$B$2:$L$317,10,FALSE),"")</f>
        <v/>
      </c>
      <c r="E13" s="52" t="str">
        <f ca="1">IFERROR(VLOOKUP($C$5&amp;$A13,'1R_logical_data-model-APR2020'!$B$2:$L$317,11,FALSE),"")</f>
        <v/>
      </c>
      <c r="F13" s="52" t="str">
        <f ca="1">IFERROR(VLOOKUP($C$5&amp;$A13,'1R_logical_data-model-APR2020'!$B$2:$L$317,9,FALSE),"")</f>
        <v/>
      </c>
      <c r="G13" s="53" t="str">
        <f ca="1">IFERROR(HYPERLINK("#"&amp;VLOOKUP($C$5&amp;$A13,'1R_logical_data-model-APR2020'!$B$2:$L$317,7,FALSE)&amp;"!A1",VLOOKUP($C$5&amp;$A13,'1R_logical_data-model-APR2020'!$B$2:$L$317,7,FALSE)),"")</f>
        <v/>
      </c>
    </row>
    <row r="14" spans="1:7" s="42" customFormat="1" ht="55" customHeight="1" x14ac:dyDescent="0.25">
      <c r="A14" s="56">
        <v>4</v>
      </c>
      <c r="B14" s="54" t="str">
        <f ca="1">IFERROR(VLOOKUP($C$5&amp;$A14,'1R_logical_data-model-APR2020'!$B$2:$L$317,6,FALSE),"")</f>
        <v/>
      </c>
      <c r="C14" s="50" t="str">
        <f ca="1">IFERROR(VLOOKUP($C$5&amp;$A14,'1R_logical_data-model-APR2020'!$B$2:$L$317,8,FALSE),"")</f>
        <v/>
      </c>
      <c r="D14" s="51" t="str">
        <f ca="1">IFERROR(VLOOKUP($C$5&amp;$A14,'1R_logical_data-model-APR2020'!$B$2:$L$317,10,FALSE),"")</f>
        <v/>
      </c>
      <c r="E14" s="52" t="str">
        <f ca="1">IFERROR(VLOOKUP($C$5&amp;$A14,'1R_logical_data-model-APR2020'!$B$2:$L$317,11,FALSE),"")</f>
        <v/>
      </c>
      <c r="F14" s="52" t="str">
        <f ca="1">IFERROR(VLOOKUP($C$5&amp;$A14,'1R_logical_data-model-APR2020'!$B$2:$L$317,9,FALSE),"")</f>
        <v/>
      </c>
      <c r="G14" s="53" t="str">
        <f ca="1">IFERROR(HYPERLINK("#"&amp;VLOOKUP($C$5&amp;$A14,'1R_logical_data-model-APR2020'!$B$2:$L$317,7,FALSE)&amp;"!A1",VLOOKUP($C$5&amp;$A14,'1R_logical_data-model-APR2020'!$B$2:$L$317,7,FALSE)),"")</f>
        <v/>
      </c>
    </row>
    <row r="15" spans="1:7" s="42" customFormat="1" ht="55" customHeight="1" x14ac:dyDescent="0.25">
      <c r="A15" s="56">
        <v>5</v>
      </c>
      <c r="B15" s="54" t="str">
        <f ca="1">IFERROR(VLOOKUP($C$5&amp;$A15,'1R_logical_data-model-APR2020'!$B$2:$L$317,6,FALSE),"")</f>
        <v/>
      </c>
      <c r="C15" s="50" t="str">
        <f ca="1">IFERROR(VLOOKUP($C$5&amp;$A15,'1R_logical_data-model-APR2020'!$B$2:$L$317,8,FALSE),"")</f>
        <v/>
      </c>
      <c r="D15" s="51" t="str">
        <f ca="1">IFERROR(VLOOKUP($C$5&amp;$A15,'1R_logical_data-model-APR2020'!$B$2:$L$317,10,FALSE),"")</f>
        <v/>
      </c>
      <c r="E15" s="52" t="str">
        <f ca="1">IFERROR(VLOOKUP($C$5&amp;$A15,'1R_logical_data-model-APR2020'!$B$2:$L$317,11,FALSE),"")</f>
        <v/>
      </c>
      <c r="F15" s="52" t="str">
        <f ca="1">IFERROR(VLOOKUP($C$5&amp;$A15,'1R_logical_data-model-APR2020'!$B$2:$L$317,9,FALSE),"")</f>
        <v/>
      </c>
      <c r="G15" s="53" t="str">
        <f ca="1">IFERROR(HYPERLINK("#"&amp;VLOOKUP($C$5&amp;$A15,'1R_logical_data-model-APR2020'!$B$2:$L$317,7,FALSE)&amp;"!A1",VLOOKUP($C$5&amp;$A15,'1R_logical_data-model-APR2020'!$B$2:$L$317,7,FALSE)),"")</f>
        <v/>
      </c>
    </row>
    <row r="16" spans="1:7" s="42" customFormat="1" ht="55" customHeight="1" x14ac:dyDescent="0.25">
      <c r="A16" s="56">
        <v>6</v>
      </c>
      <c r="B16" s="54" t="str">
        <f ca="1">IFERROR(VLOOKUP($C$5&amp;$A16,'1R_logical_data-model-APR2020'!$B$2:$L$317,6,FALSE),"")</f>
        <v/>
      </c>
      <c r="C16" s="50" t="str">
        <f ca="1">IFERROR(VLOOKUP($C$5&amp;$A16,'1R_logical_data-model-APR2020'!$B$2:$L$317,8,FALSE),"")</f>
        <v/>
      </c>
      <c r="D16" s="51" t="str">
        <f ca="1">IFERROR(VLOOKUP($C$5&amp;$A16,'1R_logical_data-model-APR2020'!$B$2:$L$317,10,FALSE),"")</f>
        <v/>
      </c>
      <c r="E16" s="52" t="str">
        <f ca="1">IFERROR(VLOOKUP($C$5&amp;$A16,'1R_logical_data-model-APR2020'!$B$2:$L$317,11,FALSE),"")</f>
        <v/>
      </c>
      <c r="F16" s="52" t="str">
        <f ca="1">IFERROR(VLOOKUP($C$5&amp;$A16,'1R_logical_data-model-APR2020'!$B$2:$L$317,9,FALSE),"")</f>
        <v/>
      </c>
      <c r="G16" s="53" t="str">
        <f ca="1">IFERROR(HYPERLINK("#"&amp;VLOOKUP($C$5&amp;$A16,'1R_logical_data-model-APR2020'!$B$2:$L$317,7,FALSE)&amp;"!A1",VLOOKUP($C$5&amp;$A16,'1R_logical_data-model-APR2020'!$B$2:$L$317,7,FALSE)),"")</f>
        <v/>
      </c>
    </row>
    <row r="17" spans="1:7" s="42" customFormat="1" ht="55" customHeight="1" x14ac:dyDescent="0.25">
      <c r="A17" s="56">
        <v>7</v>
      </c>
      <c r="B17" s="54" t="str">
        <f ca="1">IFERROR(VLOOKUP($C$5&amp;$A17,'1R_logical_data-model-APR2020'!$B$2:$L$317,6,FALSE),"")</f>
        <v/>
      </c>
      <c r="C17" s="50" t="str">
        <f ca="1">IFERROR(VLOOKUP($C$5&amp;$A17,'1R_logical_data-model-APR2020'!$B$2:$L$317,8,FALSE),"")</f>
        <v/>
      </c>
      <c r="D17" s="51" t="str">
        <f ca="1">IFERROR(VLOOKUP($C$5&amp;$A17,'1R_logical_data-model-APR2020'!$B$2:$L$317,10,FALSE),"")</f>
        <v/>
      </c>
      <c r="E17" s="52" t="str">
        <f ca="1">IFERROR(VLOOKUP($C$5&amp;$A17,'1R_logical_data-model-APR2020'!$B$2:$L$317,11,FALSE),"")</f>
        <v/>
      </c>
      <c r="F17" s="52" t="str">
        <f ca="1">IFERROR(VLOOKUP($C$5&amp;$A17,'1R_logical_data-model-APR2020'!$B$2:$L$317,9,FALSE),"")</f>
        <v/>
      </c>
      <c r="G17" s="53" t="str">
        <f ca="1">IFERROR(HYPERLINK("#"&amp;VLOOKUP($C$5&amp;$A17,'1R_logical_data-model-APR2020'!$B$2:$L$317,7,FALSE)&amp;"!A1",VLOOKUP($C$5&amp;$A17,'1R_logical_data-model-APR2020'!$B$2:$L$317,7,FALSE)),"")</f>
        <v/>
      </c>
    </row>
    <row r="18" spans="1:7" s="42" customFormat="1" ht="55" customHeight="1" x14ac:dyDescent="0.25">
      <c r="A18" s="56">
        <v>8</v>
      </c>
      <c r="B18" s="54" t="str">
        <f ca="1">IFERROR(VLOOKUP($C$5&amp;$A18,'1R_logical_data-model-APR2020'!$B$2:$L$317,6,FALSE),"")</f>
        <v/>
      </c>
      <c r="C18" s="50" t="str">
        <f ca="1">IFERROR(VLOOKUP($C$5&amp;$A18,'1R_logical_data-model-APR2020'!$B$2:$L$317,8,FALSE),"")</f>
        <v/>
      </c>
      <c r="D18" s="51" t="str">
        <f ca="1">IFERROR(VLOOKUP($C$5&amp;$A18,'1R_logical_data-model-APR2020'!$B$2:$L$317,10,FALSE),"")</f>
        <v/>
      </c>
      <c r="E18" s="52" t="str">
        <f ca="1">IFERROR(VLOOKUP($C$5&amp;$A18,'1R_logical_data-model-APR2020'!$B$2:$L$317,11,FALSE),"")</f>
        <v/>
      </c>
      <c r="F18" s="52" t="str">
        <f ca="1">IFERROR(VLOOKUP($C$5&amp;$A18,'1R_logical_data-model-APR2020'!$B$2:$L$317,9,FALSE),"")</f>
        <v/>
      </c>
      <c r="G18" s="53" t="str">
        <f ca="1">IFERROR(HYPERLINK("#"&amp;VLOOKUP($C$5&amp;$A18,'1R_logical_data-model-APR2020'!$B$2:$L$317,7,FALSE)&amp;"!A1",VLOOKUP($C$5&amp;$A18,'1R_logical_data-model-APR2020'!$B$2:$L$317,7,FALSE)),"")</f>
        <v/>
      </c>
    </row>
    <row r="19" spans="1:7" s="42" customFormat="1" ht="55" customHeight="1" x14ac:dyDescent="0.25">
      <c r="A19" s="56">
        <v>9</v>
      </c>
      <c r="B19" s="54" t="str">
        <f ca="1">IFERROR(VLOOKUP($C$5&amp;$A19,'1R_logical_data-model-APR2020'!$B$2:$L$317,6,FALSE),"")</f>
        <v/>
      </c>
      <c r="C19" s="50" t="str">
        <f ca="1">IFERROR(VLOOKUP($C$5&amp;$A19,'1R_logical_data-model-APR2020'!$B$2:$L$317,8,FALSE),"")</f>
        <v/>
      </c>
      <c r="D19" s="51" t="str">
        <f ca="1">IFERROR(VLOOKUP($C$5&amp;$A19,'1R_logical_data-model-APR2020'!$B$2:$L$317,10,FALSE),"")</f>
        <v/>
      </c>
      <c r="E19" s="52" t="str">
        <f ca="1">IFERROR(VLOOKUP($C$5&amp;$A19,'1R_logical_data-model-APR2020'!$B$2:$L$317,11,FALSE),"")</f>
        <v/>
      </c>
      <c r="F19" s="52" t="str">
        <f ca="1">IFERROR(VLOOKUP($C$5&amp;$A19,'1R_logical_data-model-APR2020'!$B$2:$L$317,9,FALSE),"")</f>
        <v/>
      </c>
      <c r="G19" s="53" t="str">
        <f ca="1">IFERROR(HYPERLINK("#"&amp;VLOOKUP($C$5&amp;$A19,'1R_logical_data-model-APR2020'!$B$2:$L$317,7,FALSE)&amp;"!A1",VLOOKUP($C$5&amp;$A19,'1R_logical_data-model-APR2020'!$B$2:$L$317,7,FALSE)),"")</f>
        <v/>
      </c>
    </row>
    <row r="20" spans="1:7" s="42" customFormat="1" ht="55" customHeight="1" x14ac:dyDescent="0.25">
      <c r="A20" s="56">
        <v>10</v>
      </c>
      <c r="B20" s="54" t="str">
        <f ca="1">IFERROR(VLOOKUP($C$5&amp;$A20,'1R_logical_data-model-APR2020'!$B$2:$L$317,6,FALSE),"")</f>
        <v/>
      </c>
      <c r="C20" s="50" t="str">
        <f ca="1">IFERROR(VLOOKUP($C$5&amp;$A20,'1R_logical_data-model-APR2020'!$B$2:$L$317,8,FALSE),"")</f>
        <v/>
      </c>
      <c r="D20" s="51" t="str">
        <f ca="1">IFERROR(VLOOKUP($C$5&amp;$A20,'1R_logical_data-model-APR2020'!$B$2:$L$317,10,FALSE),"")</f>
        <v/>
      </c>
      <c r="E20" s="52" t="str">
        <f ca="1">IFERROR(VLOOKUP($C$5&amp;$A20,'1R_logical_data-model-APR2020'!$B$2:$L$317,11,FALSE),"")</f>
        <v/>
      </c>
      <c r="F20" s="52" t="str">
        <f ca="1">IFERROR(VLOOKUP($C$5&amp;$A20,'1R_logical_data-model-APR2020'!$B$2:$L$317,9,FALSE),"")</f>
        <v/>
      </c>
      <c r="G20" s="53" t="str">
        <f ca="1">IFERROR(HYPERLINK("#"&amp;VLOOKUP($C$5&amp;$A20,'1R_logical_data-model-APR2020'!$B$2:$L$317,7,FALSE)&amp;"!A1",VLOOKUP($C$5&amp;$A20,'1R_logical_data-model-APR2020'!$B$2:$L$317,7,FALSE)),"")</f>
        <v/>
      </c>
    </row>
    <row r="21" spans="1:7" s="42" customFormat="1" ht="55" customHeight="1" x14ac:dyDescent="0.25">
      <c r="A21" s="56">
        <v>11</v>
      </c>
      <c r="B21" s="54" t="str">
        <f ca="1">IFERROR(VLOOKUP($C$5&amp;$A21,'1R_logical_data-model-APR2020'!$B$2:$L$317,6,FALSE),"")</f>
        <v/>
      </c>
      <c r="C21" s="50" t="str">
        <f ca="1">IFERROR(VLOOKUP($C$5&amp;$A21,'1R_logical_data-model-APR2020'!$B$2:$L$317,8,FALSE),"")</f>
        <v/>
      </c>
      <c r="D21" s="51" t="str">
        <f ca="1">IFERROR(VLOOKUP($C$5&amp;$A21,'1R_logical_data-model-APR2020'!$B$2:$L$317,10,FALSE),"")</f>
        <v/>
      </c>
      <c r="E21" s="52" t="str">
        <f ca="1">IFERROR(VLOOKUP($C$5&amp;$A21,'1R_logical_data-model-APR2020'!$B$2:$L$317,11,FALSE),"")</f>
        <v/>
      </c>
      <c r="F21" s="52" t="str">
        <f ca="1">IFERROR(VLOOKUP($C$5&amp;$A21,'1R_logical_data-model-APR2020'!$B$2:$L$317,9,FALSE),"")</f>
        <v/>
      </c>
      <c r="G21" s="53" t="str">
        <f ca="1">IFERROR(HYPERLINK("#"&amp;VLOOKUP($C$5&amp;$A21,'1R_logical_data-model-APR2020'!$B$2:$L$317,7,FALSE)&amp;"!A1",VLOOKUP($C$5&amp;$A21,'1R_logical_data-model-APR2020'!$B$2:$L$317,7,FALSE)),"")</f>
        <v/>
      </c>
    </row>
    <row r="22" spans="1:7" s="42" customFormat="1" ht="55" customHeight="1" x14ac:dyDescent="0.25">
      <c r="A22" s="56">
        <v>12</v>
      </c>
      <c r="B22" s="54" t="str">
        <f ca="1">IFERROR(VLOOKUP($C$5&amp;$A22,'1R_logical_data-model-APR2020'!$B$2:$L$317,6,FALSE),"")</f>
        <v/>
      </c>
      <c r="C22" s="50" t="str">
        <f ca="1">IFERROR(VLOOKUP($C$5&amp;$A22,'1R_logical_data-model-APR2020'!$B$2:$L$317,8,FALSE),"")</f>
        <v/>
      </c>
      <c r="D22" s="51" t="str">
        <f ca="1">IFERROR(VLOOKUP($C$5&amp;$A22,'1R_logical_data-model-APR2020'!$B$2:$L$317,10,FALSE),"")</f>
        <v/>
      </c>
      <c r="E22" s="52" t="str">
        <f ca="1">IFERROR(VLOOKUP($C$5&amp;$A22,'1R_logical_data-model-APR2020'!$B$2:$L$317,11,FALSE),"")</f>
        <v/>
      </c>
      <c r="F22" s="52" t="str">
        <f ca="1">IFERROR(VLOOKUP($C$5&amp;$A22,'1R_logical_data-model-APR2020'!$B$2:$L$317,9,FALSE),"")</f>
        <v/>
      </c>
      <c r="G22" s="53" t="str">
        <f ca="1">IFERROR(HYPERLINK("#"&amp;VLOOKUP($C$5&amp;$A22,'1R_logical_data-model-APR2020'!$B$2:$L$317,7,FALSE)&amp;"!A1",VLOOKUP($C$5&amp;$A22,'1R_logical_data-model-APR2020'!$B$2:$L$317,7,FALSE)),"")</f>
        <v/>
      </c>
    </row>
    <row r="23" spans="1:7" s="42" customFormat="1" ht="55" customHeight="1" x14ac:dyDescent="0.25">
      <c r="A23" s="56">
        <v>13</v>
      </c>
      <c r="B23" s="54" t="str">
        <f ca="1">IFERROR(VLOOKUP($C$5&amp;$A23,'1R_logical_data-model-APR2020'!$B$2:$L$317,6,FALSE),"")</f>
        <v/>
      </c>
      <c r="C23" s="50" t="str">
        <f ca="1">IFERROR(VLOOKUP($C$5&amp;$A23,'1R_logical_data-model-APR2020'!$B$2:$L$317,8,FALSE),"")</f>
        <v/>
      </c>
      <c r="D23" s="51" t="str">
        <f ca="1">IFERROR(VLOOKUP($C$5&amp;$A23,'1R_logical_data-model-APR2020'!$B$2:$L$317,10,FALSE),"")</f>
        <v/>
      </c>
      <c r="E23" s="52" t="str">
        <f ca="1">IFERROR(VLOOKUP($C$5&amp;$A23,'1R_logical_data-model-APR2020'!$B$2:$L$317,11,FALSE),"")</f>
        <v/>
      </c>
      <c r="F23" s="52" t="str">
        <f ca="1">IFERROR(VLOOKUP($C$5&amp;$A23,'1R_logical_data-model-APR2020'!$B$2:$L$317,9,FALSE),"")</f>
        <v/>
      </c>
      <c r="G23" s="53" t="str">
        <f ca="1">IFERROR(HYPERLINK("#"&amp;VLOOKUP($C$5&amp;$A23,'1R_logical_data-model-APR2020'!$B$2:$L$317,7,FALSE)&amp;"!A1",VLOOKUP($C$5&amp;$A23,'1R_logical_data-model-APR2020'!$B$2:$L$317,7,FALSE)),"")</f>
        <v/>
      </c>
    </row>
    <row r="24" spans="1:7" s="42" customFormat="1" ht="55" customHeight="1" x14ac:dyDescent="0.25">
      <c r="A24" s="56">
        <v>14</v>
      </c>
      <c r="B24" s="54" t="str">
        <f ca="1">IFERROR(VLOOKUP($C$5&amp;$A24,'1R_logical_data-model-APR2020'!$B$2:$L$317,6,FALSE),"")</f>
        <v/>
      </c>
      <c r="C24" s="50" t="str">
        <f ca="1">IFERROR(VLOOKUP($C$5&amp;$A24,'1R_logical_data-model-APR2020'!$B$2:$L$317,8,FALSE),"")</f>
        <v/>
      </c>
      <c r="D24" s="51" t="str">
        <f ca="1">IFERROR(VLOOKUP($C$5&amp;$A24,'1R_logical_data-model-APR2020'!$B$2:$L$317,10,FALSE),"")</f>
        <v/>
      </c>
      <c r="E24" s="52" t="str">
        <f ca="1">IFERROR(VLOOKUP($C$5&amp;$A24,'1R_logical_data-model-APR2020'!$B$2:$L$317,11,FALSE),"")</f>
        <v/>
      </c>
      <c r="F24" s="52" t="str">
        <f ca="1">IFERROR(VLOOKUP($C$5&amp;$A24,'1R_logical_data-model-APR2020'!$B$2:$L$317,9,FALSE),"")</f>
        <v/>
      </c>
      <c r="G24" s="53" t="str">
        <f ca="1">IFERROR(HYPERLINK("#"&amp;VLOOKUP($C$5&amp;$A24,'1R_logical_data-model-APR2020'!$B$2:$L$317,7,FALSE)&amp;"!A1",VLOOKUP($C$5&amp;$A24,'1R_logical_data-model-APR2020'!$B$2:$L$317,7,FALSE)),"")</f>
        <v/>
      </c>
    </row>
    <row r="25" spans="1:7" s="42" customFormat="1" ht="55" customHeight="1" x14ac:dyDescent="0.25">
      <c r="A25" s="56">
        <v>15</v>
      </c>
      <c r="B25" s="54" t="str">
        <f ca="1">IFERROR(VLOOKUP($C$5&amp;$A25,'1R_logical_data-model-APR2020'!$B$2:$L$317,6,FALSE),"")</f>
        <v/>
      </c>
      <c r="C25" s="50" t="str">
        <f ca="1">IFERROR(VLOOKUP($C$5&amp;$A25,'1R_logical_data-model-APR2020'!$B$2:$L$317,8,FALSE),"")</f>
        <v/>
      </c>
      <c r="D25" s="51" t="str">
        <f ca="1">IFERROR(VLOOKUP($C$5&amp;$A25,'1R_logical_data-model-APR2020'!$B$2:$L$317,10,FALSE),"")</f>
        <v/>
      </c>
      <c r="E25" s="52" t="str">
        <f ca="1">IFERROR(VLOOKUP($C$5&amp;$A25,'1R_logical_data-model-APR2020'!$B$2:$L$317,11,FALSE),"")</f>
        <v/>
      </c>
      <c r="F25" s="52" t="str">
        <f ca="1">IFERROR(VLOOKUP($C$5&amp;$A25,'1R_logical_data-model-APR2020'!$B$2:$L$317,9,FALSE),"")</f>
        <v/>
      </c>
      <c r="G25" s="53" t="str">
        <f ca="1">IFERROR(HYPERLINK("#"&amp;VLOOKUP($C$5&amp;$A25,'1R_logical_data-model-APR2020'!$B$2:$L$317,7,FALSE)&amp;"!A1",VLOOKUP($C$5&amp;$A25,'1R_logical_data-model-APR2020'!$B$2:$L$317,7,FALSE)),"")</f>
        <v/>
      </c>
    </row>
    <row r="26" spans="1:7" s="42" customFormat="1" ht="55" customHeight="1" x14ac:dyDescent="0.25">
      <c r="A26" s="56">
        <v>16</v>
      </c>
      <c r="B26" s="54" t="str">
        <f ca="1">IFERROR(VLOOKUP($C$5&amp;$A26,'1R_logical_data-model-APR2020'!$B$2:$L$317,6,FALSE),"")</f>
        <v/>
      </c>
      <c r="C26" s="50" t="str">
        <f ca="1">IFERROR(VLOOKUP($C$5&amp;$A26,'1R_logical_data-model-APR2020'!$B$2:$L$317,8,FALSE),"")</f>
        <v/>
      </c>
      <c r="D26" s="51" t="str">
        <f ca="1">IFERROR(VLOOKUP($C$5&amp;$A26,'1R_logical_data-model-APR2020'!$B$2:$L$317,10,FALSE),"")</f>
        <v/>
      </c>
      <c r="E26" s="52" t="str">
        <f ca="1">IFERROR(VLOOKUP($C$5&amp;$A26,'1R_logical_data-model-APR2020'!$B$2:$L$317,11,FALSE),"")</f>
        <v/>
      </c>
      <c r="F26" s="52" t="str">
        <f ca="1">IFERROR(VLOOKUP($C$5&amp;$A26,'1R_logical_data-model-APR2020'!$B$2:$L$317,9,FALSE),"")</f>
        <v/>
      </c>
      <c r="G26" s="53" t="str">
        <f ca="1">IFERROR(HYPERLINK("#"&amp;VLOOKUP($C$5&amp;$A26,'1R_logical_data-model-APR2020'!$B$2:$L$317,7,FALSE)&amp;"!A1",VLOOKUP($C$5&amp;$A26,'1R_logical_data-model-APR2020'!$B$2:$L$317,7,FALSE)),"")</f>
        <v/>
      </c>
    </row>
    <row r="27" spans="1:7" s="42" customFormat="1" ht="55" customHeight="1" x14ac:dyDescent="0.25">
      <c r="A27" s="56">
        <v>17</v>
      </c>
      <c r="B27" s="54" t="str">
        <f ca="1">IFERROR(VLOOKUP($C$5&amp;$A27,'1R_logical_data-model-APR2020'!$B$2:$L$317,6,FALSE),"")</f>
        <v/>
      </c>
      <c r="C27" s="50" t="str">
        <f ca="1">IFERROR(VLOOKUP($C$5&amp;$A27,'1R_logical_data-model-APR2020'!$B$2:$L$317,8,FALSE),"")</f>
        <v/>
      </c>
      <c r="D27" s="51" t="str">
        <f ca="1">IFERROR(VLOOKUP($C$5&amp;$A27,'1R_logical_data-model-APR2020'!$B$2:$L$317,10,FALSE),"")</f>
        <v/>
      </c>
      <c r="E27" s="52" t="str">
        <f ca="1">IFERROR(VLOOKUP($C$5&amp;$A27,'1R_logical_data-model-APR2020'!$B$2:$L$317,11,FALSE),"")</f>
        <v/>
      </c>
      <c r="F27" s="52" t="str">
        <f ca="1">IFERROR(VLOOKUP($C$5&amp;$A27,'1R_logical_data-model-APR2020'!$B$2:$L$317,9,FALSE),"")</f>
        <v/>
      </c>
      <c r="G27" s="53" t="str">
        <f ca="1">IFERROR(HYPERLINK("#"&amp;VLOOKUP($C$5&amp;$A27,'1R_logical_data-model-APR2020'!$B$2:$L$317,7,FALSE)&amp;"!A1",VLOOKUP($C$5&amp;$A27,'1R_logical_data-model-APR2020'!$B$2:$L$317,7,FALSE)),"")</f>
        <v/>
      </c>
    </row>
    <row r="28" spans="1:7" s="42" customFormat="1" ht="55" customHeight="1" x14ac:dyDescent="0.25">
      <c r="A28" s="56">
        <v>18</v>
      </c>
      <c r="B28" s="54" t="str">
        <f ca="1">IFERROR(VLOOKUP($C$5&amp;$A28,'1R_logical_data-model-APR2020'!$B$2:$L$317,6,FALSE),"")</f>
        <v/>
      </c>
      <c r="C28" s="50" t="str">
        <f ca="1">IFERROR(VLOOKUP($C$5&amp;$A28,'1R_logical_data-model-APR2020'!$B$2:$L$317,8,FALSE),"")</f>
        <v/>
      </c>
      <c r="D28" s="51" t="str">
        <f ca="1">IFERROR(VLOOKUP($C$5&amp;$A28,'1R_logical_data-model-APR2020'!$B$2:$L$317,10,FALSE),"")</f>
        <v/>
      </c>
      <c r="E28" s="52" t="str">
        <f ca="1">IFERROR(VLOOKUP($C$5&amp;$A28,'1R_logical_data-model-APR2020'!$B$2:$L$317,11,FALSE),"")</f>
        <v/>
      </c>
      <c r="F28" s="52" t="str">
        <f ca="1">IFERROR(VLOOKUP($C$5&amp;$A28,'1R_logical_data-model-APR2020'!$B$2:$L$317,9,FALSE),"")</f>
        <v/>
      </c>
      <c r="G28" s="53" t="str">
        <f ca="1">IFERROR(HYPERLINK("#"&amp;VLOOKUP($C$5&amp;$A28,'1R_logical_data-model-APR2020'!$B$2:$L$317,7,FALSE)&amp;"!A1",VLOOKUP($C$5&amp;$A28,'1R_logical_data-model-APR2020'!$B$2:$L$317,7,FALSE)),"")</f>
        <v/>
      </c>
    </row>
    <row r="29" spans="1:7" s="42" customFormat="1" ht="55" customHeight="1" x14ac:dyDescent="0.25">
      <c r="A29" s="56">
        <v>19</v>
      </c>
      <c r="B29" s="54" t="str">
        <f ca="1">IFERROR(VLOOKUP($C$5&amp;$A29,'1R_logical_data-model-APR2020'!$B$2:$L$317,6,FALSE),"")</f>
        <v/>
      </c>
      <c r="C29" s="50" t="str">
        <f ca="1">IFERROR(VLOOKUP($C$5&amp;$A29,'1R_logical_data-model-APR2020'!$B$2:$L$317,8,FALSE),"")</f>
        <v/>
      </c>
      <c r="D29" s="51" t="str">
        <f ca="1">IFERROR(VLOOKUP($C$5&amp;$A29,'1R_logical_data-model-APR2020'!$B$2:$L$317,10,FALSE),"")</f>
        <v/>
      </c>
      <c r="E29" s="52" t="str">
        <f ca="1">IFERROR(VLOOKUP($C$5&amp;$A29,'1R_logical_data-model-APR2020'!$B$2:$L$317,11,FALSE),"")</f>
        <v/>
      </c>
      <c r="F29" s="52" t="str">
        <f ca="1">IFERROR(VLOOKUP($C$5&amp;$A29,'1R_logical_data-model-APR2020'!$B$2:$L$317,9,FALSE),"")</f>
        <v/>
      </c>
      <c r="G29" s="53" t="str">
        <f ca="1">IFERROR(HYPERLINK("#"&amp;VLOOKUP($C$5&amp;$A29,'1R_logical_data-model-APR2020'!$B$2:$L$317,7,FALSE)&amp;"!A1",VLOOKUP($C$5&amp;$A29,'1R_logical_data-model-APR2020'!$B$2:$L$317,7,FALSE)),"")</f>
        <v/>
      </c>
    </row>
    <row r="30" spans="1:7" s="42" customFormat="1" ht="55" customHeight="1" x14ac:dyDescent="0.25">
      <c r="A30" s="56">
        <v>20</v>
      </c>
      <c r="B30" s="54" t="str">
        <f ca="1">IFERROR(VLOOKUP($C$5&amp;$A30,'1R_logical_data-model-APR2020'!$B$2:$L$317,6,FALSE),"")</f>
        <v/>
      </c>
      <c r="C30" s="50" t="str">
        <f ca="1">IFERROR(VLOOKUP($C$5&amp;$A30,'1R_logical_data-model-APR2020'!$B$2:$L$317,8,FALSE),"")</f>
        <v/>
      </c>
      <c r="D30" s="51" t="str">
        <f ca="1">IFERROR(VLOOKUP($C$5&amp;$A30,'1R_logical_data-model-APR2020'!$B$2:$L$317,10,FALSE),"")</f>
        <v/>
      </c>
      <c r="E30" s="52" t="str">
        <f ca="1">IFERROR(VLOOKUP($C$5&amp;$A30,'1R_logical_data-model-APR2020'!$B$2:$L$317,11,FALSE),"")</f>
        <v/>
      </c>
      <c r="F30" s="52" t="str">
        <f ca="1">IFERROR(VLOOKUP($C$5&amp;$A30,'1R_logical_data-model-APR2020'!$B$2:$L$317,9,FALSE),"")</f>
        <v/>
      </c>
      <c r="G30" s="53" t="str">
        <f ca="1">IFERROR(HYPERLINK("#"&amp;VLOOKUP($C$5&amp;$A30,'1R_logical_data-model-APR2020'!$B$2:$L$317,7,FALSE)&amp;"!A1",VLOOKUP($C$5&amp;$A30,'1R_logical_data-model-APR2020'!$B$2:$L$317,7,FALSE)),"")</f>
        <v/>
      </c>
    </row>
    <row r="31" spans="1:7" s="42" customFormat="1" ht="55" customHeight="1" x14ac:dyDescent="0.25">
      <c r="A31" s="56">
        <v>21</v>
      </c>
      <c r="B31" s="54" t="str">
        <f ca="1">IFERROR(VLOOKUP($C$5&amp;$A31,'1R_logical_data-model-APR2020'!$B$2:$L$317,6,FALSE),"")</f>
        <v/>
      </c>
      <c r="C31" s="50" t="str">
        <f ca="1">IFERROR(VLOOKUP($C$5&amp;$A31,'1R_logical_data-model-APR2020'!$B$2:$L$317,8,FALSE),"")</f>
        <v/>
      </c>
      <c r="D31" s="51" t="str">
        <f ca="1">IFERROR(VLOOKUP($C$5&amp;$A31,'1R_logical_data-model-APR2020'!$B$2:$L$317,10,FALSE),"")</f>
        <v/>
      </c>
      <c r="E31" s="52" t="str">
        <f ca="1">IFERROR(VLOOKUP($C$5&amp;$A31,'1R_logical_data-model-APR2020'!$B$2:$L$317,11,FALSE),"")</f>
        <v/>
      </c>
      <c r="F31" s="52" t="str">
        <f ca="1">IFERROR(VLOOKUP($C$5&amp;$A31,'1R_logical_data-model-APR2020'!$B$2:$L$317,9,FALSE),"")</f>
        <v/>
      </c>
      <c r="G31" s="53" t="str">
        <f ca="1">IFERROR(HYPERLINK("#"&amp;VLOOKUP($C$5&amp;$A31,'1R_logical_data-model-APR2020'!$B$2:$L$317,7,FALSE)&amp;"!A1",VLOOKUP($C$5&amp;$A31,'1R_logical_data-model-APR2020'!$B$2:$L$317,7,FALSE)),"")</f>
        <v/>
      </c>
    </row>
    <row r="32" spans="1:7" s="42" customFormat="1" ht="55" customHeight="1" x14ac:dyDescent="0.25">
      <c r="A32" s="56">
        <v>22</v>
      </c>
      <c r="B32" s="54" t="str">
        <f ca="1">IFERROR(VLOOKUP($C$5&amp;$A32,'1R_logical_data-model-APR2020'!$B$2:$L$317,6,FALSE),"")</f>
        <v/>
      </c>
      <c r="C32" s="50" t="str">
        <f ca="1">IFERROR(VLOOKUP($C$5&amp;$A32,'1R_logical_data-model-APR2020'!$B$2:$L$317,8,FALSE),"")</f>
        <v/>
      </c>
      <c r="D32" s="51" t="str">
        <f ca="1">IFERROR(VLOOKUP($C$5&amp;$A32,'1R_logical_data-model-APR2020'!$B$2:$L$317,10,FALSE),"")</f>
        <v/>
      </c>
      <c r="E32" s="52" t="str">
        <f ca="1">IFERROR(VLOOKUP($C$5&amp;$A32,'1R_logical_data-model-APR2020'!$B$2:$L$317,11,FALSE),"")</f>
        <v/>
      </c>
      <c r="F32" s="52" t="str">
        <f ca="1">IFERROR(VLOOKUP($C$5&amp;$A32,'1R_logical_data-model-APR2020'!$B$2:$L$317,9,FALSE),"")</f>
        <v/>
      </c>
      <c r="G32" s="53" t="str">
        <f ca="1">IFERROR(HYPERLINK("#"&amp;VLOOKUP($C$5&amp;$A32,'1R_logical_data-model-APR2020'!$B$2:$L$317,7,FALSE)&amp;"!A1",VLOOKUP($C$5&amp;$A32,'1R_logical_data-model-APR2020'!$B$2:$L$317,7,FALSE)),"")</f>
        <v/>
      </c>
    </row>
    <row r="33" spans="1:7" s="42" customFormat="1" ht="55" customHeight="1" x14ac:dyDescent="0.25">
      <c r="A33" s="56">
        <v>23</v>
      </c>
      <c r="B33" s="54" t="str">
        <f ca="1">IFERROR(VLOOKUP($C$5&amp;$A33,'1R_logical_data-model-APR2020'!$B$2:$L$317,6,FALSE),"")</f>
        <v/>
      </c>
      <c r="C33" s="50" t="str">
        <f ca="1">IFERROR(VLOOKUP($C$5&amp;$A33,'1R_logical_data-model-APR2020'!$B$2:$L$317,8,FALSE),"")</f>
        <v/>
      </c>
      <c r="D33" s="51" t="str">
        <f ca="1">IFERROR(VLOOKUP($C$5&amp;$A33,'1R_logical_data-model-APR2020'!$B$2:$L$317,10,FALSE),"")</f>
        <v/>
      </c>
      <c r="E33" s="52" t="str">
        <f ca="1">IFERROR(VLOOKUP($C$5&amp;$A33,'1R_logical_data-model-APR2020'!$B$2:$L$317,11,FALSE),"")</f>
        <v/>
      </c>
      <c r="F33" s="52" t="str">
        <f ca="1">IFERROR(VLOOKUP($C$5&amp;$A33,'1R_logical_data-model-APR2020'!$B$2:$L$317,9,FALSE),"")</f>
        <v/>
      </c>
      <c r="G33" s="53" t="str">
        <f ca="1">IFERROR(HYPERLINK("#"&amp;VLOOKUP($C$5&amp;$A33,'1R_logical_data-model-APR2020'!$B$2:$L$317,7,FALSE)&amp;"!A1",VLOOKUP($C$5&amp;$A33,'1R_logical_data-model-APR2020'!$B$2:$L$317,7,FALSE)),"")</f>
        <v/>
      </c>
    </row>
    <row r="34" spans="1:7" s="42" customFormat="1" ht="55" customHeight="1" x14ac:dyDescent="0.25">
      <c r="A34" s="56">
        <v>24</v>
      </c>
      <c r="B34" s="54" t="str">
        <f ca="1">IFERROR(VLOOKUP($C$5&amp;$A34,'1R_logical_data-model-APR2020'!$B$2:$L$317,6,FALSE),"")</f>
        <v/>
      </c>
      <c r="C34" s="50" t="str">
        <f ca="1">IFERROR(VLOOKUP($C$5&amp;$A34,'1R_logical_data-model-APR2020'!$B$2:$L$317,8,FALSE),"")</f>
        <v/>
      </c>
      <c r="D34" s="51" t="str">
        <f ca="1">IFERROR(VLOOKUP($C$5&amp;$A34,'1R_logical_data-model-APR2020'!$B$2:$L$317,10,FALSE),"")</f>
        <v/>
      </c>
      <c r="E34" s="52" t="str">
        <f ca="1">IFERROR(VLOOKUP($C$5&amp;$A34,'1R_logical_data-model-APR2020'!$B$2:$L$317,11,FALSE),"")</f>
        <v/>
      </c>
      <c r="F34" s="52" t="str">
        <f ca="1">IFERROR(VLOOKUP($C$5&amp;$A34,'1R_logical_data-model-APR2020'!$B$2:$L$317,9,FALSE),"")</f>
        <v/>
      </c>
      <c r="G34" s="53" t="str">
        <f ca="1">IFERROR(HYPERLINK("#"&amp;VLOOKUP($C$5&amp;$A34,'1R_logical_data-model-APR2020'!$B$2:$L$317,7,FALSE)&amp;"!A1",VLOOKUP($C$5&amp;$A34,'1R_logical_data-model-APR2020'!$B$2:$L$317,7,FALSE)),"")</f>
        <v/>
      </c>
    </row>
    <row r="35" spans="1:7" s="42" customFormat="1" ht="55" customHeight="1" x14ac:dyDescent="0.25">
      <c r="A35" s="56">
        <v>25</v>
      </c>
      <c r="B35" s="54" t="str">
        <f ca="1">IFERROR(VLOOKUP($C$5&amp;$A35,'1R_logical_data-model-APR2020'!$B$2:$L$317,6,FALSE),"")</f>
        <v/>
      </c>
      <c r="C35" s="50" t="str">
        <f ca="1">IFERROR(VLOOKUP($C$5&amp;$A35,'1R_logical_data-model-APR2020'!$B$2:$L$317,8,FALSE),"")</f>
        <v/>
      </c>
      <c r="D35" s="51" t="str">
        <f ca="1">IFERROR(VLOOKUP($C$5&amp;$A35,'1R_logical_data-model-APR2020'!$B$2:$L$317,10,FALSE),"")</f>
        <v/>
      </c>
      <c r="E35" s="52" t="str">
        <f ca="1">IFERROR(VLOOKUP($C$5&amp;$A35,'1R_logical_data-model-APR2020'!$B$2:$L$317,11,FALSE),"")</f>
        <v/>
      </c>
      <c r="F35" s="52" t="str">
        <f ca="1">IFERROR(VLOOKUP($C$5&amp;$A35,'1R_logical_data-model-APR2020'!$B$2:$L$317,9,FALSE),"")</f>
        <v/>
      </c>
      <c r="G35" s="53" t="str">
        <f ca="1">IFERROR(HYPERLINK("#"&amp;VLOOKUP($C$5&amp;$A35,'1R_logical_data-model-APR2020'!$B$2:$L$317,7,FALSE)&amp;"!A1",VLOOKUP($C$5&amp;$A35,'1R_logical_data-model-APR2020'!$B$2:$L$317,7,FALSE)),"")</f>
        <v/>
      </c>
    </row>
    <row r="36" spans="1:7" s="42" customFormat="1" ht="55" customHeight="1" x14ac:dyDescent="0.25">
      <c r="A36" s="56">
        <v>26</v>
      </c>
      <c r="B36" s="54" t="str">
        <f ca="1">IFERROR(VLOOKUP($C$5&amp;$A36,'1R_logical_data-model-APR2020'!$B$2:$L$317,6,FALSE),"")</f>
        <v/>
      </c>
      <c r="C36" s="50" t="str">
        <f ca="1">IFERROR(VLOOKUP($C$5&amp;$A36,'1R_logical_data-model-APR2020'!$B$2:$L$317,8,FALSE),"")</f>
        <v/>
      </c>
      <c r="D36" s="51" t="str">
        <f ca="1">IFERROR(VLOOKUP($C$5&amp;$A36,'1R_logical_data-model-APR2020'!$B$2:$L$317,10,FALSE),"")</f>
        <v/>
      </c>
      <c r="E36" s="52" t="str">
        <f ca="1">IFERROR(VLOOKUP($C$5&amp;$A36,'1R_logical_data-model-APR2020'!$B$2:$L$317,11,FALSE),"")</f>
        <v/>
      </c>
      <c r="F36" s="52" t="str">
        <f ca="1">IFERROR(VLOOKUP($C$5&amp;$A36,'1R_logical_data-model-APR2020'!$B$2:$L$317,9,FALSE),"")</f>
        <v/>
      </c>
      <c r="G36" s="53" t="str">
        <f ca="1">IFERROR(HYPERLINK("#"&amp;VLOOKUP($C$5&amp;$A36,'1R_logical_data-model-APR2020'!$B$2:$L$317,7,FALSE)&amp;"!A1",VLOOKUP($C$5&amp;$A36,'1R_logical_data-model-APR2020'!$B$2:$L$317,7,FALSE)),"")</f>
        <v/>
      </c>
    </row>
    <row r="37" spans="1:7" s="42" customFormat="1" ht="55" customHeight="1" x14ac:dyDescent="0.25">
      <c r="A37" s="56">
        <v>27</v>
      </c>
      <c r="B37" s="54" t="str">
        <f ca="1">IFERROR(VLOOKUP($C$5&amp;$A37,'1R_logical_data-model-APR2020'!$B$2:$L$317,6,FALSE),"")</f>
        <v/>
      </c>
      <c r="C37" s="50" t="str">
        <f ca="1">IFERROR(VLOOKUP($C$5&amp;$A37,'1R_logical_data-model-APR2020'!$B$2:$L$317,8,FALSE),"")</f>
        <v/>
      </c>
      <c r="D37" s="51" t="str">
        <f ca="1">IFERROR(VLOOKUP($C$5&amp;$A37,'1R_logical_data-model-APR2020'!$B$2:$L$317,10,FALSE),"")</f>
        <v/>
      </c>
      <c r="E37" s="52" t="str">
        <f ca="1">IFERROR(VLOOKUP($C$5&amp;$A37,'1R_logical_data-model-APR2020'!$B$2:$L$317,11,FALSE),"")</f>
        <v/>
      </c>
      <c r="F37" s="52" t="str">
        <f ca="1">IFERROR(VLOOKUP($C$5&amp;$A37,'1R_logical_data-model-APR2020'!$B$2:$L$317,9,FALSE),"")</f>
        <v/>
      </c>
      <c r="G37" s="53" t="str">
        <f ca="1">IFERROR(HYPERLINK("#"&amp;VLOOKUP($C$5&amp;$A37,'1R_logical_data-model-APR2020'!$B$2:$L$317,7,FALSE)&amp;"!A1",VLOOKUP($C$5&amp;$A37,'1R_logical_data-model-APR2020'!$B$2:$L$317,7,FALSE)),"")</f>
        <v/>
      </c>
    </row>
    <row r="38" spans="1:7" s="42" customFormat="1" ht="55" customHeight="1" x14ac:dyDescent="0.25">
      <c r="A38" s="56">
        <v>28</v>
      </c>
      <c r="B38" s="54" t="str">
        <f ca="1">IFERROR(VLOOKUP($C$5&amp;$A38,'1R_logical_data-model-APR2020'!$B$2:$L$317,6,FALSE),"")</f>
        <v/>
      </c>
      <c r="C38" s="50" t="str">
        <f ca="1">IFERROR(VLOOKUP($C$5&amp;$A38,'1R_logical_data-model-APR2020'!$B$2:$L$317,8,FALSE),"")</f>
        <v/>
      </c>
      <c r="D38" s="51" t="str">
        <f ca="1">IFERROR(VLOOKUP($C$5&amp;$A38,'1R_logical_data-model-APR2020'!$B$2:$L$317,10,FALSE),"")</f>
        <v/>
      </c>
      <c r="E38" s="52" t="str">
        <f ca="1">IFERROR(VLOOKUP($C$5&amp;$A38,'1R_logical_data-model-APR2020'!$B$2:$L$317,11,FALSE),"")</f>
        <v/>
      </c>
      <c r="F38" s="52" t="str">
        <f ca="1">IFERROR(VLOOKUP($C$5&amp;$A38,'1R_logical_data-model-APR2020'!$B$2:$L$317,9,FALSE),"")</f>
        <v/>
      </c>
      <c r="G38" s="53" t="str">
        <f ca="1">IFERROR(HYPERLINK("#"&amp;VLOOKUP($C$5&amp;$A38,'1R_logical_data-model-APR2020'!$B$2:$L$317,7,FALSE)&amp;"!A1",VLOOKUP($C$5&amp;$A38,'1R_logical_data-model-APR2020'!$B$2:$L$317,7,FALSE)),"")</f>
        <v/>
      </c>
    </row>
    <row r="39" spans="1:7" s="42" customFormat="1" ht="55" customHeight="1" x14ac:dyDescent="0.25">
      <c r="A39" s="56">
        <v>29</v>
      </c>
      <c r="B39" s="54" t="str">
        <f ca="1">IFERROR(VLOOKUP($C$5&amp;$A39,'1R_logical_data-model-APR2020'!$B$2:$L$317,6,FALSE),"")</f>
        <v/>
      </c>
      <c r="C39" s="50" t="str">
        <f ca="1">IFERROR(VLOOKUP($C$5&amp;$A39,'1R_logical_data-model-APR2020'!$B$2:$L$317,8,FALSE),"")</f>
        <v/>
      </c>
      <c r="D39" s="51" t="str">
        <f ca="1">IFERROR(VLOOKUP($C$5&amp;$A39,'1R_logical_data-model-APR2020'!$B$2:$L$317,10,FALSE),"")</f>
        <v/>
      </c>
      <c r="E39" s="52" t="str">
        <f ca="1">IFERROR(VLOOKUP($C$5&amp;$A39,'1R_logical_data-model-APR2020'!$B$2:$L$317,11,FALSE),"")</f>
        <v/>
      </c>
      <c r="F39" s="52" t="str">
        <f ca="1">IFERROR(VLOOKUP($C$5&amp;$A39,'1R_logical_data-model-APR2020'!$B$2:$L$317,9,FALSE),"")</f>
        <v/>
      </c>
      <c r="G39" s="53" t="str">
        <f ca="1">IFERROR(HYPERLINK("#"&amp;VLOOKUP($C$5&amp;$A39,'1R_logical_data-model-APR2020'!$B$2:$L$317,7,FALSE)&amp;"!A1",VLOOKUP($C$5&amp;$A39,'1R_logical_data-model-APR2020'!$B$2:$L$317,7,FALSE)),"")</f>
        <v/>
      </c>
    </row>
    <row r="40" spans="1:7" s="42" customFormat="1" ht="55" customHeight="1" x14ac:dyDescent="0.25">
      <c r="A40" s="56">
        <v>30</v>
      </c>
      <c r="B40" s="54" t="str">
        <f ca="1">IFERROR(VLOOKUP($C$5&amp;$A40,'1R_logical_data-model-APR2020'!$B$2:$L$317,6,FALSE),"")</f>
        <v/>
      </c>
      <c r="C40" s="50" t="str">
        <f ca="1">IFERROR(VLOOKUP($C$5&amp;$A40,'1R_logical_data-model-APR2020'!$B$2:$L$317,8,FALSE),"")</f>
        <v/>
      </c>
      <c r="D40" s="51" t="str">
        <f ca="1">IFERROR(VLOOKUP($C$5&amp;$A40,'1R_logical_data-model-APR2020'!$B$2:$L$317,10,FALSE),"")</f>
        <v/>
      </c>
      <c r="E40" s="52" t="str">
        <f ca="1">IFERROR(VLOOKUP($C$5&amp;$A40,'1R_logical_data-model-APR2020'!$B$2:$L$317,11,FALSE),"")</f>
        <v/>
      </c>
      <c r="F40" s="52" t="str">
        <f ca="1">IFERROR(VLOOKUP($C$5&amp;$A40,'1R_logical_data-model-APR2020'!$B$2:$L$317,9,FALSE),"")</f>
        <v/>
      </c>
      <c r="G40" s="53" t="str">
        <f ca="1">IFERROR(HYPERLINK("#"&amp;VLOOKUP($C$5&amp;$A40,'1R_logical_data-model-APR2020'!$B$2:$L$317,7,FALSE)&amp;"!A1",VLOOKUP($C$5&amp;$A40,'1R_logical_data-model-APR2020'!$B$2:$L$317,7,FALSE)),"")</f>
        <v/>
      </c>
    </row>
  </sheetData>
  <dataConsolidate/>
  <mergeCells count="1">
    <mergeCell ref="E5:G6"/>
  </mergeCells>
  <conditionalFormatting sqref="B11:G11">
    <cfRule type="expression" dxfId="1" priority="2">
      <formula>$B11=""</formula>
    </cfRule>
  </conditionalFormatting>
  <conditionalFormatting sqref="B12:G40">
    <cfRule type="expression" dxfId="0" priority="1">
      <formula>$B12=""</formula>
    </cfRule>
  </conditionalFormatting>
  <hyperlinks>
    <hyperlink ref="E5:E6" location="Display!A1" display="Back to Display" xr:uid="{52FB631A-1432-4113-A287-F2C3A22A1E50}"/>
    <hyperlink ref="E5:G6" location="'MOP vs Data Model'!A1" display="Back to &quot;MOP vs Data Model&quot; screen" xr:uid="{258422E4-0EA4-4A71-BD6B-94DD48129EDD}"/>
  </hyperlinks>
  <pageMargins left="0.7" right="0.7" top="0.75" bottom="0.75" header="0.3" footer="0.3"/>
  <pageSetup orientation="portrait" horizontalDpi="1200" verticalDpi="1200" r:id="rId1"/>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10A22-BEB5-496E-A756-16334F840E06}">
  <sheetPr codeName="Sheet19">
    <tabColor theme="1"/>
  </sheetPr>
  <dimension ref="A1:L317"/>
  <sheetViews>
    <sheetView showGridLines="0" zoomScale="80" zoomScaleNormal="80" workbookViewId="0">
      <selection activeCell="F28" sqref="C22:F28"/>
    </sheetView>
  </sheetViews>
  <sheetFormatPr defaultColWidth="20.54296875" defaultRowHeight="12.5" x14ac:dyDescent="0.25"/>
  <cols>
    <col min="1" max="5" width="20.54296875" style="25"/>
    <col min="6" max="7" width="20.54296875" style="24"/>
    <col min="8" max="9" width="20.54296875" style="26"/>
    <col min="10" max="12" width="20.54296875" style="25"/>
    <col min="13" max="16384" width="20.54296875" style="24"/>
  </cols>
  <sheetData>
    <row r="1" spans="1:12" ht="13" x14ac:dyDescent="0.3">
      <c r="A1" s="38"/>
      <c r="B1" s="25">
        <v>1</v>
      </c>
      <c r="C1" s="25">
        <v>2</v>
      </c>
      <c r="D1" s="25">
        <v>3</v>
      </c>
      <c r="E1" s="25">
        <v>4</v>
      </c>
      <c r="F1" s="25">
        <v>5</v>
      </c>
      <c r="G1" s="25">
        <v>6</v>
      </c>
      <c r="H1" s="25">
        <v>7</v>
      </c>
      <c r="I1" s="25">
        <v>8</v>
      </c>
      <c r="J1" s="25">
        <v>9</v>
      </c>
      <c r="K1" s="25">
        <v>10</v>
      </c>
      <c r="L1" s="25">
        <v>11</v>
      </c>
    </row>
    <row r="2" spans="1:12" s="23" customFormat="1" ht="78" x14ac:dyDescent="0.25">
      <c r="A2" s="77" t="s">
        <v>699</v>
      </c>
      <c r="B2" s="77" t="s">
        <v>734</v>
      </c>
      <c r="C2" s="22" t="s">
        <v>733</v>
      </c>
      <c r="D2" s="22" t="s">
        <v>338</v>
      </c>
      <c r="E2" s="22" t="s">
        <v>343</v>
      </c>
      <c r="F2" s="22" t="s">
        <v>342</v>
      </c>
      <c r="G2" s="22" t="s">
        <v>341</v>
      </c>
      <c r="H2" s="22" t="s">
        <v>340</v>
      </c>
      <c r="I2" s="22" t="s">
        <v>2</v>
      </c>
      <c r="J2" s="22" t="s">
        <v>339</v>
      </c>
      <c r="K2" s="22" t="s">
        <v>0</v>
      </c>
      <c r="L2" s="22" t="s">
        <v>1</v>
      </c>
    </row>
    <row r="3" spans="1:12" s="79" customFormat="1" ht="13" x14ac:dyDescent="0.3">
      <c r="A3" s="32" t="str">
        <f>F3&amp;G3</f>
        <v>Booking</v>
      </c>
      <c r="B3" s="32" t="str">
        <f>F3&amp;C3</f>
        <v>Booking0</v>
      </c>
      <c r="C3" s="55">
        <v>0</v>
      </c>
      <c r="D3" s="78">
        <v>0</v>
      </c>
      <c r="E3" s="78" t="s">
        <v>346</v>
      </c>
      <c r="F3" s="79" t="s">
        <v>466</v>
      </c>
      <c r="G3" s="80"/>
      <c r="H3" s="81" t="s">
        <v>3</v>
      </c>
      <c r="I3" s="81" t="s">
        <v>329</v>
      </c>
      <c r="J3" s="78" t="s">
        <v>4</v>
      </c>
      <c r="K3" s="78"/>
      <c r="L3" s="78" t="s">
        <v>5</v>
      </c>
    </row>
    <row r="4" spans="1:12" s="79" customFormat="1" ht="13" x14ac:dyDescent="0.3">
      <c r="A4" s="32" t="str">
        <f t="shared" ref="A4:A67" si="0">F4&amp;G4</f>
        <v>Bookingcarrier</v>
      </c>
      <c r="B4" s="32" t="str">
        <f t="shared" ref="B4:B67" si="1">F4&amp;C4</f>
        <v>Booking1</v>
      </c>
      <c r="C4" s="55">
        <f>IF(D4=0,0,C3+1)</f>
        <v>1</v>
      </c>
      <c r="D4" s="78">
        <v>1</v>
      </c>
      <c r="E4" s="78" t="s">
        <v>346</v>
      </c>
      <c r="F4" s="79" t="s">
        <v>466</v>
      </c>
      <c r="G4" s="80" t="s">
        <v>497</v>
      </c>
      <c r="H4" s="81" t="s">
        <v>474</v>
      </c>
      <c r="I4" s="81" t="s">
        <v>246</v>
      </c>
      <c r="J4" s="78" t="s">
        <v>7</v>
      </c>
      <c r="K4" s="78" t="s">
        <v>69</v>
      </c>
      <c r="L4" s="78"/>
    </row>
    <row r="5" spans="1:12" s="79" customFormat="1" ht="13" x14ac:dyDescent="0.3">
      <c r="A5" s="32" t="str">
        <f t="shared" si="0"/>
        <v>Bookingconsignee</v>
      </c>
      <c r="B5" s="32" t="str">
        <f t="shared" si="1"/>
        <v>Booking2</v>
      </c>
      <c r="C5" s="55">
        <f t="shared" ref="C5:C68" si="2">IF(D5=0,0,C4+1)</f>
        <v>2</v>
      </c>
      <c r="D5" s="78">
        <v>1</v>
      </c>
      <c r="E5" s="78" t="s">
        <v>346</v>
      </c>
      <c r="F5" s="79" t="s">
        <v>466</v>
      </c>
      <c r="G5" s="80" t="s">
        <v>498</v>
      </c>
      <c r="H5" s="81" t="s">
        <v>474</v>
      </c>
      <c r="I5" s="81" t="s">
        <v>75</v>
      </c>
      <c r="J5" s="78" t="s">
        <v>7</v>
      </c>
      <c r="K5" s="78"/>
      <c r="L5" s="78"/>
    </row>
    <row r="6" spans="1:12" s="79" customFormat="1" ht="13" x14ac:dyDescent="0.3">
      <c r="A6" s="32" t="str">
        <f t="shared" si="0"/>
        <v>Bookingevent</v>
      </c>
      <c r="B6" s="32" t="str">
        <f t="shared" si="1"/>
        <v>Booking3</v>
      </c>
      <c r="C6" s="55">
        <f t="shared" si="2"/>
        <v>3</v>
      </c>
      <c r="D6" s="78">
        <v>1</v>
      </c>
      <c r="E6" s="78" t="s">
        <v>346</v>
      </c>
      <c r="F6" s="79" t="s">
        <v>466</v>
      </c>
      <c r="G6" s="80" t="s">
        <v>499</v>
      </c>
      <c r="H6" s="81" t="s">
        <v>35</v>
      </c>
      <c r="I6" s="81" t="s">
        <v>248</v>
      </c>
      <c r="J6" s="78" t="s">
        <v>4</v>
      </c>
      <c r="K6" s="78"/>
      <c r="L6" s="78" t="s">
        <v>5</v>
      </c>
    </row>
    <row r="7" spans="1:12" s="27" customFormat="1" ht="13" x14ac:dyDescent="0.3">
      <c r="A7" s="32" t="str">
        <f t="shared" si="0"/>
        <v>BookingfreightForwarder</v>
      </c>
      <c r="B7" s="32" t="str">
        <f t="shared" si="1"/>
        <v>Booking4</v>
      </c>
      <c r="C7" s="55">
        <f t="shared" si="2"/>
        <v>4</v>
      </c>
      <c r="D7" s="78">
        <v>1</v>
      </c>
      <c r="E7" s="78" t="s">
        <v>346</v>
      </c>
      <c r="F7" s="79" t="s">
        <v>466</v>
      </c>
      <c r="G7" s="80" t="s">
        <v>500</v>
      </c>
      <c r="H7" s="81" t="s">
        <v>474</v>
      </c>
      <c r="I7" s="81" t="s">
        <v>76</v>
      </c>
      <c r="J7" s="78" t="s">
        <v>7</v>
      </c>
      <c r="K7" s="78" t="s">
        <v>69</v>
      </c>
      <c r="L7" s="78"/>
    </row>
    <row r="8" spans="1:12" s="28" customFormat="1" ht="13" x14ac:dyDescent="0.3">
      <c r="A8" s="32" t="str">
        <f t="shared" si="0"/>
        <v>BookingnotifyParty</v>
      </c>
      <c r="B8" s="32" t="str">
        <f t="shared" si="1"/>
        <v>Booking5</v>
      </c>
      <c r="C8" s="55">
        <f t="shared" si="2"/>
        <v>5</v>
      </c>
      <c r="D8" s="78">
        <v>1</v>
      </c>
      <c r="E8" s="78" t="s">
        <v>346</v>
      </c>
      <c r="F8" s="79" t="s">
        <v>466</v>
      </c>
      <c r="G8" s="80" t="s">
        <v>501</v>
      </c>
      <c r="H8" s="81" t="s">
        <v>474</v>
      </c>
      <c r="I8" s="81" t="s">
        <v>247</v>
      </c>
      <c r="J8" s="78" t="s">
        <v>7</v>
      </c>
      <c r="K8" s="78"/>
      <c r="L8" s="78" t="s">
        <v>5</v>
      </c>
    </row>
    <row r="9" spans="1:12" s="79" customFormat="1" ht="13" x14ac:dyDescent="0.3">
      <c r="A9" s="32" t="str">
        <f t="shared" si="0"/>
        <v>Bookingoffer</v>
      </c>
      <c r="B9" s="32" t="str">
        <f t="shared" si="1"/>
        <v>Booking6</v>
      </c>
      <c r="C9" s="55">
        <f t="shared" si="2"/>
        <v>6</v>
      </c>
      <c r="D9" s="78">
        <v>1</v>
      </c>
      <c r="E9" s="78" t="s">
        <v>346</v>
      </c>
      <c r="F9" s="79" t="s">
        <v>466</v>
      </c>
      <c r="G9" s="80" t="s">
        <v>502</v>
      </c>
      <c r="H9" s="81" t="s">
        <v>251</v>
      </c>
      <c r="I9" s="81" t="s">
        <v>323</v>
      </c>
      <c r="J9" s="78" t="s">
        <v>4</v>
      </c>
      <c r="K9" s="78"/>
      <c r="L9" s="78"/>
    </row>
    <row r="10" spans="1:12" s="79" customFormat="1" ht="13" x14ac:dyDescent="0.3">
      <c r="A10" s="32" t="str">
        <f t="shared" si="0"/>
        <v>Bookingprice</v>
      </c>
      <c r="B10" s="32" t="str">
        <f t="shared" si="1"/>
        <v>Booking7</v>
      </c>
      <c r="C10" s="55">
        <f t="shared" si="2"/>
        <v>7</v>
      </c>
      <c r="D10" s="78">
        <v>1</v>
      </c>
      <c r="E10" s="78" t="s">
        <v>346</v>
      </c>
      <c r="F10" s="79" t="s">
        <v>466</v>
      </c>
      <c r="G10" s="80" t="s">
        <v>503</v>
      </c>
      <c r="H10" s="81" t="s">
        <v>21</v>
      </c>
      <c r="I10" s="81" t="s">
        <v>324</v>
      </c>
      <c r="J10" s="78" t="s">
        <v>4</v>
      </c>
      <c r="K10" s="78"/>
      <c r="L10" s="78"/>
    </row>
    <row r="11" spans="1:12" s="79" customFormat="1" ht="13" x14ac:dyDescent="0.3">
      <c r="A11" s="32" t="str">
        <f t="shared" si="0"/>
        <v>Bookingshipper</v>
      </c>
      <c r="B11" s="32" t="str">
        <f t="shared" si="1"/>
        <v>Booking8</v>
      </c>
      <c r="C11" s="55">
        <f t="shared" si="2"/>
        <v>8</v>
      </c>
      <c r="D11" s="78">
        <v>1</v>
      </c>
      <c r="E11" s="78" t="s">
        <v>346</v>
      </c>
      <c r="F11" s="79" t="s">
        <v>466</v>
      </c>
      <c r="G11" s="80" t="s">
        <v>504</v>
      </c>
      <c r="H11" s="81" t="s">
        <v>474</v>
      </c>
      <c r="I11" s="81" t="s">
        <v>74</v>
      </c>
      <c r="J11" s="78" t="s">
        <v>7</v>
      </c>
      <c r="K11" s="78"/>
      <c r="L11" s="78"/>
    </row>
    <row r="12" spans="1:12" s="79" customFormat="1" ht="13" x14ac:dyDescent="0.3">
      <c r="A12" s="32" t="str">
        <f t="shared" si="0"/>
        <v>BookingwaybillNumber</v>
      </c>
      <c r="B12" s="32" t="str">
        <f t="shared" si="1"/>
        <v>Booking9</v>
      </c>
      <c r="C12" s="55">
        <f t="shared" si="2"/>
        <v>9</v>
      </c>
      <c r="D12" s="78">
        <v>1</v>
      </c>
      <c r="E12" s="78" t="s">
        <v>346</v>
      </c>
      <c r="F12" s="79" t="s">
        <v>466</v>
      </c>
      <c r="G12" s="80" t="s">
        <v>505</v>
      </c>
      <c r="H12" s="81" t="s">
        <v>473</v>
      </c>
      <c r="I12" s="81" t="s">
        <v>243</v>
      </c>
      <c r="J12" s="78" t="s">
        <v>9</v>
      </c>
      <c r="K12" s="78" t="s">
        <v>69</v>
      </c>
      <c r="L12" s="78"/>
    </row>
    <row r="13" spans="1:12" s="79" customFormat="1" ht="13" x14ac:dyDescent="0.3">
      <c r="A13" s="32" t="str">
        <f t="shared" si="0"/>
        <v>BookingRequest</v>
      </c>
      <c r="B13" s="32" t="str">
        <f t="shared" si="1"/>
        <v>BookingRequest0</v>
      </c>
      <c r="C13" s="55">
        <f t="shared" si="2"/>
        <v>0</v>
      </c>
      <c r="D13" s="78">
        <v>0</v>
      </c>
      <c r="E13" s="78" t="s">
        <v>346</v>
      </c>
      <c r="F13" s="79" t="s">
        <v>249</v>
      </c>
      <c r="G13" s="80"/>
      <c r="H13" s="81" t="s">
        <v>3</v>
      </c>
      <c r="I13" s="81" t="s">
        <v>330</v>
      </c>
      <c r="J13" s="78"/>
      <c r="K13" s="78"/>
      <c r="L13" s="78"/>
    </row>
    <row r="14" spans="1:12" s="79" customFormat="1" ht="13" x14ac:dyDescent="0.3">
      <c r="A14" s="32" t="str">
        <f t="shared" si="0"/>
        <v>BookingRequestoffer</v>
      </c>
      <c r="B14" s="32" t="str">
        <f t="shared" si="1"/>
        <v>BookingRequest1</v>
      </c>
      <c r="C14" s="55">
        <f t="shared" si="2"/>
        <v>1</v>
      </c>
      <c r="D14" s="78">
        <v>1</v>
      </c>
      <c r="E14" s="78" t="s">
        <v>346</v>
      </c>
      <c r="F14" s="79" t="s">
        <v>249</v>
      </c>
      <c r="G14" s="80" t="s">
        <v>502</v>
      </c>
      <c r="H14" s="81" t="s">
        <v>251</v>
      </c>
      <c r="I14" s="81" t="s">
        <v>252</v>
      </c>
      <c r="J14" s="78" t="s">
        <v>4</v>
      </c>
      <c r="K14" s="78"/>
      <c r="L14" s="78"/>
    </row>
    <row r="15" spans="1:12" s="79" customFormat="1" ht="13" x14ac:dyDescent="0.3">
      <c r="A15" s="32" t="str">
        <f t="shared" si="0"/>
        <v>BookingRequeststatus</v>
      </c>
      <c r="B15" s="32" t="str">
        <f t="shared" si="1"/>
        <v>BookingRequest2</v>
      </c>
      <c r="C15" s="55">
        <f t="shared" si="2"/>
        <v>2</v>
      </c>
      <c r="D15" s="78">
        <v>1</v>
      </c>
      <c r="E15" s="78" t="s">
        <v>346</v>
      </c>
      <c r="F15" s="79" t="s">
        <v>249</v>
      </c>
      <c r="G15" s="80" t="s">
        <v>506</v>
      </c>
      <c r="H15" s="81" t="s">
        <v>3</v>
      </c>
      <c r="I15" s="81" t="s">
        <v>250</v>
      </c>
      <c r="J15" s="78" t="s">
        <v>9</v>
      </c>
      <c r="K15" s="78"/>
      <c r="L15" s="78"/>
    </row>
    <row r="16" spans="1:12" s="79" customFormat="1" ht="13" x14ac:dyDescent="0.3">
      <c r="A16" s="32" t="str">
        <f t="shared" si="0"/>
        <v>BookingRequestwaybillNumber</v>
      </c>
      <c r="B16" s="32" t="str">
        <f t="shared" si="1"/>
        <v>BookingRequest3</v>
      </c>
      <c r="C16" s="55">
        <f t="shared" si="2"/>
        <v>3</v>
      </c>
      <c r="D16" s="78">
        <v>1</v>
      </c>
      <c r="E16" s="78" t="s">
        <v>346</v>
      </c>
      <c r="F16" s="79" t="s">
        <v>249</v>
      </c>
      <c r="G16" s="80" t="s">
        <v>505</v>
      </c>
      <c r="H16" s="81" t="s">
        <v>473</v>
      </c>
      <c r="I16" s="81" t="s">
        <v>253</v>
      </c>
      <c r="J16" s="78" t="s">
        <v>4</v>
      </c>
      <c r="K16" s="78"/>
      <c r="L16" s="78"/>
    </row>
    <row r="17" spans="1:12" s="79" customFormat="1" ht="13" x14ac:dyDescent="0.3">
      <c r="A17" s="32" t="str">
        <f t="shared" si="0"/>
        <v>CarrierProduct</v>
      </c>
      <c r="B17" s="32" t="str">
        <f t="shared" si="1"/>
        <v>CarrierProduct0</v>
      </c>
      <c r="C17" s="55">
        <f t="shared" si="2"/>
        <v>0</v>
      </c>
      <c r="D17" s="78">
        <v>0</v>
      </c>
      <c r="E17" s="78" t="s">
        <v>346</v>
      </c>
      <c r="F17" s="79" t="s">
        <v>467</v>
      </c>
      <c r="G17" s="80"/>
      <c r="H17" s="81" t="s">
        <v>3</v>
      </c>
      <c r="I17" s="81" t="s">
        <v>333</v>
      </c>
      <c r="J17" s="78"/>
      <c r="K17" s="78"/>
      <c r="L17" s="78"/>
    </row>
    <row r="18" spans="1:12" s="79" customFormat="1" ht="13" x14ac:dyDescent="0.3">
      <c r="A18" s="32" t="str">
        <f t="shared" si="0"/>
        <v>CarrierProductproductCode</v>
      </c>
      <c r="B18" s="32" t="str">
        <f t="shared" si="1"/>
        <v>CarrierProduct1</v>
      </c>
      <c r="C18" s="55">
        <f t="shared" si="2"/>
        <v>1</v>
      </c>
      <c r="D18" s="78">
        <v>1</v>
      </c>
      <c r="E18" s="78" t="s">
        <v>346</v>
      </c>
      <c r="F18" s="79" t="s">
        <v>467</v>
      </c>
      <c r="G18" s="80" t="s">
        <v>507</v>
      </c>
      <c r="H18" s="81" t="s">
        <v>3</v>
      </c>
      <c r="I18" s="81" t="s">
        <v>310</v>
      </c>
      <c r="J18" s="78" t="s">
        <v>9</v>
      </c>
      <c r="K18" s="78"/>
      <c r="L18" s="78"/>
    </row>
    <row r="19" spans="1:12" s="79" customFormat="1" ht="13" x14ac:dyDescent="0.3">
      <c r="A19" s="32" t="str">
        <f t="shared" si="0"/>
        <v>CarrierProductproductDescription</v>
      </c>
      <c r="B19" s="32" t="str">
        <f t="shared" si="1"/>
        <v>CarrierProduct2</v>
      </c>
      <c r="C19" s="55">
        <f t="shared" si="2"/>
        <v>2</v>
      </c>
      <c r="D19" s="78">
        <v>1</v>
      </c>
      <c r="E19" s="78" t="s">
        <v>346</v>
      </c>
      <c r="F19" s="79" t="s">
        <v>467</v>
      </c>
      <c r="G19" s="80" t="s">
        <v>508</v>
      </c>
      <c r="H19" s="81" t="s">
        <v>3</v>
      </c>
      <c r="I19" s="81" t="s">
        <v>311</v>
      </c>
      <c r="J19" s="78" t="s">
        <v>9</v>
      </c>
      <c r="K19" s="78"/>
      <c r="L19" s="78"/>
    </row>
    <row r="20" spans="1:12" s="79" customFormat="1" ht="13" x14ac:dyDescent="0.3">
      <c r="A20" s="32" t="str">
        <f t="shared" si="0"/>
        <v>Characteristics</v>
      </c>
      <c r="B20" s="32" t="str">
        <f t="shared" si="1"/>
        <v>Characteristics0</v>
      </c>
      <c r="C20" s="55">
        <f t="shared" si="2"/>
        <v>0</v>
      </c>
      <c r="D20" s="78">
        <v>0</v>
      </c>
      <c r="E20" s="78" t="s">
        <v>346</v>
      </c>
      <c r="F20" s="79" t="s">
        <v>354</v>
      </c>
      <c r="G20" s="80"/>
      <c r="H20" s="81" t="s">
        <v>3</v>
      </c>
      <c r="I20" s="81" t="s">
        <v>15</v>
      </c>
      <c r="J20" s="78" t="s">
        <v>4</v>
      </c>
      <c r="K20" s="78"/>
      <c r="L20" s="78" t="s">
        <v>5</v>
      </c>
    </row>
    <row r="21" spans="1:12" s="79" customFormat="1" ht="13" x14ac:dyDescent="0.3">
      <c r="A21" s="32" t="str">
        <f t="shared" si="0"/>
        <v>CharacteristicscharacteristicsType</v>
      </c>
      <c r="B21" s="32" t="str">
        <f t="shared" si="1"/>
        <v>Characteristics1</v>
      </c>
      <c r="C21" s="55">
        <f t="shared" si="2"/>
        <v>1</v>
      </c>
      <c r="D21" s="78">
        <v>1</v>
      </c>
      <c r="E21" s="78" t="s">
        <v>346</v>
      </c>
      <c r="F21" s="79" t="s">
        <v>354</v>
      </c>
      <c r="G21" s="80" t="s">
        <v>509</v>
      </c>
      <c r="H21" s="81" t="s">
        <v>3</v>
      </c>
      <c r="I21" s="81" t="s">
        <v>16</v>
      </c>
      <c r="J21" s="78" t="s">
        <v>9</v>
      </c>
      <c r="K21" s="78"/>
      <c r="L21" s="78"/>
    </row>
    <row r="22" spans="1:12" s="79" customFormat="1" ht="13" x14ac:dyDescent="0.3">
      <c r="A22" s="32" t="str">
        <f t="shared" si="0"/>
        <v>Characteristicsvalue</v>
      </c>
      <c r="B22" s="32" t="str">
        <f t="shared" si="1"/>
        <v>Characteristics2</v>
      </c>
      <c r="C22" s="55">
        <f t="shared" si="2"/>
        <v>2</v>
      </c>
      <c r="D22" s="78">
        <v>1</v>
      </c>
      <c r="E22" s="78" t="s">
        <v>346</v>
      </c>
      <c r="F22" s="79" t="s">
        <v>354</v>
      </c>
      <c r="G22" s="80" t="s">
        <v>510</v>
      </c>
      <c r="H22" s="81" t="s">
        <v>3</v>
      </c>
      <c r="I22" s="81" t="s">
        <v>18</v>
      </c>
      <c r="J22" s="78" t="s">
        <v>9</v>
      </c>
      <c r="K22" s="78"/>
      <c r="L22" s="78"/>
    </row>
    <row r="23" spans="1:12" s="79" customFormat="1" ht="13" x14ac:dyDescent="0.3">
      <c r="A23" s="32" t="str">
        <f t="shared" si="0"/>
        <v>CO2CalcMethod</v>
      </c>
      <c r="B23" s="32" t="str">
        <f t="shared" si="1"/>
        <v>CO2CalcMethod0</v>
      </c>
      <c r="C23" s="55">
        <f t="shared" si="2"/>
        <v>0</v>
      </c>
      <c r="D23" s="78">
        <v>0</v>
      </c>
      <c r="E23" s="78" t="s">
        <v>346</v>
      </c>
      <c r="F23" s="79" t="s">
        <v>468</v>
      </c>
      <c r="G23" s="80"/>
      <c r="H23" s="81" t="s">
        <v>3</v>
      </c>
      <c r="I23" s="81" t="s">
        <v>218</v>
      </c>
      <c r="J23" s="78" t="s">
        <v>4</v>
      </c>
      <c r="K23" s="78"/>
      <c r="L23" s="78" t="s">
        <v>5</v>
      </c>
    </row>
    <row r="24" spans="1:12" s="79" customFormat="1" ht="13" x14ac:dyDescent="0.3">
      <c r="A24" s="32" t="str">
        <f t="shared" si="0"/>
        <v>CO2CalcMethodmethodName</v>
      </c>
      <c r="B24" s="32" t="str">
        <f t="shared" si="1"/>
        <v>CO2CalcMethod1</v>
      </c>
      <c r="C24" s="55">
        <f t="shared" si="2"/>
        <v>1</v>
      </c>
      <c r="D24" s="78">
        <v>1</v>
      </c>
      <c r="E24" s="78" t="s">
        <v>346</v>
      </c>
      <c r="F24" s="79" t="s">
        <v>468</v>
      </c>
      <c r="G24" s="80" t="s">
        <v>511</v>
      </c>
      <c r="H24" s="81" t="s">
        <v>3</v>
      </c>
      <c r="I24" s="81" t="s">
        <v>219</v>
      </c>
      <c r="J24" s="78" t="s">
        <v>9</v>
      </c>
      <c r="K24" s="78"/>
      <c r="L24" s="78"/>
    </row>
    <row r="25" spans="1:12" s="79" customFormat="1" ht="13" x14ac:dyDescent="0.3">
      <c r="A25" s="32" t="str">
        <f t="shared" si="0"/>
        <v>CO2CalcMethodmethodVersion</v>
      </c>
      <c r="B25" s="32" t="str">
        <f t="shared" si="1"/>
        <v>CO2CalcMethod2</v>
      </c>
      <c r="C25" s="55">
        <f t="shared" si="2"/>
        <v>2</v>
      </c>
      <c r="D25" s="78">
        <v>1</v>
      </c>
      <c r="E25" s="78" t="s">
        <v>346</v>
      </c>
      <c r="F25" s="79" t="s">
        <v>468</v>
      </c>
      <c r="G25" s="80" t="s">
        <v>512</v>
      </c>
      <c r="H25" s="81" t="s">
        <v>3</v>
      </c>
      <c r="I25" s="81" t="s">
        <v>220</v>
      </c>
      <c r="J25" s="78" t="s">
        <v>9</v>
      </c>
      <c r="K25" s="78"/>
      <c r="L25" s="78"/>
    </row>
    <row r="26" spans="1:12" s="79" customFormat="1" ht="13" x14ac:dyDescent="0.3">
      <c r="A26" s="32" t="str">
        <f t="shared" si="0"/>
        <v>CustomsInfo</v>
      </c>
      <c r="B26" s="32" t="str">
        <f t="shared" si="1"/>
        <v>CustomsInfo0</v>
      </c>
      <c r="C26" s="55">
        <f t="shared" si="2"/>
        <v>0</v>
      </c>
      <c r="D26" s="78">
        <v>0</v>
      </c>
      <c r="E26" s="78" t="s">
        <v>346</v>
      </c>
      <c r="F26" s="79" t="s">
        <v>240</v>
      </c>
      <c r="G26" s="80"/>
      <c r="H26" s="81" t="s">
        <v>3</v>
      </c>
      <c r="I26" s="81" t="s">
        <v>77</v>
      </c>
      <c r="J26" s="78" t="s">
        <v>4</v>
      </c>
      <c r="K26" s="78" t="s">
        <v>3</v>
      </c>
      <c r="L26" s="78"/>
    </row>
    <row r="27" spans="1:12" s="79" customFormat="1" ht="13" x14ac:dyDescent="0.3">
      <c r="A27" s="32" t="str">
        <f t="shared" si="0"/>
        <v>CustomsInfocustomsInfoContentCode</v>
      </c>
      <c r="B27" s="32" t="str">
        <f t="shared" si="1"/>
        <v>CustomsInfo1</v>
      </c>
      <c r="C27" s="55">
        <f t="shared" si="2"/>
        <v>1</v>
      </c>
      <c r="D27" s="78">
        <v>1</v>
      </c>
      <c r="E27" s="78" t="s">
        <v>346</v>
      </c>
      <c r="F27" s="79" t="s">
        <v>240</v>
      </c>
      <c r="G27" s="80" t="s">
        <v>513</v>
      </c>
      <c r="H27" s="81" t="s">
        <v>3</v>
      </c>
      <c r="I27" s="81" t="s">
        <v>165</v>
      </c>
      <c r="J27" s="78" t="s">
        <v>9</v>
      </c>
      <c r="K27" s="78" t="s">
        <v>3</v>
      </c>
      <c r="L27" s="78" t="s">
        <v>3</v>
      </c>
    </row>
    <row r="28" spans="1:12" s="79" customFormat="1" ht="13" x14ac:dyDescent="0.3">
      <c r="A28" s="32" t="str">
        <f t="shared" si="0"/>
        <v>CustomsInfocustomsInfoCountryCode</v>
      </c>
      <c r="B28" s="32" t="str">
        <f t="shared" si="1"/>
        <v>CustomsInfo2</v>
      </c>
      <c r="C28" s="55">
        <f t="shared" si="2"/>
        <v>2</v>
      </c>
      <c r="D28" s="78">
        <v>1</v>
      </c>
      <c r="E28" s="78" t="s">
        <v>346</v>
      </c>
      <c r="F28" s="79" t="s">
        <v>240</v>
      </c>
      <c r="G28" s="80" t="s">
        <v>514</v>
      </c>
      <c r="H28" s="81" t="s">
        <v>3</v>
      </c>
      <c r="I28" s="81" t="s">
        <v>358</v>
      </c>
      <c r="J28" s="78" t="s">
        <v>9</v>
      </c>
      <c r="K28" s="78"/>
      <c r="L28" s="78"/>
    </row>
    <row r="29" spans="1:12" s="79" customFormat="1" ht="13" x14ac:dyDescent="0.3">
      <c r="A29" s="32" t="str">
        <f t="shared" si="0"/>
        <v>CustomsInfocustomsInformation</v>
      </c>
      <c r="B29" s="32" t="str">
        <f t="shared" si="1"/>
        <v>CustomsInfo3</v>
      </c>
      <c r="C29" s="55">
        <f t="shared" si="2"/>
        <v>3</v>
      </c>
      <c r="D29" s="78">
        <v>1</v>
      </c>
      <c r="E29" s="78" t="s">
        <v>346</v>
      </c>
      <c r="F29" s="79" t="s">
        <v>240</v>
      </c>
      <c r="G29" s="80" t="s">
        <v>515</v>
      </c>
      <c r="H29" s="81" t="s">
        <v>3</v>
      </c>
      <c r="I29" s="81" t="s">
        <v>166</v>
      </c>
      <c r="J29" s="78" t="s">
        <v>9</v>
      </c>
      <c r="K29" s="78"/>
      <c r="L29" s="78" t="s">
        <v>3</v>
      </c>
    </row>
    <row r="30" spans="1:12" s="79" customFormat="1" ht="13" x14ac:dyDescent="0.3">
      <c r="A30" s="32" t="str">
        <f t="shared" si="0"/>
        <v>CustomsInfocustomsInfoSubjectCode</v>
      </c>
      <c r="B30" s="32" t="str">
        <f t="shared" si="1"/>
        <v>CustomsInfo4</v>
      </c>
      <c r="C30" s="55">
        <f t="shared" si="2"/>
        <v>4</v>
      </c>
      <c r="D30" s="78">
        <v>1</v>
      </c>
      <c r="E30" s="78" t="s">
        <v>346</v>
      </c>
      <c r="F30" s="79" t="s">
        <v>240</v>
      </c>
      <c r="G30" s="80" t="s">
        <v>516</v>
      </c>
      <c r="H30" s="81" t="s">
        <v>3</v>
      </c>
      <c r="I30" s="81" t="s">
        <v>164</v>
      </c>
      <c r="J30" s="78" t="s">
        <v>9</v>
      </c>
      <c r="K30" s="78" t="s">
        <v>3</v>
      </c>
      <c r="L30" s="78" t="s">
        <v>3</v>
      </c>
    </row>
    <row r="31" spans="1:12" s="79" customFormat="1" ht="13" x14ac:dyDescent="0.3">
      <c r="A31" s="32" t="str">
        <f t="shared" si="0"/>
        <v>CustomsInfocustomsNote</v>
      </c>
      <c r="B31" s="32" t="str">
        <f t="shared" si="1"/>
        <v>CustomsInfo5</v>
      </c>
      <c r="C31" s="55">
        <f t="shared" si="2"/>
        <v>5</v>
      </c>
      <c r="D31" s="78">
        <v>1</v>
      </c>
      <c r="E31" s="78" t="s">
        <v>346</v>
      </c>
      <c r="F31" s="79" t="s">
        <v>240</v>
      </c>
      <c r="G31" s="80" t="s">
        <v>517</v>
      </c>
      <c r="H31" s="81" t="s">
        <v>3</v>
      </c>
      <c r="I31" s="81" t="s">
        <v>167</v>
      </c>
      <c r="J31" s="78" t="s">
        <v>9</v>
      </c>
      <c r="K31" s="78"/>
      <c r="L31" s="78" t="s">
        <v>3</v>
      </c>
    </row>
    <row r="32" spans="1:12" s="79" customFormat="1" ht="13" x14ac:dyDescent="0.3">
      <c r="A32" s="32" t="str">
        <f t="shared" si="0"/>
        <v>DangerousGoods</v>
      </c>
      <c r="B32" s="32" t="str">
        <f t="shared" si="1"/>
        <v>DangerousGoods0</v>
      </c>
      <c r="C32" s="55">
        <f t="shared" si="2"/>
        <v>0</v>
      </c>
      <c r="D32" s="78">
        <v>0</v>
      </c>
      <c r="E32" s="78" t="s">
        <v>346</v>
      </c>
      <c r="F32" s="79" t="s">
        <v>266</v>
      </c>
      <c r="G32" s="80"/>
      <c r="H32" s="81" t="s">
        <v>3</v>
      </c>
      <c r="I32" s="81" t="s">
        <v>317</v>
      </c>
      <c r="J32" s="78"/>
      <c r="K32" s="78"/>
      <c r="L32" s="78"/>
    </row>
    <row r="33" spans="1:12" s="79" customFormat="1" ht="13" x14ac:dyDescent="0.3">
      <c r="A33" s="32" t="str">
        <f t="shared" si="0"/>
        <v>DangerousGoodsclassCode</v>
      </c>
      <c r="B33" s="32" t="str">
        <f t="shared" si="1"/>
        <v>DangerousGoods1</v>
      </c>
      <c r="C33" s="55">
        <f t="shared" si="2"/>
        <v>1</v>
      </c>
      <c r="D33" s="78">
        <v>1</v>
      </c>
      <c r="E33" s="78" t="s">
        <v>346</v>
      </c>
      <c r="F33" s="79" t="s">
        <v>266</v>
      </c>
      <c r="G33" s="80" t="s">
        <v>312</v>
      </c>
      <c r="H33" s="81" t="s">
        <v>3</v>
      </c>
      <c r="I33" s="81" t="s">
        <v>318</v>
      </c>
      <c r="J33" s="78" t="s">
        <v>9</v>
      </c>
      <c r="K33" s="78"/>
      <c r="L33" s="78"/>
    </row>
    <row r="34" spans="1:12" s="79" customFormat="1" ht="13" x14ac:dyDescent="0.3">
      <c r="A34" s="32" t="str">
        <f t="shared" si="0"/>
        <v>DangerousGoodsnetQuantity</v>
      </c>
      <c r="B34" s="32" t="str">
        <f t="shared" si="1"/>
        <v>DangerousGoods2</v>
      </c>
      <c r="C34" s="55">
        <f t="shared" si="2"/>
        <v>2</v>
      </c>
      <c r="D34" s="78">
        <v>1</v>
      </c>
      <c r="E34" s="78" t="s">
        <v>346</v>
      </c>
      <c r="F34" s="79" t="s">
        <v>266</v>
      </c>
      <c r="G34" s="80" t="s">
        <v>313</v>
      </c>
      <c r="H34" s="81" t="s">
        <v>3</v>
      </c>
      <c r="I34" s="81" t="s">
        <v>319</v>
      </c>
      <c r="J34" s="78" t="s">
        <v>9</v>
      </c>
      <c r="K34" s="78"/>
      <c r="L34" s="78"/>
    </row>
    <row r="35" spans="1:12" s="79" customFormat="1" ht="13" x14ac:dyDescent="0.3">
      <c r="A35" s="32" t="str">
        <f t="shared" si="0"/>
        <v>DangerousGoodspackingGroup</v>
      </c>
      <c r="B35" s="32" t="str">
        <f t="shared" si="1"/>
        <v>DangerousGoods3</v>
      </c>
      <c r="C35" s="55">
        <f t="shared" si="2"/>
        <v>3</v>
      </c>
      <c r="D35" s="78">
        <v>1</v>
      </c>
      <c r="E35" s="78" t="s">
        <v>346</v>
      </c>
      <c r="F35" s="79" t="s">
        <v>266</v>
      </c>
      <c r="G35" s="80" t="s">
        <v>314</v>
      </c>
      <c r="H35" s="81" t="s">
        <v>3</v>
      </c>
      <c r="I35" s="81" t="s">
        <v>321</v>
      </c>
      <c r="J35" s="78" t="s">
        <v>9</v>
      </c>
      <c r="K35" s="78"/>
      <c r="L35" s="78"/>
    </row>
    <row r="36" spans="1:12" s="79" customFormat="1" ht="13" x14ac:dyDescent="0.3">
      <c r="A36" s="32" t="str">
        <f t="shared" si="0"/>
        <v>DangerousGoodspackingInstruction</v>
      </c>
      <c r="B36" s="32" t="str">
        <f t="shared" si="1"/>
        <v>DangerousGoods4</v>
      </c>
      <c r="C36" s="55">
        <f t="shared" si="2"/>
        <v>4</v>
      </c>
      <c r="D36" s="78">
        <v>1</v>
      </c>
      <c r="E36" s="78" t="s">
        <v>346</v>
      </c>
      <c r="F36" s="79" t="s">
        <v>266</v>
      </c>
      <c r="G36" s="80" t="s">
        <v>315</v>
      </c>
      <c r="H36" s="81" t="s">
        <v>3</v>
      </c>
      <c r="I36" s="81" t="s">
        <v>320</v>
      </c>
      <c r="J36" s="78" t="s">
        <v>9</v>
      </c>
      <c r="K36" s="78"/>
      <c r="L36" s="78"/>
    </row>
    <row r="37" spans="1:12" s="79" customFormat="1" ht="13" x14ac:dyDescent="0.3">
      <c r="A37" s="32" t="str">
        <f t="shared" si="0"/>
        <v>DangerousGoodsquantityUnits</v>
      </c>
      <c r="B37" s="32" t="str">
        <f t="shared" si="1"/>
        <v>DangerousGoods5</v>
      </c>
      <c r="C37" s="55">
        <f t="shared" si="2"/>
        <v>5</v>
      </c>
      <c r="D37" s="78">
        <v>1</v>
      </c>
      <c r="E37" s="78" t="s">
        <v>346</v>
      </c>
      <c r="F37" s="79" t="s">
        <v>266</v>
      </c>
      <c r="G37" s="80" t="s">
        <v>316</v>
      </c>
      <c r="H37" s="81" t="s">
        <v>3</v>
      </c>
      <c r="I37" s="81" t="s">
        <v>322</v>
      </c>
      <c r="J37" s="78" t="s">
        <v>9</v>
      </c>
      <c r="K37" s="78"/>
      <c r="L37" s="78"/>
    </row>
    <row r="38" spans="1:12" s="79" customFormat="1" ht="13" x14ac:dyDescent="0.3">
      <c r="A38" s="32" t="str">
        <f t="shared" si="0"/>
        <v>DangerousGoodsuNNumber</v>
      </c>
      <c r="B38" s="32" t="str">
        <f t="shared" si="1"/>
        <v>DangerousGoods6</v>
      </c>
      <c r="C38" s="55">
        <f t="shared" si="2"/>
        <v>6</v>
      </c>
      <c r="D38" s="78">
        <v>1</v>
      </c>
      <c r="E38" s="78" t="s">
        <v>346</v>
      </c>
      <c r="F38" s="79" t="s">
        <v>266</v>
      </c>
      <c r="G38" s="80" t="s">
        <v>518</v>
      </c>
      <c r="H38" s="81" t="s">
        <v>3</v>
      </c>
      <c r="I38" s="81" t="s">
        <v>359</v>
      </c>
      <c r="J38" s="78" t="s">
        <v>9</v>
      </c>
      <c r="K38" s="78"/>
      <c r="L38" s="78"/>
    </row>
    <row r="39" spans="1:12" s="79" customFormat="1" ht="13" x14ac:dyDescent="0.3">
      <c r="A39" s="32" t="str">
        <f t="shared" si="0"/>
        <v>Insurance</v>
      </c>
      <c r="B39" s="32" t="str">
        <f t="shared" si="1"/>
        <v>Insurance0</v>
      </c>
      <c r="C39" s="55">
        <f t="shared" si="2"/>
        <v>0</v>
      </c>
      <c r="D39" s="78">
        <v>0</v>
      </c>
      <c r="E39" s="78" t="s">
        <v>346</v>
      </c>
      <c r="F39" s="79" t="s">
        <v>78</v>
      </c>
      <c r="G39" s="80"/>
      <c r="H39" s="81" t="s">
        <v>3</v>
      </c>
      <c r="I39" s="81" t="s">
        <v>79</v>
      </c>
      <c r="J39" s="78" t="s">
        <v>4</v>
      </c>
      <c r="K39" s="78" t="s">
        <v>3</v>
      </c>
      <c r="L39" s="78" t="s">
        <v>5</v>
      </c>
    </row>
    <row r="40" spans="1:12" s="28" customFormat="1" ht="13" x14ac:dyDescent="0.3">
      <c r="A40" s="32" t="str">
        <f t="shared" si="0"/>
        <v>InsurancecoveringParty</v>
      </c>
      <c r="B40" s="32" t="str">
        <f t="shared" si="1"/>
        <v>Insurance1</v>
      </c>
      <c r="C40" s="55">
        <f t="shared" si="2"/>
        <v>1</v>
      </c>
      <c r="D40" s="78">
        <v>1</v>
      </c>
      <c r="E40" s="78" t="s">
        <v>346</v>
      </c>
      <c r="F40" s="79" t="s">
        <v>78</v>
      </c>
      <c r="G40" s="80" t="s">
        <v>519</v>
      </c>
      <c r="H40" s="81" t="s">
        <v>474</v>
      </c>
      <c r="I40" s="81" t="s">
        <v>147</v>
      </c>
      <c r="J40" s="78" t="s">
        <v>7</v>
      </c>
      <c r="K40" s="78"/>
      <c r="L40" s="78" t="s">
        <v>3</v>
      </c>
    </row>
    <row r="41" spans="1:12" s="28" customFormat="1" ht="13" x14ac:dyDescent="0.3">
      <c r="A41" s="32" t="str">
        <f t="shared" si="0"/>
        <v>InsuranceinsuranceAmount</v>
      </c>
      <c r="B41" s="32" t="str">
        <f t="shared" si="1"/>
        <v>Insurance2</v>
      </c>
      <c r="C41" s="55">
        <f t="shared" si="2"/>
        <v>2</v>
      </c>
      <c r="D41" s="78">
        <v>1</v>
      </c>
      <c r="E41" s="78" t="s">
        <v>346</v>
      </c>
      <c r="F41" s="79" t="s">
        <v>78</v>
      </c>
      <c r="G41" s="80" t="s">
        <v>520</v>
      </c>
      <c r="H41" s="81" t="s">
        <v>17</v>
      </c>
      <c r="I41" s="81" t="s">
        <v>148</v>
      </c>
      <c r="J41" s="78" t="s">
        <v>7</v>
      </c>
      <c r="K41" s="78"/>
      <c r="L41" s="78" t="s">
        <v>3</v>
      </c>
    </row>
    <row r="42" spans="1:12" s="79" customFormat="1" ht="13" x14ac:dyDescent="0.3">
      <c r="A42" s="32" t="str">
        <f t="shared" si="0"/>
        <v>Item</v>
      </c>
      <c r="B42" s="32" t="str">
        <f t="shared" si="1"/>
        <v>Item0</v>
      </c>
      <c r="C42" s="55">
        <f t="shared" si="2"/>
        <v>0</v>
      </c>
      <c r="D42" s="78">
        <v>0</v>
      </c>
      <c r="E42" s="78" t="s">
        <v>346</v>
      </c>
      <c r="F42" s="79" t="s">
        <v>469</v>
      </c>
      <c r="G42" s="80"/>
      <c r="H42" s="81" t="s">
        <v>3</v>
      </c>
      <c r="I42" s="81" t="s">
        <v>25</v>
      </c>
      <c r="J42" s="78" t="s">
        <v>4</v>
      </c>
      <c r="K42" s="78"/>
      <c r="L42" s="78" t="s">
        <v>5</v>
      </c>
    </row>
    <row r="43" spans="1:12" s="79" customFormat="1" ht="13" x14ac:dyDescent="0.3">
      <c r="A43" s="32" t="str">
        <f t="shared" si="0"/>
        <v>ItembatchNumber</v>
      </c>
      <c r="B43" s="32" t="str">
        <f t="shared" si="1"/>
        <v>Item1</v>
      </c>
      <c r="C43" s="55">
        <f t="shared" si="2"/>
        <v>1</v>
      </c>
      <c r="D43" s="78">
        <v>1</v>
      </c>
      <c r="E43" s="78" t="s">
        <v>346</v>
      </c>
      <c r="F43" s="79" t="s">
        <v>469</v>
      </c>
      <c r="G43" s="80" t="s">
        <v>521</v>
      </c>
      <c r="H43" s="81" t="s">
        <v>3</v>
      </c>
      <c r="I43" s="81" t="s">
        <v>27</v>
      </c>
      <c r="J43" s="78" t="s">
        <v>9</v>
      </c>
      <c r="K43" s="78" t="s">
        <v>3</v>
      </c>
      <c r="L43" s="78" t="s">
        <v>3</v>
      </c>
    </row>
    <row r="44" spans="1:12" s="79" customFormat="1" ht="13" x14ac:dyDescent="0.3">
      <c r="A44" s="32" t="str">
        <f t="shared" si="0"/>
        <v>Itemdimensions</v>
      </c>
      <c r="B44" s="32" t="str">
        <f t="shared" si="1"/>
        <v>Item2</v>
      </c>
      <c r="C44" s="55">
        <f t="shared" si="2"/>
        <v>2</v>
      </c>
      <c r="D44" s="78">
        <v>1</v>
      </c>
      <c r="E44" s="78" t="s">
        <v>346</v>
      </c>
      <c r="F44" s="79" t="s">
        <v>469</v>
      </c>
      <c r="G44" s="80" t="s">
        <v>522</v>
      </c>
      <c r="H44" s="81" t="s">
        <v>20</v>
      </c>
      <c r="I44" s="81" t="s">
        <v>226</v>
      </c>
      <c r="J44" s="78" t="s">
        <v>7</v>
      </c>
      <c r="K44" s="78"/>
      <c r="L44" s="78"/>
    </row>
    <row r="45" spans="1:12" s="27" customFormat="1" ht="13" x14ac:dyDescent="0.3">
      <c r="A45" s="32" t="str">
        <f t="shared" si="0"/>
        <v>Itemevent</v>
      </c>
      <c r="B45" s="32" t="str">
        <f t="shared" si="1"/>
        <v>Item3</v>
      </c>
      <c r="C45" s="55">
        <f t="shared" si="2"/>
        <v>3</v>
      </c>
      <c r="D45" s="78">
        <v>1</v>
      </c>
      <c r="E45" s="78" t="s">
        <v>346</v>
      </c>
      <c r="F45" s="79" t="s">
        <v>469</v>
      </c>
      <c r="G45" s="80" t="s">
        <v>499</v>
      </c>
      <c r="H45" s="81" t="s">
        <v>35</v>
      </c>
      <c r="I45" s="81" t="s">
        <v>36</v>
      </c>
      <c r="J45" s="78" t="s">
        <v>7</v>
      </c>
      <c r="K45" s="78"/>
      <c r="L45" s="78" t="s">
        <v>5</v>
      </c>
    </row>
    <row r="46" spans="1:12" s="79" customFormat="1" ht="13" x14ac:dyDescent="0.3">
      <c r="A46" s="32" t="str">
        <f t="shared" si="0"/>
        <v>ItemisInPiece</v>
      </c>
      <c r="B46" s="32" t="str">
        <f t="shared" si="1"/>
        <v>Item4</v>
      </c>
      <c r="C46" s="55">
        <f t="shared" si="2"/>
        <v>4</v>
      </c>
      <c r="D46" s="78">
        <v>1</v>
      </c>
      <c r="E46" s="78" t="s">
        <v>346</v>
      </c>
      <c r="F46" s="79" t="s">
        <v>469</v>
      </c>
      <c r="G46" s="80" t="s">
        <v>523</v>
      </c>
      <c r="H46" s="81" t="s">
        <v>356</v>
      </c>
      <c r="I46" s="81" t="s">
        <v>223</v>
      </c>
      <c r="J46" s="78" t="s">
        <v>7</v>
      </c>
      <c r="K46" s="78"/>
      <c r="L46" s="78"/>
    </row>
    <row r="47" spans="1:12" s="79" customFormat="1" ht="13" x14ac:dyDescent="0.3">
      <c r="A47" s="32" t="str">
        <f t="shared" si="0"/>
        <v>ItemlotNumber</v>
      </c>
      <c r="B47" s="32" t="str">
        <f t="shared" si="1"/>
        <v>Item5</v>
      </c>
      <c r="C47" s="55">
        <f t="shared" si="2"/>
        <v>5</v>
      </c>
      <c r="D47" s="78">
        <v>1</v>
      </c>
      <c r="E47" s="78" t="s">
        <v>346</v>
      </c>
      <c r="F47" s="79" t="s">
        <v>469</v>
      </c>
      <c r="G47" s="80" t="s">
        <v>524</v>
      </c>
      <c r="H47" s="81" t="s">
        <v>3</v>
      </c>
      <c r="I47" s="81" t="s">
        <v>28</v>
      </c>
      <c r="J47" s="78" t="s">
        <v>9</v>
      </c>
      <c r="K47" s="78" t="s">
        <v>3</v>
      </c>
      <c r="L47" s="78" t="s">
        <v>3</v>
      </c>
    </row>
    <row r="48" spans="1:12" s="79" customFormat="1" ht="13" x14ac:dyDescent="0.3">
      <c r="A48" s="32" t="str">
        <f t="shared" si="0"/>
        <v>ItemotherIdentifier</v>
      </c>
      <c r="B48" s="32" t="str">
        <f t="shared" si="1"/>
        <v>Item6</v>
      </c>
      <c r="C48" s="55">
        <f t="shared" si="2"/>
        <v>6</v>
      </c>
      <c r="D48" s="78">
        <v>1</v>
      </c>
      <c r="E48" s="78" t="s">
        <v>346</v>
      </c>
      <c r="F48" s="79" t="s">
        <v>469</v>
      </c>
      <c r="G48" s="80" t="s">
        <v>525</v>
      </c>
      <c r="H48" s="81" t="s">
        <v>12</v>
      </c>
      <c r="I48" s="81" t="s">
        <v>26</v>
      </c>
      <c r="J48" s="78" t="s">
        <v>7</v>
      </c>
      <c r="K48" s="78" t="s">
        <v>3</v>
      </c>
      <c r="L48" s="78" t="s">
        <v>5</v>
      </c>
    </row>
    <row r="49" spans="1:12" s="79" customFormat="1" ht="13" x14ac:dyDescent="0.3">
      <c r="A49" s="32" t="str">
        <f t="shared" si="0"/>
        <v>Itemproduct</v>
      </c>
      <c r="B49" s="32" t="str">
        <f t="shared" si="1"/>
        <v>Item7</v>
      </c>
      <c r="C49" s="55">
        <f t="shared" si="2"/>
        <v>7</v>
      </c>
      <c r="D49" s="78">
        <v>1</v>
      </c>
      <c r="E49" s="78" t="s">
        <v>346</v>
      </c>
      <c r="F49" s="79" t="s">
        <v>469</v>
      </c>
      <c r="G49" s="80" t="s">
        <v>526</v>
      </c>
      <c r="H49" s="81" t="s">
        <v>34</v>
      </c>
      <c r="I49" s="81" t="s">
        <v>224</v>
      </c>
      <c r="J49" s="78" t="s">
        <v>7</v>
      </c>
      <c r="K49" s="78" t="s">
        <v>69</v>
      </c>
      <c r="L49" s="78"/>
    </row>
    <row r="50" spans="1:12" s="79" customFormat="1" ht="13" x14ac:dyDescent="0.3">
      <c r="A50" s="32" t="str">
        <f t="shared" si="0"/>
        <v>ItemproductExpiryDate</v>
      </c>
      <c r="B50" s="32" t="str">
        <f t="shared" si="1"/>
        <v>Item8</v>
      </c>
      <c r="C50" s="55">
        <f t="shared" si="2"/>
        <v>8</v>
      </c>
      <c r="D50" s="78">
        <v>1</v>
      </c>
      <c r="E50" s="78" t="s">
        <v>346</v>
      </c>
      <c r="F50" s="79" t="s">
        <v>469</v>
      </c>
      <c r="G50" s="80" t="s">
        <v>527</v>
      </c>
      <c r="H50" s="81" t="s">
        <v>3</v>
      </c>
      <c r="I50" s="81" t="s">
        <v>31</v>
      </c>
      <c r="J50" s="78" t="s">
        <v>29</v>
      </c>
      <c r="K50" s="78" t="s">
        <v>3</v>
      </c>
      <c r="L50" s="78" t="s">
        <v>3</v>
      </c>
    </row>
    <row r="51" spans="1:12" s="79" customFormat="1" ht="13" x14ac:dyDescent="0.3">
      <c r="A51" s="32" t="str">
        <f t="shared" si="0"/>
        <v>ItemproductionCountry</v>
      </c>
      <c r="B51" s="32" t="str">
        <f t="shared" si="1"/>
        <v>Item9</v>
      </c>
      <c r="C51" s="55">
        <f t="shared" si="2"/>
        <v>9</v>
      </c>
      <c r="D51" s="78">
        <v>1</v>
      </c>
      <c r="E51" s="78" t="s">
        <v>346</v>
      </c>
      <c r="F51" s="79" t="s">
        <v>469</v>
      </c>
      <c r="G51" s="80" t="s">
        <v>528</v>
      </c>
      <c r="H51" s="81" t="s">
        <v>103</v>
      </c>
      <c r="I51" s="81" t="s">
        <v>32</v>
      </c>
      <c r="J51" s="78" t="s">
        <v>7</v>
      </c>
      <c r="K51" s="78"/>
      <c r="L51" s="78"/>
    </row>
    <row r="52" spans="1:12" s="79" customFormat="1" ht="13" x14ac:dyDescent="0.3">
      <c r="A52" s="32" t="str">
        <f t="shared" si="0"/>
        <v>ItemproductionDate</v>
      </c>
      <c r="B52" s="32" t="str">
        <f t="shared" si="1"/>
        <v>Item10</v>
      </c>
      <c r="C52" s="55">
        <f t="shared" si="2"/>
        <v>10</v>
      </c>
      <c r="D52" s="78">
        <v>1</v>
      </c>
      <c r="E52" s="78" t="s">
        <v>346</v>
      </c>
      <c r="F52" s="79" t="s">
        <v>469</v>
      </c>
      <c r="G52" s="80" t="s">
        <v>529</v>
      </c>
      <c r="H52" s="81" t="s">
        <v>3</v>
      </c>
      <c r="I52" s="81" t="s">
        <v>30</v>
      </c>
      <c r="J52" s="78" t="s">
        <v>29</v>
      </c>
      <c r="K52" s="78" t="s">
        <v>3</v>
      </c>
      <c r="L52" s="78" t="s">
        <v>3</v>
      </c>
    </row>
    <row r="53" spans="1:12" s="79" customFormat="1" ht="13" x14ac:dyDescent="0.3">
      <c r="A53" s="32" t="str">
        <f t="shared" si="0"/>
        <v>ItemquantityForUnitPrice</v>
      </c>
      <c r="B53" s="32" t="str">
        <f t="shared" si="1"/>
        <v>Item11</v>
      </c>
      <c r="C53" s="55">
        <f t="shared" si="2"/>
        <v>11</v>
      </c>
      <c r="D53" s="78">
        <v>1</v>
      </c>
      <c r="E53" s="78" t="s">
        <v>346</v>
      </c>
      <c r="F53" s="79" t="s">
        <v>469</v>
      </c>
      <c r="G53" s="80" t="s">
        <v>530</v>
      </c>
      <c r="H53" s="81" t="s">
        <v>3</v>
      </c>
      <c r="I53" s="81" t="s">
        <v>24</v>
      </c>
      <c r="J53" s="78" t="s">
        <v>23</v>
      </c>
      <c r="K53" s="78"/>
      <c r="L53" s="78"/>
    </row>
    <row r="54" spans="1:12" s="79" customFormat="1" ht="13" x14ac:dyDescent="0.3">
      <c r="A54" s="32" t="str">
        <f t="shared" si="0"/>
        <v>ItemtargetCountry</v>
      </c>
      <c r="B54" s="32" t="str">
        <f t="shared" si="1"/>
        <v>Item12</v>
      </c>
      <c r="C54" s="55">
        <f t="shared" si="2"/>
        <v>12</v>
      </c>
      <c r="D54" s="78">
        <v>1</v>
      </c>
      <c r="E54" s="78" t="s">
        <v>346</v>
      </c>
      <c r="F54" s="79" t="s">
        <v>469</v>
      </c>
      <c r="G54" s="80" t="s">
        <v>531</v>
      </c>
      <c r="H54" s="81" t="s">
        <v>103</v>
      </c>
      <c r="I54" s="81" t="s">
        <v>33</v>
      </c>
      <c r="J54" s="78" t="s">
        <v>7</v>
      </c>
      <c r="K54" s="78"/>
      <c r="L54" s="78"/>
    </row>
    <row r="55" spans="1:12" s="79" customFormat="1" ht="13" x14ac:dyDescent="0.3">
      <c r="A55" s="32" t="str">
        <f t="shared" si="0"/>
        <v>ItemunitPrice</v>
      </c>
      <c r="B55" s="32" t="str">
        <f t="shared" si="1"/>
        <v>Item13</v>
      </c>
      <c r="C55" s="55">
        <f t="shared" si="2"/>
        <v>13</v>
      </c>
      <c r="D55" s="78">
        <v>1</v>
      </c>
      <c r="E55" s="78" t="s">
        <v>346</v>
      </c>
      <c r="F55" s="79" t="s">
        <v>469</v>
      </c>
      <c r="G55" s="80" t="s">
        <v>532</v>
      </c>
      <c r="H55" s="81" t="s">
        <v>17</v>
      </c>
      <c r="I55" s="81" t="s">
        <v>22</v>
      </c>
      <c r="J55" s="78" t="s">
        <v>7</v>
      </c>
      <c r="K55" s="78"/>
      <c r="L55" s="78"/>
    </row>
    <row r="56" spans="1:12" s="79" customFormat="1" ht="13" x14ac:dyDescent="0.3">
      <c r="A56" s="32" t="str">
        <f t="shared" si="0"/>
        <v>Itemweight</v>
      </c>
      <c r="B56" s="32" t="str">
        <f t="shared" si="1"/>
        <v>Item14</v>
      </c>
      <c r="C56" s="55">
        <f t="shared" si="2"/>
        <v>14</v>
      </c>
      <c r="D56" s="78">
        <v>1</v>
      </c>
      <c r="E56" s="78" t="s">
        <v>346</v>
      </c>
      <c r="F56" s="79" t="s">
        <v>469</v>
      </c>
      <c r="G56" s="80" t="s">
        <v>533</v>
      </c>
      <c r="H56" s="81" t="s">
        <v>17</v>
      </c>
      <c r="I56" s="81" t="s">
        <v>225</v>
      </c>
      <c r="J56" s="78" t="s">
        <v>7</v>
      </c>
      <c r="K56" s="78"/>
      <c r="L56" s="78"/>
    </row>
    <row r="57" spans="1:12" s="79" customFormat="1" ht="13" x14ac:dyDescent="0.3">
      <c r="A57" s="32" t="str">
        <f t="shared" si="0"/>
        <v>Offer</v>
      </c>
      <c r="B57" s="32" t="str">
        <f t="shared" si="1"/>
        <v>Offer0</v>
      </c>
      <c r="C57" s="55">
        <f t="shared" si="2"/>
        <v>0</v>
      </c>
      <c r="D57" s="78">
        <v>0</v>
      </c>
      <c r="E57" s="78" t="s">
        <v>346</v>
      </c>
      <c r="F57" s="79" t="s">
        <v>251</v>
      </c>
      <c r="G57" s="80"/>
      <c r="H57" s="81" t="s">
        <v>3</v>
      </c>
      <c r="I57" s="81" t="s">
        <v>334</v>
      </c>
      <c r="J57" s="78"/>
      <c r="K57" s="78"/>
      <c r="L57" s="78"/>
    </row>
    <row r="58" spans="1:12" s="79" customFormat="1" ht="13" x14ac:dyDescent="0.3">
      <c r="A58" s="32" t="str">
        <f t="shared" si="0"/>
        <v>OffercarirerProductInfo</v>
      </c>
      <c r="B58" s="32" t="str">
        <f t="shared" si="1"/>
        <v>Offer1</v>
      </c>
      <c r="C58" s="55">
        <f t="shared" si="2"/>
        <v>1</v>
      </c>
      <c r="D58" s="78">
        <v>1</v>
      </c>
      <c r="E58" s="78" t="s">
        <v>346</v>
      </c>
      <c r="F58" s="79" t="s">
        <v>251</v>
      </c>
      <c r="G58" s="80" t="s">
        <v>534</v>
      </c>
      <c r="H58" s="81" t="s">
        <v>535</v>
      </c>
      <c r="I58" s="81" t="s">
        <v>256</v>
      </c>
      <c r="J58" s="78" t="s">
        <v>4</v>
      </c>
      <c r="K58" s="78"/>
      <c r="L58" s="78" t="s">
        <v>5</v>
      </c>
    </row>
    <row r="59" spans="1:12" s="79" customFormat="1" ht="13" x14ac:dyDescent="0.3">
      <c r="A59" s="32" t="str">
        <f t="shared" si="0"/>
        <v>Offercommodity</v>
      </c>
      <c r="B59" s="32" t="str">
        <f t="shared" si="1"/>
        <v>Offer2</v>
      </c>
      <c r="C59" s="55">
        <f t="shared" si="2"/>
        <v>2</v>
      </c>
      <c r="D59" s="78">
        <v>1</v>
      </c>
      <c r="E59" s="78" t="s">
        <v>346</v>
      </c>
      <c r="F59" s="79" t="s">
        <v>251</v>
      </c>
      <c r="G59" s="80" t="s">
        <v>536</v>
      </c>
      <c r="H59" s="81" t="s">
        <v>34</v>
      </c>
      <c r="I59" s="81" t="s">
        <v>265</v>
      </c>
      <c r="J59" s="78" t="s">
        <v>4</v>
      </c>
      <c r="K59" s="78"/>
      <c r="L59" s="78"/>
    </row>
    <row r="60" spans="1:12" s="79" customFormat="1" ht="13" x14ac:dyDescent="0.3">
      <c r="A60" s="32" t="str">
        <f t="shared" si="0"/>
        <v>OfferdangerousGoods</v>
      </c>
      <c r="B60" s="32" t="str">
        <f t="shared" si="1"/>
        <v>Offer3</v>
      </c>
      <c r="C60" s="55">
        <f t="shared" si="2"/>
        <v>3</v>
      </c>
      <c r="D60" s="78">
        <v>1</v>
      </c>
      <c r="E60" s="78" t="s">
        <v>346</v>
      </c>
      <c r="F60" s="79" t="s">
        <v>251</v>
      </c>
      <c r="G60" s="80" t="s">
        <v>537</v>
      </c>
      <c r="H60" s="81" t="s">
        <v>266</v>
      </c>
      <c r="I60" s="81" t="s">
        <v>267</v>
      </c>
      <c r="J60" s="78" t="s">
        <v>4</v>
      </c>
      <c r="K60" s="78"/>
      <c r="L60" s="78"/>
    </row>
    <row r="61" spans="1:12" s="79" customFormat="1" ht="13" x14ac:dyDescent="0.3">
      <c r="A61" s="32" t="str">
        <f t="shared" si="0"/>
        <v>Offerprice</v>
      </c>
      <c r="B61" s="32" t="str">
        <f t="shared" si="1"/>
        <v>Offer4</v>
      </c>
      <c r="C61" s="55">
        <f t="shared" si="2"/>
        <v>4</v>
      </c>
      <c r="D61" s="78">
        <v>1</v>
      </c>
      <c r="E61" s="78" t="s">
        <v>346</v>
      </c>
      <c r="F61" s="79" t="s">
        <v>251</v>
      </c>
      <c r="G61" s="80" t="s">
        <v>503</v>
      </c>
      <c r="H61" s="81" t="s">
        <v>21</v>
      </c>
      <c r="I61" s="81" t="s">
        <v>255</v>
      </c>
      <c r="J61" s="78" t="s">
        <v>4</v>
      </c>
      <c r="K61" s="78"/>
      <c r="L61" s="78"/>
    </row>
    <row r="62" spans="1:12" s="79" customFormat="1" ht="13" x14ac:dyDescent="0.3">
      <c r="A62" s="32" t="str">
        <f t="shared" si="0"/>
        <v>OfferrequestMatchInd</v>
      </c>
      <c r="B62" s="32" t="str">
        <f t="shared" si="1"/>
        <v>Offer5</v>
      </c>
      <c r="C62" s="55">
        <f t="shared" si="2"/>
        <v>5</v>
      </c>
      <c r="D62" s="78">
        <v>1</v>
      </c>
      <c r="E62" s="78" t="s">
        <v>346</v>
      </c>
      <c r="F62" s="79" t="s">
        <v>251</v>
      </c>
      <c r="G62" s="80" t="s">
        <v>538</v>
      </c>
      <c r="H62" s="81" t="s">
        <v>3</v>
      </c>
      <c r="I62" s="81" t="s">
        <v>260</v>
      </c>
      <c r="J62" s="78" t="s">
        <v>259</v>
      </c>
      <c r="K62" s="78"/>
      <c r="L62" s="78"/>
    </row>
    <row r="63" spans="1:12" s="79" customFormat="1" ht="13" x14ac:dyDescent="0.3">
      <c r="A63" s="32" t="str">
        <f t="shared" si="0"/>
        <v>Offerrouting</v>
      </c>
      <c r="B63" s="32" t="str">
        <f t="shared" si="1"/>
        <v>Offer6</v>
      </c>
      <c r="C63" s="55">
        <f t="shared" si="2"/>
        <v>6</v>
      </c>
      <c r="D63" s="78">
        <v>1</v>
      </c>
      <c r="E63" s="78" t="s">
        <v>346</v>
      </c>
      <c r="F63" s="79" t="s">
        <v>251</v>
      </c>
      <c r="G63" s="80" t="s">
        <v>539</v>
      </c>
      <c r="H63" s="81" t="s">
        <v>205</v>
      </c>
      <c r="I63" s="81" t="s">
        <v>258</v>
      </c>
      <c r="J63" s="78" t="s">
        <v>4</v>
      </c>
      <c r="K63" s="78"/>
      <c r="L63" s="78"/>
    </row>
    <row r="64" spans="1:12" s="79" customFormat="1" ht="13" x14ac:dyDescent="0.3">
      <c r="A64" s="32" t="str">
        <f t="shared" si="0"/>
        <v>OffersecurityState</v>
      </c>
      <c r="B64" s="32" t="str">
        <f t="shared" si="1"/>
        <v>Offer7</v>
      </c>
      <c r="C64" s="55">
        <f t="shared" si="2"/>
        <v>7</v>
      </c>
      <c r="D64" s="78">
        <v>1</v>
      </c>
      <c r="E64" s="78" t="s">
        <v>346</v>
      </c>
      <c r="F64" s="79" t="s">
        <v>251</v>
      </c>
      <c r="G64" s="80" t="s">
        <v>540</v>
      </c>
      <c r="H64" s="81" t="s">
        <v>3</v>
      </c>
      <c r="I64" s="81" t="s">
        <v>261</v>
      </c>
      <c r="J64" s="78" t="s">
        <v>9</v>
      </c>
      <c r="K64" s="78"/>
      <c r="L64" s="78"/>
    </row>
    <row r="65" spans="1:12" s="28" customFormat="1" ht="13" x14ac:dyDescent="0.3">
      <c r="A65" s="32" t="str">
        <f t="shared" si="0"/>
        <v>OfferserviceRequest</v>
      </c>
      <c r="B65" s="32" t="str">
        <f t="shared" si="1"/>
        <v>Offer8</v>
      </c>
      <c r="C65" s="55">
        <f t="shared" si="2"/>
        <v>8</v>
      </c>
      <c r="D65" s="78">
        <v>1</v>
      </c>
      <c r="E65" s="78" t="s">
        <v>346</v>
      </c>
      <c r="F65" s="79" t="s">
        <v>251</v>
      </c>
      <c r="G65" s="80" t="s">
        <v>541</v>
      </c>
      <c r="H65" s="81" t="s">
        <v>542</v>
      </c>
      <c r="I65" s="81" t="s">
        <v>263</v>
      </c>
      <c r="J65" s="78" t="s">
        <v>4</v>
      </c>
      <c r="K65" s="78"/>
      <c r="L65" s="78"/>
    </row>
    <row r="66" spans="1:12" s="28" customFormat="1" ht="13" x14ac:dyDescent="0.3">
      <c r="A66" s="32" t="str">
        <f t="shared" si="0"/>
        <v>OffershipmentDetails</v>
      </c>
      <c r="B66" s="32" t="str">
        <f t="shared" si="1"/>
        <v>Offer9</v>
      </c>
      <c r="C66" s="55">
        <f t="shared" si="2"/>
        <v>9</v>
      </c>
      <c r="D66" s="78">
        <v>1</v>
      </c>
      <c r="E66" s="78" t="s">
        <v>346</v>
      </c>
      <c r="F66" s="79" t="s">
        <v>251</v>
      </c>
      <c r="G66" s="80" t="s">
        <v>543</v>
      </c>
      <c r="H66" s="81" t="s">
        <v>472</v>
      </c>
      <c r="I66" s="81" t="s">
        <v>264</v>
      </c>
      <c r="J66" s="78" t="s">
        <v>4</v>
      </c>
      <c r="K66" s="78"/>
      <c r="L66" s="78"/>
    </row>
    <row r="67" spans="1:12" s="79" customFormat="1" ht="13" x14ac:dyDescent="0.3">
      <c r="A67" s="32" t="str">
        <f t="shared" si="0"/>
        <v>OfferspecialHandling</v>
      </c>
      <c r="B67" s="32" t="str">
        <f t="shared" si="1"/>
        <v>Offer10</v>
      </c>
      <c r="C67" s="55">
        <f t="shared" si="2"/>
        <v>10</v>
      </c>
      <c r="D67" s="78">
        <v>1</v>
      </c>
      <c r="E67" s="78" t="s">
        <v>346</v>
      </c>
      <c r="F67" s="79" t="s">
        <v>251</v>
      </c>
      <c r="G67" s="80" t="s">
        <v>544</v>
      </c>
      <c r="H67" s="81" t="s">
        <v>545</v>
      </c>
      <c r="I67" s="81" t="s">
        <v>262</v>
      </c>
      <c r="J67" s="78" t="s">
        <v>4</v>
      </c>
      <c r="K67" s="78"/>
      <c r="L67" s="78"/>
    </row>
    <row r="68" spans="1:12" s="28" customFormat="1" ht="13" x14ac:dyDescent="0.3">
      <c r="A68" s="32" t="str">
        <f t="shared" ref="A68:A131" si="3">F68&amp;G68</f>
        <v>OffertransportMovement</v>
      </c>
      <c r="B68" s="32" t="str">
        <f t="shared" ref="B68:B131" si="4">F68&amp;C68</f>
        <v>Offer11</v>
      </c>
      <c r="C68" s="55">
        <f t="shared" si="2"/>
        <v>11</v>
      </c>
      <c r="D68" s="78">
        <v>1</v>
      </c>
      <c r="E68" s="78" t="s">
        <v>346</v>
      </c>
      <c r="F68" s="79" t="s">
        <v>251</v>
      </c>
      <c r="G68" s="80" t="s">
        <v>546</v>
      </c>
      <c r="H68" s="81" t="s">
        <v>49</v>
      </c>
      <c r="I68" s="81" t="s">
        <v>254</v>
      </c>
      <c r="J68" s="78" t="s">
        <v>4</v>
      </c>
      <c r="K68" s="78"/>
      <c r="L68" s="78"/>
    </row>
    <row r="69" spans="1:12" s="28" customFormat="1" ht="13" x14ac:dyDescent="0.3">
      <c r="A69" s="32" t="str">
        <f t="shared" si="3"/>
        <v>Offerunits</v>
      </c>
      <c r="B69" s="32" t="str">
        <f t="shared" si="4"/>
        <v>Offer12</v>
      </c>
      <c r="C69" s="55">
        <f t="shared" ref="C69:C132" si="5">IF(D69=0,0,C68+1)</f>
        <v>12</v>
      </c>
      <c r="D69" s="78">
        <v>1</v>
      </c>
      <c r="E69" s="78" t="s">
        <v>346</v>
      </c>
      <c r="F69" s="79" t="s">
        <v>251</v>
      </c>
      <c r="G69" s="80" t="s">
        <v>547</v>
      </c>
      <c r="H69" s="81" t="s">
        <v>17</v>
      </c>
      <c r="I69" s="81" t="s">
        <v>257</v>
      </c>
      <c r="J69" s="78" t="s">
        <v>4</v>
      </c>
      <c r="K69" s="78"/>
      <c r="L69" s="78" t="s">
        <v>5</v>
      </c>
    </row>
    <row r="70" spans="1:12" s="28" customFormat="1" ht="13" x14ac:dyDescent="0.3">
      <c r="A70" s="32" t="str">
        <f t="shared" si="3"/>
        <v>PackagingType</v>
      </c>
      <c r="B70" s="32" t="str">
        <f t="shared" si="4"/>
        <v>PackagingType0</v>
      </c>
      <c r="C70" s="55">
        <f t="shared" si="5"/>
        <v>0</v>
      </c>
      <c r="D70" s="78">
        <v>0</v>
      </c>
      <c r="E70" s="78" t="s">
        <v>346</v>
      </c>
      <c r="F70" s="79" t="s">
        <v>45</v>
      </c>
      <c r="G70" s="80"/>
      <c r="H70" s="81" t="s">
        <v>3</v>
      </c>
      <c r="I70" s="81" t="s">
        <v>46</v>
      </c>
      <c r="J70" s="78" t="s">
        <v>4</v>
      </c>
      <c r="K70" s="78"/>
      <c r="L70" s="78"/>
    </row>
    <row r="71" spans="1:12" s="79" customFormat="1" ht="13" x14ac:dyDescent="0.3">
      <c r="A71" s="32" t="str">
        <f t="shared" si="3"/>
        <v>PackagingTypecode</v>
      </c>
      <c r="B71" s="32" t="str">
        <f t="shared" si="4"/>
        <v>PackagingType1</v>
      </c>
      <c r="C71" s="55">
        <f t="shared" si="5"/>
        <v>1</v>
      </c>
      <c r="D71" s="78">
        <v>1</v>
      </c>
      <c r="E71" s="78" t="s">
        <v>346</v>
      </c>
      <c r="F71" s="79" t="s">
        <v>45</v>
      </c>
      <c r="G71" s="80" t="s">
        <v>548</v>
      </c>
      <c r="H71" s="81" t="s">
        <v>3</v>
      </c>
      <c r="I71" s="81" t="s">
        <v>207</v>
      </c>
      <c r="J71" s="78" t="s">
        <v>9</v>
      </c>
      <c r="K71" s="78"/>
      <c r="L71" s="78" t="s">
        <v>3</v>
      </c>
    </row>
    <row r="72" spans="1:12" s="79" customFormat="1" ht="13" x14ac:dyDescent="0.3">
      <c r="A72" s="32" t="str">
        <f t="shared" si="3"/>
        <v>PackagingTypedescription</v>
      </c>
      <c r="B72" s="32" t="str">
        <f t="shared" si="4"/>
        <v>PackagingType2</v>
      </c>
      <c r="C72" s="55">
        <f t="shared" si="5"/>
        <v>2</v>
      </c>
      <c r="D72" s="78">
        <v>1</v>
      </c>
      <c r="E72" s="78" t="s">
        <v>346</v>
      </c>
      <c r="F72" s="79" t="s">
        <v>45</v>
      </c>
      <c r="G72" s="80" t="s">
        <v>549</v>
      </c>
      <c r="H72" s="81" t="s">
        <v>3</v>
      </c>
      <c r="I72" s="81" t="s">
        <v>47</v>
      </c>
      <c r="J72" s="78" t="s">
        <v>9</v>
      </c>
      <c r="K72" s="78"/>
      <c r="L72" s="78" t="s">
        <v>3</v>
      </c>
    </row>
    <row r="73" spans="1:12" s="79" customFormat="1" ht="13" x14ac:dyDescent="0.3">
      <c r="A73" s="32" t="str">
        <f t="shared" si="3"/>
        <v>Piece</v>
      </c>
      <c r="B73" s="32" t="str">
        <f t="shared" si="4"/>
        <v>Piece0</v>
      </c>
      <c r="C73" s="55">
        <f t="shared" si="5"/>
        <v>0</v>
      </c>
      <c r="D73" s="78">
        <v>0</v>
      </c>
      <c r="E73" s="78" t="s">
        <v>346</v>
      </c>
      <c r="F73" s="79" t="s">
        <v>356</v>
      </c>
      <c r="G73" s="80"/>
      <c r="H73" s="81" t="s">
        <v>3</v>
      </c>
      <c r="I73" s="81" t="s">
        <v>37</v>
      </c>
      <c r="J73" s="78" t="s">
        <v>4</v>
      </c>
      <c r="K73" s="78"/>
      <c r="L73" s="78" t="s">
        <v>5</v>
      </c>
    </row>
    <row r="74" spans="1:12" s="79" customFormat="1" ht="13" x14ac:dyDescent="0.3">
      <c r="A74" s="32" t="str">
        <f t="shared" si="3"/>
        <v>PieceadditionalSecurityInfo</v>
      </c>
      <c r="B74" s="32" t="str">
        <f t="shared" si="4"/>
        <v>Piece1</v>
      </c>
      <c r="C74" s="55">
        <f t="shared" si="5"/>
        <v>1</v>
      </c>
      <c r="D74" s="78">
        <v>1</v>
      </c>
      <c r="E74" s="78" t="s">
        <v>346</v>
      </c>
      <c r="F74" s="79" t="s">
        <v>356</v>
      </c>
      <c r="G74" s="80" t="s">
        <v>550</v>
      </c>
      <c r="H74" s="81" t="s">
        <v>3</v>
      </c>
      <c r="I74" s="81" t="s">
        <v>182</v>
      </c>
      <c r="J74" s="78" t="s">
        <v>9</v>
      </c>
      <c r="K74" s="78"/>
      <c r="L74" s="78" t="s">
        <v>5</v>
      </c>
    </row>
    <row r="75" spans="1:12" s="79" customFormat="1" ht="13" x14ac:dyDescent="0.3">
      <c r="A75" s="32" t="str">
        <f t="shared" si="3"/>
        <v>Piececoload</v>
      </c>
      <c r="B75" s="32" t="str">
        <f t="shared" si="4"/>
        <v>Piece2</v>
      </c>
      <c r="C75" s="55">
        <f t="shared" si="5"/>
        <v>2</v>
      </c>
      <c r="D75" s="78">
        <v>1</v>
      </c>
      <c r="E75" s="78" t="s">
        <v>346</v>
      </c>
      <c r="F75" s="79" t="s">
        <v>356</v>
      </c>
      <c r="G75" s="80" t="s">
        <v>551</v>
      </c>
      <c r="H75" s="81" t="s">
        <v>3</v>
      </c>
      <c r="I75" s="81" t="s">
        <v>239</v>
      </c>
      <c r="J75" s="78" t="s">
        <v>238</v>
      </c>
      <c r="K75" s="78"/>
      <c r="L75" s="78"/>
    </row>
    <row r="76" spans="1:12" s="27" customFormat="1" ht="13" x14ac:dyDescent="0.3">
      <c r="A76" s="32" t="str">
        <f t="shared" si="3"/>
        <v>PiececontainedPiece</v>
      </c>
      <c r="B76" s="32" t="str">
        <f t="shared" si="4"/>
        <v>Piece3</v>
      </c>
      <c r="C76" s="55">
        <f t="shared" si="5"/>
        <v>3</v>
      </c>
      <c r="D76" s="78">
        <v>1</v>
      </c>
      <c r="E76" s="78" t="s">
        <v>346</v>
      </c>
      <c r="F76" s="79" t="s">
        <v>356</v>
      </c>
      <c r="G76" s="80" t="s">
        <v>552</v>
      </c>
      <c r="H76" s="81" t="s">
        <v>356</v>
      </c>
      <c r="I76" s="81" t="s">
        <v>55</v>
      </c>
      <c r="J76" s="78" t="s">
        <v>7</v>
      </c>
      <c r="K76" s="78" t="s">
        <v>3</v>
      </c>
      <c r="L76" s="78" t="s">
        <v>5</v>
      </c>
    </row>
    <row r="77" spans="1:12" s="27" customFormat="1" ht="13" x14ac:dyDescent="0.3">
      <c r="A77" s="32" t="str">
        <f t="shared" si="3"/>
        <v>PiececustomsInfo</v>
      </c>
      <c r="B77" s="32" t="str">
        <f t="shared" si="4"/>
        <v>Piece4</v>
      </c>
      <c r="C77" s="55">
        <f t="shared" si="5"/>
        <v>4</v>
      </c>
      <c r="D77" s="78">
        <v>1</v>
      </c>
      <c r="E77" s="78" t="s">
        <v>346</v>
      </c>
      <c r="F77" s="79" t="s">
        <v>356</v>
      </c>
      <c r="G77" s="80" t="s">
        <v>553</v>
      </c>
      <c r="H77" s="81" t="s">
        <v>240</v>
      </c>
      <c r="I77" s="81" t="s">
        <v>53</v>
      </c>
      <c r="J77" s="78" t="s">
        <v>7</v>
      </c>
      <c r="K77" s="78"/>
      <c r="L77" s="78" t="s">
        <v>5</v>
      </c>
    </row>
    <row r="78" spans="1:12" s="79" customFormat="1" ht="13" x14ac:dyDescent="0.3">
      <c r="A78" s="32" t="str">
        <f t="shared" si="3"/>
        <v>Piecedimensions</v>
      </c>
      <c r="B78" s="32" t="str">
        <f t="shared" si="4"/>
        <v>Piece5</v>
      </c>
      <c r="C78" s="55">
        <f t="shared" si="5"/>
        <v>5</v>
      </c>
      <c r="D78" s="78">
        <v>1</v>
      </c>
      <c r="E78" s="78" t="s">
        <v>346</v>
      </c>
      <c r="F78" s="79" t="s">
        <v>356</v>
      </c>
      <c r="G78" s="80" t="s">
        <v>522</v>
      </c>
      <c r="H78" s="81" t="s">
        <v>20</v>
      </c>
      <c r="I78" s="81" t="s">
        <v>44</v>
      </c>
      <c r="J78" s="78" t="s">
        <v>7</v>
      </c>
      <c r="K78" s="78" t="s">
        <v>3</v>
      </c>
      <c r="L78" s="78" t="s">
        <v>3</v>
      </c>
    </row>
    <row r="79" spans="1:12" s="27" customFormat="1" ht="13" x14ac:dyDescent="0.3">
      <c r="A79" s="32" t="str">
        <f t="shared" si="3"/>
        <v>Pieceevent</v>
      </c>
      <c r="B79" s="32" t="str">
        <f t="shared" si="4"/>
        <v>Piece6</v>
      </c>
      <c r="C79" s="55">
        <f t="shared" si="5"/>
        <v>6</v>
      </c>
      <c r="D79" s="78">
        <v>1</v>
      </c>
      <c r="E79" s="78" t="s">
        <v>346</v>
      </c>
      <c r="F79" s="79" t="s">
        <v>356</v>
      </c>
      <c r="G79" s="80" t="s">
        <v>499</v>
      </c>
      <c r="H79" s="81" t="s">
        <v>35</v>
      </c>
      <c r="I79" s="81" t="s">
        <v>241</v>
      </c>
      <c r="J79" s="78" t="s">
        <v>7</v>
      </c>
      <c r="K79" s="78"/>
      <c r="L79" s="78" t="s">
        <v>5</v>
      </c>
    </row>
    <row r="80" spans="1:12" s="27" customFormat="1" ht="13" x14ac:dyDescent="0.3">
      <c r="A80" s="32" t="str">
        <f t="shared" si="3"/>
        <v>PieceexternalReference</v>
      </c>
      <c r="B80" s="32" t="str">
        <f t="shared" si="4"/>
        <v>Piece7</v>
      </c>
      <c r="C80" s="55">
        <f t="shared" si="5"/>
        <v>7</v>
      </c>
      <c r="D80" s="78">
        <v>1</v>
      </c>
      <c r="E80" s="78" t="s">
        <v>346</v>
      </c>
      <c r="F80" s="79" t="s">
        <v>356</v>
      </c>
      <c r="G80" s="80" t="s">
        <v>554</v>
      </c>
      <c r="H80" s="81" t="s">
        <v>57</v>
      </c>
      <c r="I80" s="81" t="s">
        <v>58</v>
      </c>
      <c r="J80" s="78" t="s">
        <v>7</v>
      </c>
      <c r="K80" s="78" t="s">
        <v>3</v>
      </c>
      <c r="L80" s="78" t="s">
        <v>5</v>
      </c>
    </row>
    <row r="81" spans="1:12" s="27" customFormat="1" ht="13" x14ac:dyDescent="0.3">
      <c r="A81" s="32" t="str">
        <f t="shared" si="3"/>
        <v>PiecegoodsDescription</v>
      </c>
      <c r="B81" s="32" t="str">
        <f t="shared" si="4"/>
        <v>Piece8</v>
      </c>
      <c r="C81" s="55">
        <f t="shared" si="5"/>
        <v>8</v>
      </c>
      <c r="D81" s="78">
        <v>1</v>
      </c>
      <c r="E81" s="78" t="s">
        <v>346</v>
      </c>
      <c r="F81" s="79" t="s">
        <v>356</v>
      </c>
      <c r="G81" s="80" t="s">
        <v>555</v>
      </c>
      <c r="H81" s="81" t="s">
        <v>3</v>
      </c>
      <c r="I81" s="81" t="s">
        <v>40</v>
      </c>
      <c r="J81" s="78" t="s">
        <v>9</v>
      </c>
      <c r="K81" s="78" t="s">
        <v>69</v>
      </c>
      <c r="L81" s="78" t="s">
        <v>3</v>
      </c>
    </row>
    <row r="82" spans="1:12" s="79" customFormat="1" ht="13" x14ac:dyDescent="0.3">
      <c r="A82" s="32" t="str">
        <f t="shared" si="3"/>
        <v>PiecegrossWeight</v>
      </c>
      <c r="B82" s="32" t="str">
        <f t="shared" si="4"/>
        <v>Piece9</v>
      </c>
      <c r="C82" s="55">
        <f t="shared" si="5"/>
        <v>9</v>
      </c>
      <c r="D82" s="78">
        <v>1</v>
      </c>
      <c r="E82" s="78" t="s">
        <v>346</v>
      </c>
      <c r="F82" s="79" t="s">
        <v>356</v>
      </c>
      <c r="G82" s="80" t="s">
        <v>556</v>
      </c>
      <c r="H82" s="81" t="s">
        <v>17</v>
      </c>
      <c r="I82" s="81" t="s">
        <v>41</v>
      </c>
      <c r="J82" s="78" t="s">
        <v>7</v>
      </c>
      <c r="K82" s="78" t="s">
        <v>69</v>
      </c>
      <c r="L82" s="78" t="s">
        <v>3</v>
      </c>
    </row>
    <row r="83" spans="1:12" s="79" customFormat="1" ht="13" x14ac:dyDescent="0.3">
      <c r="A83" s="32" t="str">
        <f t="shared" si="3"/>
        <v>PieceloadType</v>
      </c>
      <c r="B83" s="32" t="str">
        <f t="shared" si="4"/>
        <v>Piece10</v>
      </c>
      <c r="C83" s="55">
        <f t="shared" si="5"/>
        <v>10</v>
      </c>
      <c r="D83" s="78">
        <v>1</v>
      </c>
      <c r="E83" s="78" t="s">
        <v>346</v>
      </c>
      <c r="F83" s="79" t="s">
        <v>356</v>
      </c>
      <c r="G83" s="80" t="s">
        <v>557</v>
      </c>
      <c r="H83" s="81" t="s">
        <v>3</v>
      </c>
      <c r="I83" s="81" t="s">
        <v>357</v>
      </c>
      <c r="J83" s="78"/>
      <c r="K83" s="78"/>
      <c r="L83" s="78"/>
    </row>
    <row r="84" spans="1:12" s="79" customFormat="1" ht="13" x14ac:dyDescent="0.3">
      <c r="A84" s="32" t="str">
        <f t="shared" si="3"/>
        <v>PieceotherIdentifier</v>
      </c>
      <c r="B84" s="32" t="str">
        <f t="shared" si="4"/>
        <v>Piece11</v>
      </c>
      <c r="C84" s="55">
        <f t="shared" si="5"/>
        <v>11</v>
      </c>
      <c r="D84" s="78">
        <v>1</v>
      </c>
      <c r="E84" s="78" t="s">
        <v>346</v>
      </c>
      <c r="F84" s="79" t="s">
        <v>356</v>
      </c>
      <c r="G84" s="80" t="s">
        <v>525</v>
      </c>
      <c r="H84" s="81" t="s">
        <v>12</v>
      </c>
      <c r="I84" s="81" t="s">
        <v>39</v>
      </c>
      <c r="J84" s="78" t="s">
        <v>7</v>
      </c>
      <c r="L84" s="78" t="s">
        <v>5</v>
      </c>
    </row>
    <row r="85" spans="1:12" s="79" customFormat="1" ht="13" x14ac:dyDescent="0.3">
      <c r="A85" s="32" t="str">
        <f t="shared" si="3"/>
        <v>PieceotherParty</v>
      </c>
      <c r="B85" s="32" t="str">
        <f t="shared" si="4"/>
        <v>Piece12</v>
      </c>
      <c r="C85" s="55">
        <f t="shared" si="5"/>
        <v>12</v>
      </c>
      <c r="D85" s="78">
        <v>1</v>
      </c>
      <c r="E85" s="78" t="s">
        <v>346</v>
      </c>
      <c r="F85" s="79" t="s">
        <v>356</v>
      </c>
      <c r="G85" s="80" t="s">
        <v>558</v>
      </c>
      <c r="H85" s="81" t="s">
        <v>474</v>
      </c>
      <c r="I85" s="81" t="s">
        <v>232</v>
      </c>
      <c r="J85" s="78" t="s">
        <v>7</v>
      </c>
      <c r="K85" s="78"/>
      <c r="L85" s="78" t="s">
        <v>5</v>
      </c>
    </row>
    <row r="86" spans="1:12" s="79" customFormat="1" ht="13" x14ac:dyDescent="0.3">
      <c r="A86" s="32" t="str">
        <f t="shared" si="3"/>
        <v>PiecepackagingType</v>
      </c>
      <c r="B86" s="32" t="str">
        <f t="shared" si="4"/>
        <v>Piece13</v>
      </c>
      <c r="C86" s="55">
        <f t="shared" si="5"/>
        <v>13</v>
      </c>
      <c r="D86" s="78">
        <v>1</v>
      </c>
      <c r="E86" s="78" t="s">
        <v>346</v>
      </c>
      <c r="F86" s="79" t="s">
        <v>356</v>
      </c>
      <c r="G86" s="80" t="s">
        <v>559</v>
      </c>
      <c r="H86" s="79" t="s">
        <v>45</v>
      </c>
      <c r="I86" s="79" t="s">
        <v>46</v>
      </c>
      <c r="J86" s="78" t="s">
        <v>7</v>
      </c>
      <c r="K86" s="78"/>
      <c r="L86" s="78"/>
    </row>
    <row r="87" spans="1:12" s="79" customFormat="1" ht="13" x14ac:dyDescent="0.3">
      <c r="A87" s="32" t="str">
        <f t="shared" si="3"/>
        <v>Pieceproduct</v>
      </c>
      <c r="B87" s="32" t="str">
        <f t="shared" si="4"/>
        <v>Piece14</v>
      </c>
      <c r="C87" s="55">
        <f t="shared" si="5"/>
        <v>14</v>
      </c>
      <c r="D87" s="78">
        <v>1</v>
      </c>
      <c r="E87" s="78" t="s">
        <v>346</v>
      </c>
      <c r="F87" s="79" t="s">
        <v>356</v>
      </c>
      <c r="G87" s="80" t="s">
        <v>526</v>
      </c>
      <c r="H87" s="81" t="s">
        <v>34</v>
      </c>
      <c r="I87" s="81" t="s">
        <v>237</v>
      </c>
      <c r="J87" s="78" t="s">
        <v>7</v>
      </c>
      <c r="K87" s="78" t="s">
        <v>3</v>
      </c>
      <c r="L87" s="78" t="s">
        <v>5</v>
      </c>
    </row>
    <row r="88" spans="1:12" s="79" customFormat="1" ht="13" x14ac:dyDescent="0.3">
      <c r="A88" s="32" t="str">
        <f t="shared" si="3"/>
        <v>PieceproductionCountry</v>
      </c>
      <c r="B88" s="32" t="str">
        <f t="shared" si="4"/>
        <v>Piece15</v>
      </c>
      <c r="C88" s="55">
        <f t="shared" si="5"/>
        <v>15</v>
      </c>
      <c r="D88" s="78">
        <v>1</v>
      </c>
      <c r="E88" s="78" t="s">
        <v>346</v>
      </c>
      <c r="F88" s="79" t="s">
        <v>356</v>
      </c>
      <c r="G88" s="80" t="s">
        <v>528</v>
      </c>
      <c r="H88" s="81" t="s">
        <v>103</v>
      </c>
      <c r="I88" s="81" t="s">
        <v>230</v>
      </c>
      <c r="J88" s="78" t="s">
        <v>7</v>
      </c>
      <c r="K88" s="78" t="s">
        <v>3</v>
      </c>
      <c r="L88" s="78" t="s">
        <v>5</v>
      </c>
    </row>
    <row r="89" spans="1:12" s="79" customFormat="1" ht="13" x14ac:dyDescent="0.3">
      <c r="A89" s="32" t="str">
        <f t="shared" si="3"/>
        <v>PiecesecurityStatus</v>
      </c>
      <c r="B89" s="32" t="str">
        <f t="shared" si="4"/>
        <v>Piece16</v>
      </c>
      <c r="C89" s="55">
        <f t="shared" si="5"/>
        <v>16</v>
      </c>
      <c r="D89" s="78">
        <v>1</v>
      </c>
      <c r="E89" s="78" t="s">
        <v>346</v>
      </c>
      <c r="F89" s="79" t="s">
        <v>356</v>
      </c>
      <c r="G89" s="80" t="s">
        <v>560</v>
      </c>
      <c r="H89" s="81" t="s">
        <v>168</v>
      </c>
      <c r="I89" s="81" t="s">
        <v>54</v>
      </c>
      <c r="J89" s="78" t="s">
        <v>7</v>
      </c>
      <c r="K89" s="78"/>
      <c r="L89" s="78"/>
    </row>
    <row r="90" spans="1:12" s="79" customFormat="1" ht="13" x14ac:dyDescent="0.3">
      <c r="A90" s="32" t="str">
        <f t="shared" si="3"/>
        <v>PieceserviceRequest</v>
      </c>
      <c r="B90" s="32" t="str">
        <f t="shared" si="4"/>
        <v>Piece17</v>
      </c>
      <c r="C90" s="55">
        <f t="shared" si="5"/>
        <v>17</v>
      </c>
      <c r="D90" s="78">
        <v>1</v>
      </c>
      <c r="E90" s="78" t="s">
        <v>346</v>
      </c>
      <c r="F90" s="79" t="s">
        <v>356</v>
      </c>
      <c r="G90" s="80" t="s">
        <v>541</v>
      </c>
      <c r="H90" s="81" t="s">
        <v>158</v>
      </c>
      <c r="I90" s="81" t="s">
        <v>236</v>
      </c>
      <c r="J90" s="78" t="s">
        <v>7</v>
      </c>
      <c r="K90" s="78"/>
      <c r="L90" s="78" t="s">
        <v>5</v>
      </c>
    </row>
    <row r="91" spans="1:12" s="79" customFormat="1" ht="13" x14ac:dyDescent="0.3">
      <c r="A91" s="32" t="str">
        <f t="shared" si="3"/>
        <v>Pieceshipper</v>
      </c>
      <c r="B91" s="32" t="str">
        <f t="shared" si="4"/>
        <v>Piece18</v>
      </c>
      <c r="C91" s="55">
        <f t="shared" si="5"/>
        <v>18</v>
      </c>
      <c r="D91" s="78">
        <v>1</v>
      </c>
      <c r="E91" s="78" t="s">
        <v>346</v>
      </c>
      <c r="F91" s="79" t="s">
        <v>356</v>
      </c>
      <c r="G91" s="80" t="s">
        <v>504</v>
      </c>
      <c r="H91" s="81" t="s">
        <v>474</v>
      </c>
      <c r="I91" s="81" t="s">
        <v>231</v>
      </c>
      <c r="J91" s="78" t="s">
        <v>7</v>
      </c>
      <c r="K91" s="78"/>
      <c r="L91" s="78" t="s">
        <v>3</v>
      </c>
    </row>
    <row r="92" spans="1:12" s="79" customFormat="1" ht="13" x14ac:dyDescent="0.3">
      <c r="A92" s="32" t="str">
        <f t="shared" si="3"/>
        <v>PiecesLAC</v>
      </c>
      <c r="B92" s="32" t="str">
        <f t="shared" si="4"/>
        <v>Piece19</v>
      </c>
      <c r="C92" s="55">
        <f t="shared" si="5"/>
        <v>19</v>
      </c>
      <c r="D92" s="78">
        <v>1</v>
      </c>
      <c r="E92" s="78" t="s">
        <v>346</v>
      </c>
      <c r="F92" s="79" t="s">
        <v>356</v>
      </c>
      <c r="G92" s="80" t="s">
        <v>561</v>
      </c>
      <c r="H92" s="81" t="s">
        <v>3</v>
      </c>
      <c r="I92" s="81" t="s">
        <v>48</v>
      </c>
      <c r="J92" s="78" t="s">
        <v>23</v>
      </c>
      <c r="K92" s="78" t="s">
        <v>3</v>
      </c>
      <c r="L92" s="78" t="s">
        <v>3</v>
      </c>
    </row>
    <row r="93" spans="1:12" s="79" customFormat="1" ht="13" x14ac:dyDescent="0.3">
      <c r="A93" s="32" t="str">
        <f t="shared" si="3"/>
        <v>PiecespecialHandling</v>
      </c>
      <c r="B93" s="32" t="str">
        <f t="shared" si="4"/>
        <v>Piece20</v>
      </c>
      <c r="C93" s="55">
        <f t="shared" si="5"/>
        <v>20</v>
      </c>
      <c r="D93" s="78">
        <v>1</v>
      </c>
      <c r="E93" s="78" t="s">
        <v>346</v>
      </c>
      <c r="F93" s="79" t="s">
        <v>356</v>
      </c>
      <c r="G93" s="80" t="s">
        <v>544</v>
      </c>
      <c r="H93" s="81" t="s">
        <v>155</v>
      </c>
      <c r="I93" s="81" t="s">
        <v>235</v>
      </c>
      <c r="J93" s="78" t="s">
        <v>7</v>
      </c>
      <c r="K93" s="78"/>
      <c r="L93" s="78" t="s">
        <v>5</v>
      </c>
    </row>
    <row r="94" spans="1:12" s="28" customFormat="1" ht="13" x14ac:dyDescent="0.3">
      <c r="A94" s="32" t="str">
        <f t="shared" si="3"/>
        <v>Piecestackable</v>
      </c>
      <c r="B94" s="32" t="str">
        <f t="shared" si="4"/>
        <v>Piece21</v>
      </c>
      <c r="C94" s="55">
        <f t="shared" si="5"/>
        <v>21</v>
      </c>
      <c r="D94" s="78">
        <v>1</v>
      </c>
      <c r="E94" s="78" t="s">
        <v>346</v>
      </c>
      <c r="F94" s="79" t="s">
        <v>356</v>
      </c>
      <c r="G94" s="80" t="s">
        <v>562</v>
      </c>
      <c r="H94" s="81" t="s">
        <v>3</v>
      </c>
      <c r="I94" s="81" t="s">
        <v>326</v>
      </c>
      <c r="J94" s="78" t="s">
        <v>238</v>
      </c>
      <c r="K94" s="78"/>
      <c r="L94" s="78"/>
    </row>
    <row r="95" spans="1:12" s="28" customFormat="1" ht="13" x14ac:dyDescent="0.3">
      <c r="A95" s="32" t="str">
        <f t="shared" si="3"/>
        <v>PiecetransportSegment</v>
      </c>
      <c r="B95" s="32" t="str">
        <f t="shared" si="4"/>
        <v>Piece22</v>
      </c>
      <c r="C95" s="55">
        <f t="shared" si="5"/>
        <v>22</v>
      </c>
      <c r="D95" s="78">
        <v>1</v>
      </c>
      <c r="E95" s="78" t="s">
        <v>346</v>
      </c>
      <c r="F95" s="79" t="s">
        <v>356</v>
      </c>
      <c r="G95" s="80" t="s">
        <v>563</v>
      </c>
      <c r="H95" s="81" t="s">
        <v>49</v>
      </c>
      <c r="I95" s="81" t="s">
        <v>233</v>
      </c>
      <c r="J95" s="78" t="s">
        <v>7</v>
      </c>
      <c r="K95" s="78"/>
      <c r="L95" s="78" t="s">
        <v>5</v>
      </c>
    </row>
    <row r="96" spans="1:12" s="79" customFormat="1" ht="13" x14ac:dyDescent="0.3">
      <c r="A96" s="32" t="str">
        <f t="shared" si="3"/>
        <v>Pieceturnable</v>
      </c>
      <c r="B96" s="32" t="str">
        <f t="shared" si="4"/>
        <v>Piece23</v>
      </c>
      <c r="C96" s="55">
        <f t="shared" si="5"/>
        <v>23</v>
      </c>
      <c r="D96" s="78">
        <v>1</v>
      </c>
      <c r="E96" s="78" t="s">
        <v>346</v>
      </c>
      <c r="F96" s="79" t="s">
        <v>356</v>
      </c>
      <c r="G96" s="80" t="s">
        <v>564</v>
      </c>
      <c r="H96" s="81" t="s">
        <v>3</v>
      </c>
      <c r="I96" s="81" t="s">
        <v>325</v>
      </c>
      <c r="J96" s="78" t="s">
        <v>238</v>
      </c>
      <c r="K96" s="78"/>
      <c r="L96" s="78"/>
    </row>
    <row r="97" spans="1:12" s="79" customFormat="1" ht="13" x14ac:dyDescent="0.3">
      <c r="A97" s="32" t="str">
        <f t="shared" si="3"/>
        <v>PieceuLDReference</v>
      </c>
      <c r="B97" s="32" t="str">
        <f t="shared" si="4"/>
        <v>Piece24</v>
      </c>
      <c r="C97" s="55">
        <f t="shared" si="5"/>
        <v>24</v>
      </c>
      <c r="D97" s="78">
        <v>1</v>
      </c>
      <c r="E97" s="78" t="s">
        <v>346</v>
      </c>
      <c r="F97" s="79" t="s">
        <v>356</v>
      </c>
      <c r="G97" s="80" t="s">
        <v>565</v>
      </c>
      <c r="H97" s="81" t="s">
        <v>56</v>
      </c>
      <c r="I97" s="81" t="s">
        <v>234</v>
      </c>
      <c r="J97" s="78" t="s">
        <v>7</v>
      </c>
      <c r="K97" s="78"/>
      <c r="L97" s="78"/>
    </row>
    <row r="98" spans="1:12" s="79" customFormat="1" ht="13" x14ac:dyDescent="0.3">
      <c r="A98" s="32" t="str">
        <f t="shared" si="3"/>
        <v>PieceuPID</v>
      </c>
      <c r="B98" s="32" t="str">
        <f t="shared" si="4"/>
        <v>Piece25</v>
      </c>
      <c r="C98" s="55">
        <f t="shared" si="5"/>
        <v>25</v>
      </c>
      <c r="D98" s="78">
        <v>1</v>
      </c>
      <c r="E98" s="78" t="s">
        <v>346</v>
      </c>
      <c r="F98" s="79" t="s">
        <v>356</v>
      </c>
      <c r="G98" s="80" t="s">
        <v>566</v>
      </c>
      <c r="H98" s="81" t="s">
        <v>3</v>
      </c>
      <c r="I98" s="81" t="s">
        <v>38</v>
      </c>
      <c r="J98" s="78" t="s">
        <v>9</v>
      </c>
      <c r="K98" s="78"/>
      <c r="L98" s="78" t="s">
        <v>3</v>
      </c>
    </row>
    <row r="99" spans="1:12" s="79" customFormat="1" ht="13" x14ac:dyDescent="0.3">
      <c r="A99" s="32" t="str">
        <f t="shared" si="3"/>
        <v>PiecevolumetricWeight</v>
      </c>
      <c r="B99" s="32" t="str">
        <f t="shared" si="4"/>
        <v>Piece26</v>
      </c>
      <c r="C99" s="55">
        <f t="shared" si="5"/>
        <v>26</v>
      </c>
      <c r="D99" s="78">
        <v>1</v>
      </c>
      <c r="E99" s="78" t="s">
        <v>346</v>
      </c>
      <c r="F99" s="79" t="s">
        <v>356</v>
      </c>
      <c r="G99" s="80" t="s">
        <v>567</v>
      </c>
      <c r="H99" s="81" t="s">
        <v>42</v>
      </c>
      <c r="I99" s="81" t="s">
        <v>43</v>
      </c>
      <c r="J99" s="78" t="s">
        <v>7</v>
      </c>
      <c r="K99" s="78" t="s">
        <v>69</v>
      </c>
      <c r="L99" s="78" t="s">
        <v>3</v>
      </c>
    </row>
    <row r="100" spans="1:12" s="79" customFormat="1" ht="13" x14ac:dyDescent="0.3">
      <c r="A100" s="32" t="str">
        <f t="shared" si="3"/>
        <v>Price</v>
      </c>
      <c r="B100" s="32" t="str">
        <f t="shared" si="4"/>
        <v>Price0</v>
      </c>
      <c r="C100" s="55">
        <f t="shared" si="5"/>
        <v>0</v>
      </c>
      <c r="D100" s="78">
        <v>0</v>
      </c>
      <c r="E100" s="78" t="s">
        <v>346</v>
      </c>
      <c r="F100" s="79" t="s">
        <v>21</v>
      </c>
      <c r="G100" s="80"/>
      <c r="H100" s="81" t="s">
        <v>3</v>
      </c>
      <c r="I100" s="81" t="s">
        <v>360</v>
      </c>
      <c r="J100" s="78" t="s">
        <v>4</v>
      </c>
      <c r="K100" s="78"/>
      <c r="L100" s="78"/>
    </row>
    <row r="101" spans="1:12" s="79" customFormat="1" ht="13" x14ac:dyDescent="0.3">
      <c r="A101" s="32" t="str">
        <f t="shared" si="3"/>
        <v>PricegrandTotal</v>
      </c>
      <c r="B101" s="32" t="str">
        <f t="shared" si="4"/>
        <v>Price1</v>
      </c>
      <c r="C101" s="55">
        <f t="shared" si="5"/>
        <v>1</v>
      </c>
      <c r="D101" s="78">
        <v>1</v>
      </c>
      <c r="E101" s="78" t="s">
        <v>346</v>
      </c>
      <c r="F101" s="79" t="s">
        <v>21</v>
      </c>
      <c r="G101" s="80" t="s">
        <v>361</v>
      </c>
      <c r="H101" s="81" t="s">
        <v>3</v>
      </c>
      <c r="I101" s="81" t="s">
        <v>365</v>
      </c>
      <c r="J101" s="78" t="s">
        <v>23</v>
      </c>
      <c r="K101" s="78"/>
      <c r="L101" s="78"/>
    </row>
    <row r="102" spans="1:12" s="79" customFormat="1" ht="13" x14ac:dyDescent="0.3">
      <c r="A102" s="32" t="str">
        <f t="shared" si="3"/>
        <v>Priceratings</v>
      </c>
      <c r="B102" s="32" t="str">
        <f t="shared" si="4"/>
        <v>Price2</v>
      </c>
      <c r="C102" s="55">
        <f t="shared" si="5"/>
        <v>2</v>
      </c>
      <c r="D102" s="78">
        <v>1</v>
      </c>
      <c r="E102" s="78" t="s">
        <v>346</v>
      </c>
      <c r="F102" s="79" t="s">
        <v>21</v>
      </c>
      <c r="G102" s="80" t="s">
        <v>568</v>
      </c>
      <c r="H102" s="81" t="s">
        <v>362</v>
      </c>
      <c r="I102" s="81" t="s">
        <v>364</v>
      </c>
      <c r="J102" s="78"/>
      <c r="K102" s="78"/>
      <c r="L102" s="78"/>
    </row>
    <row r="103" spans="1:12" s="79" customFormat="1" ht="13" x14ac:dyDescent="0.3">
      <c r="A103" s="32" t="str">
        <f t="shared" si="3"/>
        <v>PricevalidTo</v>
      </c>
      <c r="B103" s="32" t="str">
        <f t="shared" si="4"/>
        <v>Price3</v>
      </c>
      <c r="C103" s="55">
        <f t="shared" si="5"/>
        <v>3</v>
      </c>
      <c r="D103" s="78">
        <v>1</v>
      </c>
      <c r="E103" s="78" t="s">
        <v>346</v>
      </c>
      <c r="F103" s="79" t="s">
        <v>21</v>
      </c>
      <c r="G103" s="80" t="s">
        <v>569</v>
      </c>
      <c r="H103" s="81" t="s">
        <v>3</v>
      </c>
      <c r="I103" s="81" t="s">
        <v>363</v>
      </c>
      <c r="J103" s="78" t="s">
        <v>29</v>
      </c>
      <c r="K103" s="78"/>
      <c r="L103" s="78"/>
    </row>
    <row r="104" spans="1:12" s="79" customFormat="1" ht="13" x14ac:dyDescent="0.3">
      <c r="A104" s="32" t="str">
        <f t="shared" si="3"/>
        <v>Product</v>
      </c>
      <c r="B104" s="32" t="str">
        <f t="shared" si="4"/>
        <v>Product0</v>
      </c>
      <c r="C104" s="55">
        <f t="shared" si="5"/>
        <v>0</v>
      </c>
      <c r="D104" s="78">
        <v>0</v>
      </c>
      <c r="E104" s="78" t="s">
        <v>346</v>
      </c>
      <c r="F104" s="79" t="s">
        <v>34</v>
      </c>
      <c r="G104" s="80"/>
      <c r="H104" s="81" t="s">
        <v>3</v>
      </c>
      <c r="I104" s="81" t="s">
        <v>6</v>
      </c>
      <c r="J104" s="78" t="s">
        <v>4</v>
      </c>
      <c r="K104" s="78"/>
      <c r="L104" s="78" t="s">
        <v>5</v>
      </c>
    </row>
    <row r="105" spans="1:12" s="79" customFormat="1" ht="13" x14ac:dyDescent="0.3">
      <c r="A105" s="32" t="str">
        <f t="shared" si="3"/>
        <v>Productcharacteristics</v>
      </c>
      <c r="B105" s="32" t="str">
        <f t="shared" si="4"/>
        <v>Product1</v>
      </c>
      <c r="C105" s="55">
        <f t="shared" si="5"/>
        <v>1</v>
      </c>
      <c r="D105" s="78">
        <v>1</v>
      </c>
      <c r="E105" s="78" t="s">
        <v>346</v>
      </c>
      <c r="F105" s="79" t="s">
        <v>34</v>
      </c>
      <c r="G105" s="80" t="s">
        <v>570</v>
      </c>
      <c r="H105" s="81" t="s">
        <v>354</v>
      </c>
      <c r="I105" s="81" t="s">
        <v>355</v>
      </c>
      <c r="J105" s="78"/>
      <c r="K105" s="78"/>
      <c r="L105" s="78"/>
    </row>
    <row r="106" spans="1:12" s="79" customFormat="1" ht="13" x14ac:dyDescent="0.3">
      <c r="A106" s="32" t="str">
        <f t="shared" si="3"/>
        <v>ProductcommodityCode</v>
      </c>
      <c r="B106" s="32" t="str">
        <f t="shared" si="4"/>
        <v>Product2</v>
      </c>
      <c r="C106" s="55">
        <f t="shared" si="5"/>
        <v>2</v>
      </c>
      <c r="D106" s="78">
        <v>1</v>
      </c>
      <c r="E106" s="78" t="s">
        <v>346</v>
      </c>
      <c r="F106" s="79" t="s">
        <v>34</v>
      </c>
      <c r="G106" s="80" t="s">
        <v>571</v>
      </c>
      <c r="H106" s="81" t="s">
        <v>3</v>
      </c>
      <c r="I106" s="81" t="s">
        <v>203</v>
      </c>
      <c r="J106" s="78" t="s">
        <v>9</v>
      </c>
      <c r="K106" s="78" t="s">
        <v>69</v>
      </c>
      <c r="L106" s="78"/>
    </row>
    <row r="107" spans="1:12" s="29" customFormat="1" ht="13" x14ac:dyDescent="0.3">
      <c r="A107" s="32" t="str">
        <f t="shared" si="3"/>
        <v>ProductcommodityDescription</v>
      </c>
      <c r="B107" s="32" t="str">
        <f t="shared" si="4"/>
        <v>Product3</v>
      </c>
      <c r="C107" s="55">
        <f t="shared" si="5"/>
        <v>3</v>
      </c>
      <c r="D107" s="78">
        <v>1</v>
      </c>
      <c r="E107" s="78" t="s">
        <v>346</v>
      </c>
      <c r="F107" s="79" t="s">
        <v>34</v>
      </c>
      <c r="G107" s="80" t="s">
        <v>572</v>
      </c>
      <c r="H107" s="81" t="s">
        <v>3</v>
      </c>
      <c r="I107" s="81" t="s">
        <v>222</v>
      </c>
      <c r="J107" s="78" t="s">
        <v>9</v>
      </c>
      <c r="K107" s="78" t="s">
        <v>69</v>
      </c>
      <c r="L107" s="78"/>
    </row>
    <row r="108" spans="1:12" s="79" customFormat="1" ht="13" x14ac:dyDescent="0.3">
      <c r="A108" s="32" t="str">
        <f t="shared" si="3"/>
        <v>ProductcommodityName</v>
      </c>
      <c r="B108" s="32" t="str">
        <f t="shared" si="4"/>
        <v>Product4</v>
      </c>
      <c r="C108" s="55">
        <f t="shared" si="5"/>
        <v>4</v>
      </c>
      <c r="D108" s="78">
        <v>1</v>
      </c>
      <c r="E108" s="78" t="s">
        <v>346</v>
      </c>
      <c r="F108" s="79" t="s">
        <v>34</v>
      </c>
      <c r="G108" s="80" t="s">
        <v>573</v>
      </c>
      <c r="H108" s="81" t="s">
        <v>3</v>
      </c>
      <c r="I108" s="81" t="s">
        <v>204</v>
      </c>
      <c r="J108" s="78" t="s">
        <v>9</v>
      </c>
      <c r="K108" s="78"/>
      <c r="L108" s="78" t="s">
        <v>5</v>
      </c>
    </row>
    <row r="109" spans="1:12" s="79" customFormat="1" ht="13" x14ac:dyDescent="0.3">
      <c r="A109" s="32" t="str">
        <f t="shared" si="3"/>
        <v>ProductcommodityType</v>
      </c>
      <c r="B109" s="32" t="str">
        <f t="shared" si="4"/>
        <v>Product5</v>
      </c>
      <c r="C109" s="55">
        <f t="shared" si="5"/>
        <v>5</v>
      </c>
      <c r="D109" s="78">
        <v>1</v>
      </c>
      <c r="E109" s="78" t="s">
        <v>346</v>
      </c>
      <c r="F109" s="79" t="s">
        <v>34</v>
      </c>
      <c r="G109" s="80" t="s">
        <v>574</v>
      </c>
      <c r="H109" s="81" t="s">
        <v>3</v>
      </c>
      <c r="I109" s="81" t="s">
        <v>202</v>
      </c>
      <c r="J109" s="78" t="s">
        <v>9</v>
      </c>
      <c r="K109" s="78" t="s">
        <v>69</v>
      </c>
      <c r="L109" s="78"/>
    </row>
    <row r="110" spans="1:12" s="28" customFormat="1" ht="13" x14ac:dyDescent="0.3">
      <c r="A110" s="32" t="str">
        <f t="shared" si="3"/>
        <v>Productmanufacturer</v>
      </c>
      <c r="B110" s="32" t="str">
        <f t="shared" si="4"/>
        <v>Product6</v>
      </c>
      <c r="C110" s="55">
        <f t="shared" si="5"/>
        <v>6</v>
      </c>
      <c r="D110" s="78">
        <v>1</v>
      </c>
      <c r="E110" s="78" t="s">
        <v>346</v>
      </c>
      <c r="F110" s="79" t="s">
        <v>34</v>
      </c>
      <c r="G110" s="80" t="s">
        <v>575</v>
      </c>
      <c r="H110" s="81" t="s">
        <v>474</v>
      </c>
      <c r="I110" s="81" t="s">
        <v>8</v>
      </c>
      <c r="J110" s="78" t="s">
        <v>7</v>
      </c>
      <c r="K110" s="78"/>
      <c r="L110" s="78"/>
    </row>
    <row r="111" spans="1:12" s="28" customFormat="1" ht="13" x14ac:dyDescent="0.3">
      <c r="A111" s="32" t="str">
        <f t="shared" si="3"/>
        <v>ProductotherIdentifier</v>
      </c>
      <c r="B111" s="32" t="str">
        <f t="shared" si="4"/>
        <v>Product7</v>
      </c>
      <c r="C111" s="55">
        <f t="shared" si="5"/>
        <v>7</v>
      </c>
      <c r="D111" s="78">
        <v>1</v>
      </c>
      <c r="E111" s="78" t="s">
        <v>346</v>
      </c>
      <c r="F111" s="79" t="s">
        <v>34</v>
      </c>
      <c r="G111" s="80" t="s">
        <v>525</v>
      </c>
      <c r="H111" s="81" t="s">
        <v>12</v>
      </c>
      <c r="I111" s="81" t="s">
        <v>13</v>
      </c>
      <c r="J111" s="78" t="s">
        <v>7</v>
      </c>
      <c r="K111" s="78"/>
      <c r="L111" s="78" t="s">
        <v>5</v>
      </c>
    </row>
    <row r="112" spans="1:12" s="79" customFormat="1" ht="13" x14ac:dyDescent="0.3">
      <c r="A112" s="32" t="str">
        <f t="shared" si="3"/>
        <v>ProductproductDescription</v>
      </c>
      <c r="B112" s="32" t="str">
        <f t="shared" si="4"/>
        <v>Product8</v>
      </c>
      <c r="C112" s="55">
        <f t="shared" si="5"/>
        <v>8</v>
      </c>
      <c r="D112" s="78">
        <v>1</v>
      </c>
      <c r="E112" s="78" t="s">
        <v>346</v>
      </c>
      <c r="F112" s="79" t="s">
        <v>34</v>
      </c>
      <c r="G112" s="80" t="s">
        <v>508</v>
      </c>
      <c r="H112" s="81" t="s">
        <v>3</v>
      </c>
      <c r="I112" s="81" t="s">
        <v>10</v>
      </c>
      <c r="J112" s="78" t="s">
        <v>9</v>
      </c>
      <c r="K112" s="78"/>
      <c r="L112" s="78"/>
    </row>
    <row r="113" spans="1:12" s="28" customFormat="1" ht="13" x14ac:dyDescent="0.3">
      <c r="A113" s="32" t="str">
        <f t="shared" si="3"/>
        <v>ProductproductIdentifier</v>
      </c>
      <c r="B113" s="32" t="str">
        <f t="shared" si="4"/>
        <v>Product9</v>
      </c>
      <c r="C113" s="55">
        <f t="shared" si="5"/>
        <v>9</v>
      </c>
      <c r="D113" s="78">
        <v>1</v>
      </c>
      <c r="E113" s="78" t="s">
        <v>346</v>
      </c>
      <c r="F113" s="79" t="s">
        <v>34</v>
      </c>
      <c r="G113" s="80" t="s">
        <v>576</v>
      </c>
      <c r="H113" s="81" t="s">
        <v>3</v>
      </c>
      <c r="I113" s="81" t="s">
        <v>11</v>
      </c>
      <c r="J113" s="78" t="s">
        <v>9</v>
      </c>
      <c r="K113" s="78"/>
      <c r="L113" s="78"/>
    </row>
    <row r="114" spans="1:12" s="79" customFormat="1" ht="13" x14ac:dyDescent="0.3">
      <c r="A114" s="32" t="str">
        <f t="shared" si="3"/>
        <v>ProductuNNumber</v>
      </c>
      <c r="B114" s="32" t="str">
        <f t="shared" si="4"/>
        <v>Product10</v>
      </c>
      <c r="C114" s="55">
        <f t="shared" si="5"/>
        <v>10</v>
      </c>
      <c r="D114" s="78">
        <v>1</v>
      </c>
      <c r="E114" s="78" t="s">
        <v>346</v>
      </c>
      <c r="F114" s="79" t="s">
        <v>34</v>
      </c>
      <c r="G114" s="80" t="s">
        <v>518</v>
      </c>
      <c r="H114" s="81" t="s">
        <v>3</v>
      </c>
      <c r="I114" s="81" t="s">
        <v>14</v>
      </c>
      <c r="J114" s="78" t="s">
        <v>9</v>
      </c>
      <c r="K114" s="78"/>
      <c r="L114" s="78"/>
    </row>
    <row r="115" spans="1:12" s="28" customFormat="1" ht="13" x14ac:dyDescent="0.3">
      <c r="A115" s="32" t="str">
        <f t="shared" si="3"/>
        <v>QuoteRequest</v>
      </c>
      <c r="B115" s="32" t="str">
        <f t="shared" si="4"/>
        <v>QuoteRequest0</v>
      </c>
      <c r="C115" s="55">
        <f t="shared" si="5"/>
        <v>0</v>
      </c>
      <c r="D115" s="78">
        <v>0</v>
      </c>
      <c r="E115" s="78" t="s">
        <v>346</v>
      </c>
      <c r="F115" s="79" t="s">
        <v>470</v>
      </c>
      <c r="G115" s="80"/>
      <c r="H115" s="81" t="s">
        <v>3</v>
      </c>
      <c r="I115" s="81" t="s">
        <v>336</v>
      </c>
      <c r="J115" s="78"/>
      <c r="K115" s="78"/>
      <c r="L115" s="78"/>
    </row>
    <row r="116" spans="1:12" s="28" customFormat="1" ht="13" x14ac:dyDescent="0.3">
      <c r="A116" s="32" t="str">
        <f t="shared" si="3"/>
        <v>QuoteRequestcommodity</v>
      </c>
      <c r="B116" s="32" t="str">
        <f t="shared" si="4"/>
        <v>QuoteRequest1</v>
      </c>
      <c r="C116" s="55">
        <f t="shared" si="5"/>
        <v>1</v>
      </c>
      <c r="D116" s="78">
        <v>1</v>
      </c>
      <c r="E116" s="78" t="s">
        <v>346</v>
      </c>
      <c r="F116" s="79" t="s">
        <v>470</v>
      </c>
      <c r="G116" s="80" t="s">
        <v>536</v>
      </c>
      <c r="H116" s="81" t="s">
        <v>34</v>
      </c>
      <c r="I116" s="81" t="s">
        <v>265</v>
      </c>
      <c r="J116" s="78" t="s">
        <v>4</v>
      </c>
      <c r="K116" s="78"/>
      <c r="L116" s="78"/>
    </row>
    <row r="117" spans="1:12" s="28" customFormat="1" ht="13" x14ac:dyDescent="0.3">
      <c r="A117" s="32" t="str">
        <f t="shared" si="3"/>
        <v>QuoteRequestdangerousGoods</v>
      </c>
      <c r="B117" s="32" t="str">
        <f t="shared" si="4"/>
        <v>QuoteRequest2</v>
      </c>
      <c r="C117" s="55">
        <f t="shared" si="5"/>
        <v>2</v>
      </c>
      <c r="D117" s="78">
        <v>1</v>
      </c>
      <c r="E117" s="78" t="s">
        <v>346</v>
      </c>
      <c r="F117" s="79" t="s">
        <v>470</v>
      </c>
      <c r="G117" s="80" t="s">
        <v>537</v>
      </c>
      <c r="H117" s="81" t="s">
        <v>266</v>
      </c>
      <c r="I117" s="81" t="s">
        <v>267</v>
      </c>
      <c r="J117" s="78" t="s">
        <v>4</v>
      </c>
      <c r="K117" s="78"/>
      <c r="L117" s="78"/>
    </row>
    <row r="118" spans="1:12" s="79" customFormat="1" ht="13" x14ac:dyDescent="0.3">
      <c r="A118" s="32" t="str">
        <f t="shared" si="3"/>
        <v>QuoteRequestparties</v>
      </c>
      <c r="B118" s="32" t="str">
        <f t="shared" si="4"/>
        <v>QuoteRequest3</v>
      </c>
      <c r="C118" s="55">
        <f t="shared" si="5"/>
        <v>3</v>
      </c>
      <c r="D118" s="78">
        <v>1</v>
      </c>
      <c r="E118" s="78" t="s">
        <v>346</v>
      </c>
      <c r="F118" s="79" t="s">
        <v>470</v>
      </c>
      <c r="G118" s="80" t="s">
        <v>577</v>
      </c>
      <c r="H118" s="81" t="s">
        <v>52</v>
      </c>
      <c r="I118" s="81" t="s">
        <v>271</v>
      </c>
      <c r="J118" s="78" t="s">
        <v>4</v>
      </c>
      <c r="K118" s="78"/>
      <c r="L118" s="78" t="s">
        <v>5</v>
      </c>
    </row>
    <row r="119" spans="1:12" s="28" customFormat="1" ht="13" x14ac:dyDescent="0.3">
      <c r="A119" s="32" t="str">
        <f t="shared" si="3"/>
        <v>QuoteRequestratingsPreference</v>
      </c>
      <c r="B119" s="32" t="str">
        <f t="shared" si="4"/>
        <v>QuoteRequest4</v>
      </c>
      <c r="C119" s="55">
        <f t="shared" si="5"/>
        <v>4</v>
      </c>
      <c r="D119" s="78">
        <v>1</v>
      </c>
      <c r="E119" s="78" t="s">
        <v>346</v>
      </c>
      <c r="F119" s="79" t="s">
        <v>470</v>
      </c>
      <c r="G119" s="80" t="s">
        <v>578</v>
      </c>
      <c r="H119" s="81" t="s">
        <v>362</v>
      </c>
      <c r="I119" s="81" t="s">
        <v>274</v>
      </c>
      <c r="J119" s="78" t="s">
        <v>4</v>
      </c>
      <c r="K119" s="78"/>
      <c r="L119" s="78"/>
    </row>
    <row r="120" spans="1:12" s="28" customFormat="1" ht="13" x14ac:dyDescent="0.3">
      <c r="A120" s="32" t="str">
        <f t="shared" si="3"/>
        <v>QuoteRequestroutingPreferences</v>
      </c>
      <c r="B120" s="32" t="str">
        <f t="shared" si="4"/>
        <v>QuoteRequest5</v>
      </c>
      <c r="C120" s="55">
        <f t="shared" si="5"/>
        <v>5</v>
      </c>
      <c r="D120" s="78">
        <v>1</v>
      </c>
      <c r="E120" s="78" t="s">
        <v>346</v>
      </c>
      <c r="F120" s="79" t="s">
        <v>470</v>
      </c>
      <c r="G120" s="80" t="s">
        <v>579</v>
      </c>
      <c r="H120" s="81" t="s">
        <v>205</v>
      </c>
      <c r="I120" s="81" t="s">
        <v>273</v>
      </c>
      <c r="J120" s="78" t="s">
        <v>4</v>
      </c>
      <c r="K120" s="78"/>
      <c r="L120" s="78"/>
    </row>
    <row r="121" spans="1:12" s="27" customFormat="1" ht="13" x14ac:dyDescent="0.3">
      <c r="A121" s="32" t="str">
        <f t="shared" si="3"/>
        <v>QuoteRequestserviceRequest</v>
      </c>
      <c r="B121" s="32" t="str">
        <f t="shared" si="4"/>
        <v>QuoteRequest6</v>
      </c>
      <c r="C121" s="55">
        <f t="shared" si="5"/>
        <v>6</v>
      </c>
      <c r="D121" s="78">
        <v>1</v>
      </c>
      <c r="E121" s="78" t="s">
        <v>346</v>
      </c>
      <c r="F121" s="79" t="s">
        <v>470</v>
      </c>
      <c r="G121" s="80" t="s">
        <v>541</v>
      </c>
      <c r="H121" s="81" t="s">
        <v>158</v>
      </c>
      <c r="I121" s="81" t="s">
        <v>263</v>
      </c>
      <c r="J121" s="78" t="s">
        <v>4</v>
      </c>
      <c r="K121" s="78"/>
      <c r="L121" s="78"/>
    </row>
    <row r="122" spans="1:12" s="79" customFormat="1" ht="13" x14ac:dyDescent="0.3">
      <c r="A122" s="32" t="str">
        <f t="shared" si="3"/>
        <v>QuoteRequestshipmentDetails</v>
      </c>
      <c r="B122" s="32" t="str">
        <f t="shared" si="4"/>
        <v>QuoteRequest7</v>
      </c>
      <c r="C122" s="55">
        <f t="shared" si="5"/>
        <v>7</v>
      </c>
      <c r="D122" s="78">
        <v>1</v>
      </c>
      <c r="E122" s="78" t="s">
        <v>346</v>
      </c>
      <c r="F122" s="79" t="s">
        <v>470</v>
      </c>
      <c r="G122" s="80" t="s">
        <v>543</v>
      </c>
      <c r="H122" s="81" t="s">
        <v>472</v>
      </c>
      <c r="I122" s="81" t="s">
        <v>264</v>
      </c>
      <c r="J122" s="78" t="s">
        <v>4</v>
      </c>
      <c r="K122" s="78"/>
      <c r="L122" s="78"/>
    </row>
    <row r="123" spans="1:12" s="79" customFormat="1" ht="13" x14ac:dyDescent="0.3">
      <c r="A123" s="32" t="str">
        <f t="shared" si="3"/>
        <v>QuoteRequestshipmentSecurityStatus</v>
      </c>
      <c r="B123" s="32" t="str">
        <f t="shared" si="4"/>
        <v>QuoteRequest8</v>
      </c>
      <c r="C123" s="55">
        <f t="shared" si="5"/>
        <v>8</v>
      </c>
      <c r="D123" s="78">
        <v>1</v>
      </c>
      <c r="E123" s="78" t="s">
        <v>346</v>
      </c>
      <c r="F123" s="79" t="s">
        <v>470</v>
      </c>
      <c r="G123" s="80" t="s">
        <v>580</v>
      </c>
      <c r="H123" s="81" t="s">
        <v>3</v>
      </c>
      <c r="I123" s="81" t="s">
        <v>261</v>
      </c>
      <c r="J123" s="78" t="s">
        <v>9</v>
      </c>
      <c r="K123" s="78"/>
      <c r="L123" s="78"/>
    </row>
    <row r="124" spans="1:12" s="79" customFormat="1" ht="13" x14ac:dyDescent="0.3">
      <c r="A124" s="32" t="str">
        <f t="shared" si="3"/>
        <v>QuoteRequestspecialHandling</v>
      </c>
      <c r="B124" s="32" t="str">
        <f t="shared" si="4"/>
        <v>QuoteRequest9</v>
      </c>
      <c r="C124" s="55">
        <f t="shared" si="5"/>
        <v>9</v>
      </c>
      <c r="D124" s="78">
        <v>1</v>
      </c>
      <c r="E124" s="78" t="s">
        <v>346</v>
      </c>
      <c r="F124" s="79" t="s">
        <v>470</v>
      </c>
      <c r="G124" s="80" t="s">
        <v>544</v>
      </c>
      <c r="H124" s="81" t="s">
        <v>155</v>
      </c>
      <c r="I124" s="81" t="s">
        <v>262</v>
      </c>
      <c r="J124" s="78" t="s">
        <v>4</v>
      </c>
      <c r="K124" s="78"/>
      <c r="L124" s="78"/>
    </row>
    <row r="125" spans="1:12" s="28" customFormat="1" ht="13" x14ac:dyDescent="0.3">
      <c r="A125" s="32" t="str">
        <f t="shared" si="3"/>
        <v>QuoteRequesttransportMovement</v>
      </c>
      <c r="B125" s="32" t="str">
        <f t="shared" si="4"/>
        <v>QuoteRequest10</v>
      </c>
      <c r="C125" s="55">
        <f t="shared" si="5"/>
        <v>10</v>
      </c>
      <c r="D125" s="78">
        <v>1</v>
      </c>
      <c r="E125" s="78" t="s">
        <v>346</v>
      </c>
      <c r="F125" s="79" t="s">
        <v>470</v>
      </c>
      <c r="G125" s="80" t="s">
        <v>546</v>
      </c>
      <c r="H125" s="81" t="s">
        <v>49</v>
      </c>
      <c r="I125" s="81" t="s">
        <v>270</v>
      </c>
      <c r="J125" s="78" t="s">
        <v>4</v>
      </c>
      <c r="K125" s="78"/>
      <c r="L125" s="78"/>
    </row>
    <row r="126" spans="1:12" s="28" customFormat="1" ht="13" x14ac:dyDescent="0.3">
      <c r="A126" s="32" t="str">
        <f t="shared" si="3"/>
        <v>QuoteRequestunitPreference</v>
      </c>
      <c r="B126" s="32" t="str">
        <f t="shared" si="4"/>
        <v>QuoteRequest11</v>
      </c>
      <c r="C126" s="55">
        <f t="shared" si="5"/>
        <v>11</v>
      </c>
      <c r="D126" s="78">
        <v>1</v>
      </c>
      <c r="E126" s="78" t="s">
        <v>346</v>
      </c>
      <c r="F126" s="79" t="s">
        <v>470</v>
      </c>
      <c r="G126" s="80" t="s">
        <v>581</v>
      </c>
      <c r="H126" s="81" t="s">
        <v>17</v>
      </c>
      <c r="I126" s="81" t="s">
        <v>272</v>
      </c>
      <c r="J126" s="78" t="s">
        <v>4</v>
      </c>
      <c r="K126" s="78"/>
      <c r="L126" s="78" t="s">
        <v>5</v>
      </c>
    </row>
    <row r="127" spans="1:12" s="79" customFormat="1" ht="13" x14ac:dyDescent="0.3">
      <c r="A127" s="32" t="str">
        <f t="shared" si="3"/>
        <v>QuoteResponse</v>
      </c>
      <c r="B127" s="32" t="str">
        <f t="shared" si="4"/>
        <v>QuoteResponse0</v>
      </c>
      <c r="C127" s="55">
        <f t="shared" si="5"/>
        <v>0</v>
      </c>
      <c r="D127" s="78">
        <v>0</v>
      </c>
      <c r="E127" s="78" t="s">
        <v>346</v>
      </c>
      <c r="F127" s="79" t="s">
        <v>471</v>
      </c>
      <c r="G127" s="80"/>
      <c r="H127" s="81" t="s">
        <v>3</v>
      </c>
      <c r="I127" s="81" t="s">
        <v>335</v>
      </c>
      <c r="J127" s="78"/>
      <c r="K127" s="78"/>
      <c r="L127" s="78"/>
    </row>
    <row r="128" spans="1:12" s="79" customFormat="1" ht="13" x14ac:dyDescent="0.3">
      <c r="A128" s="32" t="str">
        <f t="shared" si="3"/>
        <v>QuoteResponseoffers</v>
      </c>
      <c r="B128" s="32" t="str">
        <f t="shared" si="4"/>
        <v>QuoteResponse1</v>
      </c>
      <c r="C128" s="55">
        <f t="shared" si="5"/>
        <v>1</v>
      </c>
      <c r="D128" s="78">
        <v>1</v>
      </c>
      <c r="E128" s="78" t="s">
        <v>346</v>
      </c>
      <c r="F128" s="79" t="s">
        <v>471</v>
      </c>
      <c r="G128" s="80" t="s">
        <v>582</v>
      </c>
      <c r="H128" s="81" t="s">
        <v>251</v>
      </c>
      <c r="I128" s="81" t="s">
        <v>269</v>
      </c>
      <c r="J128" s="78" t="s">
        <v>4</v>
      </c>
      <c r="K128" s="78"/>
      <c r="L128" s="78" t="s">
        <v>5</v>
      </c>
    </row>
    <row r="129" spans="1:12" s="79" customFormat="1" ht="13" x14ac:dyDescent="0.3">
      <c r="A129" s="32" t="str">
        <f t="shared" si="3"/>
        <v>QuoteResponserequest</v>
      </c>
      <c r="B129" s="32" t="str">
        <f t="shared" si="4"/>
        <v>QuoteResponse2</v>
      </c>
      <c r="C129" s="55">
        <f t="shared" si="5"/>
        <v>2</v>
      </c>
      <c r="D129" s="78">
        <v>1</v>
      </c>
      <c r="E129" s="78" t="s">
        <v>346</v>
      </c>
      <c r="F129" s="79" t="s">
        <v>471</v>
      </c>
      <c r="G129" s="80" t="s">
        <v>583</v>
      </c>
      <c r="H129" s="81" t="s">
        <v>470</v>
      </c>
      <c r="I129" s="81" t="s">
        <v>268</v>
      </c>
      <c r="J129" s="78" t="s">
        <v>4</v>
      </c>
      <c r="K129" s="78"/>
      <c r="L129" s="78"/>
    </row>
    <row r="130" spans="1:12" s="79" customFormat="1" ht="13" x14ac:dyDescent="0.3">
      <c r="A130" s="32" t="str">
        <f t="shared" si="3"/>
        <v>Ranges</v>
      </c>
      <c r="B130" s="32" t="str">
        <f t="shared" si="4"/>
        <v>Ranges0</v>
      </c>
      <c r="C130" s="55">
        <f t="shared" si="5"/>
        <v>0</v>
      </c>
      <c r="D130" s="78">
        <v>0</v>
      </c>
      <c r="E130" s="78" t="s">
        <v>346</v>
      </c>
      <c r="F130" s="79" t="s">
        <v>337</v>
      </c>
      <c r="G130" s="80"/>
      <c r="H130" s="81" t="s">
        <v>3</v>
      </c>
      <c r="I130" s="81" t="s">
        <v>337</v>
      </c>
      <c r="J130" s="78"/>
      <c r="K130" s="78"/>
      <c r="L130" s="78"/>
    </row>
    <row r="131" spans="1:12" s="79" customFormat="1" ht="13" x14ac:dyDescent="0.3">
      <c r="A131" s="32" t="str">
        <f t="shared" si="3"/>
        <v>Rangesamount</v>
      </c>
      <c r="B131" s="32" t="str">
        <f t="shared" si="4"/>
        <v>Ranges1</v>
      </c>
      <c r="C131" s="55">
        <f t="shared" si="5"/>
        <v>1</v>
      </c>
      <c r="D131" s="78">
        <v>1</v>
      </c>
      <c r="E131" s="78" t="s">
        <v>346</v>
      </c>
      <c r="F131" s="79" t="s">
        <v>337</v>
      </c>
      <c r="G131" s="80" t="s">
        <v>303</v>
      </c>
      <c r="H131" s="81" t="s">
        <v>3</v>
      </c>
      <c r="I131" s="81" t="s">
        <v>206</v>
      </c>
      <c r="J131" s="78" t="s">
        <v>23</v>
      </c>
      <c r="K131" s="78"/>
      <c r="L131" s="78"/>
    </row>
    <row r="132" spans="1:12" s="79" customFormat="1" ht="13" x14ac:dyDescent="0.3">
      <c r="A132" s="32" t="str">
        <f t="shared" ref="A132:A195" si="6">F132&amp;G132</f>
        <v>RangesmaximumQuantity</v>
      </c>
      <c r="B132" s="32" t="str">
        <f t="shared" ref="B132:B195" si="7">F132&amp;C132</f>
        <v>Ranges2</v>
      </c>
      <c r="C132" s="55">
        <f t="shared" si="5"/>
        <v>2</v>
      </c>
      <c r="D132" s="78">
        <v>1</v>
      </c>
      <c r="E132" s="78" t="s">
        <v>346</v>
      </c>
      <c r="F132" s="79" t="s">
        <v>337</v>
      </c>
      <c r="G132" s="80" t="s">
        <v>302</v>
      </c>
      <c r="H132" s="81" t="s">
        <v>3</v>
      </c>
      <c r="I132" s="81" t="s">
        <v>309</v>
      </c>
      <c r="J132" s="78" t="s">
        <v>23</v>
      </c>
      <c r="K132" s="78"/>
      <c r="L132" s="78"/>
    </row>
    <row r="133" spans="1:12" s="79" customFormat="1" ht="13" x14ac:dyDescent="0.3">
      <c r="A133" s="32" t="str">
        <f t="shared" si="6"/>
        <v>RangesminimumQuantity</v>
      </c>
      <c r="B133" s="32" t="str">
        <f t="shared" si="7"/>
        <v>Ranges3</v>
      </c>
      <c r="C133" s="55">
        <f t="shared" ref="C133:C196" si="8">IF(D133=0,0,C132+1)</f>
        <v>3</v>
      </c>
      <c r="D133" s="78">
        <v>1</v>
      </c>
      <c r="E133" s="78" t="s">
        <v>346</v>
      </c>
      <c r="F133" s="79" t="s">
        <v>337</v>
      </c>
      <c r="G133" s="80" t="s">
        <v>301</v>
      </c>
      <c r="H133" s="81" t="s">
        <v>3</v>
      </c>
      <c r="I133" s="81" t="s">
        <v>308</v>
      </c>
      <c r="J133" s="78" t="s">
        <v>23</v>
      </c>
      <c r="K133" s="78"/>
      <c r="L133" s="78"/>
    </row>
    <row r="134" spans="1:12" s="79" customFormat="1" ht="13" x14ac:dyDescent="0.3">
      <c r="A134" s="32" t="str">
        <f t="shared" si="6"/>
        <v>RangesrateClassCode</v>
      </c>
      <c r="B134" s="32" t="str">
        <f t="shared" si="7"/>
        <v>Ranges4</v>
      </c>
      <c r="C134" s="55">
        <f t="shared" si="8"/>
        <v>4</v>
      </c>
      <c r="D134" s="78">
        <v>1</v>
      </c>
      <c r="E134" s="78" t="s">
        <v>346</v>
      </c>
      <c r="F134" s="79" t="s">
        <v>337</v>
      </c>
      <c r="G134" s="80" t="s">
        <v>297</v>
      </c>
      <c r="H134" s="81" t="s">
        <v>3</v>
      </c>
      <c r="I134" s="81" t="s">
        <v>304</v>
      </c>
      <c r="J134" s="78" t="s">
        <v>9</v>
      </c>
      <c r="K134" s="78"/>
      <c r="L134" s="78"/>
    </row>
    <row r="135" spans="1:12" s="79" customFormat="1" ht="13" x14ac:dyDescent="0.3">
      <c r="A135" s="32" t="str">
        <f t="shared" si="6"/>
        <v>RangesratingType</v>
      </c>
      <c r="B135" s="32" t="str">
        <f t="shared" si="7"/>
        <v>Ranges5</v>
      </c>
      <c r="C135" s="55">
        <f t="shared" si="8"/>
        <v>5</v>
      </c>
      <c r="D135" s="78">
        <v>1</v>
      </c>
      <c r="E135" s="78" t="s">
        <v>346</v>
      </c>
      <c r="F135" s="79" t="s">
        <v>337</v>
      </c>
      <c r="G135" s="80" t="s">
        <v>298</v>
      </c>
      <c r="H135" s="81" t="s">
        <v>3</v>
      </c>
      <c r="I135" s="81" t="s">
        <v>305</v>
      </c>
      <c r="J135" s="78" t="s">
        <v>9</v>
      </c>
      <c r="K135" s="78"/>
      <c r="L135" s="78"/>
    </row>
    <row r="136" spans="1:12" s="79" customFormat="1" ht="13" x14ac:dyDescent="0.3">
      <c r="A136" s="32" t="str">
        <f t="shared" si="6"/>
        <v>Rangesscr</v>
      </c>
      <c r="B136" s="32" t="str">
        <f t="shared" si="7"/>
        <v>Ranges6</v>
      </c>
      <c r="C136" s="55">
        <f t="shared" si="8"/>
        <v>6</v>
      </c>
      <c r="D136" s="78">
        <v>1</v>
      </c>
      <c r="E136" s="78" t="s">
        <v>346</v>
      </c>
      <c r="F136" s="79" t="s">
        <v>337</v>
      </c>
      <c r="G136" s="80" t="s">
        <v>300</v>
      </c>
      <c r="H136" s="81" t="s">
        <v>3</v>
      </c>
      <c r="I136" s="81" t="s">
        <v>307</v>
      </c>
      <c r="J136" s="78" t="s">
        <v>9</v>
      </c>
      <c r="K136" s="78"/>
      <c r="L136" s="78"/>
    </row>
    <row r="137" spans="1:12" s="28" customFormat="1" ht="13" x14ac:dyDescent="0.3">
      <c r="A137" s="32" t="str">
        <f t="shared" si="6"/>
        <v>RangesunitBasis</v>
      </c>
      <c r="B137" s="32" t="str">
        <f t="shared" si="7"/>
        <v>Ranges7</v>
      </c>
      <c r="C137" s="55">
        <f t="shared" si="8"/>
        <v>7</v>
      </c>
      <c r="D137" s="78">
        <v>1</v>
      </c>
      <c r="E137" s="78" t="s">
        <v>346</v>
      </c>
      <c r="F137" s="79" t="s">
        <v>337</v>
      </c>
      <c r="G137" s="80" t="s">
        <v>299</v>
      </c>
      <c r="H137" s="81" t="s">
        <v>3</v>
      </c>
      <c r="I137" s="81" t="s">
        <v>306</v>
      </c>
      <c r="J137" s="78" t="s">
        <v>9</v>
      </c>
      <c r="K137" s="78"/>
      <c r="L137" s="78"/>
    </row>
    <row r="138" spans="1:12" s="79" customFormat="1" ht="13" x14ac:dyDescent="0.3">
      <c r="A138" s="32" t="str">
        <f t="shared" si="6"/>
        <v>Ratings</v>
      </c>
      <c r="B138" s="32" t="str">
        <f t="shared" si="7"/>
        <v>Ratings0</v>
      </c>
      <c r="C138" s="55">
        <f t="shared" si="8"/>
        <v>0</v>
      </c>
      <c r="D138" s="78">
        <v>0</v>
      </c>
      <c r="E138" s="78" t="s">
        <v>346</v>
      </c>
      <c r="F138" s="79" t="s">
        <v>362</v>
      </c>
      <c r="G138" s="80"/>
      <c r="H138" s="81" t="s">
        <v>3</v>
      </c>
      <c r="I138" s="81" t="s">
        <v>332</v>
      </c>
      <c r="J138" s="78"/>
      <c r="K138" s="78"/>
      <c r="L138" s="78"/>
    </row>
    <row r="139" spans="1:12" s="79" customFormat="1" ht="13" x14ac:dyDescent="0.3">
      <c r="A139" s="32" t="str">
        <f t="shared" si="6"/>
        <v>RatingschargeCode</v>
      </c>
      <c r="B139" s="32" t="str">
        <f t="shared" si="7"/>
        <v>Ratings1</v>
      </c>
      <c r="C139" s="55">
        <f t="shared" si="8"/>
        <v>1</v>
      </c>
      <c r="D139" s="78">
        <v>1</v>
      </c>
      <c r="E139" s="78" t="s">
        <v>346</v>
      </c>
      <c r="F139" s="79" t="s">
        <v>362</v>
      </c>
      <c r="G139" s="80" t="s">
        <v>286</v>
      </c>
      <c r="H139" s="81" t="s">
        <v>3</v>
      </c>
      <c r="I139" s="81" t="s">
        <v>293</v>
      </c>
      <c r="J139" s="78" t="s">
        <v>9</v>
      </c>
      <c r="K139" s="78"/>
      <c r="L139" s="78"/>
    </row>
    <row r="140" spans="1:12" s="28" customFormat="1" ht="13" x14ac:dyDescent="0.3">
      <c r="A140" s="32" t="str">
        <f t="shared" si="6"/>
        <v>RatingschargeDescription</v>
      </c>
      <c r="B140" s="32" t="str">
        <f t="shared" si="7"/>
        <v>Ratings2</v>
      </c>
      <c r="C140" s="55">
        <f t="shared" si="8"/>
        <v>2</v>
      </c>
      <c r="D140" s="78">
        <v>1</v>
      </c>
      <c r="E140" s="78" t="s">
        <v>346</v>
      </c>
      <c r="F140" s="79" t="s">
        <v>362</v>
      </c>
      <c r="G140" s="80" t="s">
        <v>287</v>
      </c>
      <c r="H140" s="81" t="s">
        <v>3</v>
      </c>
      <c r="I140" s="81" t="s">
        <v>294</v>
      </c>
      <c r="J140" s="78" t="s">
        <v>9</v>
      </c>
      <c r="K140" s="78"/>
      <c r="L140" s="78"/>
    </row>
    <row r="141" spans="1:12" s="79" customFormat="1" ht="13" x14ac:dyDescent="0.3">
      <c r="A141" s="32" t="str">
        <f t="shared" si="6"/>
        <v>RatingschargeType</v>
      </c>
      <c r="B141" s="32" t="str">
        <f t="shared" si="7"/>
        <v>Ratings3</v>
      </c>
      <c r="C141" s="55">
        <f t="shared" si="8"/>
        <v>3</v>
      </c>
      <c r="D141" s="78">
        <v>1</v>
      </c>
      <c r="E141" s="78" t="s">
        <v>346</v>
      </c>
      <c r="F141" s="79" t="s">
        <v>362</v>
      </c>
      <c r="G141" s="80" t="s">
        <v>285</v>
      </c>
      <c r="H141" s="81" t="s">
        <v>3</v>
      </c>
      <c r="I141" s="81" t="s">
        <v>292</v>
      </c>
      <c r="J141" s="78" t="s">
        <v>9</v>
      </c>
      <c r="K141" s="78"/>
      <c r="L141" s="78"/>
    </row>
    <row r="142" spans="1:12" s="79" customFormat="1" ht="13" x14ac:dyDescent="0.3">
      <c r="A142" s="32" t="str">
        <f t="shared" si="6"/>
        <v>RatingspriceSpecification</v>
      </c>
      <c r="B142" s="32" t="str">
        <f t="shared" si="7"/>
        <v>Ratings4</v>
      </c>
      <c r="C142" s="55">
        <f t="shared" si="8"/>
        <v>4</v>
      </c>
      <c r="D142" s="78">
        <v>1</v>
      </c>
      <c r="E142" s="78" t="s">
        <v>346</v>
      </c>
      <c r="F142" s="79" t="s">
        <v>362</v>
      </c>
      <c r="G142" s="80" t="s">
        <v>283</v>
      </c>
      <c r="H142" s="81" t="s">
        <v>3</v>
      </c>
      <c r="I142" s="81" t="s">
        <v>290</v>
      </c>
      <c r="J142" s="78" t="s">
        <v>9</v>
      </c>
      <c r="K142" s="78"/>
      <c r="L142" s="78"/>
    </row>
    <row r="143" spans="1:12" s="79" customFormat="1" ht="13" x14ac:dyDescent="0.3">
      <c r="A143" s="32" t="str">
        <f t="shared" si="6"/>
        <v>RatingspriceSpecificationRef</v>
      </c>
      <c r="B143" s="32" t="str">
        <f t="shared" si="7"/>
        <v>Ratings5</v>
      </c>
      <c r="C143" s="55">
        <f t="shared" si="8"/>
        <v>5</v>
      </c>
      <c r="D143" s="78">
        <v>1</v>
      </c>
      <c r="E143" s="78" t="s">
        <v>346</v>
      </c>
      <c r="F143" s="79" t="s">
        <v>362</v>
      </c>
      <c r="G143" s="80" t="s">
        <v>284</v>
      </c>
      <c r="H143" s="81" t="s">
        <v>3</v>
      </c>
      <c r="I143" s="81" t="s">
        <v>291</v>
      </c>
      <c r="J143" s="78" t="s">
        <v>9</v>
      </c>
      <c r="K143" s="78"/>
      <c r="L143" s="78"/>
    </row>
    <row r="144" spans="1:12" s="79" customFormat="1" ht="13" x14ac:dyDescent="0.3">
      <c r="A144" s="32" t="str">
        <f t="shared" si="6"/>
        <v>Ratingsranges</v>
      </c>
      <c r="B144" s="32" t="str">
        <f t="shared" si="7"/>
        <v>Ratings6</v>
      </c>
      <c r="C144" s="55">
        <f t="shared" si="8"/>
        <v>6</v>
      </c>
      <c r="D144" s="78">
        <v>1</v>
      </c>
      <c r="E144" s="78" t="s">
        <v>346</v>
      </c>
      <c r="F144" s="79" t="s">
        <v>362</v>
      </c>
      <c r="G144" s="80" t="s">
        <v>289</v>
      </c>
      <c r="H144" s="81" t="s">
        <v>337</v>
      </c>
      <c r="I144" s="81" t="s">
        <v>296</v>
      </c>
      <c r="J144" s="78" t="s">
        <v>4</v>
      </c>
      <c r="K144" s="78"/>
      <c r="L144" s="78" t="s">
        <v>5</v>
      </c>
    </row>
    <row r="145" spans="1:12" s="28" customFormat="1" ht="13" x14ac:dyDescent="0.3">
      <c r="A145" s="32" t="str">
        <f t="shared" si="6"/>
        <v>RatingssubTotal</v>
      </c>
      <c r="B145" s="32" t="str">
        <f t="shared" si="7"/>
        <v>Ratings7</v>
      </c>
      <c r="C145" s="55">
        <f t="shared" si="8"/>
        <v>7</v>
      </c>
      <c r="D145" s="78">
        <v>1</v>
      </c>
      <c r="E145" s="78" t="s">
        <v>346</v>
      </c>
      <c r="F145" s="79" t="s">
        <v>362</v>
      </c>
      <c r="G145" s="80" t="s">
        <v>288</v>
      </c>
      <c r="H145" s="81" t="s">
        <v>3</v>
      </c>
      <c r="I145" s="81" t="s">
        <v>295</v>
      </c>
      <c r="J145" s="78" t="s">
        <v>23</v>
      </c>
      <c r="K145" s="78"/>
      <c r="L145" s="78"/>
    </row>
    <row r="146" spans="1:12" s="28" customFormat="1" ht="13" x14ac:dyDescent="0.3">
      <c r="A146" s="32" t="str">
        <f t="shared" si="6"/>
        <v>ReasonsForSecurityStatus</v>
      </c>
      <c r="B146" s="32" t="str">
        <f t="shared" si="7"/>
        <v>ReasonsForSecurityStatus0</v>
      </c>
      <c r="C146" s="55">
        <f t="shared" si="8"/>
        <v>0</v>
      </c>
      <c r="D146" s="78">
        <v>0</v>
      </c>
      <c r="E146" s="78" t="s">
        <v>346</v>
      </c>
      <c r="F146" s="79" t="s">
        <v>174</v>
      </c>
      <c r="G146" s="80"/>
      <c r="H146" s="81" t="s">
        <v>3</v>
      </c>
      <c r="I146" s="81" t="s">
        <v>176</v>
      </c>
      <c r="J146" s="78" t="s">
        <v>4</v>
      </c>
      <c r="K146" s="78"/>
      <c r="L146" s="78" t="s">
        <v>5</v>
      </c>
    </row>
    <row r="147" spans="1:12" s="28" customFormat="1" ht="13" x14ac:dyDescent="0.3">
      <c r="A147" s="32" t="str">
        <f t="shared" si="6"/>
        <v>ReasonsForSecurityStatusgroundsForExemption</v>
      </c>
      <c r="B147" s="32" t="str">
        <f t="shared" si="7"/>
        <v>ReasonsForSecurityStatus1</v>
      </c>
      <c r="C147" s="55">
        <f t="shared" si="8"/>
        <v>1</v>
      </c>
      <c r="D147" s="78">
        <v>1</v>
      </c>
      <c r="E147" s="78" t="s">
        <v>346</v>
      </c>
      <c r="F147" s="79" t="s">
        <v>174</v>
      </c>
      <c r="G147" s="80" t="s">
        <v>584</v>
      </c>
      <c r="H147" s="81" t="s">
        <v>3</v>
      </c>
      <c r="I147" s="81" t="s">
        <v>180</v>
      </c>
      <c r="J147" s="78" t="s">
        <v>9</v>
      </c>
      <c r="K147" s="78"/>
      <c r="L147" s="78" t="s">
        <v>5</v>
      </c>
    </row>
    <row r="148" spans="1:12" s="28" customFormat="1" ht="13" x14ac:dyDescent="0.3">
      <c r="A148" s="32" t="str">
        <f t="shared" si="6"/>
        <v>ReasonsForSecurityStatusotherScreeningMethods</v>
      </c>
      <c r="B148" s="32" t="str">
        <f t="shared" si="7"/>
        <v>ReasonsForSecurityStatus2</v>
      </c>
      <c r="C148" s="55">
        <f t="shared" si="8"/>
        <v>2</v>
      </c>
      <c r="D148" s="78">
        <v>1</v>
      </c>
      <c r="E148" s="78" t="s">
        <v>346</v>
      </c>
      <c r="F148" s="79" t="s">
        <v>174</v>
      </c>
      <c r="G148" s="80" t="s">
        <v>585</v>
      </c>
      <c r="H148" s="81" t="s">
        <v>3</v>
      </c>
      <c r="I148" s="81" t="s">
        <v>181</v>
      </c>
      <c r="J148" s="78" t="s">
        <v>9</v>
      </c>
      <c r="K148" s="78"/>
      <c r="L148" s="78" t="s">
        <v>5</v>
      </c>
    </row>
    <row r="149" spans="1:12" s="79" customFormat="1" ht="13" x14ac:dyDescent="0.3">
      <c r="A149" s="32" t="str">
        <f t="shared" si="6"/>
        <v>ReasonsForSecurityStatusreceivedFrom</v>
      </c>
      <c r="B149" s="32" t="str">
        <f t="shared" si="7"/>
        <v>ReasonsForSecurityStatus3</v>
      </c>
      <c r="C149" s="55">
        <f t="shared" si="8"/>
        <v>3</v>
      </c>
      <c r="D149" s="78">
        <v>1</v>
      </c>
      <c r="E149" s="78" t="s">
        <v>346</v>
      </c>
      <c r="F149" s="79" t="s">
        <v>174</v>
      </c>
      <c r="G149" s="80" t="s">
        <v>586</v>
      </c>
      <c r="H149" s="81" t="s">
        <v>175</v>
      </c>
      <c r="I149" s="81" t="s">
        <v>176</v>
      </c>
      <c r="J149" s="78" t="s">
        <v>7</v>
      </c>
      <c r="K149" s="78"/>
      <c r="L149" s="78" t="s">
        <v>5</v>
      </c>
    </row>
    <row r="150" spans="1:12" s="79" customFormat="1" ht="13" x14ac:dyDescent="0.3">
      <c r="A150" s="32" t="str">
        <f t="shared" si="6"/>
        <v>ReasonsForSecurityStatusscreeningMethod</v>
      </c>
      <c r="B150" s="32" t="str">
        <f t="shared" si="7"/>
        <v>ReasonsForSecurityStatus4</v>
      </c>
      <c r="C150" s="55">
        <f t="shared" si="8"/>
        <v>4</v>
      </c>
      <c r="D150" s="78">
        <v>1</v>
      </c>
      <c r="E150" s="78" t="s">
        <v>346</v>
      </c>
      <c r="F150" s="79" t="s">
        <v>174</v>
      </c>
      <c r="G150" s="80" t="s">
        <v>587</v>
      </c>
      <c r="H150" s="81" t="s">
        <v>3</v>
      </c>
      <c r="I150" s="81" t="s">
        <v>179</v>
      </c>
      <c r="J150" s="78" t="s">
        <v>9</v>
      </c>
      <c r="K150" s="78"/>
      <c r="L150" s="78" t="s">
        <v>5</v>
      </c>
    </row>
    <row r="151" spans="1:12" s="79" customFormat="1" ht="13" x14ac:dyDescent="0.3">
      <c r="A151" s="32" t="str">
        <f t="shared" si="6"/>
        <v>ReceivedFrom</v>
      </c>
      <c r="B151" s="32" t="str">
        <f t="shared" si="7"/>
        <v>ReceivedFrom0</v>
      </c>
      <c r="C151" s="55">
        <f t="shared" si="8"/>
        <v>0</v>
      </c>
      <c r="D151" s="78">
        <v>0</v>
      </c>
      <c r="E151" s="78" t="s">
        <v>346</v>
      </c>
      <c r="F151" s="79" t="s">
        <v>175</v>
      </c>
      <c r="G151" s="80"/>
      <c r="H151" s="81" t="s">
        <v>3</v>
      </c>
      <c r="I151" s="81"/>
      <c r="J151" s="78" t="s">
        <v>4</v>
      </c>
      <c r="K151" s="78"/>
      <c r="L151" s="78"/>
    </row>
    <row r="152" spans="1:12" s="79" customFormat="1" ht="13" x14ac:dyDescent="0.3">
      <c r="A152" s="32" t="str">
        <f t="shared" si="6"/>
        <v>ReceivedFromexpiryDate</v>
      </c>
      <c r="B152" s="32" t="str">
        <f t="shared" si="7"/>
        <v>ReceivedFrom1</v>
      </c>
      <c r="C152" s="55">
        <f t="shared" si="8"/>
        <v>1</v>
      </c>
      <c r="D152" s="78">
        <v>1</v>
      </c>
      <c r="E152" s="78" t="s">
        <v>346</v>
      </c>
      <c r="F152" s="79" t="s">
        <v>175</v>
      </c>
      <c r="G152" s="80" t="s">
        <v>588</v>
      </c>
      <c r="H152" s="81" t="s">
        <v>3</v>
      </c>
      <c r="I152" s="81" t="s">
        <v>178</v>
      </c>
      <c r="J152" s="78" t="s">
        <v>9</v>
      </c>
      <c r="K152" s="78"/>
      <c r="L152" s="78"/>
    </row>
    <row r="153" spans="1:12" s="29" customFormat="1" ht="13" x14ac:dyDescent="0.3">
      <c r="A153" s="32" t="str">
        <f t="shared" si="6"/>
        <v>ReceivedFromregulatedEntityIdentifier</v>
      </c>
      <c r="B153" s="32" t="str">
        <f t="shared" si="7"/>
        <v>ReceivedFrom2</v>
      </c>
      <c r="C153" s="55">
        <f t="shared" si="8"/>
        <v>2</v>
      </c>
      <c r="D153" s="78">
        <v>1</v>
      </c>
      <c r="E153" s="78" t="s">
        <v>346</v>
      </c>
      <c r="F153" s="79" t="s">
        <v>175</v>
      </c>
      <c r="G153" s="80" t="s">
        <v>589</v>
      </c>
      <c r="H153" s="81" t="s">
        <v>474</v>
      </c>
      <c r="I153" s="81" t="s">
        <v>177</v>
      </c>
      <c r="J153" s="78" t="s">
        <v>7</v>
      </c>
      <c r="K153" s="78"/>
      <c r="L153" s="78"/>
    </row>
    <row r="154" spans="1:12" s="79" customFormat="1" ht="13" x14ac:dyDescent="0.3">
      <c r="A154" s="32" t="str">
        <f t="shared" si="6"/>
        <v>ReceivedFromregulatedPartyType</v>
      </c>
      <c r="B154" s="32" t="str">
        <f t="shared" si="7"/>
        <v>ReceivedFrom3</v>
      </c>
      <c r="C154" s="55">
        <f t="shared" si="8"/>
        <v>3</v>
      </c>
      <c r="D154" s="78">
        <v>1</v>
      </c>
      <c r="E154" s="78" t="s">
        <v>346</v>
      </c>
      <c r="F154" s="79" t="s">
        <v>175</v>
      </c>
      <c r="G154" s="80" t="s">
        <v>590</v>
      </c>
      <c r="H154" s="81" t="s">
        <v>3</v>
      </c>
      <c r="I154" s="81" t="s">
        <v>173</v>
      </c>
      <c r="J154" s="78" t="s">
        <v>9</v>
      </c>
      <c r="K154" s="78"/>
      <c r="L154" s="78"/>
    </row>
    <row r="155" spans="1:12" s="79" customFormat="1" ht="13" x14ac:dyDescent="0.3">
      <c r="A155" s="32" t="str">
        <f t="shared" si="6"/>
        <v>Routing</v>
      </c>
      <c r="B155" s="32" t="str">
        <f t="shared" si="7"/>
        <v>Routing0</v>
      </c>
      <c r="C155" s="55">
        <f t="shared" si="8"/>
        <v>0</v>
      </c>
      <c r="D155" s="78">
        <v>0</v>
      </c>
      <c r="E155" s="78" t="s">
        <v>346</v>
      </c>
      <c r="F155" s="79" t="s">
        <v>205</v>
      </c>
      <c r="G155" s="80"/>
      <c r="H155" s="81" t="s">
        <v>3</v>
      </c>
      <c r="I155" s="81" t="s">
        <v>331</v>
      </c>
      <c r="J155" s="78"/>
      <c r="K155" s="78"/>
      <c r="L155" s="78"/>
    </row>
    <row r="156" spans="1:12" s="79" customFormat="1" ht="13" x14ac:dyDescent="0.3">
      <c r="A156" s="32" t="str">
        <f t="shared" si="6"/>
        <v>RoutingaircraftPossibilityCode</v>
      </c>
      <c r="B156" s="32" t="str">
        <f t="shared" si="7"/>
        <v>Routing1</v>
      </c>
      <c r="C156" s="55">
        <f t="shared" si="8"/>
        <v>1</v>
      </c>
      <c r="D156" s="78">
        <v>1</v>
      </c>
      <c r="E156" s="78" t="s">
        <v>346</v>
      </c>
      <c r="F156" s="79" t="s">
        <v>205</v>
      </c>
      <c r="G156" s="80" t="s">
        <v>279</v>
      </c>
      <c r="H156" s="81" t="s">
        <v>3</v>
      </c>
      <c r="I156" s="81"/>
      <c r="J156" s="78" t="s">
        <v>9</v>
      </c>
      <c r="K156" s="78"/>
      <c r="L156" s="78"/>
    </row>
    <row r="157" spans="1:12" s="79" customFormat="1" ht="13" x14ac:dyDescent="0.3">
      <c r="A157" s="32" t="str">
        <f t="shared" si="6"/>
        <v>RoutinglatestArrivalDateTime</v>
      </c>
      <c r="B157" s="32" t="str">
        <f t="shared" si="7"/>
        <v>Routing2</v>
      </c>
      <c r="C157" s="55">
        <f t="shared" si="8"/>
        <v>2</v>
      </c>
      <c r="D157" s="78">
        <v>1</v>
      </c>
      <c r="E157" s="78" t="s">
        <v>346</v>
      </c>
      <c r="F157" s="79" t="s">
        <v>205</v>
      </c>
      <c r="G157" s="80" t="s">
        <v>275</v>
      </c>
      <c r="H157" s="81" t="s">
        <v>3</v>
      </c>
      <c r="I157" s="81" t="s">
        <v>276</v>
      </c>
      <c r="J157" s="78" t="s">
        <v>29</v>
      </c>
      <c r="K157" s="78"/>
      <c r="L157" s="78"/>
    </row>
    <row r="158" spans="1:12" s="79" customFormat="1" ht="13" x14ac:dyDescent="0.3">
      <c r="A158" s="32" t="str">
        <f t="shared" si="6"/>
        <v>RoutingmaxConnections</v>
      </c>
      <c r="B158" s="32" t="str">
        <f t="shared" si="7"/>
        <v>Routing3</v>
      </c>
      <c r="C158" s="55">
        <f t="shared" si="8"/>
        <v>3</v>
      </c>
      <c r="D158" s="78">
        <v>1</v>
      </c>
      <c r="E158" s="78" t="s">
        <v>346</v>
      </c>
      <c r="F158" s="79" t="s">
        <v>205</v>
      </c>
      <c r="G158" s="80" t="s">
        <v>277</v>
      </c>
      <c r="H158" s="81" t="s">
        <v>3</v>
      </c>
      <c r="I158" s="81" t="s">
        <v>278</v>
      </c>
      <c r="J158" s="78" t="s">
        <v>23</v>
      </c>
      <c r="K158" s="78"/>
      <c r="L158" s="78"/>
    </row>
    <row r="159" spans="1:12" s="79" customFormat="1" ht="13" x14ac:dyDescent="0.3">
      <c r="A159" s="32" t="str">
        <f t="shared" si="6"/>
        <v>RoutingonlineInd</v>
      </c>
      <c r="B159" s="32" t="str">
        <f t="shared" si="7"/>
        <v>Routing4</v>
      </c>
      <c r="C159" s="55">
        <f t="shared" si="8"/>
        <v>4</v>
      </c>
      <c r="D159" s="78">
        <v>1</v>
      </c>
      <c r="E159" s="78" t="s">
        <v>346</v>
      </c>
      <c r="F159" s="79" t="s">
        <v>205</v>
      </c>
      <c r="G159" s="80" t="s">
        <v>591</v>
      </c>
      <c r="H159" s="81" t="s">
        <v>3</v>
      </c>
      <c r="I159" s="81" t="s">
        <v>282</v>
      </c>
      <c r="J159" s="78" t="s">
        <v>259</v>
      </c>
      <c r="K159" s="78"/>
      <c r="L159" s="78"/>
    </row>
    <row r="160" spans="1:12" s="79" customFormat="1" ht="13" x14ac:dyDescent="0.3">
      <c r="A160" s="32" t="str">
        <f t="shared" si="6"/>
        <v>RoutingrfsInd</v>
      </c>
      <c r="B160" s="32" t="str">
        <f t="shared" si="7"/>
        <v>Routing5</v>
      </c>
      <c r="C160" s="55">
        <f t="shared" si="8"/>
        <v>5</v>
      </c>
      <c r="D160" s="78">
        <v>1</v>
      </c>
      <c r="E160" s="78" t="s">
        <v>346</v>
      </c>
      <c r="F160" s="79" t="s">
        <v>205</v>
      </c>
      <c r="G160" s="80" t="s">
        <v>280</v>
      </c>
      <c r="H160" s="81" t="s">
        <v>3</v>
      </c>
      <c r="I160" s="81" t="s">
        <v>281</v>
      </c>
      <c r="J160" s="78" t="s">
        <v>259</v>
      </c>
      <c r="K160" s="78"/>
      <c r="L160" s="78"/>
    </row>
    <row r="161" spans="1:12" s="79" customFormat="1" ht="13" x14ac:dyDescent="0.3">
      <c r="A161" s="32" t="str">
        <f t="shared" si="6"/>
        <v>SecurityStatus</v>
      </c>
      <c r="B161" s="32" t="str">
        <f t="shared" si="7"/>
        <v>SecurityStatus0</v>
      </c>
      <c r="C161" s="55">
        <f t="shared" si="8"/>
        <v>0</v>
      </c>
      <c r="D161" s="78">
        <v>0</v>
      </c>
      <c r="E161" s="78" t="s">
        <v>346</v>
      </c>
      <c r="F161" s="79" t="s">
        <v>168</v>
      </c>
      <c r="G161" s="80"/>
      <c r="H161" s="81" t="s">
        <v>3</v>
      </c>
      <c r="I161" s="81" t="s">
        <v>169</v>
      </c>
      <c r="J161" s="78" t="s">
        <v>4</v>
      </c>
      <c r="K161" s="78" t="s">
        <v>3</v>
      </c>
      <c r="L161" s="78"/>
    </row>
    <row r="162" spans="1:12" s="79" customFormat="1" ht="13" x14ac:dyDescent="0.3">
      <c r="A162" s="32" t="str">
        <f t="shared" si="6"/>
        <v>SecurityStatusissuedBy</v>
      </c>
      <c r="B162" s="32" t="str">
        <f t="shared" si="7"/>
        <v>SecurityStatus1</v>
      </c>
      <c r="C162" s="55">
        <f t="shared" si="8"/>
        <v>1</v>
      </c>
      <c r="D162" s="78">
        <v>1</v>
      </c>
      <c r="E162" s="78" t="s">
        <v>346</v>
      </c>
      <c r="F162" s="79" t="s">
        <v>168</v>
      </c>
      <c r="G162" s="80" t="s">
        <v>592</v>
      </c>
      <c r="H162" s="81" t="s">
        <v>474</v>
      </c>
      <c r="I162" s="81" t="s">
        <v>172</v>
      </c>
      <c r="J162" s="78" t="s">
        <v>7</v>
      </c>
      <c r="K162" s="78" t="s">
        <v>69</v>
      </c>
      <c r="L162" s="78"/>
    </row>
    <row r="163" spans="1:12" s="79" customFormat="1" ht="13" x14ac:dyDescent="0.3">
      <c r="A163" s="32" t="str">
        <f t="shared" si="6"/>
        <v>SecurityStatusissuedOn</v>
      </c>
      <c r="B163" s="32" t="str">
        <f t="shared" si="7"/>
        <v>SecurityStatus2</v>
      </c>
      <c r="C163" s="55">
        <f t="shared" si="8"/>
        <v>2</v>
      </c>
      <c r="D163" s="78">
        <v>1</v>
      </c>
      <c r="E163" s="78" t="s">
        <v>346</v>
      </c>
      <c r="F163" s="79" t="s">
        <v>168</v>
      </c>
      <c r="G163" s="80" t="s">
        <v>593</v>
      </c>
      <c r="H163" s="81" t="s">
        <v>3</v>
      </c>
      <c r="I163" s="81" t="s">
        <v>171</v>
      </c>
      <c r="J163" s="78" t="s">
        <v>29</v>
      </c>
      <c r="K163" s="78" t="s">
        <v>69</v>
      </c>
      <c r="L163" s="78"/>
    </row>
    <row r="164" spans="1:12" s="28" customFormat="1" ht="13" x14ac:dyDescent="0.3">
      <c r="A164" s="32" t="str">
        <f t="shared" si="6"/>
        <v>SecurityStatuspiece</v>
      </c>
      <c r="B164" s="32" t="str">
        <f t="shared" si="7"/>
        <v>SecurityStatus3</v>
      </c>
      <c r="C164" s="55">
        <f t="shared" si="8"/>
        <v>3</v>
      </c>
      <c r="D164" s="78">
        <v>1</v>
      </c>
      <c r="E164" s="78" t="s">
        <v>346</v>
      </c>
      <c r="F164" s="79" t="s">
        <v>168</v>
      </c>
      <c r="G164" s="80" t="s">
        <v>594</v>
      </c>
      <c r="H164" s="80" t="s">
        <v>356</v>
      </c>
      <c r="I164" s="81" t="s">
        <v>227</v>
      </c>
      <c r="J164" s="78" t="s">
        <v>7</v>
      </c>
      <c r="K164" s="78"/>
      <c r="L164" s="78"/>
    </row>
    <row r="165" spans="1:12" s="79" customFormat="1" ht="13" x14ac:dyDescent="0.3">
      <c r="A165" s="32" t="str">
        <f t="shared" si="6"/>
        <v>SecurityStatusreasonsForSecurityStatus</v>
      </c>
      <c r="B165" s="32" t="str">
        <f t="shared" si="7"/>
        <v>SecurityStatus4</v>
      </c>
      <c r="C165" s="55">
        <f t="shared" si="8"/>
        <v>4</v>
      </c>
      <c r="D165" s="78">
        <v>1</v>
      </c>
      <c r="E165" s="78" t="s">
        <v>346</v>
      </c>
      <c r="F165" s="79" t="s">
        <v>168</v>
      </c>
      <c r="G165" s="80" t="s">
        <v>595</v>
      </c>
      <c r="H165" s="81" t="s">
        <v>3</v>
      </c>
      <c r="I165" s="81" t="s">
        <v>169</v>
      </c>
      <c r="J165" s="78" t="s">
        <v>7</v>
      </c>
      <c r="K165" s="78" t="s">
        <v>69</v>
      </c>
      <c r="L165" s="78"/>
    </row>
    <row r="166" spans="1:12" s="79" customFormat="1" ht="13" x14ac:dyDescent="0.3">
      <c r="A166" s="32" t="str">
        <f t="shared" si="6"/>
        <v>SecurityStatusreceivedBy</v>
      </c>
      <c r="B166" s="32" t="str">
        <f t="shared" si="7"/>
        <v>SecurityStatus5</v>
      </c>
      <c r="C166" s="55">
        <f t="shared" si="8"/>
        <v>5</v>
      </c>
      <c r="D166" s="78">
        <v>1</v>
      </c>
      <c r="E166" s="78" t="s">
        <v>346</v>
      </c>
      <c r="F166" s="79" t="s">
        <v>168</v>
      </c>
      <c r="G166" s="80" t="s">
        <v>596</v>
      </c>
      <c r="H166" s="80" t="s">
        <v>474</v>
      </c>
      <c r="I166" s="81" t="s">
        <v>228</v>
      </c>
      <c r="J166" s="78" t="s">
        <v>7</v>
      </c>
      <c r="K166" s="78"/>
      <c r="L166" s="78"/>
    </row>
    <row r="167" spans="1:12" s="79" customFormat="1" ht="13" x14ac:dyDescent="0.3">
      <c r="A167" s="32" t="str">
        <f t="shared" si="6"/>
        <v>SecurityStatusregulatedPartyType</v>
      </c>
      <c r="B167" s="32" t="str">
        <f t="shared" si="7"/>
        <v>SecurityStatus6</v>
      </c>
      <c r="C167" s="55">
        <f t="shared" si="8"/>
        <v>6</v>
      </c>
      <c r="D167" s="78">
        <v>1</v>
      </c>
      <c r="E167" s="78" t="s">
        <v>346</v>
      </c>
      <c r="F167" s="79" t="s">
        <v>168</v>
      </c>
      <c r="G167" s="80" t="s">
        <v>590</v>
      </c>
      <c r="H167" s="81" t="s">
        <v>3</v>
      </c>
      <c r="I167" s="81" t="s">
        <v>173</v>
      </c>
      <c r="J167" s="78" t="s">
        <v>9</v>
      </c>
      <c r="K167" s="78" t="s">
        <v>69</v>
      </c>
      <c r="L167" s="78"/>
    </row>
    <row r="168" spans="1:12" s="79" customFormat="1" ht="13" x14ac:dyDescent="0.3">
      <c r="A168" s="32" t="str">
        <f t="shared" si="6"/>
        <v>SecurityStatusregulatingAuthority</v>
      </c>
      <c r="B168" s="32" t="str">
        <f t="shared" si="7"/>
        <v>SecurityStatus7</v>
      </c>
      <c r="C168" s="55">
        <f t="shared" si="8"/>
        <v>7</v>
      </c>
      <c r="D168" s="78">
        <v>1</v>
      </c>
      <c r="E168" s="78" t="s">
        <v>346</v>
      </c>
      <c r="F168" s="79" t="s">
        <v>168</v>
      </c>
      <c r="G168" s="80" t="s">
        <v>597</v>
      </c>
      <c r="H168" s="81" t="s">
        <v>3</v>
      </c>
      <c r="I168" s="81" t="s">
        <v>104</v>
      </c>
      <c r="J168" s="78" t="s">
        <v>9</v>
      </c>
      <c r="K168" s="78" t="s">
        <v>3</v>
      </c>
      <c r="L168" s="78" t="s">
        <v>3</v>
      </c>
    </row>
    <row r="169" spans="1:12" s="79" customFormat="1" ht="13" x14ac:dyDescent="0.3">
      <c r="A169" s="32" t="str">
        <f t="shared" si="6"/>
        <v>SecurityStatusstatusCode</v>
      </c>
      <c r="B169" s="32" t="str">
        <f t="shared" si="7"/>
        <v>SecurityStatus8</v>
      </c>
      <c r="C169" s="55">
        <f t="shared" si="8"/>
        <v>8</v>
      </c>
      <c r="D169" s="78">
        <v>1</v>
      </c>
      <c r="E169" s="78" t="s">
        <v>346</v>
      </c>
      <c r="F169" s="79" t="s">
        <v>168</v>
      </c>
      <c r="G169" s="80" t="s">
        <v>598</v>
      </c>
      <c r="H169" s="81" t="s">
        <v>3</v>
      </c>
      <c r="I169" s="81" t="s">
        <v>170</v>
      </c>
      <c r="J169" s="78" t="s">
        <v>9</v>
      </c>
      <c r="K169" s="78" t="s">
        <v>69</v>
      </c>
      <c r="L169" s="78"/>
    </row>
    <row r="170" spans="1:12" s="28" customFormat="1" ht="13" x14ac:dyDescent="0.3">
      <c r="A170" s="32" t="str">
        <f t="shared" si="6"/>
        <v>ServiceRequest</v>
      </c>
      <c r="B170" s="32" t="str">
        <f t="shared" si="7"/>
        <v>ServiceRequest0</v>
      </c>
      <c r="C170" s="55">
        <f t="shared" si="8"/>
        <v>0</v>
      </c>
      <c r="D170" s="78">
        <v>0</v>
      </c>
      <c r="E170" s="78" t="s">
        <v>346</v>
      </c>
      <c r="F170" s="79" t="s">
        <v>158</v>
      </c>
      <c r="G170" s="80"/>
      <c r="H170" s="81" t="s">
        <v>3</v>
      </c>
      <c r="I170" s="81" t="s">
        <v>159</v>
      </c>
      <c r="J170" s="78" t="s">
        <v>4</v>
      </c>
      <c r="K170" s="78" t="s">
        <v>3</v>
      </c>
      <c r="L170" s="78" t="s">
        <v>5</v>
      </c>
    </row>
    <row r="171" spans="1:12" s="28" customFormat="1" ht="13" x14ac:dyDescent="0.3">
      <c r="A171" s="32" t="str">
        <f t="shared" si="6"/>
        <v>ServiceRequestcode</v>
      </c>
      <c r="B171" s="32" t="str">
        <f t="shared" si="7"/>
        <v>ServiceRequest1</v>
      </c>
      <c r="C171" s="55">
        <f t="shared" si="8"/>
        <v>1</v>
      </c>
      <c r="D171" s="78">
        <v>1</v>
      </c>
      <c r="E171" s="78" t="s">
        <v>346</v>
      </c>
      <c r="F171" s="79" t="s">
        <v>158</v>
      </c>
      <c r="G171" s="80" t="s">
        <v>548</v>
      </c>
      <c r="H171" s="81" t="s">
        <v>3</v>
      </c>
      <c r="I171" s="81" t="s">
        <v>160</v>
      </c>
      <c r="J171" s="78" t="s">
        <v>9</v>
      </c>
      <c r="K171" s="78" t="s">
        <v>3</v>
      </c>
      <c r="L171" s="78" t="s">
        <v>3</v>
      </c>
    </row>
    <row r="172" spans="1:12" s="79" customFormat="1" ht="13" x14ac:dyDescent="0.3">
      <c r="A172" s="32" t="str">
        <f t="shared" si="6"/>
        <v>ServiceRequestdescription</v>
      </c>
      <c r="B172" s="32" t="str">
        <f t="shared" si="7"/>
        <v>ServiceRequest2</v>
      </c>
      <c r="C172" s="55">
        <f t="shared" si="8"/>
        <v>2</v>
      </c>
      <c r="D172" s="78">
        <v>1</v>
      </c>
      <c r="E172" s="78" t="s">
        <v>346</v>
      </c>
      <c r="F172" s="79" t="s">
        <v>158</v>
      </c>
      <c r="G172" s="80" t="s">
        <v>549</v>
      </c>
      <c r="H172" s="81" t="s">
        <v>3</v>
      </c>
      <c r="I172" s="81" t="s">
        <v>161</v>
      </c>
      <c r="J172" s="78" t="s">
        <v>9</v>
      </c>
      <c r="K172" s="78" t="s">
        <v>3</v>
      </c>
      <c r="L172" s="78" t="s">
        <v>3</v>
      </c>
    </row>
    <row r="173" spans="1:12" s="79" customFormat="1" ht="13" x14ac:dyDescent="0.3">
      <c r="A173" s="32" t="str">
        <f t="shared" si="6"/>
        <v>ServiceRequeststatementText</v>
      </c>
      <c r="B173" s="32" t="str">
        <f t="shared" si="7"/>
        <v>ServiceRequest3</v>
      </c>
      <c r="C173" s="55">
        <f t="shared" si="8"/>
        <v>3</v>
      </c>
      <c r="D173" s="78">
        <v>1</v>
      </c>
      <c r="E173" s="78" t="s">
        <v>346</v>
      </c>
      <c r="F173" s="79" t="s">
        <v>158</v>
      </c>
      <c r="G173" s="80" t="s">
        <v>599</v>
      </c>
      <c r="H173" s="81" t="s">
        <v>3</v>
      </c>
      <c r="I173" s="81" t="s">
        <v>163</v>
      </c>
      <c r="J173" s="78" t="s">
        <v>9</v>
      </c>
      <c r="K173" s="78" t="s">
        <v>3</v>
      </c>
      <c r="L173" s="78" t="s">
        <v>3</v>
      </c>
    </row>
    <row r="174" spans="1:12" s="79" customFormat="1" ht="13" x14ac:dyDescent="0.3">
      <c r="A174" s="32" t="str">
        <f t="shared" si="6"/>
        <v>ServiceRequeststatementType</v>
      </c>
      <c r="B174" s="32" t="str">
        <f t="shared" si="7"/>
        <v>ServiceRequest4</v>
      </c>
      <c r="C174" s="55">
        <f t="shared" si="8"/>
        <v>4</v>
      </c>
      <c r="D174" s="78">
        <v>1</v>
      </c>
      <c r="E174" s="78" t="s">
        <v>346</v>
      </c>
      <c r="F174" s="79" t="s">
        <v>158</v>
      </c>
      <c r="G174" s="80" t="s">
        <v>600</v>
      </c>
      <c r="H174" s="81" t="s">
        <v>3</v>
      </c>
      <c r="I174" s="81" t="s">
        <v>162</v>
      </c>
      <c r="J174" s="78" t="s">
        <v>9</v>
      </c>
      <c r="K174" s="78" t="s">
        <v>3</v>
      </c>
      <c r="L174" s="78" t="s">
        <v>5</v>
      </c>
    </row>
    <row r="175" spans="1:12" s="79" customFormat="1" ht="13" x14ac:dyDescent="0.3">
      <c r="A175" s="32" t="str">
        <f t="shared" si="6"/>
        <v>Shipment</v>
      </c>
      <c r="B175" s="32" t="str">
        <f t="shared" si="7"/>
        <v>Shipment0</v>
      </c>
      <c r="C175" s="55">
        <f t="shared" si="8"/>
        <v>0</v>
      </c>
      <c r="D175" s="78">
        <v>0</v>
      </c>
      <c r="E175" s="78" t="s">
        <v>346</v>
      </c>
      <c r="F175" s="79" t="s">
        <v>472</v>
      </c>
      <c r="G175" s="82"/>
      <c r="H175" s="83" t="s">
        <v>3</v>
      </c>
      <c r="I175" s="83" t="s">
        <v>327</v>
      </c>
      <c r="J175" s="78" t="s">
        <v>4</v>
      </c>
      <c r="L175" s="84"/>
    </row>
    <row r="176" spans="1:12" s="79" customFormat="1" ht="13" x14ac:dyDescent="0.3">
      <c r="A176" s="32" t="str">
        <f t="shared" si="6"/>
        <v>ShipmentcontainedPiece</v>
      </c>
      <c r="B176" s="32" t="str">
        <f t="shared" si="7"/>
        <v>Shipment1</v>
      </c>
      <c r="C176" s="55">
        <f t="shared" si="8"/>
        <v>1</v>
      </c>
      <c r="D176" s="78">
        <v>1</v>
      </c>
      <c r="E176" s="78" t="s">
        <v>346</v>
      </c>
      <c r="F176" s="79" t="s">
        <v>472</v>
      </c>
      <c r="G176" s="80" t="s">
        <v>552</v>
      </c>
      <c r="H176" s="81" t="s">
        <v>356</v>
      </c>
      <c r="I176" s="81" t="s">
        <v>55</v>
      </c>
      <c r="J176" s="78"/>
      <c r="K176" s="78"/>
      <c r="L176" s="78"/>
    </row>
    <row r="177" spans="1:12" s="79" customFormat="1" ht="13" x14ac:dyDescent="0.3">
      <c r="A177" s="32" t="str">
        <f t="shared" si="6"/>
        <v>Shipmentdimensions</v>
      </c>
      <c r="B177" s="32" t="str">
        <f t="shared" si="7"/>
        <v>Shipment2</v>
      </c>
      <c r="C177" s="55">
        <f t="shared" si="8"/>
        <v>2</v>
      </c>
      <c r="D177" s="78">
        <v>1</v>
      </c>
      <c r="E177" s="78" t="s">
        <v>346</v>
      </c>
      <c r="F177" s="79" t="s">
        <v>472</v>
      </c>
      <c r="G177" s="80" t="s">
        <v>522</v>
      </c>
      <c r="H177" s="81" t="s">
        <v>20</v>
      </c>
      <c r="I177" s="81" t="s">
        <v>44</v>
      </c>
      <c r="J177" s="78" t="s">
        <v>7</v>
      </c>
      <c r="K177" s="78" t="s">
        <v>3</v>
      </c>
      <c r="L177" s="78" t="s">
        <v>5</v>
      </c>
    </row>
    <row r="178" spans="1:12" s="79" customFormat="1" ht="13" x14ac:dyDescent="0.3">
      <c r="A178" s="32" t="str">
        <f t="shared" si="6"/>
        <v>ShipmentexternalReference</v>
      </c>
      <c r="B178" s="32" t="str">
        <f t="shared" si="7"/>
        <v>Shipment3</v>
      </c>
      <c r="C178" s="55">
        <f t="shared" si="8"/>
        <v>3</v>
      </c>
      <c r="D178" s="78">
        <v>1</v>
      </c>
      <c r="E178" s="78" t="s">
        <v>346</v>
      </c>
      <c r="F178" s="79" t="s">
        <v>472</v>
      </c>
      <c r="G178" s="82" t="s">
        <v>554</v>
      </c>
      <c r="H178" s="85" t="s">
        <v>57</v>
      </c>
      <c r="I178" s="85" t="s">
        <v>72</v>
      </c>
      <c r="J178" s="84" t="s">
        <v>7</v>
      </c>
      <c r="K178" s="78"/>
      <c r="L178" s="78" t="s">
        <v>5</v>
      </c>
    </row>
    <row r="179" spans="1:12" s="28" customFormat="1" ht="13" x14ac:dyDescent="0.3">
      <c r="A179" s="32" t="str">
        <f t="shared" si="6"/>
        <v>ShipmentgoodsDescription</v>
      </c>
      <c r="B179" s="32" t="str">
        <f t="shared" si="7"/>
        <v>Shipment4</v>
      </c>
      <c r="C179" s="55">
        <f t="shared" si="8"/>
        <v>4</v>
      </c>
      <c r="D179" s="78">
        <v>1</v>
      </c>
      <c r="E179" s="78" t="s">
        <v>346</v>
      </c>
      <c r="F179" s="79" t="s">
        <v>472</v>
      </c>
      <c r="G179" s="80" t="s">
        <v>555</v>
      </c>
      <c r="H179" s="81" t="s">
        <v>3</v>
      </c>
      <c r="I179" s="81" t="s">
        <v>40</v>
      </c>
      <c r="J179" s="78"/>
      <c r="K179" s="78"/>
      <c r="L179" s="78"/>
    </row>
    <row r="180" spans="1:12" s="28" customFormat="1" ht="13" x14ac:dyDescent="0.3">
      <c r="A180" s="32" t="str">
        <f t="shared" si="6"/>
        <v>Shipmentinsurance</v>
      </c>
      <c r="B180" s="32" t="str">
        <f t="shared" si="7"/>
        <v>Shipment5</v>
      </c>
      <c r="C180" s="55">
        <f t="shared" si="8"/>
        <v>5</v>
      </c>
      <c r="D180" s="78">
        <v>1</v>
      </c>
      <c r="E180" s="78" t="s">
        <v>346</v>
      </c>
      <c r="F180" s="79" t="s">
        <v>472</v>
      </c>
      <c r="G180" s="80" t="s">
        <v>601</v>
      </c>
      <c r="H180" s="81" t="s">
        <v>78</v>
      </c>
      <c r="I180" s="81" t="s">
        <v>79</v>
      </c>
      <c r="J180" s="78" t="s">
        <v>7</v>
      </c>
      <c r="K180" s="78"/>
      <c r="L180" s="78"/>
    </row>
    <row r="181" spans="1:12" s="28" customFormat="1" ht="13" x14ac:dyDescent="0.3">
      <c r="A181" s="32" t="str">
        <f t="shared" si="6"/>
        <v>ShipmenttotalGrossWeight</v>
      </c>
      <c r="B181" s="32" t="str">
        <f t="shared" si="7"/>
        <v>Shipment6</v>
      </c>
      <c r="C181" s="55">
        <f t="shared" si="8"/>
        <v>6</v>
      </c>
      <c r="D181" s="78">
        <v>1</v>
      </c>
      <c r="E181" s="78" t="s">
        <v>346</v>
      </c>
      <c r="F181" s="79" t="s">
        <v>472</v>
      </c>
      <c r="G181" s="80" t="s">
        <v>602</v>
      </c>
      <c r="H181" s="81" t="s">
        <v>17</v>
      </c>
      <c r="I181" s="81" t="s">
        <v>41</v>
      </c>
      <c r="J181" s="78" t="s">
        <v>7</v>
      </c>
      <c r="K181" s="78" t="s">
        <v>69</v>
      </c>
      <c r="L181" s="78" t="s">
        <v>3</v>
      </c>
    </row>
    <row r="182" spans="1:12" s="79" customFormat="1" ht="13" x14ac:dyDescent="0.3">
      <c r="A182" s="32" t="str">
        <f t="shared" si="6"/>
        <v>ShipmenttotalPieceCount</v>
      </c>
      <c r="B182" s="32" t="str">
        <f t="shared" si="7"/>
        <v>Shipment7</v>
      </c>
      <c r="C182" s="55">
        <f t="shared" si="8"/>
        <v>7</v>
      </c>
      <c r="D182" s="78">
        <v>1</v>
      </c>
      <c r="E182" s="78" t="s">
        <v>346</v>
      </c>
      <c r="F182" s="79" t="s">
        <v>472</v>
      </c>
      <c r="G182" s="80" t="s">
        <v>603</v>
      </c>
      <c r="H182" s="81" t="s">
        <v>3</v>
      </c>
      <c r="I182" s="81" t="s">
        <v>229</v>
      </c>
      <c r="J182" s="78" t="s">
        <v>23</v>
      </c>
      <c r="K182" s="78" t="s">
        <v>3</v>
      </c>
      <c r="L182" s="78" t="s">
        <v>3</v>
      </c>
    </row>
    <row r="183" spans="1:12" s="79" customFormat="1" ht="13" x14ac:dyDescent="0.3">
      <c r="A183" s="32" t="str">
        <f t="shared" si="6"/>
        <v>ShipmenttotalSLAC</v>
      </c>
      <c r="B183" s="32" t="str">
        <f t="shared" si="7"/>
        <v>Shipment8</v>
      </c>
      <c r="C183" s="55">
        <f t="shared" si="8"/>
        <v>8</v>
      </c>
      <c r="D183" s="78">
        <v>1</v>
      </c>
      <c r="E183" s="78" t="s">
        <v>346</v>
      </c>
      <c r="F183" s="79" t="s">
        <v>472</v>
      </c>
      <c r="G183" s="80" t="s">
        <v>604</v>
      </c>
      <c r="H183" s="81" t="s">
        <v>3</v>
      </c>
      <c r="I183" s="81" t="s">
        <v>71</v>
      </c>
      <c r="J183" s="78" t="s">
        <v>23</v>
      </c>
      <c r="K183" s="78" t="s">
        <v>3</v>
      </c>
      <c r="L183" s="78" t="s">
        <v>3</v>
      </c>
    </row>
    <row r="184" spans="1:12" s="79" customFormat="1" ht="13" x14ac:dyDescent="0.3">
      <c r="A184" s="32" t="str">
        <f t="shared" si="6"/>
        <v>ShipmentvolumetricWeight</v>
      </c>
      <c r="B184" s="32" t="str">
        <f t="shared" si="7"/>
        <v>Shipment9</v>
      </c>
      <c r="C184" s="55">
        <f t="shared" si="8"/>
        <v>9</v>
      </c>
      <c r="D184" s="78">
        <v>1</v>
      </c>
      <c r="E184" s="78" t="s">
        <v>346</v>
      </c>
      <c r="F184" s="79" t="s">
        <v>472</v>
      </c>
      <c r="G184" s="80" t="s">
        <v>567</v>
      </c>
      <c r="H184" s="81" t="s">
        <v>42</v>
      </c>
      <c r="I184" s="81" t="s">
        <v>43</v>
      </c>
      <c r="J184" s="78" t="s">
        <v>7</v>
      </c>
      <c r="K184" s="78" t="s">
        <v>69</v>
      </c>
      <c r="L184" s="78" t="s">
        <v>5</v>
      </c>
    </row>
    <row r="185" spans="1:12" s="79" customFormat="1" ht="13" x14ac:dyDescent="0.3">
      <c r="A185" s="32" t="str">
        <f t="shared" si="6"/>
        <v>ShipmentwaybillNumber</v>
      </c>
      <c r="B185" s="32" t="str">
        <f t="shared" si="7"/>
        <v>Shipment10</v>
      </c>
      <c r="C185" s="55">
        <f t="shared" si="8"/>
        <v>10</v>
      </c>
      <c r="D185" s="78">
        <v>1</v>
      </c>
      <c r="E185" s="78" t="s">
        <v>346</v>
      </c>
      <c r="F185" s="79" t="s">
        <v>472</v>
      </c>
      <c r="G185" s="80" t="s">
        <v>505</v>
      </c>
      <c r="H185" s="81" t="s">
        <v>473</v>
      </c>
      <c r="I185" s="81" t="s">
        <v>70</v>
      </c>
      <c r="J185" s="78" t="s">
        <v>7</v>
      </c>
      <c r="K185" s="78" t="s">
        <v>69</v>
      </c>
      <c r="L185" s="78" t="s">
        <v>3</v>
      </c>
    </row>
    <row r="186" spans="1:12" s="28" customFormat="1" ht="13" x14ac:dyDescent="0.3">
      <c r="A186" s="32" t="str">
        <f t="shared" si="6"/>
        <v>SpecialHandling</v>
      </c>
      <c r="B186" s="32" t="str">
        <f t="shared" si="7"/>
        <v>SpecialHandling0</v>
      </c>
      <c r="C186" s="55">
        <f t="shared" si="8"/>
        <v>0</v>
      </c>
      <c r="D186" s="78">
        <v>0</v>
      </c>
      <c r="E186" s="78" t="s">
        <v>346</v>
      </c>
      <c r="F186" s="79" t="s">
        <v>155</v>
      </c>
      <c r="G186" s="80"/>
      <c r="H186" s="81" t="s">
        <v>3</v>
      </c>
      <c r="I186" s="81" t="s">
        <v>156</v>
      </c>
      <c r="J186" s="78" t="s">
        <v>4</v>
      </c>
      <c r="K186" s="78" t="s">
        <v>3</v>
      </c>
      <c r="L186" s="78" t="s">
        <v>5</v>
      </c>
    </row>
    <row r="187" spans="1:12" s="79" customFormat="1" ht="13" x14ac:dyDescent="0.3">
      <c r="A187" s="32" t="str">
        <f t="shared" si="6"/>
        <v>SpecialHandlingcode</v>
      </c>
      <c r="B187" s="32" t="str">
        <f t="shared" si="7"/>
        <v>SpecialHandling1</v>
      </c>
      <c r="C187" s="55">
        <f t="shared" si="8"/>
        <v>1</v>
      </c>
      <c r="D187" s="78">
        <v>1</v>
      </c>
      <c r="E187" s="78" t="s">
        <v>346</v>
      </c>
      <c r="F187" s="79" t="s">
        <v>155</v>
      </c>
      <c r="G187" s="80" t="s">
        <v>548</v>
      </c>
      <c r="H187" s="81" t="s">
        <v>3</v>
      </c>
      <c r="I187" s="81" t="s">
        <v>157</v>
      </c>
      <c r="J187" s="78" t="s">
        <v>9</v>
      </c>
      <c r="K187" s="78" t="s">
        <v>3</v>
      </c>
      <c r="L187" s="78" t="s">
        <v>3</v>
      </c>
    </row>
    <row r="188" spans="1:12" s="79" customFormat="1" ht="13" x14ac:dyDescent="0.3">
      <c r="A188" s="32" t="str">
        <f t="shared" si="6"/>
        <v>TransportMeans</v>
      </c>
      <c r="B188" s="32" t="str">
        <f t="shared" si="7"/>
        <v>TransportMeans0</v>
      </c>
      <c r="C188" s="55">
        <f t="shared" si="8"/>
        <v>0</v>
      </c>
      <c r="D188" s="78">
        <v>0</v>
      </c>
      <c r="E188" s="78" t="s">
        <v>346</v>
      </c>
      <c r="F188" s="79" t="s">
        <v>208</v>
      </c>
      <c r="G188" s="80"/>
      <c r="H188" s="81" t="s">
        <v>3</v>
      </c>
      <c r="I188" s="81" t="s">
        <v>328</v>
      </c>
      <c r="J188" s="78" t="s">
        <v>4</v>
      </c>
      <c r="K188" s="78"/>
      <c r="L188" s="78" t="s">
        <v>5</v>
      </c>
    </row>
    <row r="189" spans="1:12" s="79" customFormat="1" ht="13" x14ac:dyDescent="0.3">
      <c r="A189" s="32" t="str">
        <f t="shared" si="6"/>
        <v>TransportMeanstransportCompany</v>
      </c>
      <c r="B189" s="32" t="str">
        <f t="shared" si="7"/>
        <v>TransportMeans1</v>
      </c>
      <c r="C189" s="55">
        <f t="shared" si="8"/>
        <v>1</v>
      </c>
      <c r="D189" s="78">
        <v>1</v>
      </c>
      <c r="E189" s="78" t="s">
        <v>346</v>
      </c>
      <c r="F189" s="79" t="s">
        <v>208</v>
      </c>
      <c r="G189" s="80" t="s">
        <v>605</v>
      </c>
      <c r="H189" s="81" t="s">
        <v>474</v>
      </c>
      <c r="I189" s="81" t="s">
        <v>217</v>
      </c>
      <c r="J189" s="78" t="s">
        <v>7</v>
      </c>
      <c r="K189" s="78"/>
      <c r="L189" s="78"/>
    </row>
    <row r="190" spans="1:12" s="28" customFormat="1" ht="13" x14ac:dyDescent="0.3">
      <c r="A190" s="32" t="str">
        <f t="shared" si="6"/>
        <v>TransportMeanstransportSegment</v>
      </c>
      <c r="B190" s="32" t="str">
        <f t="shared" si="7"/>
        <v>TransportMeans2</v>
      </c>
      <c r="C190" s="55">
        <f t="shared" si="8"/>
        <v>2</v>
      </c>
      <c r="D190" s="78">
        <v>1</v>
      </c>
      <c r="E190" s="78" t="s">
        <v>346</v>
      </c>
      <c r="F190" s="79" t="s">
        <v>208</v>
      </c>
      <c r="G190" s="80" t="s">
        <v>563</v>
      </c>
      <c r="H190" s="81" t="s">
        <v>49</v>
      </c>
      <c r="I190" s="81" t="s">
        <v>214</v>
      </c>
      <c r="J190" s="78" t="s">
        <v>7</v>
      </c>
      <c r="K190" s="78"/>
      <c r="L190" s="78"/>
    </row>
    <row r="191" spans="1:12" s="79" customFormat="1" ht="13" x14ac:dyDescent="0.3">
      <c r="A191" s="32" t="str">
        <f t="shared" si="6"/>
        <v>TransportMeanstypicalCO2Coefficient</v>
      </c>
      <c r="B191" s="32" t="str">
        <f t="shared" si="7"/>
        <v>TransportMeans3</v>
      </c>
      <c r="C191" s="55">
        <f t="shared" si="8"/>
        <v>3</v>
      </c>
      <c r="D191" s="78">
        <v>1</v>
      </c>
      <c r="E191" s="78" t="s">
        <v>346</v>
      </c>
      <c r="F191" s="79" t="s">
        <v>208</v>
      </c>
      <c r="G191" s="80" t="s">
        <v>606</v>
      </c>
      <c r="H191" s="81" t="s">
        <v>17</v>
      </c>
      <c r="I191" s="81" t="s">
        <v>216</v>
      </c>
      <c r="J191" s="78" t="s">
        <v>7</v>
      </c>
      <c r="K191" s="78"/>
      <c r="L191" s="78"/>
    </row>
    <row r="192" spans="1:12" s="79" customFormat="1" ht="13" x14ac:dyDescent="0.3">
      <c r="A192" s="32" t="str">
        <f t="shared" si="6"/>
        <v>TransportMeanstypicalFuelConsumption</v>
      </c>
      <c r="B192" s="32" t="str">
        <f t="shared" si="7"/>
        <v>TransportMeans4</v>
      </c>
      <c r="C192" s="55">
        <f t="shared" si="8"/>
        <v>4</v>
      </c>
      <c r="D192" s="78">
        <v>1</v>
      </c>
      <c r="E192" s="78" t="s">
        <v>346</v>
      </c>
      <c r="F192" s="79" t="s">
        <v>208</v>
      </c>
      <c r="G192" s="80" t="s">
        <v>607</v>
      </c>
      <c r="H192" s="81" t="s">
        <v>17</v>
      </c>
      <c r="I192" s="81" t="s">
        <v>215</v>
      </c>
      <c r="J192" s="78" t="s">
        <v>7</v>
      </c>
      <c r="K192" s="78"/>
      <c r="L192" s="78"/>
    </row>
    <row r="193" spans="1:12" s="79" customFormat="1" ht="13" x14ac:dyDescent="0.3">
      <c r="A193" s="32" t="str">
        <f t="shared" si="6"/>
        <v>TransportMeansvehicleRegistration</v>
      </c>
      <c r="B193" s="32" t="str">
        <f t="shared" si="7"/>
        <v>TransportMeans5</v>
      </c>
      <c r="C193" s="55">
        <f t="shared" si="8"/>
        <v>5</v>
      </c>
      <c r="D193" s="78">
        <v>1</v>
      </c>
      <c r="E193" s="78" t="s">
        <v>346</v>
      </c>
      <c r="F193" s="79" t="s">
        <v>208</v>
      </c>
      <c r="G193" s="80" t="s">
        <v>608</v>
      </c>
      <c r="H193" s="81" t="s">
        <v>3</v>
      </c>
      <c r="I193" s="81" t="s">
        <v>190</v>
      </c>
      <c r="J193" s="78" t="s">
        <v>9</v>
      </c>
      <c r="K193" s="78" t="s">
        <v>3</v>
      </c>
      <c r="L193" s="78" t="s">
        <v>3</v>
      </c>
    </row>
    <row r="194" spans="1:12" s="79" customFormat="1" ht="13" x14ac:dyDescent="0.3">
      <c r="A194" s="32" t="str">
        <f t="shared" si="6"/>
        <v>TransportMeansvehicleSize</v>
      </c>
      <c r="B194" s="32" t="str">
        <f t="shared" si="7"/>
        <v>TransportMeans6</v>
      </c>
      <c r="C194" s="55">
        <f t="shared" si="8"/>
        <v>6</v>
      </c>
      <c r="D194" s="78">
        <v>1</v>
      </c>
      <c r="E194" s="78" t="s">
        <v>346</v>
      </c>
      <c r="F194" s="79" t="s">
        <v>208</v>
      </c>
      <c r="G194" s="80" t="s">
        <v>609</v>
      </c>
      <c r="H194" s="81" t="s">
        <v>3</v>
      </c>
      <c r="I194" s="81" t="s">
        <v>192</v>
      </c>
      <c r="J194" s="78" t="s">
        <v>9</v>
      </c>
      <c r="K194" s="78" t="s">
        <v>3</v>
      </c>
      <c r="L194" s="78" t="s">
        <v>3</v>
      </c>
    </row>
    <row r="195" spans="1:12" s="79" customFormat="1" ht="13" x14ac:dyDescent="0.3">
      <c r="A195" s="32" t="str">
        <f t="shared" si="6"/>
        <v>TransportMeansvehicleType</v>
      </c>
      <c r="B195" s="32" t="str">
        <f t="shared" si="7"/>
        <v>TransportMeans7</v>
      </c>
      <c r="C195" s="55">
        <f t="shared" si="8"/>
        <v>7</v>
      </c>
      <c r="D195" s="78">
        <v>1</v>
      </c>
      <c r="E195" s="78" t="s">
        <v>346</v>
      </c>
      <c r="F195" s="79" t="s">
        <v>208</v>
      </c>
      <c r="G195" s="80" t="s">
        <v>610</v>
      </c>
      <c r="H195" s="81" t="s">
        <v>3</v>
      </c>
      <c r="I195" s="81" t="s">
        <v>191</v>
      </c>
      <c r="J195" s="78" t="s">
        <v>9</v>
      </c>
      <c r="K195" s="78" t="s">
        <v>3</v>
      </c>
      <c r="L195" s="78" t="s">
        <v>3</v>
      </c>
    </row>
    <row r="196" spans="1:12" s="28" customFormat="1" ht="13" x14ac:dyDescent="0.3">
      <c r="A196" s="32" t="str">
        <f t="shared" ref="A196:A259" si="9">F196&amp;G196</f>
        <v>TransportSegment</v>
      </c>
      <c r="B196" s="32" t="str">
        <f t="shared" ref="B196:B259" si="10">F196&amp;C196</f>
        <v>TransportSegment0</v>
      </c>
      <c r="C196" s="55">
        <f t="shared" si="8"/>
        <v>0</v>
      </c>
      <c r="D196" s="78">
        <v>0</v>
      </c>
      <c r="E196" s="78" t="s">
        <v>346</v>
      </c>
      <c r="F196" s="79" t="s">
        <v>49</v>
      </c>
      <c r="G196" s="80"/>
      <c r="H196" s="81" t="s">
        <v>3</v>
      </c>
      <c r="I196" s="81" t="s">
        <v>183</v>
      </c>
      <c r="J196" s="78" t="s">
        <v>4</v>
      </c>
      <c r="K196" s="78"/>
      <c r="L196" s="78" t="s">
        <v>5</v>
      </c>
    </row>
    <row r="197" spans="1:12" s="28" customFormat="1" ht="13" x14ac:dyDescent="0.3">
      <c r="A197" s="32" t="str">
        <f t="shared" si="9"/>
        <v>TransportSegmentarrivalLocation</v>
      </c>
      <c r="B197" s="32" t="str">
        <f t="shared" si="10"/>
        <v>TransportSegment1</v>
      </c>
      <c r="C197" s="55">
        <f t="shared" ref="C197:C260" si="11">IF(D197=0,0,C196+1)</f>
        <v>1</v>
      </c>
      <c r="D197" s="78">
        <v>1</v>
      </c>
      <c r="E197" s="78" t="s">
        <v>346</v>
      </c>
      <c r="F197" s="79" t="s">
        <v>49</v>
      </c>
      <c r="G197" s="80" t="s">
        <v>611</v>
      </c>
      <c r="H197" s="81" t="s">
        <v>80</v>
      </c>
      <c r="I197" s="81" t="s">
        <v>185</v>
      </c>
      <c r="J197" s="78" t="s">
        <v>7</v>
      </c>
      <c r="K197" s="78"/>
      <c r="L197" s="78"/>
    </row>
    <row r="198" spans="1:12" s="79" customFormat="1" ht="13" x14ac:dyDescent="0.3">
      <c r="A198" s="32" t="str">
        <f t="shared" si="9"/>
        <v>TransportSegmentcO2CalculationMethod</v>
      </c>
      <c r="B198" s="32" t="str">
        <f t="shared" si="10"/>
        <v>TransportSegment2</v>
      </c>
      <c r="C198" s="55">
        <f t="shared" si="11"/>
        <v>2</v>
      </c>
      <c r="D198" s="78">
        <v>1</v>
      </c>
      <c r="E198" s="78" t="s">
        <v>346</v>
      </c>
      <c r="F198" s="79" t="s">
        <v>49</v>
      </c>
      <c r="G198" s="80" t="s">
        <v>612</v>
      </c>
      <c r="H198" s="81" t="s">
        <v>468</v>
      </c>
      <c r="I198" s="81" t="s">
        <v>349</v>
      </c>
      <c r="J198" s="78" t="s">
        <v>7</v>
      </c>
      <c r="K198" s="78"/>
      <c r="L198" s="78"/>
    </row>
    <row r="199" spans="1:12" s="79" customFormat="1" ht="13" x14ac:dyDescent="0.3">
      <c r="A199" s="32" t="str">
        <f t="shared" si="9"/>
        <v>TransportSegmentcO2Emissions</v>
      </c>
      <c r="B199" s="32" t="str">
        <f t="shared" si="10"/>
        <v>TransportSegment3</v>
      </c>
      <c r="C199" s="55">
        <f t="shared" si="11"/>
        <v>3</v>
      </c>
      <c r="D199" s="78">
        <v>1</v>
      </c>
      <c r="E199" s="78" t="s">
        <v>346</v>
      </c>
      <c r="F199" s="79" t="s">
        <v>49</v>
      </c>
      <c r="G199" s="80" t="s">
        <v>613</v>
      </c>
      <c r="H199" s="81" t="s">
        <v>17</v>
      </c>
      <c r="I199" s="81" t="s">
        <v>348</v>
      </c>
      <c r="J199" s="78" t="s">
        <v>7</v>
      </c>
      <c r="K199" s="78"/>
      <c r="L199" s="78"/>
    </row>
    <row r="200" spans="1:12" s="79" customFormat="1" ht="13" x14ac:dyDescent="0.3">
      <c r="A200" s="32" t="str">
        <f t="shared" si="9"/>
        <v>TransportSegmentdepartureLocation</v>
      </c>
      <c r="B200" s="32" t="str">
        <f t="shared" si="10"/>
        <v>TransportSegment4</v>
      </c>
      <c r="C200" s="55">
        <f t="shared" si="11"/>
        <v>4</v>
      </c>
      <c r="D200" s="78">
        <v>1</v>
      </c>
      <c r="E200" s="78" t="s">
        <v>346</v>
      </c>
      <c r="F200" s="79" t="s">
        <v>49</v>
      </c>
      <c r="G200" s="80" t="s">
        <v>614</v>
      </c>
      <c r="H200" s="81" t="s">
        <v>80</v>
      </c>
      <c r="I200" s="81" t="s">
        <v>184</v>
      </c>
      <c r="J200" s="78" t="s">
        <v>7</v>
      </c>
      <c r="K200" s="78"/>
      <c r="L200" s="78"/>
    </row>
    <row r="201" spans="1:12" s="79" customFormat="1" ht="13" x14ac:dyDescent="0.3">
      <c r="A201" s="32" t="str">
        <f t="shared" si="9"/>
        <v>TransportSegmentdistanceCalculated</v>
      </c>
      <c r="B201" s="32" t="str">
        <f t="shared" si="10"/>
        <v>TransportSegment5</v>
      </c>
      <c r="C201" s="55">
        <f t="shared" si="11"/>
        <v>5</v>
      </c>
      <c r="D201" s="78">
        <v>1</v>
      </c>
      <c r="E201" s="78" t="s">
        <v>346</v>
      </c>
      <c r="F201" s="79" t="s">
        <v>49</v>
      </c>
      <c r="G201" s="80" t="s">
        <v>615</v>
      </c>
      <c r="H201" s="81" t="s">
        <v>17</v>
      </c>
      <c r="I201" s="81" t="s">
        <v>213</v>
      </c>
      <c r="J201" s="78" t="s">
        <v>7</v>
      </c>
      <c r="K201" s="78"/>
      <c r="L201" s="78"/>
    </row>
    <row r="202" spans="1:12" s="79" customFormat="1" ht="13" x14ac:dyDescent="0.3">
      <c r="A202" s="32" t="str">
        <f t="shared" si="9"/>
        <v>TransportSegmentdistanceMeasured</v>
      </c>
      <c r="B202" s="32" t="str">
        <f t="shared" si="10"/>
        <v>TransportSegment6</v>
      </c>
      <c r="C202" s="55">
        <f t="shared" si="11"/>
        <v>6</v>
      </c>
      <c r="D202" s="78">
        <v>1</v>
      </c>
      <c r="E202" s="78" t="s">
        <v>346</v>
      </c>
      <c r="F202" s="79" t="s">
        <v>49</v>
      </c>
      <c r="G202" s="80" t="s">
        <v>616</v>
      </c>
      <c r="H202" s="81" t="s">
        <v>17</v>
      </c>
      <c r="I202" s="81" t="s">
        <v>212</v>
      </c>
      <c r="J202" s="78" t="s">
        <v>7</v>
      </c>
      <c r="K202" s="78"/>
      <c r="L202" s="78"/>
    </row>
    <row r="203" spans="1:12" s="79" customFormat="1" ht="13" x14ac:dyDescent="0.3">
      <c r="A203" s="32" t="str">
        <f t="shared" si="9"/>
        <v>TransportSegmentevent</v>
      </c>
      <c r="B203" s="32" t="str">
        <f t="shared" si="10"/>
        <v>TransportSegment7</v>
      </c>
      <c r="C203" s="55">
        <f t="shared" si="11"/>
        <v>7</v>
      </c>
      <c r="D203" s="78">
        <v>1</v>
      </c>
      <c r="E203" s="78" t="s">
        <v>346</v>
      </c>
      <c r="F203" s="79" t="s">
        <v>49</v>
      </c>
      <c r="G203" s="80" t="s">
        <v>499</v>
      </c>
      <c r="H203" s="81" t="s">
        <v>35</v>
      </c>
      <c r="I203" s="81" t="s">
        <v>352</v>
      </c>
      <c r="J203" s="78" t="s">
        <v>7</v>
      </c>
      <c r="K203" s="78"/>
      <c r="L203" s="78" t="s">
        <v>5</v>
      </c>
    </row>
    <row r="204" spans="1:12" s="79" customFormat="1" ht="13" x14ac:dyDescent="0.3">
      <c r="A204" s="32" t="str">
        <f t="shared" si="9"/>
        <v>TransportSegmentexternalReference</v>
      </c>
      <c r="B204" s="32" t="str">
        <f t="shared" si="10"/>
        <v>TransportSegment8</v>
      </c>
      <c r="C204" s="55">
        <f t="shared" si="11"/>
        <v>8</v>
      </c>
      <c r="D204" s="78">
        <v>1</v>
      </c>
      <c r="E204" s="78" t="s">
        <v>346</v>
      </c>
      <c r="F204" s="79" t="s">
        <v>49</v>
      </c>
      <c r="G204" s="80" t="s">
        <v>554</v>
      </c>
      <c r="H204" s="81" t="s">
        <v>57</v>
      </c>
      <c r="I204" s="81" t="s">
        <v>194</v>
      </c>
      <c r="J204" s="78" t="s">
        <v>7</v>
      </c>
      <c r="K204" s="78"/>
      <c r="L204" s="78"/>
    </row>
    <row r="205" spans="1:12" s="79" customFormat="1" ht="13" x14ac:dyDescent="0.3">
      <c r="A205" s="32" t="str">
        <f t="shared" si="9"/>
        <v>TransportSegmentfuelAmountCalculated</v>
      </c>
      <c r="B205" s="32" t="str">
        <f t="shared" si="10"/>
        <v>TransportSegment9</v>
      </c>
      <c r="C205" s="55">
        <f t="shared" si="11"/>
        <v>9</v>
      </c>
      <c r="D205" s="78">
        <v>1</v>
      </c>
      <c r="E205" s="78" t="s">
        <v>346</v>
      </c>
      <c r="F205" s="79" t="s">
        <v>49</v>
      </c>
      <c r="G205" s="80" t="s">
        <v>617</v>
      </c>
      <c r="H205" s="81" t="s">
        <v>17</v>
      </c>
      <c r="I205" s="81" t="s">
        <v>211</v>
      </c>
      <c r="J205" s="78" t="s">
        <v>7</v>
      </c>
      <c r="K205" s="78"/>
      <c r="L205" s="78"/>
    </row>
    <row r="206" spans="1:12" s="28" customFormat="1" ht="12" customHeight="1" x14ac:dyDescent="0.3">
      <c r="A206" s="32" t="str">
        <f t="shared" si="9"/>
        <v>TransportSegmentfuelAmountMeasured</v>
      </c>
      <c r="B206" s="32" t="str">
        <f t="shared" si="10"/>
        <v>TransportSegment10</v>
      </c>
      <c r="C206" s="55">
        <f t="shared" si="11"/>
        <v>10</v>
      </c>
      <c r="D206" s="78">
        <v>1</v>
      </c>
      <c r="E206" s="78" t="s">
        <v>346</v>
      </c>
      <c r="F206" s="79" t="s">
        <v>49</v>
      </c>
      <c r="G206" s="80" t="s">
        <v>618</v>
      </c>
      <c r="H206" s="81" t="s">
        <v>17</v>
      </c>
      <c r="I206" s="81" t="s">
        <v>210</v>
      </c>
      <c r="J206" s="78" t="s">
        <v>7</v>
      </c>
      <c r="K206" s="78"/>
      <c r="L206" s="78"/>
    </row>
    <row r="207" spans="1:12" s="28" customFormat="1" ht="13" x14ac:dyDescent="0.3">
      <c r="A207" s="32" t="str">
        <f t="shared" si="9"/>
        <v>TransportSegmentfuelType</v>
      </c>
      <c r="B207" s="32" t="str">
        <f t="shared" si="10"/>
        <v>TransportSegment11</v>
      </c>
      <c r="C207" s="55">
        <f t="shared" si="11"/>
        <v>11</v>
      </c>
      <c r="D207" s="78">
        <v>1</v>
      </c>
      <c r="E207" s="78" t="s">
        <v>346</v>
      </c>
      <c r="F207" s="79" t="s">
        <v>49</v>
      </c>
      <c r="G207" s="80" t="s">
        <v>619</v>
      </c>
      <c r="H207" s="81" t="s">
        <v>3</v>
      </c>
      <c r="I207" s="81" t="s">
        <v>209</v>
      </c>
      <c r="J207" s="78" t="s">
        <v>9</v>
      </c>
      <c r="K207" s="78"/>
      <c r="L207" s="78"/>
    </row>
    <row r="208" spans="1:12" s="79" customFormat="1" ht="13" x14ac:dyDescent="0.3">
      <c r="A208" s="32" t="str">
        <f t="shared" si="9"/>
        <v>TransportSegmentmodeCode</v>
      </c>
      <c r="B208" s="32" t="str">
        <f t="shared" si="10"/>
        <v>TransportSegment12</v>
      </c>
      <c r="C208" s="55">
        <f t="shared" si="11"/>
        <v>12</v>
      </c>
      <c r="D208" s="78">
        <v>1</v>
      </c>
      <c r="E208" s="78" t="s">
        <v>346</v>
      </c>
      <c r="F208" s="79" t="s">
        <v>49</v>
      </c>
      <c r="G208" s="80" t="s">
        <v>620</v>
      </c>
      <c r="H208" s="81" t="s">
        <v>3</v>
      </c>
      <c r="I208" s="81" t="s">
        <v>186</v>
      </c>
      <c r="J208" s="78" t="s">
        <v>9</v>
      </c>
      <c r="K208" s="78" t="s">
        <v>3</v>
      </c>
      <c r="L208" s="78" t="s">
        <v>3</v>
      </c>
    </row>
    <row r="209" spans="1:12" s="79" customFormat="1" ht="13" x14ac:dyDescent="0.3">
      <c r="A209" s="32" t="str">
        <f t="shared" si="9"/>
        <v>TransportSegmentpiece</v>
      </c>
      <c r="B209" s="32" t="str">
        <f t="shared" si="10"/>
        <v>TransportSegment13</v>
      </c>
      <c r="C209" s="55">
        <f t="shared" si="11"/>
        <v>13</v>
      </c>
      <c r="D209" s="78">
        <v>1</v>
      </c>
      <c r="E209" s="78" t="s">
        <v>346</v>
      </c>
      <c r="F209" s="79" t="s">
        <v>49</v>
      </c>
      <c r="G209" s="80" t="s">
        <v>594</v>
      </c>
      <c r="H209" s="81" t="s">
        <v>356</v>
      </c>
      <c r="I209" s="81" t="s">
        <v>350</v>
      </c>
      <c r="J209" s="78" t="s">
        <v>7</v>
      </c>
      <c r="K209" s="78"/>
      <c r="L209" s="78" t="s">
        <v>5</v>
      </c>
    </row>
    <row r="210" spans="1:12" s="79" customFormat="1" ht="13" x14ac:dyDescent="0.3">
      <c r="A210" s="32" t="str">
        <f t="shared" si="9"/>
        <v>TransportSegmentseal</v>
      </c>
      <c r="B210" s="32" t="str">
        <f t="shared" si="10"/>
        <v>TransportSegment14</v>
      </c>
      <c r="C210" s="55">
        <f t="shared" si="11"/>
        <v>14</v>
      </c>
      <c r="D210" s="78">
        <v>1</v>
      </c>
      <c r="E210" s="78" t="s">
        <v>346</v>
      </c>
      <c r="F210" s="79" t="s">
        <v>49</v>
      </c>
      <c r="G210" s="80" t="s">
        <v>621</v>
      </c>
      <c r="H210" s="81" t="s">
        <v>3</v>
      </c>
      <c r="I210" s="81" t="s">
        <v>193</v>
      </c>
      <c r="J210" s="78" t="s">
        <v>9</v>
      </c>
      <c r="K210" s="78" t="s">
        <v>3</v>
      </c>
      <c r="L210" s="78" t="s">
        <v>3</v>
      </c>
    </row>
    <row r="211" spans="1:12" s="79" customFormat="1" ht="13" x14ac:dyDescent="0.3">
      <c r="A211" s="32" t="str">
        <f t="shared" si="9"/>
        <v>TransportSegmenttransportDate</v>
      </c>
      <c r="B211" s="32" t="str">
        <f t="shared" si="10"/>
        <v>TransportSegment15</v>
      </c>
      <c r="C211" s="55">
        <f t="shared" si="11"/>
        <v>15</v>
      </c>
      <c r="D211" s="78">
        <v>1</v>
      </c>
      <c r="E211" s="78" t="s">
        <v>346</v>
      </c>
      <c r="F211" s="79" t="s">
        <v>49</v>
      </c>
      <c r="G211" s="80" t="s">
        <v>622</v>
      </c>
      <c r="H211" s="81" t="s">
        <v>3</v>
      </c>
      <c r="I211" s="81" t="s">
        <v>189</v>
      </c>
      <c r="J211" s="78" t="s">
        <v>29</v>
      </c>
      <c r="K211" s="78" t="s">
        <v>3</v>
      </c>
      <c r="L211" s="78" t="s">
        <v>3</v>
      </c>
    </row>
    <row r="212" spans="1:12" s="28" customFormat="1" ht="13" x14ac:dyDescent="0.3">
      <c r="A212" s="32" t="str">
        <f t="shared" si="9"/>
        <v>TransportSegmenttransportIdentifier</v>
      </c>
      <c r="B212" s="32" t="str">
        <f t="shared" si="10"/>
        <v>TransportSegment16</v>
      </c>
      <c r="C212" s="55">
        <f t="shared" si="11"/>
        <v>16</v>
      </c>
      <c r="D212" s="78">
        <v>1</v>
      </c>
      <c r="E212" s="78" t="s">
        <v>346</v>
      </c>
      <c r="F212" s="79" t="s">
        <v>49</v>
      </c>
      <c r="G212" s="80" t="s">
        <v>623</v>
      </c>
      <c r="H212" s="81" t="s">
        <v>3</v>
      </c>
      <c r="I212" s="81" t="s">
        <v>188</v>
      </c>
      <c r="J212" s="78" t="s">
        <v>9</v>
      </c>
      <c r="K212" s="78" t="s">
        <v>3</v>
      </c>
      <c r="L212" s="78" t="s">
        <v>3</v>
      </c>
    </row>
    <row r="213" spans="1:12" s="28" customFormat="1" ht="13" x14ac:dyDescent="0.3">
      <c r="A213" s="32" t="str">
        <f t="shared" si="9"/>
        <v>TransportSegmenttransportMeans</v>
      </c>
      <c r="B213" s="32" t="str">
        <f t="shared" si="10"/>
        <v>TransportSegment17</v>
      </c>
      <c r="C213" s="55">
        <f t="shared" si="11"/>
        <v>17</v>
      </c>
      <c r="D213" s="78">
        <v>1</v>
      </c>
      <c r="E213" s="78" t="s">
        <v>346</v>
      </c>
      <c r="F213" s="79" t="s">
        <v>49</v>
      </c>
      <c r="G213" s="80" t="s">
        <v>624</v>
      </c>
      <c r="H213" s="81" t="s">
        <v>208</v>
      </c>
      <c r="I213" s="81" t="s">
        <v>187</v>
      </c>
      <c r="J213" s="78" t="s">
        <v>7</v>
      </c>
      <c r="K213" s="78" t="s">
        <v>3</v>
      </c>
      <c r="L213" s="78" t="s">
        <v>3</v>
      </c>
    </row>
    <row r="214" spans="1:12" s="28" customFormat="1" ht="13" x14ac:dyDescent="0.3">
      <c r="A214" s="32" t="str">
        <f t="shared" si="9"/>
        <v>TransportSegmenttransportMeansOperator</v>
      </c>
      <c r="B214" s="32" t="str">
        <f t="shared" si="10"/>
        <v>TransportSegment18</v>
      </c>
      <c r="C214" s="55">
        <f t="shared" si="11"/>
        <v>18</v>
      </c>
      <c r="D214" s="78">
        <v>1</v>
      </c>
      <c r="E214" s="78" t="s">
        <v>346</v>
      </c>
      <c r="F214" s="79" t="s">
        <v>49</v>
      </c>
      <c r="G214" s="80" t="s">
        <v>625</v>
      </c>
      <c r="H214" s="81" t="s">
        <v>476</v>
      </c>
      <c r="I214" s="81" t="s">
        <v>347</v>
      </c>
      <c r="J214" s="78" t="s">
        <v>7</v>
      </c>
      <c r="K214" s="78"/>
      <c r="L214" s="78" t="s">
        <v>5</v>
      </c>
    </row>
    <row r="215" spans="1:12" s="28" customFormat="1" ht="13" x14ac:dyDescent="0.3">
      <c r="A215" s="32" t="str">
        <f t="shared" si="9"/>
        <v>TransportSegmentuLD</v>
      </c>
      <c r="B215" s="32" t="str">
        <f t="shared" si="10"/>
        <v>TransportSegment19</v>
      </c>
      <c r="C215" s="55">
        <f t="shared" si="11"/>
        <v>19</v>
      </c>
      <c r="D215" s="78">
        <v>1</v>
      </c>
      <c r="E215" s="78" t="s">
        <v>346</v>
      </c>
      <c r="F215" s="79" t="s">
        <v>49</v>
      </c>
      <c r="G215" s="80" t="s">
        <v>626</v>
      </c>
      <c r="H215" s="81" t="s">
        <v>56</v>
      </c>
      <c r="I215" s="81" t="s">
        <v>351</v>
      </c>
      <c r="J215" s="78" t="s">
        <v>7</v>
      </c>
      <c r="K215" s="78"/>
      <c r="L215" s="78" t="s">
        <v>5</v>
      </c>
    </row>
    <row r="216" spans="1:12" s="28" customFormat="1" ht="13" x14ac:dyDescent="0.3">
      <c r="A216" s="32" t="str">
        <f t="shared" si="9"/>
        <v>ULD</v>
      </c>
      <c r="B216" s="32" t="str">
        <f t="shared" si="10"/>
        <v>ULD0</v>
      </c>
      <c r="C216" s="55">
        <f t="shared" si="11"/>
        <v>0</v>
      </c>
      <c r="D216" s="78">
        <v>0</v>
      </c>
      <c r="E216" s="78" t="s">
        <v>346</v>
      </c>
      <c r="F216" s="79" t="s">
        <v>56</v>
      </c>
      <c r="G216" s="80"/>
      <c r="H216" s="81" t="s">
        <v>3</v>
      </c>
      <c r="I216" s="81" t="s">
        <v>59</v>
      </c>
      <c r="J216" s="78" t="s">
        <v>4</v>
      </c>
      <c r="K216" s="78"/>
      <c r="L216" s="78"/>
    </row>
    <row r="217" spans="1:12" s="28" customFormat="1" ht="13" x14ac:dyDescent="0.3">
      <c r="A217" s="32" t="str">
        <f t="shared" si="9"/>
        <v>ULDaTAdesignator</v>
      </c>
      <c r="B217" s="32" t="str">
        <f t="shared" si="10"/>
        <v>ULD1</v>
      </c>
      <c r="C217" s="55">
        <f t="shared" si="11"/>
        <v>1</v>
      </c>
      <c r="D217" s="78">
        <v>1</v>
      </c>
      <c r="E217" s="78" t="s">
        <v>346</v>
      </c>
      <c r="F217" s="79" t="s">
        <v>56</v>
      </c>
      <c r="G217" s="80" t="s">
        <v>627</v>
      </c>
      <c r="H217" s="81" t="s">
        <v>3</v>
      </c>
      <c r="I217" s="81" t="s">
        <v>61</v>
      </c>
      <c r="J217" s="78" t="s">
        <v>9</v>
      </c>
      <c r="K217" s="78"/>
      <c r="L217" s="78" t="s">
        <v>3</v>
      </c>
    </row>
    <row r="218" spans="1:12" s="28" customFormat="1" ht="13" x14ac:dyDescent="0.3">
      <c r="A218" s="32" t="str">
        <f t="shared" si="9"/>
        <v>ULDcontour</v>
      </c>
      <c r="B218" s="32" t="str">
        <f t="shared" si="10"/>
        <v>ULD2</v>
      </c>
      <c r="C218" s="55">
        <f t="shared" si="11"/>
        <v>2</v>
      </c>
      <c r="D218" s="78">
        <v>1</v>
      </c>
      <c r="E218" s="78" t="s">
        <v>346</v>
      </c>
      <c r="F218" s="79" t="s">
        <v>56</v>
      </c>
      <c r="G218" s="80" t="s">
        <v>628</v>
      </c>
      <c r="H218" s="81" t="s">
        <v>3</v>
      </c>
      <c r="I218" s="81" t="s">
        <v>353</v>
      </c>
      <c r="J218" s="78" t="s">
        <v>9</v>
      </c>
      <c r="K218" s="78" t="s">
        <v>3</v>
      </c>
      <c r="L218" s="78" t="s">
        <v>3</v>
      </c>
    </row>
    <row r="219" spans="1:12" s="28" customFormat="1" ht="13" x14ac:dyDescent="0.3">
      <c r="A219" s="32" t="str">
        <f t="shared" si="9"/>
        <v>ULDdeckPosition</v>
      </c>
      <c r="B219" s="32" t="str">
        <f t="shared" si="10"/>
        <v>ULD3</v>
      </c>
      <c r="C219" s="55">
        <f t="shared" si="11"/>
        <v>3</v>
      </c>
      <c r="D219" s="78">
        <v>1</v>
      </c>
      <c r="E219" s="78" t="s">
        <v>346</v>
      </c>
      <c r="F219" s="79" t="s">
        <v>56</v>
      </c>
      <c r="G219" s="80" t="s">
        <v>629</v>
      </c>
      <c r="H219" s="81" t="s">
        <v>3</v>
      </c>
      <c r="I219" s="81" t="s">
        <v>154</v>
      </c>
      <c r="J219" s="78" t="s">
        <v>9</v>
      </c>
      <c r="K219" s="78" t="s">
        <v>3</v>
      </c>
      <c r="L219" s="78" t="s">
        <v>3</v>
      </c>
    </row>
    <row r="220" spans="1:12" s="28" customFormat="1" ht="13" x14ac:dyDescent="0.3">
      <c r="A220" s="32" t="str">
        <f t="shared" si="9"/>
        <v>ULDevent</v>
      </c>
      <c r="B220" s="32" t="str">
        <f t="shared" si="10"/>
        <v>ULD4</v>
      </c>
      <c r="C220" s="55">
        <f t="shared" si="11"/>
        <v>4</v>
      </c>
      <c r="D220" s="78">
        <v>1</v>
      </c>
      <c r="E220" s="78" t="s">
        <v>346</v>
      </c>
      <c r="F220" s="79" t="s">
        <v>56</v>
      </c>
      <c r="G220" s="80" t="s">
        <v>499</v>
      </c>
      <c r="H220" s="81" t="s">
        <v>35</v>
      </c>
      <c r="I220" s="81" t="s">
        <v>36</v>
      </c>
      <c r="J220" s="78" t="s">
        <v>7</v>
      </c>
      <c r="K220" s="78"/>
      <c r="L220" s="78" t="s">
        <v>5</v>
      </c>
    </row>
    <row r="221" spans="1:12" s="28" customFormat="1" ht="13" x14ac:dyDescent="0.3">
      <c r="A221" s="32" t="str">
        <f t="shared" si="9"/>
        <v>ULDexternalReference</v>
      </c>
      <c r="B221" s="32" t="str">
        <f t="shared" si="10"/>
        <v>ULD5</v>
      </c>
      <c r="C221" s="55">
        <f t="shared" si="11"/>
        <v>5</v>
      </c>
      <c r="D221" s="78">
        <v>1</v>
      </c>
      <c r="E221" s="78" t="s">
        <v>346</v>
      </c>
      <c r="F221" s="79" t="s">
        <v>56</v>
      </c>
      <c r="G221" s="80" t="s">
        <v>554</v>
      </c>
      <c r="H221" s="81" t="s">
        <v>57</v>
      </c>
      <c r="I221" s="81" t="s">
        <v>58</v>
      </c>
      <c r="J221" s="78" t="s">
        <v>7</v>
      </c>
      <c r="K221" s="78" t="s">
        <v>3</v>
      </c>
      <c r="L221" s="78" t="s">
        <v>5</v>
      </c>
    </row>
    <row r="222" spans="1:12" s="28" customFormat="1" ht="13" x14ac:dyDescent="0.3">
      <c r="A222" s="32" t="str">
        <f t="shared" si="9"/>
        <v>ULDloadingIndicator</v>
      </c>
      <c r="B222" s="32" t="str">
        <f t="shared" si="10"/>
        <v>ULD6</v>
      </c>
      <c r="C222" s="55">
        <f t="shared" si="11"/>
        <v>6</v>
      </c>
      <c r="D222" s="78">
        <v>1</v>
      </c>
      <c r="E222" s="78" t="s">
        <v>346</v>
      </c>
      <c r="F222" s="79" t="s">
        <v>56</v>
      </c>
      <c r="G222" s="80" t="s">
        <v>630</v>
      </c>
      <c r="H222" s="81" t="s">
        <v>3</v>
      </c>
      <c r="I222" s="81" t="s">
        <v>62</v>
      </c>
      <c r="J222" s="78" t="s">
        <v>9</v>
      </c>
      <c r="K222" s="78" t="s">
        <v>3</v>
      </c>
      <c r="L222" s="78" t="s">
        <v>3</v>
      </c>
    </row>
    <row r="223" spans="1:12" s="28" customFormat="1" ht="13" x14ac:dyDescent="0.3">
      <c r="A223" s="32" t="str">
        <f t="shared" si="9"/>
        <v>ULDownerCode</v>
      </c>
      <c r="B223" s="32" t="str">
        <f t="shared" si="10"/>
        <v>ULD7</v>
      </c>
      <c r="C223" s="55">
        <f t="shared" si="11"/>
        <v>7</v>
      </c>
      <c r="D223" s="78">
        <v>1</v>
      </c>
      <c r="E223" s="78" t="s">
        <v>346</v>
      </c>
      <c r="F223" s="79" t="s">
        <v>56</v>
      </c>
      <c r="G223" s="80" t="s">
        <v>631</v>
      </c>
      <c r="H223" s="81" t="s">
        <v>3</v>
      </c>
      <c r="I223" s="81" t="s">
        <v>65</v>
      </c>
      <c r="J223" s="78" t="s">
        <v>9</v>
      </c>
      <c r="K223" s="78"/>
      <c r="L223" s="78" t="s">
        <v>3</v>
      </c>
    </row>
    <row r="224" spans="1:12" s="79" customFormat="1" ht="13" x14ac:dyDescent="0.3">
      <c r="A224" s="32" t="str">
        <f t="shared" si="9"/>
        <v>ULDownerCodeIssuer</v>
      </c>
      <c r="B224" s="32" t="str">
        <f t="shared" si="10"/>
        <v>ULD8</v>
      </c>
      <c r="C224" s="55">
        <f t="shared" si="11"/>
        <v>8</v>
      </c>
      <c r="D224" s="78">
        <v>1</v>
      </c>
      <c r="E224" s="78" t="s">
        <v>346</v>
      </c>
      <c r="F224" s="79" t="s">
        <v>56</v>
      </c>
      <c r="G224" s="80" t="s">
        <v>632</v>
      </c>
      <c r="H224" s="81" t="s">
        <v>3</v>
      </c>
      <c r="I224" s="81" t="s">
        <v>64</v>
      </c>
      <c r="J224" s="78" t="s">
        <v>9</v>
      </c>
      <c r="K224" s="78"/>
      <c r="L224" s="78" t="s">
        <v>3</v>
      </c>
    </row>
    <row r="225" spans="1:12" s="79" customFormat="1" ht="13" x14ac:dyDescent="0.3">
      <c r="A225" s="32" t="str">
        <f t="shared" si="9"/>
        <v>ULDownerCompany</v>
      </c>
      <c r="B225" s="32" t="str">
        <f t="shared" si="10"/>
        <v>ULD9</v>
      </c>
      <c r="C225" s="55">
        <f t="shared" si="11"/>
        <v>9</v>
      </c>
      <c r="D225" s="78">
        <v>1</v>
      </c>
      <c r="E225" s="78" t="s">
        <v>346</v>
      </c>
      <c r="F225" s="79" t="s">
        <v>56</v>
      </c>
      <c r="G225" s="80" t="s">
        <v>633</v>
      </c>
      <c r="H225" s="81" t="s">
        <v>474</v>
      </c>
      <c r="I225" s="81" t="s">
        <v>66</v>
      </c>
      <c r="J225" s="78" t="s">
        <v>7</v>
      </c>
      <c r="K225" s="78"/>
      <c r="L225" s="78" t="s">
        <v>3</v>
      </c>
    </row>
    <row r="226" spans="1:12" s="79" customFormat="1" ht="13" x14ac:dyDescent="0.3">
      <c r="A226" s="32" t="str">
        <f t="shared" si="9"/>
        <v>ULDserialNumber</v>
      </c>
      <c r="B226" s="32" t="str">
        <f t="shared" si="10"/>
        <v>ULD10</v>
      </c>
      <c r="C226" s="55">
        <f t="shared" si="11"/>
        <v>10</v>
      </c>
      <c r="D226" s="78">
        <v>1</v>
      </c>
      <c r="E226" s="78" t="s">
        <v>346</v>
      </c>
      <c r="F226" s="79" t="s">
        <v>56</v>
      </c>
      <c r="G226" s="80" t="s">
        <v>634</v>
      </c>
      <c r="H226" s="81" t="s">
        <v>3</v>
      </c>
      <c r="I226" s="81" t="s">
        <v>63</v>
      </c>
      <c r="J226" s="78" t="s">
        <v>9</v>
      </c>
      <c r="K226" s="78"/>
      <c r="L226" s="78" t="s">
        <v>3</v>
      </c>
    </row>
    <row r="227" spans="1:12" s="79" customFormat="1" ht="13" x14ac:dyDescent="0.3">
      <c r="A227" s="32" t="str">
        <f t="shared" si="9"/>
        <v>ULDtareWeight</v>
      </c>
      <c r="B227" s="32" t="str">
        <f t="shared" si="10"/>
        <v>ULD11</v>
      </c>
      <c r="C227" s="55">
        <f t="shared" si="11"/>
        <v>11</v>
      </c>
      <c r="D227" s="78">
        <v>1</v>
      </c>
      <c r="E227" s="78" t="s">
        <v>346</v>
      </c>
      <c r="F227" s="79" t="s">
        <v>56</v>
      </c>
      <c r="G227" s="80" t="s">
        <v>635</v>
      </c>
      <c r="H227" s="81" t="s">
        <v>17</v>
      </c>
      <c r="I227" s="81" t="s">
        <v>67</v>
      </c>
      <c r="J227" s="78" t="s">
        <v>7</v>
      </c>
      <c r="K227" s="78"/>
      <c r="L227" s="78"/>
    </row>
    <row r="228" spans="1:12" s="28" customFormat="1" ht="12" customHeight="1" x14ac:dyDescent="0.3">
      <c r="A228" s="32" t="str">
        <f t="shared" si="9"/>
        <v>ULDtransportSegment</v>
      </c>
      <c r="B228" s="32" t="str">
        <f t="shared" si="10"/>
        <v>ULD12</v>
      </c>
      <c r="C228" s="55">
        <f t="shared" si="11"/>
        <v>12</v>
      </c>
      <c r="D228" s="78">
        <v>1</v>
      </c>
      <c r="E228" s="78" t="s">
        <v>346</v>
      </c>
      <c r="F228" s="79" t="s">
        <v>56</v>
      </c>
      <c r="G228" s="80" t="s">
        <v>563</v>
      </c>
      <c r="H228" s="81" t="s">
        <v>49</v>
      </c>
      <c r="I228" s="81" t="s">
        <v>50</v>
      </c>
      <c r="J228" s="78" t="s">
        <v>7</v>
      </c>
      <c r="K228" s="78"/>
      <c r="L228" s="78" t="s">
        <v>5</v>
      </c>
    </row>
    <row r="229" spans="1:12" s="28" customFormat="1" ht="12" customHeight="1" x14ac:dyDescent="0.3">
      <c r="A229" s="32" t="str">
        <f t="shared" si="9"/>
        <v>ULDuldType</v>
      </c>
      <c r="B229" s="32" t="str">
        <f t="shared" si="10"/>
        <v>ULD13</v>
      </c>
      <c r="C229" s="55">
        <f t="shared" si="11"/>
        <v>13</v>
      </c>
      <c r="D229" s="78">
        <v>1</v>
      </c>
      <c r="E229" s="78" t="s">
        <v>346</v>
      </c>
      <c r="F229" s="79" t="s">
        <v>56</v>
      </c>
      <c r="G229" s="80" t="s">
        <v>636</v>
      </c>
      <c r="H229" s="81" t="s">
        <v>3</v>
      </c>
      <c r="I229" s="81" t="s">
        <v>60</v>
      </c>
      <c r="J229" s="78" t="s">
        <v>9</v>
      </c>
      <c r="K229" s="78"/>
      <c r="L229" s="78" t="s">
        <v>3</v>
      </c>
    </row>
    <row r="230" spans="1:12" s="28" customFormat="1" ht="12" customHeight="1" x14ac:dyDescent="0.3">
      <c r="A230" s="32" t="str">
        <f t="shared" si="9"/>
        <v>ULDuPID</v>
      </c>
      <c r="B230" s="32" t="str">
        <f t="shared" si="10"/>
        <v>ULD14</v>
      </c>
      <c r="C230" s="55">
        <f t="shared" si="11"/>
        <v>14</v>
      </c>
      <c r="D230" s="78">
        <v>1</v>
      </c>
      <c r="E230" s="78" t="s">
        <v>346</v>
      </c>
      <c r="F230" s="79" t="s">
        <v>56</v>
      </c>
      <c r="G230" s="80" t="s">
        <v>566</v>
      </c>
      <c r="H230" s="79" t="s">
        <v>356</v>
      </c>
      <c r="I230" s="79" t="s">
        <v>68</v>
      </c>
      <c r="J230" s="78" t="s">
        <v>7</v>
      </c>
      <c r="K230" s="78"/>
      <c r="L230" s="78" t="s">
        <v>5</v>
      </c>
    </row>
    <row r="231" spans="1:12" s="28" customFormat="1" ht="12" customHeight="1" x14ac:dyDescent="0.3">
      <c r="A231" s="32" t="str">
        <f t="shared" si="9"/>
        <v>Waybill</v>
      </c>
      <c r="B231" s="32" t="str">
        <f t="shared" si="10"/>
        <v>Waybill0</v>
      </c>
      <c r="C231" s="55">
        <f t="shared" si="11"/>
        <v>0</v>
      </c>
      <c r="D231" s="78">
        <v>0</v>
      </c>
      <c r="E231" s="78" t="s">
        <v>346</v>
      </c>
      <c r="F231" s="79" t="s">
        <v>473</v>
      </c>
      <c r="G231" s="80"/>
      <c r="H231" s="81" t="s">
        <v>3</v>
      </c>
      <c r="I231" s="81" t="s">
        <v>242</v>
      </c>
      <c r="J231" s="78" t="s">
        <v>4</v>
      </c>
      <c r="K231" s="78"/>
      <c r="L231" s="78" t="s">
        <v>5</v>
      </c>
    </row>
    <row r="232" spans="1:12" s="28" customFormat="1" ht="12" customHeight="1" x14ac:dyDescent="0.3">
      <c r="A232" s="32" t="str">
        <f t="shared" si="9"/>
        <v>WaybillcontainedWaybill</v>
      </c>
      <c r="B232" s="32" t="str">
        <f t="shared" si="10"/>
        <v>Waybill1</v>
      </c>
      <c r="C232" s="55">
        <f t="shared" si="11"/>
        <v>1</v>
      </c>
      <c r="D232" s="78">
        <v>1</v>
      </c>
      <c r="E232" s="78" t="s">
        <v>346</v>
      </c>
      <c r="F232" s="79" t="s">
        <v>473</v>
      </c>
      <c r="G232" s="80" t="s">
        <v>637</v>
      </c>
      <c r="H232" s="81" t="s">
        <v>473</v>
      </c>
      <c r="I232" s="81" t="s">
        <v>244</v>
      </c>
      <c r="J232" s="78" t="s">
        <v>7</v>
      </c>
      <c r="K232" s="78"/>
      <c r="L232" s="78" t="s">
        <v>5</v>
      </c>
    </row>
    <row r="233" spans="1:12" s="28" customFormat="1" ht="12" customHeight="1" x14ac:dyDescent="0.3">
      <c r="A233" s="32" t="str">
        <f t="shared" si="9"/>
        <v>Waybilltype</v>
      </c>
      <c r="B233" s="32" t="str">
        <f t="shared" si="10"/>
        <v>Waybill2</v>
      </c>
      <c r="C233" s="55">
        <f t="shared" si="11"/>
        <v>2</v>
      </c>
      <c r="D233" s="78">
        <v>1</v>
      </c>
      <c r="E233" s="78" t="s">
        <v>346</v>
      </c>
      <c r="F233" s="79" t="s">
        <v>473</v>
      </c>
      <c r="G233" s="80" t="s">
        <v>638</v>
      </c>
      <c r="H233" s="81" t="s">
        <v>3</v>
      </c>
      <c r="I233" s="81" t="s">
        <v>245</v>
      </c>
      <c r="J233" s="78" t="s">
        <v>9</v>
      </c>
      <c r="K233" s="78"/>
      <c r="L233" s="78"/>
    </row>
    <row r="234" spans="1:12" s="28" customFormat="1" ht="12" customHeight="1" x14ac:dyDescent="0.3">
      <c r="A234" s="32" t="str">
        <f t="shared" si="9"/>
        <v>WaybillwaybillNumber</v>
      </c>
      <c r="B234" s="32" t="str">
        <f t="shared" si="10"/>
        <v>Waybill3</v>
      </c>
      <c r="C234" s="55">
        <f t="shared" si="11"/>
        <v>3</v>
      </c>
      <c r="D234" s="78">
        <v>1</v>
      </c>
      <c r="E234" s="78" t="s">
        <v>346</v>
      </c>
      <c r="F234" s="79" t="s">
        <v>473</v>
      </c>
      <c r="G234" s="80" t="s">
        <v>505</v>
      </c>
      <c r="H234" s="81" t="s">
        <v>3</v>
      </c>
      <c r="I234" s="81" t="s">
        <v>243</v>
      </c>
      <c r="J234" s="78" t="s">
        <v>9</v>
      </c>
      <c r="K234" s="78" t="s">
        <v>69</v>
      </c>
      <c r="L234" s="78"/>
    </row>
    <row r="235" spans="1:12" s="28" customFormat="1" ht="12" customHeight="1" x14ac:dyDescent="0.3">
      <c r="A235" s="32" t="str">
        <f t="shared" si="9"/>
        <v>Address</v>
      </c>
      <c r="B235" s="32" t="str">
        <f t="shared" si="10"/>
        <v>Address0</v>
      </c>
      <c r="C235" s="55">
        <f t="shared" si="11"/>
        <v>0</v>
      </c>
      <c r="D235" s="78">
        <v>0</v>
      </c>
      <c r="E235" s="78" t="s">
        <v>344</v>
      </c>
      <c r="F235" s="79" t="s">
        <v>112</v>
      </c>
      <c r="G235" s="80"/>
      <c r="H235" s="81" t="s">
        <v>3</v>
      </c>
      <c r="I235" s="81" t="s">
        <v>95</v>
      </c>
      <c r="J235" s="78" t="s">
        <v>4</v>
      </c>
      <c r="K235" s="78"/>
      <c r="L235" s="78" t="s">
        <v>5</v>
      </c>
    </row>
    <row r="236" spans="1:12" s="28" customFormat="1" ht="12" customHeight="1" x14ac:dyDescent="0.3">
      <c r="A236" s="32" t="str">
        <f t="shared" si="9"/>
        <v>AddressaddressCode</v>
      </c>
      <c r="B236" s="32" t="str">
        <f t="shared" si="10"/>
        <v>Address1</v>
      </c>
      <c r="C236" s="55">
        <f t="shared" si="11"/>
        <v>1</v>
      </c>
      <c r="D236" s="78">
        <v>1</v>
      </c>
      <c r="E236" s="78" t="s">
        <v>344</v>
      </c>
      <c r="F236" s="79" t="s">
        <v>112</v>
      </c>
      <c r="G236" s="80" t="s">
        <v>639</v>
      </c>
      <c r="H236" s="81" t="s">
        <v>3</v>
      </c>
      <c r="I236" s="81" t="s">
        <v>106</v>
      </c>
      <c r="J236" s="78" t="s">
        <v>9</v>
      </c>
      <c r="K236" s="78"/>
      <c r="L236" s="78" t="s">
        <v>5</v>
      </c>
    </row>
    <row r="237" spans="1:12" s="79" customFormat="1" ht="13" x14ac:dyDescent="0.3">
      <c r="A237" s="32" t="str">
        <f t="shared" si="9"/>
        <v>AddressaddressCodeType</v>
      </c>
      <c r="B237" s="32" t="str">
        <f t="shared" si="10"/>
        <v>Address2</v>
      </c>
      <c r="C237" s="55">
        <f t="shared" si="11"/>
        <v>2</v>
      </c>
      <c r="D237" s="78">
        <v>1</v>
      </c>
      <c r="E237" s="78" t="s">
        <v>344</v>
      </c>
      <c r="F237" s="79" t="s">
        <v>112</v>
      </c>
      <c r="G237" s="80" t="s">
        <v>640</v>
      </c>
      <c r="H237" s="81" t="s">
        <v>3</v>
      </c>
      <c r="I237" s="81" t="s">
        <v>105</v>
      </c>
      <c r="J237" s="78" t="s">
        <v>9</v>
      </c>
      <c r="K237" s="78"/>
      <c r="L237" s="78"/>
    </row>
    <row r="238" spans="1:12" s="28" customFormat="1" ht="13" x14ac:dyDescent="0.3">
      <c r="A238" s="32" t="str">
        <f t="shared" si="9"/>
        <v>AddresscityCode</v>
      </c>
      <c r="B238" s="32" t="str">
        <f t="shared" si="10"/>
        <v>Address3</v>
      </c>
      <c r="C238" s="55">
        <f t="shared" si="11"/>
        <v>3</v>
      </c>
      <c r="D238" s="78">
        <v>1</v>
      </c>
      <c r="E238" s="78" t="s">
        <v>344</v>
      </c>
      <c r="F238" s="79" t="s">
        <v>112</v>
      </c>
      <c r="G238" s="80" t="s">
        <v>641</v>
      </c>
      <c r="H238" s="81" t="s">
        <v>3</v>
      </c>
      <c r="I238" s="81" t="s">
        <v>99</v>
      </c>
      <c r="J238" s="78" t="s">
        <v>9</v>
      </c>
      <c r="K238" s="78"/>
      <c r="L238" s="78"/>
    </row>
    <row r="239" spans="1:12" s="79" customFormat="1" ht="13" x14ac:dyDescent="0.3">
      <c r="A239" s="32" t="str">
        <f t="shared" si="9"/>
        <v>AddresscityName</v>
      </c>
      <c r="B239" s="32" t="str">
        <f t="shared" si="10"/>
        <v>Address4</v>
      </c>
      <c r="C239" s="55">
        <f t="shared" si="11"/>
        <v>4</v>
      </c>
      <c r="D239" s="78">
        <v>1</v>
      </c>
      <c r="E239" s="78" t="s">
        <v>344</v>
      </c>
      <c r="F239" s="79" t="s">
        <v>112</v>
      </c>
      <c r="G239" s="80" t="s">
        <v>642</v>
      </c>
      <c r="H239" s="81" t="s">
        <v>3</v>
      </c>
      <c r="I239" s="81" t="s">
        <v>100</v>
      </c>
      <c r="J239" s="78" t="s">
        <v>9</v>
      </c>
      <c r="K239" s="78"/>
      <c r="L239" s="78"/>
    </row>
    <row r="240" spans="1:12" s="28" customFormat="1" ht="13" x14ac:dyDescent="0.3">
      <c r="A240" s="32" t="str">
        <f t="shared" si="9"/>
        <v>Addresscountry</v>
      </c>
      <c r="B240" s="32" t="str">
        <f t="shared" si="10"/>
        <v>Address5</v>
      </c>
      <c r="C240" s="55">
        <f t="shared" si="11"/>
        <v>5</v>
      </c>
      <c r="D240" s="78">
        <v>1</v>
      </c>
      <c r="E240" s="78" t="s">
        <v>344</v>
      </c>
      <c r="F240" s="79" t="s">
        <v>112</v>
      </c>
      <c r="G240" s="80" t="s">
        <v>643</v>
      </c>
      <c r="H240" s="81" t="s">
        <v>103</v>
      </c>
      <c r="I240" s="81" t="s">
        <v>104</v>
      </c>
      <c r="J240" s="78" t="s">
        <v>7</v>
      </c>
      <c r="K240" s="78"/>
      <c r="L240" s="78"/>
    </row>
    <row r="241" spans="1:12" s="79" customFormat="1" ht="13" x14ac:dyDescent="0.3">
      <c r="A241" s="32" t="str">
        <f t="shared" si="9"/>
        <v>AddresspOBox</v>
      </c>
      <c r="B241" s="32" t="str">
        <f t="shared" si="10"/>
        <v>Address6</v>
      </c>
      <c r="C241" s="55">
        <f t="shared" si="11"/>
        <v>6</v>
      </c>
      <c r="D241" s="78">
        <v>1</v>
      </c>
      <c r="E241" s="78" t="s">
        <v>344</v>
      </c>
      <c r="F241" s="79" t="s">
        <v>112</v>
      </c>
      <c r="G241" s="80" t="s">
        <v>644</v>
      </c>
      <c r="H241" s="81" t="s">
        <v>3</v>
      </c>
      <c r="I241" s="81" t="s">
        <v>97</v>
      </c>
      <c r="J241" s="78" t="s">
        <v>9</v>
      </c>
      <c r="K241" s="78"/>
      <c r="L241" s="78"/>
    </row>
    <row r="242" spans="1:12" s="79" customFormat="1" ht="13" x14ac:dyDescent="0.3">
      <c r="A242" s="32" t="str">
        <f t="shared" si="9"/>
        <v>AddresspostalCode</v>
      </c>
      <c r="B242" s="32" t="str">
        <f t="shared" si="10"/>
        <v>Address7</v>
      </c>
      <c r="C242" s="55">
        <f t="shared" si="11"/>
        <v>7</v>
      </c>
      <c r="D242" s="78">
        <v>1</v>
      </c>
      <c r="E242" s="78" t="s">
        <v>344</v>
      </c>
      <c r="F242" s="79" t="s">
        <v>112</v>
      </c>
      <c r="G242" s="80" t="s">
        <v>645</v>
      </c>
      <c r="H242" s="81" t="s">
        <v>3</v>
      </c>
      <c r="I242" s="81" t="s">
        <v>98</v>
      </c>
      <c r="J242" s="78" t="s">
        <v>9</v>
      </c>
      <c r="K242" s="78"/>
      <c r="L242" s="78"/>
    </row>
    <row r="243" spans="1:12" s="79" customFormat="1" ht="13" x14ac:dyDescent="0.3">
      <c r="A243" s="32" t="str">
        <f t="shared" si="9"/>
        <v>AddressregionCode</v>
      </c>
      <c r="B243" s="32" t="str">
        <f t="shared" si="10"/>
        <v>Address8</v>
      </c>
      <c r="C243" s="55">
        <f t="shared" si="11"/>
        <v>8</v>
      </c>
      <c r="D243" s="78">
        <v>1</v>
      </c>
      <c r="E243" s="78" t="s">
        <v>344</v>
      </c>
      <c r="F243" s="79" t="s">
        <v>112</v>
      </c>
      <c r="G243" s="80" t="s">
        <v>646</v>
      </c>
      <c r="H243" s="81" t="s">
        <v>3</v>
      </c>
      <c r="I243" s="81" t="s">
        <v>101</v>
      </c>
      <c r="J243" s="78" t="s">
        <v>9</v>
      </c>
      <c r="K243" s="78"/>
      <c r="L243" s="78"/>
    </row>
    <row r="244" spans="1:12" s="79" customFormat="1" ht="13" x14ac:dyDescent="0.3">
      <c r="A244" s="32" t="str">
        <f t="shared" si="9"/>
        <v>AddressregionName</v>
      </c>
      <c r="B244" s="32" t="str">
        <f t="shared" si="10"/>
        <v>Address9</v>
      </c>
      <c r="C244" s="55">
        <f t="shared" si="11"/>
        <v>9</v>
      </c>
      <c r="D244" s="78">
        <v>1</v>
      </c>
      <c r="E244" s="78" t="s">
        <v>344</v>
      </c>
      <c r="F244" s="79" t="s">
        <v>112</v>
      </c>
      <c r="G244" s="80" t="s">
        <v>647</v>
      </c>
      <c r="H244" s="81" t="s">
        <v>3</v>
      </c>
      <c r="I244" s="81" t="s">
        <v>102</v>
      </c>
      <c r="J244" s="78" t="s">
        <v>9</v>
      </c>
      <c r="K244" s="78"/>
      <c r="L244" s="78"/>
    </row>
    <row r="245" spans="1:12" s="28" customFormat="1" ht="13" x14ac:dyDescent="0.3">
      <c r="A245" s="32" t="str">
        <f t="shared" si="9"/>
        <v>Addressstreet</v>
      </c>
      <c r="B245" s="32" t="str">
        <f t="shared" si="10"/>
        <v>Address10</v>
      </c>
      <c r="C245" s="55">
        <f t="shared" si="11"/>
        <v>10</v>
      </c>
      <c r="D245" s="78">
        <v>1</v>
      </c>
      <c r="E245" s="78" t="s">
        <v>344</v>
      </c>
      <c r="F245" s="79" t="s">
        <v>112</v>
      </c>
      <c r="G245" s="80" t="s">
        <v>648</v>
      </c>
      <c r="H245" s="81" t="s">
        <v>3</v>
      </c>
      <c r="I245" s="81" t="s">
        <v>96</v>
      </c>
      <c r="J245" s="78" t="s">
        <v>9</v>
      </c>
      <c r="K245" s="78"/>
      <c r="L245" s="78" t="s">
        <v>5</v>
      </c>
    </row>
    <row r="246" spans="1:12" s="79" customFormat="1" ht="13" x14ac:dyDescent="0.3">
      <c r="A246" s="32" t="str">
        <f t="shared" si="9"/>
        <v>Branch</v>
      </c>
      <c r="B246" s="32" t="str">
        <f t="shared" si="10"/>
        <v>Branch0</v>
      </c>
      <c r="C246" s="55">
        <f t="shared" si="11"/>
        <v>0</v>
      </c>
      <c r="D246" s="78">
        <v>0</v>
      </c>
      <c r="E246" s="78" t="s">
        <v>344</v>
      </c>
      <c r="F246" s="79" t="s">
        <v>134</v>
      </c>
      <c r="G246" s="80"/>
      <c r="H246" s="81" t="s">
        <v>3</v>
      </c>
      <c r="I246" s="81" t="s">
        <v>135</v>
      </c>
      <c r="J246" s="78" t="s">
        <v>4</v>
      </c>
      <c r="K246" s="78"/>
      <c r="L246" s="78" t="s">
        <v>5</v>
      </c>
    </row>
    <row r="247" spans="1:12" s="28" customFormat="1" ht="13" x14ac:dyDescent="0.3">
      <c r="A247" s="32" t="str">
        <f t="shared" si="9"/>
        <v>BranchbranchName</v>
      </c>
      <c r="B247" s="32" t="str">
        <f t="shared" si="10"/>
        <v>Branch1</v>
      </c>
      <c r="C247" s="55">
        <f t="shared" si="11"/>
        <v>1</v>
      </c>
      <c r="D247" s="78">
        <v>1</v>
      </c>
      <c r="E247" s="78" t="s">
        <v>344</v>
      </c>
      <c r="F247" s="79" t="s">
        <v>134</v>
      </c>
      <c r="G247" s="80" t="s">
        <v>649</v>
      </c>
      <c r="H247" s="81" t="s">
        <v>3</v>
      </c>
      <c r="I247" s="81" t="s">
        <v>136</v>
      </c>
      <c r="J247" s="78" t="s">
        <v>9</v>
      </c>
      <c r="K247" s="78"/>
      <c r="L247" s="78"/>
    </row>
    <row r="248" spans="1:12" s="79" customFormat="1" ht="13" x14ac:dyDescent="0.3">
      <c r="A248" s="32" t="str">
        <f t="shared" si="9"/>
        <v>BranchcontactPerson</v>
      </c>
      <c r="B248" s="32" t="str">
        <f t="shared" si="10"/>
        <v>Branch2</v>
      </c>
      <c r="C248" s="55">
        <f t="shared" si="11"/>
        <v>2</v>
      </c>
      <c r="D248" s="78">
        <v>1</v>
      </c>
      <c r="E248" s="78" t="s">
        <v>344</v>
      </c>
      <c r="F248" s="79" t="s">
        <v>134</v>
      </c>
      <c r="G248" s="80" t="s">
        <v>650</v>
      </c>
      <c r="H248" s="81" t="s">
        <v>476</v>
      </c>
      <c r="I248" s="81" t="s">
        <v>140</v>
      </c>
      <c r="J248" s="78" t="s">
        <v>7</v>
      </c>
      <c r="K248" s="78"/>
      <c r="L248" s="78" t="s">
        <v>5</v>
      </c>
    </row>
    <row r="249" spans="1:12" s="28" customFormat="1" ht="13" x14ac:dyDescent="0.3">
      <c r="A249" s="32" t="str">
        <f t="shared" si="9"/>
        <v>BranchiATACargoAgentLocationIdentifier</v>
      </c>
      <c r="B249" s="32" t="str">
        <f t="shared" si="10"/>
        <v>Branch3</v>
      </c>
      <c r="C249" s="55">
        <f t="shared" si="11"/>
        <v>3</v>
      </c>
      <c r="D249" s="78">
        <v>1</v>
      </c>
      <c r="E249" s="78" t="s">
        <v>344</v>
      </c>
      <c r="F249" s="79" t="s">
        <v>134</v>
      </c>
      <c r="G249" s="80" t="s">
        <v>651</v>
      </c>
      <c r="H249" s="81" t="s">
        <v>3</v>
      </c>
      <c r="I249" s="81" t="s">
        <v>137</v>
      </c>
      <c r="J249" s="78" t="s">
        <v>23</v>
      </c>
      <c r="K249" s="78"/>
      <c r="L249" s="78"/>
    </row>
    <row r="250" spans="1:12" s="79" customFormat="1" ht="13" x14ac:dyDescent="0.3">
      <c r="A250" s="32" t="str">
        <f t="shared" si="9"/>
        <v>Branchlocation</v>
      </c>
      <c r="B250" s="32" t="str">
        <f t="shared" si="10"/>
        <v>Branch4</v>
      </c>
      <c r="C250" s="55">
        <f t="shared" si="11"/>
        <v>4</v>
      </c>
      <c r="D250" s="78">
        <v>1</v>
      </c>
      <c r="E250" s="78" t="s">
        <v>344</v>
      </c>
      <c r="F250" s="79" t="s">
        <v>134</v>
      </c>
      <c r="G250" s="80" t="s">
        <v>652</v>
      </c>
      <c r="H250" s="81" t="s">
        <v>80</v>
      </c>
      <c r="I250" s="81" t="s">
        <v>139</v>
      </c>
      <c r="J250" s="78" t="s">
        <v>7</v>
      </c>
      <c r="K250" s="78"/>
      <c r="L250" s="78"/>
    </row>
    <row r="251" spans="1:12" s="28" customFormat="1" ht="13" x14ac:dyDescent="0.3">
      <c r="A251" s="32" t="str">
        <f t="shared" si="9"/>
        <v>BranchotherIdentifier</v>
      </c>
      <c r="B251" s="32" t="str">
        <f t="shared" si="10"/>
        <v>Branch5</v>
      </c>
      <c r="C251" s="55">
        <f t="shared" si="11"/>
        <v>5</v>
      </c>
      <c r="D251" s="78">
        <v>1</v>
      </c>
      <c r="E251" s="78" t="s">
        <v>344</v>
      </c>
      <c r="F251" s="79" t="s">
        <v>134</v>
      </c>
      <c r="G251" s="80" t="s">
        <v>525</v>
      </c>
      <c r="H251" s="81" t="s">
        <v>12</v>
      </c>
      <c r="I251" s="81" t="s">
        <v>138</v>
      </c>
      <c r="J251" s="78" t="s">
        <v>7</v>
      </c>
      <c r="K251" s="78"/>
      <c r="L251" s="78" t="s">
        <v>5</v>
      </c>
    </row>
    <row r="252" spans="1:12" s="28" customFormat="1" ht="13" x14ac:dyDescent="0.3">
      <c r="A252" s="32" t="str">
        <f t="shared" si="9"/>
        <v>Company</v>
      </c>
      <c r="B252" s="32" t="str">
        <f t="shared" si="10"/>
        <v>Company0</v>
      </c>
      <c r="C252" s="55">
        <f t="shared" si="11"/>
        <v>0</v>
      </c>
      <c r="D252" s="78">
        <v>0</v>
      </c>
      <c r="E252" s="78" t="s">
        <v>344</v>
      </c>
      <c r="F252" s="79" t="s">
        <v>474</v>
      </c>
      <c r="G252" s="80"/>
      <c r="H252" s="81" t="s">
        <v>3</v>
      </c>
      <c r="I252" s="81" t="s">
        <v>131</v>
      </c>
      <c r="J252" s="78" t="s">
        <v>4</v>
      </c>
      <c r="K252" s="78"/>
      <c r="L252" s="78" t="s">
        <v>5</v>
      </c>
    </row>
    <row r="253" spans="1:12" s="28" customFormat="1" ht="13" x14ac:dyDescent="0.3">
      <c r="A253" s="32" t="str">
        <f t="shared" si="9"/>
        <v>CompanyairlineCode</v>
      </c>
      <c r="B253" s="32" t="str">
        <f t="shared" si="10"/>
        <v>Company1</v>
      </c>
      <c r="C253" s="55">
        <f t="shared" si="11"/>
        <v>1</v>
      </c>
      <c r="D253" s="78">
        <v>1</v>
      </c>
      <c r="E253" s="78" t="s">
        <v>344</v>
      </c>
      <c r="F253" s="79" t="s">
        <v>474</v>
      </c>
      <c r="G253" s="80" t="s">
        <v>653</v>
      </c>
      <c r="H253" s="81" t="s">
        <v>3</v>
      </c>
      <c r="I253" s="81" t="s">
        <v>141</v>
      </c>
      <c r="J253" s="78" t="s">
        <v>9</v>
      </c>
      <c r="K253" s="78"/>
      <c r="L253" s="78"/>
    </row>
    <row r="254" spans="1:12" s="28" customFormat="1" ht="13" x14ac:dyDescent="0.3">
      <c r="A254" s="32" t="str">
        <f t="shared" si="9"/>
        <v>CompanyairlinePrefix</v>
      </c>
      <c r="B254" s="32" t="str">
        <f t="shared" si="10"/>
        <v>Company2</v>
      </c>
      <c r="C254" s="55">
        <f t="shared" si="11"/>
        <v>2</v>
      </c>
      <c r="D254" s="78">
        <v>1</v>
      </c>
      <c r="E254" s="78" t="s">
        <v>344</v>
      </c>
      <c r="F254" s="79" t="s">
        <v>474</v>
      </c>
      <c r="G254" s="80" t="s">
        <v>654</v>
      </c>
      <c r="H254" s="81" t="s">
        <v>3</v>
      </c>
      <c r="I254" s="81" t="s">
        <v>142</v>
      </c>
      <c r="J254" s="78" t="s">
        <v>9</v>
      </c>
      <c r="K254" s="78"/>
      <c r="L254" s="78"/>
    </row>
    <row r="255" spans="1:12" s="28" customFormat="1" ht="13" x14ac:dyDescent="0.3">
      <c r="A255" s="32" t="str">
        <f t="shared" si="9"/>
        <v>Companybranch</v>
      </c>
      <c r="B255" s="32" t="str">
        <f t="shared" si="10"/>
        <v>Company3</v>
      </c>
      <c r="C255" s="55">
        <f t="shared" si="11"/>
        <v>3</v>
      </c>
      <c r="D255" s="78">
        <v>1</v>
      </c>
      <c r="E255" s="78" t="s">
        <v>344</v>
      </c>
      <c r="F255" s="79" t="s">
        <v>474</v>
      </c>
      <c r="G255" s="80" t="s">
        <v>655</v>
      </c>
      <c r="H255" s="81" t="s">
        <v>134</v>
      </c>
      <c r="I255" s="81" t="s">
        <v>135</v>
      </c>
      <c r="J255" s="78" t="s">
        <v>7</v>
      </c>
      <c r="K255" s="78"/>
      <c r="L255" s="78" t="s">
        <v>5</v>
      </c>
    </row>
    <row r="256" spans="1:12" s="28" customFormat="1" ht="13" x14ac:dyDescent="0.3">
      <c r="A256" s="32" t="str">
        <f t="shared" si="9"/>
        <v>CompanyiATACargoAgentCode</v>
      </c>
      <c r="B256" s="32" t="str">
        <f t="shared" si="10"/>
        <v>Company4</v>
      </c>
      <c r="C256" s="55">
        <f t="shared" si="11"/>
        <v>4</v>
      </c>
      <c r="D256" s="78">
        <v>1</v>
      </c>
      <c r="E256" s="78" t="s">
        <v>344</v>
      </c>
      <c r="F256" s="79" t="s">
        <v>474</v>
      </c>
      <c r="G256" s="80" t="s">
        <v>656</v>
      </c>
      <c r="H256" s="81" t="s">
        <v>3</v>
      </c>
      <c r="I256" s="81" t="s">
        <v>133</v>
      </c>
      <c r="J256" s="78" t="s">
        <v>23</v>
      </c>
      <c r="K256" s="78"/>
      <c r="L256" s="78"/>
    </row>
    <row r="257" spans="1:12" s="28" customFormat="1" ht="13" x14ac:dyDescent="0.3">
      <c r="A257" s="32" t="str">
        <f t="shared" si="9"/>
        <v>Companyname</v>
      </c>
      <c r="B257" s="32" t="str">
        <f t="shared" si="10"/>
        <v>Company5</v>
      </c>
      <c r="C257" s="55">
        <f t="shared" si="11"/>
        <v>5</v>
      </c>
      <c r="D257" s="78">
        <v>1</v>
      </c>
      <c r="E257" s="78" t="s">
        <v>344</v>
      </c>
      <c r="F257" s="79" t="s">
        <v>474</v>
      </c>
      <c r="G257" s="80" t="s">
        <v>657</v>
      </c>
      <c r="H257" s="81" t="s">
        <v>3</v>
      </c>
      <c r="I257" s="81" t="s">
        <v>132</v>
      </c>
      <c r="J257" s="78" t="s">
        <v>9</v>
      </c>
      <c r="K257" s="78"/>
      <c r="L257" s="78"/>
    </row>
    <row r="258" spans="1:12" s="28" customFormat="1" ht="13" x14ac:dyDescent="0.3">
      <c r="A258" s="32" t="str">
        <f t="shared" si="9"/>
        <v>Contact</v>
      </c>
      <c r="B258" s="32" t="str">
        <f t="shared" si="10"/>
        <v>Contact0</v>
      </c>
      <c r="C258" s="55">
        <f t="shared" si="11"/>
        <v>0</v>
      </c>
      <c r="D258" s="78">
        <v>0</v>
      </c>
      <c r="E258" s="78" t="s">
        <v>344</v>
      </c>
      <c r="F258" s="79" t="s">
        <v>124</v>
      </c>
      <c r="G258" s="80"/>
      <c r="H258" s="81" t="s">
        <v>3</v>
      </c>
      <c r="I258" s="81" t="s">
        <v>125</v>
      </c>
      <c r="J258" s="78" t="s">
        <v>4</v>
      </c>
      <c r="K258" s="78"/>
      <c r="L258" s="78"/>
    </row>
    <row r="259" spans="1:12" s="28" customFormat="1" ht="13" x14ac:dyDescent="0.3">
      <c r="A259" s="32" t="str">
        <f t="shared" si="9"/>
        <v>ContactcontactOther</v>
      </c>
      <c r="B259" s="32" t="str">
        <f t="shared" si="10"/>
        <v>Contact1</v>
      </c>
      <c r="C259" s="55">
        <f t="shared" si="11"/>
        <v>1</v>
      </c>
      <c r="D259" s="78">
        <v>1</v>
      </c>
      <c r="E259" s="78" t="s">
        <v>344</v>
      </c>
      <c r="F259" s="79" t="s">
        <v>124</v>
      </c>
      <c r="G259" s="80" t="s">
        <v>658</v>
      </c>
      <c r="H259" s="81" t="s">
        <v>345</v>
      </c>
      <c r="I259" s="81" t="s">
        <v>128</v>
      </c>
      <c r="J259" s="78"/>
      <c r="K259" s="78"/>
      <c r="L259" s="78"/>
    </row>
    <row r="260" spans="1:12" s="79" customFormat="1" ht="13" x14ac:dyDescent="0.3">
      <c r="A260" s="32" t="str">
        <f t="shared" ref="A260:A317" si="12">F260&amp;G260</f>
        <v>ContactemailAddress</v>
      </c>
      <c r="B260" s="32" t="str">
        <f t="shared" ref="B260:B317" si="13">F260&amp;C260</f>
        <v>Contact2</v>
      </c>
      <c r="C260" s="55">
        <f t="shared" si="11"/>
        <v>2</v>
      </c>
      <c r="D260" s="78">
        <v>1</v>
      </c>
      <c r="E260" s="78" t="s">
        <v>344</v>
      </c>
      <c r="F260" s="79" t="s">
        <v>124</v>
      </c>
      <c r="G260" s="80" t="s">
        <v>659</v>
      </c>
      <c r="H260" s="81" t="s">
        <v>3</v>
      </c>
      <c r="I260" s="81" t="s">
        <v>127</v>
      </c>
      <c r="J260" s="78" t="s">
        <v>9</v>
      </c>
      <c r="K260" s="78"/>
      <c r="L260" s="78"/>
    </row>
    <row r="261" spans="1:12" s="28" customFormat="1" ht="13" x14ac:dyDescent="0.3">
      <c r="A261" s="32" t="str">
        <f t="shared" si="12"/>
        <v>ContactphoneNumber</v>
      </c>
      <c r="B261" s="32" t="str">
        <f t="shared" si="13"/>
        <v>Contact3</v>
      </c>
      <c r="C261" s="55">
        <f t="shared" ref="C261:C317" si="14">IF(D261=0,0,C260+1)</f>
        <v>3</v>
      </c>
      <c r="D261" s="78">
        <v>1</v>
      </c>
      <c r="E261" s="78" t="s">
        <v>344</v>
      </c>
      <c r="F261" s="79" t="s">
        <v>124</v>
      </c>
      <c r="G261" s="80" t="s">
        <v>660</v>
      </c>
      <c r="H261" s="81" t="s">
        <v>3</v>
      </c>
      <c r="I261" s="81" t="s">
        <v>126</v>
      </c>
      <c r="J261" s="78" t="s">
        <v>9</v>
      </c>
      <c r="K261" s="78"/>
      <c r="L261" s="78"/>
    </row>
    <row r="262" spans="1:12" s="79" customFormat="1" ht="13" x14ac:dyDescent="0.3">
      <c r="A262" s="32" t="str">
        <f t="shared" si="12"/>
        <v>ContactOther</v>
      </c>
      <c r="B262" s="32" t="str">
        <f t="shared" si="13"/>
        <v>ContactOther0</v>
      </c>
      <c r="C262" s="55">
        <f t="shared" si="14"/>
        <v>0</v>
      </c>
      <c r="D262" s="78">
        <v>0</v>
      </c>
      <c r="E262" s="78" t="s">
        <v>344</v>
      </c>
      <c r="F262" s="79" t="s">
        <v>345</v>
      </c>
      <c r="G262" s="80"/>
      <c r="H262" s="81" t="s">
        <v>3</v>
      </c>
      <c r="I262" s="81" t="s">
        <v>128</v>
      </c>
      <c r="J262" s="78" t="s">
        <v>4</v>
      </c>
      <c r="K262" s="78"/>
      <c r="L262" s="78"/>
    </row>
    <row r="263" spans="1:12" s="79" customFormat="1" ht="13" x14ac:dyDescent="0.3">
      <c r="A263" s="32" t="str">
        <f t="shared" si="12"/>
        <v>ContactOtherdetail</v>
      </c>
      <c r="B263" s="32" t="str">
        <f t="shared" si="13"/>
        <v>ContactOther1</v>
      </c>
      <c r="C263" s="55">
        <f t="shared" si="14"/>
        <v>1</v>
      </c>
      <c r="D263" s="78">
        <v>1</v>
      </c>
      <c r="E263" s="78" t="s">
        <v>344</v>
      </c>
      <c r="F263" s="79" t="s">
        <v>345</v>
      </c>
      <c r="G263" s="80" t="s">
        <v>661</v>
      </c>
      <c r="H263" s="81" t="s">
        <v>3</v>
      </c>
      <c r="I263" s="81" t="s">
        <v>130</v>
      </c>
      <c r="J263" s="78" t="s">
        <v>9</v>
      </c>
      <c r="K263" s="78"/>
      <c r="L263" s="78"/>
    </row>
    <row r="264" spans="1:12" s="79" customFormat="1" ht="13" x14ac:dyDescent="0.3">
      <c r="A264" s="32" t="str">
        <f t="shared" si="12"/>
        <v>ContactOthertype</v>
      </c>
      <c r="B264" s="32" t="str">
        <f t="shared" si="13"/>
        <v>ContactOther2</v>
      </c>
      <c r="C264" s="55">
        <f t="shared" si="14"/>
        <v>2</v>
      </c>
      <c r="D264" s="78">
        <v>1</v>
      </c>
      <c r="E264" s="78" t="s">
        <v>344</v>
      </c>
      <c r="F264" s="79" t="s">
        <v>345</v>
      </c>
      <c r="G264" s="80" t="s">
        <v>638</v>
      </c>
      <c r="H264" s="81" t="s">
        <v>3</v>
      </c>
      <c r="I264" s="81" t="s">
        <v>129</v>
      </c>
      <c r="J264" s="78" t="s">
        <v>9</v>
      </c>
      <c r="K264" s="78"/>
      <c r="L264" s="78"/>
    </row>
    <row r="265" spans="1:12" s="79" customFormat="1" ht="13" x14ac:dyDescent="0.3">
      <c r="A265" s="32" t="str">
        <f t="shared" si="12"/>
        <v>Country</v>
      </c>
      <c r="B265" s="32" t="str">
        <f t="shared" si="13"/>
        <v>Country0</v>
      </c>
      <c r="C265" s="55">
        <f t="shared" si="14"/>
        <v>0</v>
      </c>
      <c r="D265" s="78">
        <v>0</v>
      </c>
      <c r="E265" s="78" t="s">
        <v>344</v>
      </c>
      <c r="F265" s="79" t="s">
        <v>103</v>
      </c>
      <c r="G265" s="80"/>
      <c r="H265" s="81" t="s">
        <v>3</v>
      </c>
      <c r="I265" s="81" t="s">
        <v>113</v>
      </c>
      <c r="J265" s="78" t="s">
        <v>4</v>
      </c>
      <c r="K265" s="78"/>
      <c r="L265" s="78" t="s">
        <v>5</v>
      </c>
    </row>
    <row r="266" spans="1:12" s="79" customFormat="1" ht="13" x14ac:dyDescent="0.3">
      <c r="A266" s="32" t="str">
        <f t="shared" si="12"/>
        <v>CountrycountryCode</v>
      </c>
      <c r="B266" s="32" t="str">
        <f t="shared" si="13"/>
        <v>Country1</v>
      </c>
      <c r="C266" s="55">
        <f t="shared" si="14"/>
        <v>1</v>
      </c>
      <c r="D266" s="78">
        <v>1</v>
      </c>
      <c r="E266" s="78" t="s">
        <v>344</v>
      </c>
      <c r="F266" s="79" t="s">
        <v>103</v>
      </c>
      <c r="G266" s="80" t="s">
        <v>662</v>
      </c>
      <c r="H266" s="81" t="s">
        <v>3</v>
      </c>
      <c r="I266" s="81" t="s">
        <v>104</v>
      </c>
      <c r="J266" s="78" t="s">
        <v>9</v>
      </c>
      <c r="K266" s="78"/>
      <c r="L266" s="78"/>
    </row>
    <row r="267" spans="1:12" s="79" customFormat="1" ht="13" x14ac:dyDescent="0.3">
      <c r="A267" s="32" t="str">
        <f t="shared" si="12"/>
        <v>CountrycountryName</v>
      </c>
      <c r="B267" s="32" t="str">
        <f t="shared" si="13"/>
        <v>Country2</v>
      </c>
      <c r="C267" s="55">
        <f t="shared" si="14"/>
        <v>2</v>
      </c>
      <c r="D267" s="78">
        <v>1</v>
      </c>
      <c r="E267" s="78" t="s">
        <v>344</v>
      </c>
      <c r="F267" s="79" t="s">
        <v>103</v>
      </c>
      <c r="G267" s="80" t="s">
        <v>663</v>
      </c>
      <c r="H267" s="81" t="s">
        <v>3</v>
      </c>
      <c r="I267" s="81" t="s">
        <v>114</v>
      </c>
      <c r="J267" s="78" t="s">
        <v>9</v>
      </c>
      <c r="K267" s="78"/>
      <c r="L267" s="78"/>
    </row>
    <row r="268" spans="1:12" s="79" customFormat="1" ht="13" x14ac:dyDescent="0.3">
      <c r="A268" s="32" t="str">
        <f t="shared" si="12"/>
        <v>Dimensions</v>
      </c>
      <c r="B268" s="32" t="str">
        <f t="shared" si="13"/>
        <v>Dimensions0</v>
      </c>
      <c r="C268" s="55">
        <f t="shared" si="14"/>
        <v>0</v>
      </c>
      <c r="D268" s="78">
        <v>0</v>
      </c>
      <c r="E268" s="78" t="s">
        <v>344</v>
      </c>
      <c r="F268" s="79" t="s">
        <v>20</v>
      </c>
      <c r="G268" s="80"/>
      <c r="H268" s="81" t="s">
        <v>3</v>
      </c>
      <c r="I268" s="81" t="s">
        <v>86</v>
      </c>
      <c r="J268" s="78" t="s">
        <v>4</v>
      </c>
      <c r="K268" s="78" t="s">
        <v>3</v>
      </c>
      <c r="L268" s="78" t="s">
        <v>3</v>
      </c>
    </row>
    <row r="269" spans="1:12" s="79" customFormat="1" ht="13" x14ac:dyDescent="0.3">
      <c r="A269" s="32" t="str">
        <f t="shared" si="12"/>
        <v>Dimensionsheight</v>
      </c>
      <c r="B269" s="32" t="str">
        <f t="shared" si="13"/>
        <v>Dimensions1</v>
      </c>
      <c r="C269" s="55">
        <f t="shared" si="14"/>
        <v>1</v>
      </c>
      <c r="D269" s="78">
        <v>1</v>
      </c>
      <c r="E269" s="78" t="s">
        <v>344</v>
      </c>
      <c r="F269" s="79" t="s">
        <v>20</v>
      </c>
      <c r="G269" s="80" t="s">
        <v>664</v>
      </c>
      <c r="H269" s="81" t="s">
        <v>17</v>
      </c>
      <c r="I269" s="81" t="s">
        <v>89</v>
      </c>
      <c r="J269" s="78" t="s">
        <v>7</v>
      </c>
      <c r="K269" s="78"/>
      <c r="L269" s="78" t="s">
        <v>3</v>
      </c>
    </row>
    <row r="270" spans="1:12" s="79" customFormat="1" ht="13" x14ac:dyDescent="0.3">
      <c r="A270" s="32" t="str">
        <f t="shared" si="12"/>
        <v>Dimensionslength</v>
      </c>
      <c r="B270" s="32" t="str">
        <f t="shared" si="13"/>
        <v>Dimensions2</v>
      </c>
      <c r="C270" s="55">
        <f t="shared" si="14"/>
        <v>2</v>
      </c>
      <c r="D270" s="78">
        <v>1</v>
      </c>
      <c r="E270" s="78" t="s">
        <v>344</v>
      </c>
      <c r="F270" s="79" t="s">
        <v>20</v>
      </c>
      <c r="G270" s="80" t="s">
        <v>665</v>
      </c>
      <c r="H270" s="81" t="s">
        <v>17</v>
      </c>
      <c r="I270" s="81" t="s">
        <v>88</v>
      </c>
      <c r="J270" s="78" t="s">
        <v>7</v>
      </c>
      <c r="K270" s="78"/>
      <c r="L270" s="78" t="s">
        <v>3</v>
      </c>
    </row>
    <row r="271" spans="1:12" s="79" customFormat="1" ht="13" x14ac:dyDescent="0.3">
      <c r="A271" s="32" t="str">
        <f t="shared" si="12"/>
        <v>Dimensionsvolume</v>
      </c>
      <c r="B271" s="32" t="str">
        <f t="shared" si="13"/>
        <v>Dimensions3</v>
      </c>
      <c r="C271" s="55">
        <f t="shared" si="14"/>
        <v>3</v>
      </c>
      <c r="D271" s="78">
        <v>1</v>
      </c>
      <c r="E271" s="78" t="s">
        <v>344</v>
      </c>
      <c r="F271" s="79" t="s">
        <v>20</v>
      </c>
      <c r="G271" s="80" t="s">
        <v>666</v>
      </c>
      <c r="H271" s="81" t="s">
        <v>17</v>
      </c>
      <c r="I271" s="81" t="s">
        <v>90</v>
      </c>
      <c r="J271" s="78" t="s">
        <v>7</v>
      </c>
      <c r="K271" s="78"/>
      <c r="L271" s="78" t="s">
        <v>3</v>
      </c>
    </row>
    <row r="272" spans="1:12" s="79" customFormat="1" ht="13" x14ac:dyDescent="0.3">
      <c r="A272" s="32" t="str">
        <f t="shared" si="12"/>
        <v>Dimensionswidth</v>
      </c>
      <c r="B272" s="32" t="str">
        <f t="shared" si="13"/>
        <v>Dimensions4</v>
      </c>
      <c r="C272" s="55">
        <f t="shared" si="14"/>
        <v>4</v>
      </c>
      <c r="D272" s="78">
        <v>1</v>
      </c>
      <c r="E272" s="78" t="s">
        <v>344</v>
      </c>
      <c r="F272" s="79" t="s">
        <v>20</v>
      </c>
      <c r="G272" s="80" t="s">
        <v>667</v>
      </c>
      <c r="H272" s="81" t="s">
        <v>17</v>
      </c>
      <c r="I272" s="81" t="s">
        <v>87</v>
      </c>
      <c r="J272" s="78" t="s">
        <v>7</v>
      </c>
      <c r="K272" s="78"/>
      <c r="L272" s="78" t="s">
        <v>3</v>
      </c>
    </row>
    <row r="273" spans="1:12" s="79" customFormat="1" ht="13" x14ac:dyDescent="0.3">
      <c r="A273" s="32" t="str">
        <f t="shared" si="12"/>
        <v>Event</v>
      </c>
      <c r="B273" s="32" t="str">
        <f t="shared" si="13"/>
        <v>Event0</v>
      </c>
      <c r="C273" s="55">
        <f t="shared" si="14"/>
        <v>0</v>
      </c>
      <c r="D273" s="78">
        <v>0</v>
      </c>
      <c r="E273" s="78" t="s">
        <v>344</v>
      </c>
      <c r="F273" s="79" t="s">
        <v>35</v>
      </c>
      <c r="G273" s="80"/>
      <c r="H273" s="81" t="s">
        <v>3</v>
      </c>
      <c r="I273" s="81" t="s">
        <v>195</v>
      </c>
      <c r="J273" s="78" t="s">
        <v>4</v>
      </c>
      <c r="K273" s="78"/>
      <c r="L273" s="78" t="s">
        <v>5</v>
      </c>
    </row>
    <row r="274" spans="1:12" s="79" customFormat="1" ht="13" x14ac:dyDescent="0.3">
      <c r="A274" s="32" t="str">
        <f t="shared" si="12"/>
        <v>EventdateTime</v>
      </c>
      <c r="B274" s="32" t="str">
        <f t="shared" si="13"/>
        <v>Event1</v>
      </c>
      <c r="C274" s="55">
        <f t="shared" si="14"/>
        <v>1</v>
      </c>
      <c r="D274" s="78">
        <v>1</v>
      </c>
      <c r="E274" s="78" t="s">
        <v>344</v>
      </c>
      <c r="F274" s="79" t="s">
        <v>35</v>
      </c>
      <c r="G274" s="80" t="s">
        <v>668</v>
      </c>
      <c r="H274" s="81" t="s">
        <v>3</v>
      </c>
      <c r="I274" s="81" t="s">
        <v>197</v>
      </c>
      <c r="J274" s="78" t="s">
        <v>29</v>
      </c>
      <c r="K274" s="78" t="s">
        <v>69</v>
      </c>
      <c r="L274" s="78" t="s">
        <v>3</v>
      </c>
    </row>
    <row r="275" spans="1:12" s="79" customFormat="1" ht="13" x14ac:dyDescent="0.3">
      <c r="A275" s="32" t="str">
        <f t="shared" si="12"/>
        <v>EventeventCode</v>
      </c>
      <c r="B275" s="32" t="str">
        <f t="shared" si="13"/>
        <v>Event2</v>
      </c>
      <c r="C275" s="55">
        <f t="shared" si="14"/>
        <v>2</v>
      </c>
      <c r="D275" s="78">
        <v>1</v>
      </c>
      <c r="E275" s="78" t="s">
        <v>344</v>
      </c>
      <c r="F275" s="79" t="s">
        <v>35</v>
      </c>
      <c r="G275" s="80" t="s">
        <v>669</v>
      </c>
      <c r="H275" s="81" t="s">
        <v>3</v>
      </c>
      <c r="I275" s="81" t="s">
        <v>198</v>
      </c>
      <c r="J275" s="78" t="s">
        <v>9</v>
      </c>
      <c r="K275" s="78"/>
      <c r="L275" s="78"/>
    </row>
    <row r="276" spans="1:12" s="79" customFormat="1" ht="13" x14ac:dyDescent="0.3">
      <c r="A276" s="32" t="str">
        <f t="shared" si="12"/>
        <v>EventeventName</v>
      </c>
      <c r="B276" s="32" t="str">
        <f t="shared" si="13"/>
        <v>Event3</v>
      </c>
      <c r="C276" s="55">
        <f t="shared" si="14"/>
        <v>3</v>
      </c>
      <c r="D276" s="78">
        <v>1</v>
      </c>
      <c r="E276" s="78" t="s">
        <v>344</v>
      </c>
      <c r="F276" s="79" t="s">
        <v>35</v>
      </c>
      <c r="G276" s="80" t="s">
        <v>670</v>
      </c>
      <c r="H276" s="81" t="s">
        <v>3</v>
      </c>
      <c r="I276" s="81" t="s">
        <v>199</v>
      </c>
      <c r="J276" s="78" t="s">
        <v>9</v>
      </c>
      <c r="K276" s="78"/>
      <c r="L276" s="78"/>
    </row>
    <row r="277" spans="1:12" s="79" customFormat="1" ht="13" x14ac:dyDescent="0.3">
      <c r="A277" s="32" t="str">
        <f t="shared" si="12"/>
        <v>EventeventTypeIndicator</v>
      </c>
      <c r="B277" s="32" t="str">
        <f t="shared" si="13"/>
        <v>Event4</v>
      </c>
      <c r="C277" s="55">
        <f t="shared" si="14"/>
        <v>4</v>
      </c>
      <c r="D277" s="78">
        <v>1</v>
      </c>
      <c r="E277" s="78" t="s">
        <v>344</v>
      </c>
      <c r="F277" s="79" t="s">
        <v>35</v>
      </c>
      <c r="G277" s="80" t="s">
        <v>671</v>
      </c>
      <c r="H277" s="81" t="s">
        <v>3</v>
      </c>
      <c r="I277" s="81" t="s">
        <v>196</v>
      </c>
      <c r="J277" s="78" t="s">
        <v>9</v>
      </c>
      <c r="K277" s="78" t="s">
        <v>69</v>
      </c>
      <c r="L277" s="78"/>
    </row>
    <row r="278" spans="1:12" s="79" customFormat="1" ht="13" x14ac:dyDescent="0.3">
      <c r="A278" s="32" t="str">
        <f t="shared" si="12"/>
        <v>Eventlocation</v>
      </c>
      <c r="B278" s="32" t="str">
        <f t="shared" si="13"/>
        <v>Event5</v>
      </c>
      <c r="C278" s="55">
        <f t="shared" si="14"/>
        <v>5</v>
      </c>
      <c r="D278" s="78">
        <v>1</v>
      </c>
      <c r="E278" s="78" t="s">
        <v>344</v>
      </c>
      <c r="F278" s="79" t="s">
        <v>35</v>
      </c>
      <c r="G278" s="80" t="s">
        <v>652</v>
      </c>
      <c r="H278" s="81" t="s">
        <v>80</v>
      </c>
      <c r="I278" s="81" t="s">
        <v>201</v>
      </c>
      <c r="J278" s="78" t="s">
        <v>7</v>
      </c>
      <c r="K278" s="78"/>
      <c r="L278" s="78" t="s">
        <v>3</v>
      </c>
    </row>
    <row r="279" spans="1:12" s="79" customFormat="1" ht="13" x14ac:dyDescent="0.3">
      <c r="A279" s="32" t="str">
        <f t="shared" si="12"/>
        <v>EventperformedBy</v>
      </c>
      <c r="B279" s="32" t="str">
        <f t="shared" si="13"/>
        <v>Event6</v>
      </c>
      <c r="C279" s="55">
        <f t="shared" si="14"/>
        <v>6</v>
      </c>
      <c r="D279" s="78">
        <v>1</v>
      </c>
      <c r="E279" s="78" t="s">
        <v>344</v>
      </c>
      <c r="F279" s="79" t="s">
        <v>35</v>
      </c>
      <c r="G279" s="80" t="s">
        <v>672</v>
      </c>
      <c r="H279" s="81" t="s">
        <v>474</v>
      </c>
      <c r="I279" s="81" t="s">
        <v>200</v>
      </c>
      <c r="J279" s="78" t="s">
        <v>7</v>
      </c>
      <c r="K279" s="78"/>
      <c r="L279" s="78" t="s">
        <v>3</v>
      </c>
    </row>
    <row r="280" spans="1:12" s="79" customFormat="1" ht="13" x14ac:dyDescent="0.3">
      <c r="A280" s="32" t="str">
        <f t="shared" si="12"/>
        <v>ExternalReference</v>
      </c>
      <c r="B280" s="32" t="str">
        <f t="shared" si="13"/>
        <v>ExternalReference0</v>
      </c>
      <c r="C280" s="55">
        <f t="shared" si="14"/>
        <v>0</v>
      </c>
      <c r="D280" s="78">
        <v>0</v>
      </c>
      <c r="E280" s="78" t="s">
        <v>344</v>
      </c>
      <c r="F280" s="79" t="s">
        <v>57</v>
      </c>
      <c r="G280" s="80"/>
      <c r="H280" s="81" t="s">
        <v>3</v>
      </c>
      <c r="I280" s="81" t="s">
        <v>72</v>
      </c>
      <c r="J280" s="78" t="s">
        <v>4</v>
      </c>
      <c r="K280" s="78" t="s">
        <v>3</v>
      </c>
      <c r="L280" s="78" t="s">
        <v>5</v>
      </c>
    </row>
    <row r="281" spans="1:12" s="79" customFormat="1" ht="13" x14ac:dyDescent="0.3">
      <c r="A281" s="32" t="str">
        <f t="shared" si="12"/>
        <v>ExternalReferencedocumentID</v>
      </c>
      <c r="B281" s="32" t="str">
        <f t="shared" si="13"/>
        <v>ExternalReference1</v>
      </c>
      <c r="C281" s="55">
        <f t="shared" si="14"/>
        <v>1</v>
      </c>
      <c r="D281" s="78">
        <v>1</v>
      </c>
      <c r="E281" s="78" t="s">
        <v>344</v>
      </c>
      <c r="F281" s="79" t="s">
        <v>57</v>
      </c>
      <c r="G281" s="80" t="s">
        <v>673</v>
      </c>
      <c r="H281" s="81" t="s">
        <v>3</v>
      </c>
      <c r="I281" s="81" t="s">
        <v>152</v>
      </c>
      <c r="J281" s="78" t="s">
        <v>9</v>
      </c>
      <c r="K281" s="78"/>
      <c r="L281" s="78" t="s">
        <v>3</v>
      </c>
    </row>
    <row r="282" spans="1:12" s="79" customFormat="1" ht="13" x14ac:dyDescent="0.3">
      <c r="A282" s="32" t="str">
        <f t="shared" si="12"/>
        <v>ExternalReferencedocumentName</v>
      </c>
      <c r="B282" s="32" t="str">
        <f t="shared" si="13"/>
        <v>ExternalReference2</v>
      </c>
      <c r="C282" s="55">
        <f t="shared" si="14"/>
        <v>2</v>
      </c>
      <c r="D282" s="78">
        <v>1</v>
      </c>
      <c r="E282" s="78" t="s">
        <v>344</v>
      </c>
      <c r="F282" s="79" t="s">
        <v>57</v>
      </c>
      <c r="G282" s="80" t="s">
        <v>674</v>
      </c>
      <c r="H282" s="81" t="s">
        <v>3</v>
      </c>
      <c r="I282" s="81" t="s">
        <v>150</v>
      </c>
      <c r="J282" s="78" t="s">
        <v>9</v>
      </c>
      <c r="K282" s="78" t="s">
        <v>3</v>
      </c>
      <c r="L282" s="78" t="s">
        <v>3</v>
      </c>
    </row>
    <row r="283" spans="1:12" s="79" customFormat="1" ht="13" x14ac:dyDescent="0.3">
      <c r="A283" s="32" t="str">
        <f t="shared" si="12"/>
        <v>ExternalReferencedocumentOriginator</v>
      </c>
      <c r="B283" s="32" t="str">
        <f t="shared" si="13"/>
        <v>ExternalReference3</v>
      </c>
      <c r="C283" s="55">
        <f t="shared" si="14"/>
        <v>3</v>
      </c>
      <c r="D283" s="78">
        <v>1</v>
      </c>
      <c r="E283" s="78" t="s">
        <v>344</v>
      </c>
      <c r="F283" s="79" t="s">
        <v>57</v>
      </c>
      <c r="G283" s="80" t="s">
        <v>675</v>
      </c>
      <c r="H283" s="81" t="s">
        <v>474</v>
      </c>
      <c r="I283" s="81" t="s">
        <v>151</v>
      </c>
      <c r="J283" s="78" t="s">
        <v>7</v>
      </c>
      <c r="K283" s="78"/>
      <c r="L283" s="78" t="s">
        <v>3</v>
      </c>
    </row>
    <row r="284" spans="1:12" s="79" customFormat="1" ht="13" x14ac:dyDescent="0.3">
      <c r="A284" s="32" t="str">
        <f t="shared" si="12"/>
        <v>ExternalReferencedocumentType</v>
      </c>
      <c r="B284" s="32" t="str">
        <f t="shared" si="13"/>
        <v>ExternalReference4</v>
      </c>
      <c r="C284" s="55">
        <f t="shared" si="14"/>
        <v>4</v>
      </c>
      <c r="D284" s="78">
        <v>1</v>
      </c>
      <c r="E284" s="78" t="s">
        <v>344</v>
      </c>
      <c r="F284" s="79" t="s">
        <v>57</v>
      </c>
      <c r="G284" s="80" t="s">
        <v>676</v>
      </c>
      <c r="H284" s="81" t="s">
        <v>3</v>
      </c>
      <c r="I284" s="81" t="s">
        <v>149</v>
      </c>
      <c r="J284" s="78" t="s">
        <v>9</v>
      </c>
      <c r="K284" s="78" t="s">
        <v>3</v>
      </c>
      <c r="L284" s="78" t="s">
        <v>3</v>
      </c>
    </row>
    <row r="285" spans="1:12" s="79" customFormat="1" ht="13" x14ac:dyDescent="0.3">
      <c r="A285" s="32" t="str">
        <f t="shared" si="12"/>
        <v>ExternalReferencedocumentVersion</v>
      </c>
      <c r="B285" s="32" t="str">
        <f t="shared" si="13"/>
        <v>ExternalReference5</v>
      </c>
      <c r="C285" s="55">
        <f t="shared" si="14"/>
        <v>5</v>
      </c>
      <c r="D285" s="78">
        <v>1</v>
      </c>
      <c r="E285" s="78" t="s">
        <v>344</v>
      </c>
      <c r="F285" s="79" t="s">
        <v>57</v>
      </c>
      <c r="G285" s="80" t="s">
        <v>677</v>
      </c>
      <c r="H285" s="81" t="s">
        <v>3</v>
      </c>
      <c r="I285" s="81" t="s">
        <v>153</v>
      </c>
      <c r="J285" s="78" t="s">
        <v>9</v>
      </c>
      <c r="K285" s="78" t="s">
        <v>3</v>
      </c>
      <c r="L285" s="78" t="s">
        <v>3</v>
      </c>
    </row>
    <row r="286" spans="1:12" s="79" customFormat="1" ht="13" x14ac:dyDescent="0.3">
      <c r="A286" s="32" t="str">
        <f t="shared" si="12"/>
        <v>Geolocation</v>
      </c>
      <c r="B286" s="32" t="str">
        <f t="shared" si="13"/>
        <v>Geolocation0</v>
      </c>
      <c r="C286" s="55">
        <f t="shared" si="14"/>
        <v>0</v>
      </c>
      <c r="D286" s="78">
        <v>0</v>
      </c>
      <c r="E286" s="78" t="s">
        <v>344</v>
      </c>
      <c r="F286" s="79" t="s">
        <v>475</v>
      </c>
      <c r="G286" s="80"/>
      <c r="H286" s="81" t="s">
        <v>3</v>
      </c>
      <c r="I286" s="81" t="s">
        <v>91</v>
      </c>
      <c r="J286" s="78" t="s">
        <v>4</v>
      </c>
      <c r="K286" s="78"/>
      <c r="L286" s="78"/>
    </row>
    <row r="287" spans="1:12" s="79" customFormat="1" ht="13" x14ac:dyDescent="0.3">
      <c r="A287" s="32" t="str">
        <f t="shared" si="12"/>
        <v>Geolocationelevation</v>
      </c>
      <c r="B287" s="32" t="str">
        <f t="shared" si="13"/>
        <v>Geolocation1</v>
      </c>
      <c r="C287" s="55">
        <f t="shared" si="14"/>
        <v>1</v>
      </c>
      <c r="D287" s="78">
        <v>1</v>
      </c>
      <c r="E287" s="78" t="s">
        <v>344</v>
      </c>
      <c r="F287" s="79" t="s">
        <v>475</v>
      </c>
      <c r="G287" s="80" t="s">
        <v>678</v>
      </c>
      <c r="H287" s="81" t="s">
        <v>17</v>
      </c>
      <c r="I287" s="81" t="s">
        <v>94</v>
      </c>
      <c r="J287" s="78" t="s">
        <v>7</v>
      </c>
      <c r="K287" s="78"/>
      <c r="L287" s="78"/>
    </row>
    <row r="288" spans="1:12" s="79" customFormat="1" ht="13" x14ac:dyDescent="0.3">
      <c r="A288" s="32" t="str">
        <f t="shared" si="12"/>
        <v>Geolocationlatitude</v>
      </c>
      <c r="B288" s="32" t="str">
        <f t="shared" si="13"/>
        <v>Geolocation2</v>
      </c>
      <c r="C288" s="55">
        <f t="shared" si="14"/>
        <v>2</v>
      </c>
      <c r="D288" s="78">
        <v>1</v>
      </c>
      <c r="E288" s="78" t="s">
        <v>344</v>
      </c>
      <c r="F288" s="79" t="s">
        <v>475</v>
      </c>
      <c r="G288" s="80" t="s">
        <v>679</v>
      </c>
      <c r="H288" s="81" t="s">
        <v>17</v>
      </c>
      <c r="I288" s="81" t="s">
        <v>92</v>
      </c>
      <c r="J288" s="78" t="s">
        <v>7</v>
      </c>
      <c r="K288" s="78"/>
      <c r="L288" s="78"/>
    </row>
    <row r="289" spans="1:12" s="79" customFormat="1" ht="13" x14ac:dyDescent="0.3">
      <c r="A289" s="32" t="str">
        <f t="shared" si="12"/>
        <v>Geolocationlongitude</v>
      </c>
      <c r="B289" s="32" t="str">
        <f t="shared" si="13"/>
        <v>Geolocation3</v>
      </c>
      <c r="C289" s="55">
        <f t="shared" si="14"/>
        <v>3</v>
      </c>
      <c r="D289" s="78">
        <v>1</v>
      </c>
      <c r="E289" s="78" t="s">
        <v>344</v>
      </c>
      <c r="F289" s="79" t="s">
        <v>475</v>
      </c>
      <c r="G289" s="80" t="s">
        <v>680</v>
      </c>
      <c r="H289" s="81" t="s">
        <v>17</v>
      </c>
      <c r="I289" s="81" t="s">
        <v>93</v>
      </c>
      <c r="J289" s="78" t="s">
        <v>7</v>
      </c>
      <c r="K289" s="78"/>
      <c r="L289" s="78"/>
    </row>
    <row r="290" spans="1:12" s="79" customFormat="1" ht="13" x14ac:dyDescent="0.3">
      <c r="A290" s="32" t="str">
        <f t="shared" si="12"/>
        <v>Location</v>
      </c>
      <c r="B290" s="32" t="str">
        <f t="shared" si="13"/>
        <v>Location0</v>
      </c>
      <c r="C290" s="55">
        <f t="shared" si="14"/>
        <v>0</v>
      </c>
      <c r="D290" s="78">
        <v>0</v>
      </c>
      <c r="E290" s="78" t="s">
        <v>344</v>
      </c>
      <c r="F290" s="79" t="s">
        <v>80</v>
      </c>
      <c r="G290" s="80"/>
      <c r="H290" s="81" t="s">
        <v>3</v>
      </c>
      <c r="I290" s="81" t="s">
        <v>107</v>
      </c>
      <c r="J290" s="78" t="s">
        <v>4</v>
      </c>
      <c r="K290" s="78"/>
      <c r="L290" s="78" t="s">
        <v>5</v>
      </c>
    </row>
    <row r="291" spans="1:12" s="79" customFormat="1" ht="13" x14ac:dyDescent="0.3">
      <c r="A291" s="32" t="str">
        <f t="shared" si="12"/>
        <v>Locationaddress</v>
      </c>
      <c r="B291" s="32" t="str">
        <f t="shared" si="13"/>
        <v>Location1</v>
      </c>
      <c r="C291" s="55">
        <f t="shared" si="14"/>
        <v>1</v>
      </c>
      <c r="D291" s="78">
        <v>1</v>
      </c>
      <c r="E291" s="78" t="s">
        <v>344</v>
      </c>
      <c r="F291" s="79" t="s">
        <v>80</v>
      </c>
      <c r="G291" s="80" t="s">
        <v>681</v>
      </c>
      <c r="H291" s="81" t="s">
        <v>112</v>
      </c>
      <c r="I291" s="81" t="s">
        <v>95</v>
      </c>
      <c r="J291" s="78" t="s">
        <v>7</v>
      </c>
      <c r="K291" s="78" t="s">
        <v>3</v>
      </c>
      <c r="L291" s="78" t="s">
        <v>3</v>
      </c>
    </row>
    <row r="292" spans="1:12" s="79" customFormat="1" ht="13" x14ac:dyDescent="0.3">
      <c r="A292" s="32" t="str">
        <f t="shared" si="12"/>
        <v>Locationcode</v>
      </c>
      <c r="B292" s="32" t="str">
        <f t="shared" si="13"/>
        <v>Location2</v>
      </c>
      <c r="C292" s="55">
        <f t="shared" si="14"/>
        <v>2</v>
      </c>
      <c r="D292" s="78">
        <v>1</v>
      </c>
      <c r="E292" s="78" t="s">
        <v>344</v>
      </c>
      <c r="F292" s="79" t="s">
        <v>80</v>
      </c>
      <c r="G292" s="80" t="s">
        <v>548</v>
      </c>
      <c r="H292" s="81" t="s">
        <v>3</v>
      </c>
      <c r="I292" s="81" t="s">
        <v>109</v>
      </c>
      <c r="J292" s="78" t="s">
        <v>9</v>
      </c>
      <c r="K292" s="78"/>
      <c r="L292" s="78" t="s">
        <v>3</v>
      </c>
    </row>
    <row r="293" spans="1:12" s="79" customFormat="1" ht="13" x14ac:dyDescent="0.3">
      <c r="A293" s="32" t="str">
        <f t="shared" si="12"/>
        <v>LocationgeoLocation</v>
      </c>
      <c r="B293" s="32" t="str">
        <f t="shared" si="13"/>
        <v>Location3</v>
      </c>
      <c r="C293" s="55">
        <f t="shared" si="14"/>
        <v>3</v>
      </c>
      <c r="D293" s="78">
        <v>1</v>
      </c>
      <c r="E293" s="78" t="s">
        <v>344</v>
      </c>
      <c r="F293" s="79" t="s">
        <v>80</v>
      </c>
      <c r="G293" s="80" t="s">
        <v>682</v>
      </c>
      <c r="H293" s="81" t="s">
        <v>475</v>
      </c>
      <c r="I293" s="81" t="s">
        <v>111</v>
      </c>
      <c r="J293" s="78" t="s">
        <v>7</v>
      </c>
      <c r="K293" s="78"/>
      <c r="L293" s="78"/>
    </row>
    <row r="294" spans="1:12" s="79" customFormat="1" ht="13" x14ac:dyDescent="0.3">
      <c r="A294" s="32" t="str">
        <f t="shared" si="12"/>
        <v>LocationlocationType</v>
      </c>
      <c r="B294" s="32" t="str">
        <f t="shared" si="13"/>
        <v>Location4</v>
      </c>
      <c r="C294" s="55">
        <f t="shared" si="14"/>
        <v>4</v>
      </c>
      <c r="D294" s="78">
        <v>1</v>
      </c>
      <c r="E294" s="78" t="s">
        <v>344</v>
      </c>
      <c r="F294" s="79" t="s">
        <v>80</v>
      </c>
      <c r="G294" s="80" t="s">
        <v>683</v>
      </c>
      <c r="H294" s="81" t="s">
        <v>3</v>
      </c>
      <c r="I294" s="81" t="s">
        <v>108</v>
      </c>
      <c r="J294" s="78" t="s">
        <v>9</v>
      </c>
      <c r="K294" s="78"/>
      <c r="L294" s="78" t="s">
        <v>3</v>
      </c>
    </row>
    <row r="295" spans="1:12" s="79" customFormat="1" ht="13" x14ac:dyDescent="0.3">
      <c r="A295" s="32" t="str">
        <f t="shared" si="12"/>
        <v>Locationname</v>
      </c>
      <c r="B295" s="32" t="str">
        <f t="shared" si="13"/>
        <v>Location5</v>
      </c>
      <c r="C295" s="55">
        <f t="shared" si="14"/>
        <v>5</v>
      </c>
      <c r="D295" s="78">
        <v>1</v>
      </c>
      <c r="E295" s="78" t="s">
        <v>344</v>
      </c>
      <c r="F295" s="79" t="s">
        <v>80</v>
      </c>
      <c r="G295" s="80" t="s">
        <v>657</v>
      </c>
      <c r="H295" s="81" t="s">
        <v>3</v>
      </c>
      <c r="I295" s="81" t="s">
        <v>110</v>
      </c>
      <c r="J295" s="78" t="s">
        <v>9</v>
      </c>
      <c r="K295" s="78"/>
      <c r="L295" s="78"/>
    </row>
    <row r="296" spans="1:12" s="79" customFormat="1" ht="13" x14ac:dyDescent="0.3">
      <c r="A296" s="32" t="str">
        <f t="shared" si="12"/>
        <v>OtherIdentifier</v>
      </c>
      <c r="B296" s="32" t="str">
        <f t="shared" si="13"/>
        <v>OtherIdentifier0</v>
      </c>
      <c r="C296" s="55">
        <f t="shared" si="14"/>
        <v>0</v>
      </c>
      <c r="D296" s="78">
        <v>0</v>
      </c>
      <c r="E296" s="78" t="s">
        <v>344</v>
      </c>
      <c r="F296" s="81" t="s">
        <v>12</v>
      </c>
      <c r="G296" s="80"/>
      <c r="H296" s="81" t="s">
        <v>3</v>
      </c>
      <c r="I296" s="81" t="s">
        <v>26</v>
      </c>
      <c r="J296" s="78" t="s">
        <v>4</v>
      </c>
      <c r="K296" s="78" t="s">
        <v>3</v>
      </c>
      <c r="L296" s="78" t="s">
        <v>5</v>
      </c>
    </row>
    <row r="297" spans="1:12" s="79" customFormat="1" ht="13" x14ac:dyDescent="0.3">
      <c r="A297" s="32" t="str">
        <f t="shared" si="12"/>
        <v>OtherIdentifieridentifier</v>
      </c>
      <c r="B297" s="32" t="str">
        <f t="shared" si="13"/>
        <v>OtherIdentifier1</v>
      </c>
      <c r="C297" s="55">
        <f t="shared" si="14"/>
        <v>1</v>
      </c>
      <c r="D297" s="78">
        <v>1</v>
      </c>
      <c r="E297" s="78" t="s">
        <v>344</v>
      </c>
      <c r="F297" s="81" t="s">
        <v>12</v>
      </c>
      <c r="G297" s="80" t="s">
        <v>684</v>
      </c>
      <c r="H297" s="81" t="s">
        <v>3</v>
      </c>
      <c r="I297" s="81" t="s">
        <v>146</v>
      </c>
      <c r="J297" s="78" t="s">
        <v>9</v>
      </c>
      <c r="K297" s="78" t="s">
        <v>3</v>
      </c>
      <c r="L297" s="78" t="s">
        <v>3</v>
      </c>
    </row>
    <row r="298" spans="1:12" s="79" customFormat="1" ht="13" x14ac:dyDescent="0.3">
      <c r="A298" s="32" t="str">
        <f t="shared" si="12"/>
        <v>OtherIdentifiertype</v>
      </c>
      <c r="B298" s="32" t="str">
        <f t="shared" si="13"/>
        <v>OtherIdentifier2</v>
      </c>
      <c r="C298" s="55">
        <f t="shared" si="14"/>
        <v>2</v>
      </c>
      <c r="D298" s="78">
        <v>1</v>
      </c>
      <c r="E298" s="78" t="s">
        <v>344</v>
      </c>
      <c r="F298" s="81" t="s">
        <v>12</v>
      </c>
      <c r="G298" s="80" t="s">
        <v>638</v>
      </c>
      <c r="H298" s="81" t="s">
        <v>3</v>
      </c>
      <c r="I298" s="81" t="s">
        <v>145</v>
      </c>
      <c r="J298" s="78" t="s">
        <v>9</v>
      </c>
      <c r="K298" s="78" t="s">
        <v>3</v>
      </c>
      <c r="L298" s="78" t="s">
        <v>3</v>
      </c>
    </row>
    <row r="299" spans="1:12" s="79" customFormat="1" ht="13" x14ac:dyDescent="0.3">
      <c r="A299" s="32" t="str">
        <f t="shared" si="12"/>
        <v>OtherParty</v>
      </c>
      <c r="B299" s="32" t="str">
        <f t="shared" si="13"/>
        <v>OtherParty0</v>
      </c>
      <c r="C299" s="55">
        <f t="shared" si="14"/>
        <v>0</v>
      </c>
      <c r="D299" s="78">
        <v>0</v>
      </c>
      <c r="E299" s="78" t="s">
        <v>344</v>
      </c>
      <c r="F299" s="79" t="s">
        <v>52</v>
      </c>
      <c r="G299" s="80"/>
      <c r="H299" s="81" t="s">
        <v>3</v>
      </c>
      <c r="I299" s="81" t="s">
        <v>143</v>
      </c>
      <c r="J299" s="78" t="s">
        <v>4</v>
      </c>
      <c r="K299" s="78"/>
      <c r="L299" s="78" t="s">
        <v>5</v>
      </c>
    </row>
    <row r="300" spans="1:12" s="79" customFormat="1" ht="13" x14ac:dyDescent="0.3">
      <c r="A300" s="32" t="str">
        <f t="shared" si="12"/>
        <v>OtherPartycompanyDetails</v>
      </c>
      <c r="B300" s="32" t="str">
        <f t="shared" si="13"/>
        <v>OtherParty1</v>
      </c>
      <c r="C300" s="55">
        <f t="shared" si="14"/>
        <v>1</v>
      </c>
      <c r="D300" s="78">
        <v>1</v>
      </c>
      <c r="E300" s="78" t="s">
        <v>344</v>
      </c>
      <c r="F300" s="81" t="s">
        <v>52</v>
      </c>
      <c r="G300" s="80" t="s">
        <v>685</v>
      </c>
      <c r="H300" s="81" t="s">
        <v>474</v>
      </c>
      <c r="I300" s="81" t="s">
        <v>131</v>
      </c>
      <c r="J300" s="78" t="s">
        <v>7</v>
      </c>
      <c r="K300" s="78"/>
      <c r="L300" s="78"/>
    </row>
    <row r="301" spans="1:12" s="79" customFormat="1" ht="13" x14ac:dyDescent="0.3">
      <c r="A301" s="32" t="str">
        <f t="shared" si="12"/>
        <v>OtherPartyroleName</v>
      </c>
      <c r="B301" s="32" t="str">
        <f t="shared" si="13"/>
        <v>OtherParty2</v>
      </c>
      <c r="C301" s="55">
        <f t="shared" si="14"/>
        <v>2</v>
      </c>
      <c r="D301" s="78">
        <v>1</v>
      </c>
      <c r="E301" s="78" t="s">
        <v>344</v>
      </c>
      <c r="F301" s="81" t="s">
        <v>52</v>
      </c>
      <c r="G301" s="80" t="s">
        <v>686</v>
      </c>
      <c r="H301" s="81" t="s">
        <v>3</v>
      </c>
      <c r="I301" s="81" t="s">
        <v>144</v>
      </c>
      <c r="J301" s="78" t="s">
        <v>9</v>
      </c>
      <c r="K301" s="78"/>
      <c r="L301" s="78" t="s">
        <v>3</v>
      </c>
    </row>
    <row r="302" spans="1:12" s="79" customFormat="1" ht="13" x14ac:dyDescent="0.3">
      <c r="A302" s="32" t="str">
        <f t="shared" si="12"/>
        <v>Person</v>
      </c>
      <c r="B302" s="32" t="str">
        <f t="shared" si="13"/>
        <v>Person0</v>
      </c>
      <c r="C302" s="55">
        <f t="shared" si="14"/>
        <v>0</v>
      </c>
      <c r="D302" s="78">
        <v>0</v>
      </c>
      <c r="E302" s="78" t="s">
        <v>344</v>
      </c>
      <c r="F302" s="79" t="s">
        <v>476</v>
      </c>
      <c r="G302" s="80"/>
      <c r="H302" s="81" t="s">
        <v>3</v>
      </c>
      <c r="I302" s="81" t="s">
        <v>115</v>
      </c>
      <c r="J302" s="78" t="s">
        <v>4</v>
      </c>
      <c r="K302" s="78"/>
      <c r="L302" s="78" t="s">
        <v>5</v>
      </c>
    </row>
    <row r="303" spans="1:12" s="79" customFormat="1" ht="13" x14ac:dyDescent="0.3">
      <c r="A303" s="32" t="str">
        <f t="shared" si="12"/>
        <v>Personcontact</v>
      </c>
      <c r="B303" s="32" t="str">
        <f t="shared" si="13"/>
        <v>Person1</v>
      </c>
      <c r="C303" s="55">
        <f t="shared" si="14"/>
        <v>1</v>
      </c>
      <c r="D303" s="78">
        <v>1</v>
      </c>
      <c r="E303" s="78" t="s">
        <v>344</v>
      </c>
      <c r="F303" s="79" t="s">
        <v>476</v>
      </c>
      <c r="G303" s="80" t="s">
        <v>687</v>
      </c>
      <c r="H303" s="81" t="s">
        <v>124</v>
      </c>
      <c r="I303" s="81" t="s">
        <v>125</v>
      </c>
      <c r="J303" s="78"/>
      <c r="K303" s="78"/>
      <c r="L303" s="78"/>
    </row>
    <row r="304" spans="1:12" s="79" customFormat="1" ht="13" x14ac:dyDescent="0.3">
      <c r="A304" s="32" t="str">
        <f t="shared" si="12"/>
        <v>PersoncontactType</v>
      </c>
      <c r="B304" s="32" t="str">
        <f t="shared" si="13"/>
        <v>Person2</v>
      </c>
      <c r="C304" s="55">
        <f t="shared" si="14"/>
        <v>2</v>
      </c>
      <c r="D304" s="78">
        <v>1</v>
      </c>
      <c r="E304" s="78" t="s">
        <v>344</v>
      </c>
      <c r="F304" s="79" t="s">
        <v>476</v>
      </c>
      <c r="G304" s="80" t="s">
        <v>688</v>
      </c>
      <c r="H304" s="81" t="s">
        <v>3</v>
      </c>
      <c r="I304" s="81" t="s">
        <v>116</v>
      </c>
      <c r="J304" s="78" t="s">
        <v>9</v>
      </c>
      <c r="K304" s="78"/>
      <c r="L304" s="78"/>
    </row>
    <row r="305" spans="1:12" s="79" customFormat="1" ht="13" x14ac:dyDescent="0.3">
      <c r="A305" s="32" t="str">
        <f t="shared" si="12"/>
        <v>Persondepartment</v>
      </c>
      <c r="B305" s="32" t="str">
        <f t="shared" si="13"/>
        <v>Person3</v>
      </c>
      <c r="C305" s="55">
        <f t="shared" si="14"/>
        <v>3</v>
      </c>
      <c r="D305" s="78">
        <v>1</v>
      </c>
      <c r="E305" s="78" t="s">
        <v>344</v>
      </c>
      <c r="F305" s="79" t="s">
        <v>476</v>
      </c>
      <c r="G305" s="80" t="s">
        <v>689</v>
      </c>
      <c r="H305" s="81" t="s">
        <v>3</v>
      </c>
      <c r="I305" s="81" t="s">
        <v>122</v>
      </c>
      <c r="J305" s="78" t="s">
        <v>9</v>
      </c>
      <c r="K305" s="78"/>
      <c r="L305" s="78"/>
    </row>
    <row r="306" spans="1:12" s="79" customFormat="1" ht="13" x14ac:dyDescent="0.3">
      <c r="A306" s="32" t="str">
        <f t="shared" si="12"/>
        <v>PersonemployeeID</v>
      </c>
      <c r="B306" s="32" t="str">
        <f t="shared" si="13"/>
        <v>Person4</v>
      </c>
      <c r="C306" s="55">
        <f t="shared" si="14"/>
        <v>4</v>
      </c>
      <c r="D306" s="78">
        <v>1</v>
      </c>
      <c r="E306" s="78" t="s">
        <v>344</v>
      </c>
      <c r="F306" s="79" t="s">
        <v>476</v>
      </c>
      <c r="G306" s="80" t="s">
        <v>690</v>
      </c>
      <c r="H306" s="81" t="s">
        <v>3</v>
      </c>
      <c r="I306" s="81" t="s">
        <v>123</v>
      </c>
      <c r="J306" s="78" t="s">
        <v>9</v>
      </c>
      <c r="K306" s="78"/>
      <c r="L306" s="78"/>
    </row>
    <row r="307" spans="1:12" s="79" customFormat="1" ht="13" x14ac:dyDescent="0.3">
      <c r="A307" s="32" t="str">
        <f t="shared" si="12"/>
        <v>PersonfirstName</v>
      </c>
      <c r="B307" s="32" t="str">
        <f t="shared" si="13"/>
        <v>Person5</v>
      </c>
      <c r="C307" s="55">
        <f t="shared" si="14"/>
        <v>5</v>
      </c>
      <c r="D307" s="78">
        <v>1</v>
      </c>
      <c r="E307" s="78" t="s">
        <v>344</v>
      </c>
      <c r="F307" s="79" t="s">
        <v>476</v>
      </c>
      <c r="G307" s="80" t="s">
        <v>691</v>
      </c>
      <c r="H307" s="81" t="s">
        <v>3</v>
      </c>
      <c r="I307" s="81" t="s">
        <v>118</v>
      </c>
      <c r="J307" s="78" t="s">
        <v>9</v>
      </c>
      <c r="K307" s="78"/>
      <c r="L307" s="78"/>
    </row>
    <row r="308" spans="1:12" s="79" customFormat="1" ht="13" x14ac:dyDescent="0.3">
      <c r="A308" s="32" t="str">
        <f t="shared" si="12"/>
        <v>PersonjobTitle</v>
      </c>
      <c r="B308" s="32" t="str">
        <f t="shared" si="13"/>
        <v>Person6</v>
      </c>
      <c r="C308" s="55">
        <f t="shared" si="14"/>
        <v>6</v>
      </c>
      <c r="D308" s="78">
        <v>1</v>
      </c>
      <c r="E308" s="78" t="s">
        <v>344</v>
      </c>
      <c r="F308" s="79" t="s">
        <v>476</v>
      </c>
      <c r="G308" s="80" t="s">
        <v>692</v>
      </c>
      <c r="H308" s="81" t="s">
        <v>3</v>
      </c>
      <c r="I308" s="81" t="s">
        <v>121</v>
      </c>
      <c r="J308" s="78" t="s">
        <v>9</v>
      </c>
      <c r="K308" s="78"/>
      <c r="L308" s="78"/>
    </row>
    <row r="309" spans="1:12" s="79" customFormat="1" ht="13" x14ac:dyDescent="0.3">
      <c r="A309" s="32" t="str">
        <f t="shared" si="12"/>
        <v>PersonlastName</v>
      </c>
      <c r="B309" s="32" t="str">
        <f t="shared" si="13"/>
        <v>Person7</v>
      </c>
      <c r="C309" s="55">
        <f t="shared" si="14"/>
        <v>7</v>
      </c>
      <c r="D309" s="78">
        <v>1</v>
      </c>
      <c r="E309" s="78" t="s">
        <v>344</v>
      </c>
      <c r="F309" s="79" t="s">
        <v>476</v>
      </c>
      <c r="G309" s="80" t="s">
        <v>693</v>
      </c>
      <c r="H309" s="81" t="s">
        <v>3</v>
      </c>
      <c r="I309" s="81" t="s">
        <v>120</v>
      </c>
      <c r="J309" s="78" t="s">
        <v>9</v>
      </c>
      <c r="K309" s="78"/>
      <c r="L309" s="78"/>
    </row>
    <row r="310" spans="1:12" s="79" customFormat="1" ht="13" x14ac:dyDescent="0.3">
      <c r="A310" s="32" t="str">
        <f t="shared" si="12"/>
        <v>PersonmiddleName</v>
      </c>
      <c r="B310" s="32" t="str">
        <f t="shared" si="13"/>
        <v>Person8</v>
      </c>
      <c r="C310" s="55">
        <f t="shared" si="14"/>
        <v>8</v>
      </c>
      <c r="D310" s="78">
        <v>1</v>
      </c>
      <c r="E310" s="78" t="s">
        <v>344</v>
      </c>
      <c r="F310" s="79" t="s">
        <v>476</v>
      </c>
      <c r="G310" s="80" t="s">
        <v>694</v>
      </c>
      <c r="H310" s="81" t="s">
        <v>3</v>
      </c>
      <c r="I310" s="81" t="s">
        <v>119</v>
      </c>
      <c r="J310" s="78" t="s">
        <v>9</v>
      </c>
      <c r="K310" s="78"/>
      <c r="L310" s="78"/>
    </row>
    <row r="311" spans="1:12" s="79" customFormat="1" ht="13" x14ac:dyDescent="0.3">
      <c r="A311" s="32" t="str">
        <f t="shared" si="12"/>
        <v>Personsalutation</v>
      </c>
      <c r="B311" s="32" t="str">
        <f t="shared" si="13"/>
        <v>Person9</v>
      </c>
      <c r="C311" s="55">
        <f t="shared" si="14"/>
        <v>9</v>
      </c>
      <c r="D311" s="78">
        <v>1</v>
      </c>
      <c r="E311" s="78" t="s">
        <v>344</v>
      </c>
      <c r="F311" s="79" t="s">
        <v>476</v>
      </c>
      <c r="G311" s="80" t="s">
        <v>695</v>
      </c>
      <c r="H311" s="81" t="s">
        <v>3</v>
      </c>
      <c r="I311" s="81" t="s">
        <v>117</v>
      </c>
      <c r="J311" s="78" t="s">
        <v>9</v>
      </c>
      <c r="K311" s="78"/>
      <c r="L311" s="78"/>
    </row>
    <row r="312" spans="1:12" s="79" customFormat="1" ht="13" x14ac:dyDescent="0.3">
      <c r="A312" s="32" t="str">
        <f t="shared" si="12"/>
        <v>Value</v>
      </c>
      <c r="B312" s="32" t="str">
        <f t="shared" si="13"/>
        <v>Value0</v>
      </c>
      <c r="C312" s="55">
        <f t="shared" si="14"/>
        <v>0</v>
      </c>
      <c r="D312" s="78">
        <v>0</v>
      </c>
      <c r="E312" s="78" t="s">
        <v>344</v>
      </c>
      <c r="F312" s="81" t="s">
        <v>17</v>
      </c>
      <c r="G312" s="80"/>
      <c r="H312" s="81" t="s">
        <v>3</v>
      </c>
      <c r="I312" s="81" t="s">
        <v>81</v>
      </c>
      <c r="J312" s="78" t="s">
        <v>4</v>
      </c>
      <c r="K312" s="78" t="s">
        <v>69</v>
      </c>
      <c r="L312" s="78"/>
    </row>
    <row r="313" spans="1:12" s="79" customFormat="1" ht="13" x14ac:dyDescent="0.3">
      <c r="A313" s="32" t="str">
        <f t="shared" si="12"/>
        <v>Valueunit</v>
      </c>
      <c r="B313" s="32" t="str">
        <f t="shared" si="13"/>
        <v>Value1</v>
      </c>
      <c r="C313" s="55">
        <f t="shared" si="14"/>
        <v>1</v>
      </c>
      <c r="D313" s="78">
        <v>1</v>
      </c>
      <c r="E313" s="78" t="s">
        <v>344</v>
      </c>
      <c r="F313" s="79" t="s">
        <v>17</v>
      </c>
      <c r="G313" s="80" t="s">
        <v>696</v>
      </c>
      <c r="H313" s="81" t="s">
        <v>3</v>
      </c>
      <c r="I313" s="81" t="s">
        <v>82</v>
      </c>
      <c r="J313" s="78" t="s">
        <v>9</v>
      </c>
      <c r="K313" s="78"/>
      <c r="L313" s="78" t="s">
        <v>3</v>
      </c>
    </row>
    <row r="314" spans="1:12" s="79" customFormat="1" ht="13" x14ac:dyDescent="0.3">
      <c r="A314" s="32" t="str">
        <f t="shared" si="12"/>
        <v>Valuevalue</v>
      </c>
      <c r="B314" s="32" t="str">
        <f t="shared" si="13"/>
        <v>Value2</v>
      </c>
      <c r="C314" s="55">
        <f t="shared" si="14"/>
        <v>2</v>
      </c>
      <c r="D314" s="78">
        <v>1</v>
      </c>
      <c r="E314" s="78" t="s">
        <v>344</v>
      </c>
      <c r="F314" s="79" t="s">
        <v>17</v>
      </c>
      <c r="G314" s="80" t="s">
        <v>510</v>
      </c>
      <c r="H314" s="81" t="s">
        <v>3</v>
      </c>
      <c r="I314" s="81" t="s">
        <v>17</v>
      </c>
      <c r="J314" s="78" t="s">
        <v>9</v>
      </c>
      <c r="K314" s="78"/>
      <c r="L314" s="78" t="s">
        <v>3</v>
      </c>
    </row>
    <row r="315" spans="1:12" s="79" customFormat="1" ht="13" x14ac:dyDescent="0.3">
      <c r="A315" s="32" t="str">
        <f t="shared" si="12"/>
        <v>VolumetricWeight</v>
      </c>
      <c r="B315" s="32" t="str">
        <f t="shared" si="13"/>
        <v>VolumetricWeight0</v>
      </c>
      <c r="C315" s="55">
        <f t="shared" si="14"/>
        <v>0</v>
      </c>
      <c r="D315" s="78">
        <v>0</v>
      </c>
      <c r="E315" s="78" t="s">
        <v>344</v>
      </c>
      <c r="F315" s="81" t="s">
        <v>42</v>
      </c>
      <c r="G315" s="80"/>
      <c r="H315" s="81" t="s">
        <v>3</v>
      </c>
      <c r="I315" s="81" t="s">
        <v>83</v>
      </c>
      <c r="J315" s="78" t="s">
        <v>7</v>
      </c>
      <c r="K315" s="78"/>
      <c r="L315" s="78" t="s">
        <v>3</v>
      </c>
    </row>
    <row r="316" spans="1:12" s="79" customFormat="1" ht="13" x14ac:dyDescent="0.3">
      <c r="A316" s="32" t="str">
        <f t="shared" si="12"/>
        <v>VolumetricWeightchargeableWeight</v>
      </c>
      <c r="B316" s="32" t="str">
        <f t="shared" si="13"/>
        <v>VolumetricWeight1</v>
      </c>
      <c r="C316" s="55">
        <f t="shared" si="14"/>
        <v>1</v>
      </c>
      <c r="D316" s="78">
        <v>1</v>
      </c>
      <c r="E316" s="78" t="s">
        <v>344</v>
      </c>
      <c r="F316" s="81" t="s">
        <v>42</v>
      </c>
      <c r="G316" s="80" t="s">
        <v>697</v>
      </c>
      <c r="H316" s="81" t="s">
        <v>17</v>
      </c>
      <c r="I316" s="81" t="s">
        <v>85</v>
      </c>
      <c r="J316" s="78" t="s">
        <v>7</v>
      </c>
      <c r="K316" s="78"/>
      <c r="L316" s="78" t="s">
        <v>3</v>
      </c>
    </row>
    <row r="317" spans="1:12" s="79" customFormat="1" ht="13" x14ac:dyDescent="0.3">
      <c r="A317" s="32" t="str">
        <f t="shared" si="12"/>
        <v>VolumetricWeightconversionFactor</v>
      </c>
      <c r="B317" s="32" t="str">
        <f t="shared" si="13"/>
        <v>VolumetricWeight2</v>
      </c>
      <c r="C317" s="55">
        <f t="shared" si="14"/>
        <v>2</v>
      </c>
      <c r="D317" s="78">
        <v>1</v>
      </c>
      <c r="E317" s="78" t="s">
        <v>344</v>
      </c>
      <c r="F317" s="81" t="s">
        <v>42</v>
      </c>
      <c r="G317" s="80" t="s">
        <v>698</v>
      </c>
      <c r="H317" s="81" t="s">
        <v>17</v>
      </c>
      <c r="I317" s="81" t="s">
        <v>84</v>
      </c>
      <c r="J317" s="78" t="s">
        <v>7</v>
      </c>
      <c r="K317" s="78"/>
      <c r="L317" s="78" t="s">
        <v>3</v>
      </c>
    </row>
  </sheetData>
  <dataConsolidate/>
  <pageMargins left="0.7" right="0.7" top="0.75" bottom="0.75" header="0.3" footer="0.3"/>
  <pageSetup orientation="portrait" horizontalDpi="1200" verticalDpi="1200"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C8AE8-0E7E-4DA3-912F-57F838A0884A}">
  <sheetPr codeName="Sheet20">
    <tabColor rgb="FF7030A0"/>
  </sheetPr>
  <dimension ref="A1:H34"/>
  <sheetViews>
    <sheetView showGridLines="0" zoomScale="80" zoomScaleNormal="80" workbookViewId="0">
      <selection activeCell="A3" sqref="A3"/>
    </sheetView>
  </sheetViews>
  <sheetFormatPr defaultRowHeight="12.5" x14ac:dyDescent="0.25"/>
  <cols>
    <col min="2" max="2" width="22.453125" bestFit="1" customWidth="1"/>
  </cols>
  <sheetData>
    <row r="1" spans="1:8" ht="13" x14ac:dyDescent="0.3">
      <c r="A1" s="1"/>
    </row>
    <row r="2" spans="1:8" ht="13" x14ac:dyDescent="0.3">
      <c r="B2" s="66" t="s">
        <v>443</v>
      </c>
      <c r="C2" t="str">
        <f>'MOP vs Data Model'!C7</f>
        <v>6.1 Issue loading list for truck to carrier / load freight</v>
      </c>
    </row>
    <row r="3" spans="1:8" ht="13" x14ac:dyDescent="0.3">
      <c r="B3" s="66" t="s">
        <v>733</v>
      </c>
      <c r="C3">
        <f>VLOOKUP(C2,'Mapping DM MOP'!$C$2:$D$80,2,FALSE)</f>
        <v>26</v>
      </c>
    </row>
    <row r="5" spans="1:8" ht="13" x14ac:dyDescent="0.3">
      <c r="A5" s="66" t="s">
        <v>699</v>
      </c>
      <c r="B5" s="66" t="s">
        <v>346</v>
      </c>
      <c r="C5" s="67" t="s">
        <v>735</v>
      </c>
      <c r="D5" s="66" t="s">
        <v>17</v>
      </c>
      <c r="E5" s="66" t="s">
        <v>736</v>
      </c>
      <c r="F5" s="66" t="s">
        <v>700</v>
      </c>
      <c r="G5" s="66" t="s">
        <v>701</v>
      </c>
      <c r="H5" s="37"/>
    </row>
    <row r="6" spans="1:8" x14ac:dyDescent="0.25">
      <c r="A6" t="str">
        <f>C6&amp;G6</f>
        <v>NO4</v>
      </c>
      <c r="B6" t="s">
        <v>466</v>
      </c>
      <c r="C6" s="68" t="str">
        <f>IF(HLOOKUP(B6,'Mapping DM MOP'!$G$2:$AI$80,1+TechnicalSheet_Task_LO!$C$3,FALSE)=0,"NO","YES")</f>
        <v>NO</v>
      </c>
      <c r="D6">
        <f>VLOOKUP(B6,parameters!$B$97:$D$142,3,FALSE)</f>
        <v>1</v>
      </c>
      <c r="E6">
        <f>IF(C6="NO",999999,0)</f>
        <v>999999</v>
      </c>
      <c r="F6">
        <f>SUM(D6:E6)</f>
        <v>1000000</v>
      </c>
      <c r="G6">
        <f>_xlfn.RANK.EQ(F6,$F$6:$F$34,1)</f>
        <v>4</v>
      </c>
    </row>
    <row r="7" spans="1:8" x14ac:dyDescent="0.25">
      <c r="A7" t="str">
        <f t="shared" ref="A7:A34" si="0">C7&amp;G7</f>
        <v>NO5</v>
      </c>
      <c r="B7" t="s">
        <v>249</v>
      </c>
      <c r="C7" s="68" t="str">
        <f>IF(HLOOKUP(B7,'Mapping DM MOP'!$G$2:$AI$80,1+TechnicalSheet_Task_LO!$C$3,FALSE)=0,"NO","YES")</f>
        <v>NO</v>
      </c>
      <c r="D7">
        <f>VLOOKUP(B7,parameters!$B$97:$D$142,3,FALSE)</f>
        <v>2</v>
      </c>
      <c r="E7">
        <f t="shared" ref="E7:E34" si="1">IF(C7="NO",999999,0)</f>
        <v>999999</v>
      </c>
      <c r="F7">
        <f t="shared" ref="F7:F34" si="2">SUM(D7:E7)</f>
        <v>1000001</v>
      </c>
      <c r="G7">
        <f t="shared" ref="G7:G34" si="3">_xlfn.RANK.EQ(F7,$F$6:$F$34,1)</f>
        <v>5</v>
      </c>
    </row>
    <row r="8" spans="1:8" x14ac:dyDescent="0.25">
      <c r="A8" t="str">
        <f t="shared" si="0"/>
        <v>NO6</v>
      </c>
      <c r="B8" t="s">
        <v>467</v>
      </c>
      <c r="C8" s="68" t="str">
        <f>IF(HLOOKUP(B8,'Mapping DM MOP'!$G$2:$AI$80,1+TechnicalSheet_Task_LO!$C$3,FALSE)=0,"NO","YES")</f>
        <v>NO</v>
      </c>
      <c r="D8">
        <f>VLOOKUP(B8,parameters!$B$97:$D$142,3,FALSE)</f>
        <v>3</v>
      </c>
      <c r="E8">
        <f t="shared" si="1"/>
        <v>999999</v>
      </c>
      <c r="F8">
        <f t="shared" si="2"/>
        <v>1000002</v>
      </c>
      <c r="G8">
        <f t="shared" si="3"/>
        <v>6</v>
      </c>
    </row>
    <row r="9" spans="1:8" x14ac:dyDescent="0.25">
      <c r="A9" t="str">
        <f t="shared" si="0"/>
        <v>NO7</v>
      </c>
      <c r="B9" t="s">
        <v>354</v>
      </c>
      <c r="C9" s="68" t="str">
        <f>IF(HLOOKUP(B9,'Mapping DM MOP'!$G$2:$AI$80,1+TechnicalSheet_Task_LO!$C$3,FALSE)=0,"NO","YES")</f>
        <v>NO</v>
      </c>
      <c r="D9">
        <f>VLOOKUP(B9,parameters!$B$97:$D$142,3,FALSE)</f>
        <v>4</v>
      </c>
      <c r="E9">
        <f t="shared" si="1"/>
        <v>999999</v>
      </c>
      <c r="F9">
        <f t="shared" si="2"/>
        <v>1000003</v>
      </c>
      <c r="G9">
        <f t="shared" si="3"/>
        <v>7</v>
      </c>
    </row>
    <row r="10" spans="1:8" x14ac:dyDescent="0.25">
      <c r="A10" t="str">
        <f t="shared" si="0"/>
        <v>NO8</v>
      </c>
      <c r="B10" t="s">
        <v>468</v>
      </c>
      <c r="C10" s="68" t="str">
        <f>IF(HLOOKUP(B10,'Mapping DM MOP'!$G$2:$AI$80,1+TechnicalSheet_Task_LO!$C$3,FALSE)=0,"NO","YES")</f>
        <v>NO</v>
      </c>
      <c r="D10">
        <f>VLOOKUP(B10,parameters!$B$97:$D$142,3,FALSE)</f>
        <v>5</v>
      </c>
      <c r="E10">
        <f t="shared" si="1"/>
        <v>999999</v>
      </c>
      <c r="F10">
        <f t="shared" si="2"/>
        <v>1000004</v>
      </c>
      <c r="G10">
        <f t="shared" si="3"/>
        <v>8</v>
      </c>
    </row>
    <row r="11" spans="1:8" x14ac:dyDescent="0.25">
      <c r="A11" t="str">
        <f t="shared" si="0"/>
        <v>NO9</v>
      </c>
      <c r="B11" t="s">
        <v>240</v>
      </c>
      <c r="C11" s="68" t="str">
        <f>IF(HLOOKUP(B11,'Mapping DM MOP'!$G$2:$AI$80,1+TechnicalSheet_Task_LO!$C$3,FALSE)=0,"NO","YES")</f>
        <v>NO</v>
      </c>
      <c r="D11">
        <f>VLOOKUP(B11,parameters!$B$97:$D$142,3,FALSE)</f>
        <v>6</v>
      </c>
      <c r="E11">
        <f t="shared" si="1"/>
        <v>999999</v>
      </c>
      <c r="F11">
        <f t="shared" si="2"/>
        <v>1000005</v>
      </c>
      <c r="G11">
        <f t="shared" si="3"/>
        <v>9</v>
      </c>
    </row>
    <row r="12" spans="1:8" x14ac:dyDescent="0.25">
      <c r="A12" t="str">
        <f t="shared" si="0"/>
        <v>NO10</v>
      </c>
      <c r="B12" t="s">
        <v>266</v>
      </c>
      <c r="C12" s="68" t="str">
        <f>IF(HLOOKUP(B12,'Mapping DM MOP'!$G$2:$AI$80,1+TechnicalSheet_Task_LO!$C$3,FALSE)=0,"NO","YES")</f>
        <v>NO</v>
      </c>
      <c r="D12">
        <f>VLOOKUP(B12,parameters!$B$97:$D$142,3,FALSE)</f>
        <v>7</v>
      </c>
      <c r="E12">
        <f t="shared" si="1"/>
        <v>999999</v>
      </c>
      <c r="F12">
        <f t="shared" si="2"/>
        <v>1000006</v>
      </c>
      <c r="G12">
        <f t="shared" si="3"/>
        <v>10</v>
      </c>
    </row>
    <row r="13" spans="1:8" x14ac:dyDescent="0.25">
      <c r="A13" t="str">
        <f t="shared" si="0"/>
        <v>NO11</v>
      </c>
      <c r="B13" t="s">
        <v>78</v>
      </c>
      <c r="C13" s="68" t="str">
        <f>IF(HLOOKUP(B13,'Mapping DM MOP'!$G$2:$AI$80,1+TechnicalSheet_Task_LO!$C$3,FALSE)=0,"NO","YES")</f>
        <v>NO</v>
      </c>
      <c r="D13">
        <f>VLOOKUP(B13,parameters!$B$97:$D$142,3,FALSE)</f>
        <v>8</v>
      </c>
      <c r="E13">
        <f t="shared" si="1"/>
        <v>999999</v>
      </c>
      <c r="F13">
        <f t="shared" si="2"/>
        <v>1000007</v>
      </c>
      <c r="G13">
        <f t="shared" si="3"/>
        <v>11</v>
      </c>
    </row>
    <row r="14" spans="1:8" x14ac:dyDescent="0.25">
      <c r="A14" t="str">
        <f t="shared" si="0"/>
        <v>NO12</v>
      </c>
      <c r="B14" t="s">
        <v>469</v>
      </c>
      <c r="C14" s="68" t="str">
        <f>IF(HLOOKUP(B14,'Mapping DM MOP'!$G$2:$AI$80,1+TechnicalSheet_Task_LO!$C$3,FALSE)=0,"NO","YES")</f>
        <v>NO</v>
      </c>
      <c r="D14">
        <f>VLOOKUP(B14,parameters!$B$97:$D$142,3,FALSE)</f>
        <v>9</v>
      </c>
      <c r="E14">
        <f t="shared" si="1"/>
        <v>999999</v>
      </c>
      <c r="F14">
        <f t="shared" si="2"/>
        <v>1000008</v>
      </c>
      <c r="G14">
        <f t="shared" si="3"/>
        <v>12</v>
      </c>
    </row>
    <row r="15" spans="1:8" x14ac:dyDescent="0.25">
      <c r="A15" t="str">
        <f t="shared" si="0"/>
        <v>NO13</v>
      </c>
      <c r="B15" t="s">
        <v>251</v>
      </c>
      <c r="C15" s="68" t="str">
        <f>IF(HLOOKUP(B15,'Mapping DM MOP'!$G$2:$AI$80,1+TechnicalSheet_Task_LO!$C$3,FALSE)=0,"NO","YES")</f>
        <v>NO</v>
      </c>
      <c r="D15">
        <f>VLOOKUP(B15,parameters!$B$97:$D$142,3,FALSE)</f>
        <v>10</v>
      </c>
      <c r="E15">
        <f t="shared" si="1"/>
        <v>999999</v>
      </c>
      <c r="F15">
        <f t="shared" si="2"/>
        <v>1000009</v>
      </c>
      <c r="G15">
        <f t="shared" si="3"/>
        <v>13</v>
      </c>
    </row>
    <row r="16" spans="1:8" x14ac:dyDescent="0.25">
      <c r="A16" t="str">
        <f t="shared" si="0"/>
        <v>NO14</v>
      </c>
      <c r="B16" t="s">
        <v>45</v>
      </c>
      <c r="C16" s="68" t="str">
        <f>IF(HLOOKUP(B16,'Mapping DM MOP'!$G$2:$AI$80,1+TechnicalSheet_Task_LO!$C$3,FALSE)=0,"NO","YES")</f>
        <v>NO</v>
      </c>
      <c r="D16">
        <f>VLOOKUP(B16,parameters!$B$97:$D$142,3,FALSE)</f>
        <v>11</v>
      </c>
      <c r="E16">
        <f t="shared" si="1"/>
        <v>999999</v>
      </c>
      <c r="F16">
        <f t="shared" si="2"/>
        <v>1000010</v>
      </c>
      <c r="G16">
        <f t="shared" si="3"/>
        <v>14</v>
      </c>
    </row>
    <row r="17" spans="1:7" x14ac:dyDescent="0.25">
      <c r="A17" t="str">
        <f t="shared" si="0"/>
        <v>YES1</v>
      </c>
      <c r="B17" t="s">
        <v>356</v>
      </c>
      <c r="C17" s="68" t="str">
        <f>IF(HLOOKUP(B17,'Mapping DM MOP'!$G$2:$AI$80,1+TechnicalSheet_Task_LO!$C$3,FALSE)=0,"NO","YES")</f>
        <v>YES</v>
      </c>
      <c r="D17">
        <f>VLOOKUP(B17,parameters!$B$97:$D$142,3,FALSE)</f>
        <v>12</v>
      </c>
      <c r="E17">
        <f t="shared" si="1"/>
        <v>0</v>
      </c>
      <c r="F17">
        <f t="shared" si="2"/>
        <v>12</v>
      </c>
      <c r="G17">
        <f t="shared" si="3"/>
        <v>1</v>
      </c>
    </row>
    <row r="18" spans="1:7" x14ac:dyDescent="0.25">
      <c r="A18" t="str">
        <f t="shared" si="0"/>
        <v>NO15</v>
      </c>
      <c r="B18" t="s">
        <v>21</v>
      </c>
      <c r="C18" s="68" t="str">
        <f>IF(HLOOKUP(B18,'Mapping DM MOP'!$G$2:$AI$80,1+TechnicalSheet_Task_LO!$C$3,FALSE)=0,"NO","YES")</f>
        <v>NO</v>
      </c>
      <c r="D18">
        <f>VLOOKUP(B18,parameters!$B$97:$D$142,3,FALSE)</f>
        <v>13</v>
      </c>
      <c r="E18">
        <f t="shared" si="1"/>
        <v>999999</v>
      </c>
      <c r="F18">
        <f t="shared" si="2"/>
        <v>1000012</v>
      </c>
      <c r="G18">
        <f t="shared" si="3"/>
        <v>15</v>
      </c>
    </row>
    <row r="19" spans="1:7" x14ac:dyDescent="0.25">
      <c r="A19" t="str">
        <f t="shared" si="0"/>
        <v>NO16</v>
      </c>
      <c r="B19" t="s">
        <v>34</v>
      </c>
      <c r="C19" s="68" t="str">
        <f>IF(HLOOKUP(B19,'Mapping DM MOP'!$G$2:$AI$80,1+TechnicalSheet_Task_LO!$C$3,FALSE)=0,"NO","YES")</f>
        <v>NO</v>
      </c>
      <c r="D19">
        <f>VLOOKUP(B19,parameters!$B$97:$D$142,3,FALSE)</f>
        <v>14</v>
      </c>
      <c r="E19">
        <f t="shared" si="1"/>
        <v>999999</v>
      </c>
      <c r="F19">
        <f t="shared" si="2"/>
        <v>1000013</v>
      </c>
      <c r="G19">
        <f t="shared" si="3"/>
        <v>16</v>
      </c>
    </row>
    <row r="20" spans="1:7" x14ac:dyDescent="0.25">
      <c r="A20" t="str">
        <f t="shared" si="0"/>
        <v>NO17</v>
      </c>
      <c r="B20" t="s">
        <v>470</v>
      </c>
      <c r="C20" s="68" t="str">
        <f>IF(HLOOKUP(B20,'Mapping DM MOP'!$G$2:$AI$80,1+TechnicalSheet_Task_LO!$C$3,FALSE)=0,"NO","YES")</f>
        <v>NO</v>
      </c>
      <c r="D20">
        <f>VLOOKUP(B20,parameters!$B$97:$D$142,3,FALSE)</f>
        <v>15</v>
      </c>
      <c r="E20">
        <f t="shared" si="1"/>
        <v>999999</v>
      </c>
      <c r="F20">
        <f t="shared" si="2"/>
        <v>1000014</v>
      </c>
      <c r="G20">
        <f t="shared" si="3"/>
        <v>17</v>
      </c>
    </row>
    <row r="21" spans="1:7" x14ac:dyDescent="0.25">
      <c r="A21" t="str">
        <f t="shared" si="0"/>
        <v>NO18</v>
      </c>
      <c r="B21" t="s">
        <v>471</v>
      </c>
      <c r="C21" s="68" t="str">
        <f>IF(HLOOKUP(B21,'Mapping DM MOP'!$G$2:$AI$80,1+TechnicalSheet_Task_LO!$C$3,FALSE)=0,"NO","YES")</f>
        <v>NO</v>
      </c>
      <c r="D21">
        <f>VLOOKUP(B21,parameters!$B$97:$D$142,3,FALSE)</f>
        <v>16</v>
      </c>
      <c r="E21">
        <f t="shared" si="1"/>
        <v>999999</v>
      </c>
      <c r="F21">
        <f t="shared" si="2"/>
        <v>1000015</v>
      </c>
      <c r="G21">
        <f t="shared" si="3"/>
        <v>18</v>
      </c>
    </row>
    <row r="22" spans="1:7" x14ac:dyDescent="0.25">
      <c r="A22" t="str">
        <f t="shared" si="0"/>
        <v>NO19</v>
      </c>
      <c r="B22" t="s">
        <v>337</v>
      </c>
      <c r="C22" s="68" t="str">
        <f>IF(HLOOKUP(B22,'Mapping DM MOP'!$G$2:$AI$80,1+TechnicalSheet_Task_LO!$C$3,FALSE)=0,"NO","YES")</f>
        <v>NO</v>
      </c>
      <c r="D22">
        <f>VLOOKUP(B22,parameters!$B$97:$D$142,3,FALSE)</f>
        <v>17</v>
      </c>
      <c r="E22">
        <f t="shared" si="1"/>
        <v>999999</v>
      </c>
      <c r="F22">
        <f t="shared" si="2"/>
        <v>1000016</v>
      </c>
      <c r="G22">
        <f t="shared" si="3"/>
        <v>19</v>
      </c>
    </row>
    <row r="23" spans="1:7" x14ac:dyDescent="0.25">
      <c r="A23" t="str">
        <f t="shared" si="0"/>
        <v>NO20</v>
      </c>
      <c r="B23" t="s">
        <v>362</v>
      </c>
      <c r="C23" s="68" t="str">
        <f>IF(HLOOKUP(B23,'Mapping DM MOP'!$G$2:$AI$80,1+TechnicalSheet_Task_LO!$C$3,FALSE)=0,"NO","YES")</f>
        <v>NO</v>
      </c>
      <c r="D23">
        <f>VLOOKUP(B23,parameters!$B$97:$D$142,3,FALSE)</f>
        <v>18</v>
      </c>
      <c r="E23">
        <f t="shared" si="1"/>
        <v>999999</v>
      </c>
      <c r="F23">
        <f t="shared" si="2"/>
        <v>1000017</v>
      </c>
      <c r="G23">
        <f t="shared" si="3"/>
        <v>20</v>
      </c>
    </row>
    <row r="24" spans="1:7" x14ac:dyDescent="0.25">
      <c r="A24" t="str">
        <f t="shared" si="0"/>
        <v>NO21</v>
      </c>
      <c r="B24" t="s">
        <v>174</v>
      </c>
      <c r="C24" s="68" t="str">
        <f>IF(HLOOKUP(B24,'Mapping DM MOP'!$G$2:$AI$80,1+TechnicalSheet_Task_LO!$C$3,FALSE)=0,"NO","YES")</f>
        <v>NO</v>
      </c>
      <c r="D24">
        <f>VLOOKUP(B24,parameters!$B$97:$D$142,3,FALSE)</f>
        <v>19</v>
      </c>
      <c r="E24">
        <f t="shared" si="1"/>
        <v>999999</v>
      </c>
      <c r="F24">
        <f t="shared" si="2"/>
        <v>1000018</v>
      </c>
      <c r="G24">
        <f t="shared" si="3"/>
        <v>21</v>
      </c>
    </row>
    <row r="25" spans="1:7" x14ac:dyDescent="0.25">
      <c r="A25" t="str">
        <f t="shared" si="0"/>
        <v>NO22</v>
      </c>
      <c r="B25" t="s">
        <v>175</v>
      </c>
      <c r="C25" s="68" t="str">
        <f>IF(HLOOKUP(B25,'Mapping DM MOP'!$G$2:$AI$80,1+TechnicalSheet_Task_LO!$C$3,FALSE)=0,"NO","YES")</f>
        <v>NO</v>
      </c>
      <c r="D25">
        <f>VLOOKUP(B25,parameters!$B$97:$D$142,3,FALSE)</f>
        <v>20</v>
      </c>
      <c r="E25">
        <f t="shared" si="1"/>
        <v>999999</v>
      </c>
      <c r="F25">
        <f t="shared" si="2"/>
        <v>1000019</v>
      </c>
      <c r="G25">
        <f t="shared" si="3"/>
        <v>22</v>
      </c>
    </row>
    <row r="26" spans="1:7" x14ac:dyDescent="0.25">
      <c r="A26" t="str">
        <f t="shared" si="0"/>
        <v>NO23</v>
      </c>
      <c r="B26" t="s">
        <v>205</v>
      </c>
      <c r="C26" s="68" t="str">
        <f>IF(HLOOKUP(B26,'Mapping DM MOP'!$G$2:$AI$80,1+TechnicalSheet_Task_LO!$C$3,FALSE)=0,"NO","YES")</f>
        <v>NO</v>
      </c>
      <c r="D26">
        <f>VLOOKUP(B26,parameters!$B$97:$D$142,3,FALSE)</f>
        <v>21</v>
      </c>
      <c r="E26">
        <f t="shared" si="1"/>
        <v>999999</v>
      </c>
      <c r="F26">
        <f t="shared" si="2"/>
        <v>1000020</v>
      </c>
      <c r="G26">
        <f t="shared" si="3"/>
        <v>23</v>
      </c>
    </row>
    <row r="27" spans="1:7" x14ac:dyDescent="0.25">
      <c r="A27" t="str">
        <f t="shared" si="0"/>
        <v>NO24</v>
      </c>
      <c r="B27" t="s">
        <v>168</v>
      </c>
      <c r="C27" s="68" t="str">
        <f>IF(HLOOKUP(B27,'Mapping DM MOP'!$G$2:$AI$80,1+TechnicalSheet_Task_LO!$C$3,FALSE)=0,"NO","YES")</f>
        <v>NO</v>
      </c>
      <c r="D27">
        <f>VLOOKUP(B27,parameters!$B$97:$D$142,3,FALSE)</f>
        <v>22</v>
      </c>
      <c r="E27">
        <f t="shared" si="1"/>
        <v>999999</v>
      </c>
      <c r="F27">
        <f t="shared" si="2"/>
        <v>1000021</v>
      </c>
      <c r="G27">
        <f t="shared" si="3"/>
        <v>24</v>
      </c>
    </row>
    <row r="28" spans="1:7" x14ac:dyDescent="0.25">
      <c r="A28" t="str">
        <f t="shared" si="0"/>
        <v>NO25</v>
      </c>
      <c r="B28" t="s">
        <v>158</v>
      </c>
      <c r="C28" s="68" t="str">
        <f>IF(HLOOKUP(B28,'Mapping DM MOP'!$G$2:$AI$80,1+TechnicalSheet_Task_LO!$C$3,FALSE)=0,"NO","YES")</f>
        <v>NO</v>
      </c>
      <c r="D28">
        <f>VLOOKUP(B28,parameters!$B$97:$D$142,3,FALSE)</f>
        <v>23</v>
      </c>
      <c r="E28">
        <f t="shared" si="1"/>
        <v>999999</v>
      </c>
      <c r="F28">
        <f t="shared" si="2"/>
        <v>1000022</v>
      </c>
      <c r="G28">
        <f t="shared" si="3"/>
        <v>25</v>
      </c>
    </row>
    <row r="29" spans="1:7" x14ac:dyDescent="0.25">
      <c r="A29" t="str">
        <f t="shared" si="0"/>
        <v>NO26</v>
      </c>
      <c r="B29" t="s">
        <v>472</v>
      </c>
      <c r="C29" s="68" t="str">
        <f>IF(HLOOKUP(B29,'Mapping DM MOP'!$G$2:$AI$80,1+TechnicalSheet_Task_LO!$C$3,FALSE)=0,"NO","YES")</f>
        <v>NO</v>
      </c>
      <c r="D29">
        <f>VLOOKUP(B29,parameters!$B$97:$D$142,3,FALSE)</f>
        <v>24</v>
      </c>
      <c r="E29">
        <f t="shared" si="1"/>
        <v>999999</v>
      </c>
      <c r="F29">
        <f t="shared" si="2"/>
        <v>1000023</v>
      </c>
      <c r="G29">
        <f t="shared" si="3"/>
        <v>26</v>
      </c>
    </row>
    <row r="30" spans="1:7" x14ac:dyDescent="0.25">
      <c r="A30" t="str">
        <f t="shared" si="0"/>
        <v>NO27</v>
      </c>
      <c r="B30" t="s">
        <v>155</v>
      </c>
      <c r="C30" s="68" t="str">
        <f>IF(HLOOKUP(B30,'Mapping DM MOP'!$G$2:$AI$80,1+TechnicalSheet_Task_LO!$C$3,FALSE)=0,"NO","YES")</f>
        <v>NO</v>
      </c>
      <c r="D30">
        <f>VLOOKUP(B30,parameters!$B$97:$D$142,3,FALSE)</f>
        <v>25</v>
      </c>
      <c r="E30">
        <f t="shared" si="1"/>
        <v>999999</v>
      </c>
      <c r="F30">
        <f t="shared" si="2"/>
        <v>1000024</v>
      </c>
      <c r="G30">
        <f t="shared" si="3"/>
        <v>27</v>
      </c>
    </row>
    <row r="31" spans="1:7" x14ac:dyDescent="0.25">
      <c r="A31" t="str">
        <f t="shared" si="0"/>
        <v>YES2</v>
      </c>
      <c r="B31" t="s">
        <v>208</v>
      </c>
      <c r="C31" s="68" t="str">
        <f>IF(HLOOKUP(B31,'Mapping DM MOP'!$G$2:$AI$80,1+TechnicalSheet_Task_LO!$C$3,FALSE)=0,"NO","YES")</f>
        <v>YES</v>
      </c>
      <c r="D31">
        <f>VLOOKUP(B31,parameters!$B$97:$D$142,3,FALSE)</f>
        <v>26</v>
      </c>
      <c r="E31">
        <f t="shared" si="1"/>
        <v>0</v>
      </c>
      <c r="F31">
        <f t="shared" si="2"/>
        <v>26</v>
      </c>
      <c r="G31">
        <f t="shared" si="3"/>
        <v>2</v>
      </c>
    </row>
    <row r="32" spans="1:7" x14ac:dyDescent="0.25">
      <c r="A32" t="str">
        <f t="shared" si="0"/>
        <v>YES3</v>
      </c>
      <c r="B32" t="s">
        <v>49</v>
      </c>
      <c r="C32" s="68" t="str">
        <f>IF(HLOOKUP(B32,'Mapping DM MOP'!$G$2:$AI$80,1+TechnicalSheet_Task_LO!$C$3,FALSE)=0,"NO","YES")</f>
        <v>YES</v>
      </c>
      <c r="D32">
        <f>VLOOKUP(B32,parameters!$B$97:$D$142,3,FALSE)</f>
        <v>27</v>
      </c>
      <c r="E32">
        <f t="shared" si="1"/>
        <v>0</v>
      </c>
      <c r="F32">
        <f t="shared" si="2"/>
        <v>27</v>
      </c>
      <c r="G32">
        <f t="shared" si="3"/>
        <v>3</v>
      </c>
    </row>
    <row r="33" spans="1:7" x14ac:dyDescent="0.25">
      <c r="A33" t="str">
        <f t="shared" si="0"/>
        <v>NO28</v>
      </c>
      <c r="B33" t="s">
        <v>56</v>
      </c>
      <c r="C33" s="68" t="str">
        <f>IF(HLOOKUP(B33,'Mapping DM MOP'!$G$2:$AI$80,1+TechnicalSheet_Task_LO!$C$3,FALSE)=0,"NO","YES")</f>
        <v>NO</v>
      </c>
      <c r="D33">
        <f>VLOOKUP(B33,parameters!$B$97:$D$142,3,FALSE)</f>
        <v>28</v>
      </c>
      <c r="E33">
        <f t="shared" si="1"/>
        <v>999999</v>
      </c>
      <c r="F33">
        <f t="shared" si="2"/>
        <v>1000027</v>
      </c>
      <c r="G33">
        <f t="shared" si="3"/>
        <v>28</v>
      </c>
    </row>
    <row r="34" spans="1:7" x14ac:dyDescent="0.25">
      <c r="A34" t="str">
        <f t="shared" si="0"/>
        <v>NO29</v>
      </c>
      <c r="B34" t="s">
        <v>473</v>
      </c>
      <c r="C34" s="68" t="str">
        <f>IF(HLOOKUP(B34,'Mapping DM MOP'!$G$2:$AI$80,1+TechnicalSheet_Task_LO!$C$3,FALSE)=0,"NO","YES")</f>
        <v>NO</v>
      </c>
      <c r="D34">
        <f>VLOOKUP(B34,parameters!$B$97:$D$142,3,FALSE)</f>
        <v>29</v>
      </c>
      <c r="E34">
        <f t="shared" si="1"/>
        <v>999999</v>
      </c>
      <c r="F34">
        <f t="shared" si="2"/>
        <v>1000028</v>
      </c>
      <c r="G34">
        <f t="shared" si="3"/>
        <v>29</v>
      </c>
    </row>
  </sheetData>
  <pageMargins left="0.7" right="0.7" top="0.75" bottom="0.75" header="0.3" footer="0.3"/>
  <pageSetup paperSize="9" orientation="portrait" verticalDpi="0"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BAD1C-86FC-444A-AF2A-B04456851815}">
  <sheetPr codeName="Sheet21">
    <tabColor rgb="FF7030A0"/>
  </sheetPr>
  <dimension ref="A1:J54"/>
  <sheetViews>
    <sheetView showGridLines="0" zoomScale="80" zoomScaleNormal="80" workbookViewId="0">
      <selection activeCell="A3" sqref="A3"/>
    </sheetView>
  </sheetViews>
  <sheetFormatPr defaultColWidth="20.54296875" defaultRowHeight="12.5" x14ac:dyDescent="0.25"/>
  <cols>
    <col min="1" max="1" width="5.54296875" style="24" bestFit="1" customWidth="1"/>
    <col min="2" max="2" width="19.7265625" style="24" bestFit="1" customWidth="1"/>
    <col min="3" max="3" width="19.26953125" style="26" bestFit="1" customWidth="1"/>
    <col min="4" max="4" width="24.7265625" style="24" bestFit="1" customWidth="1"/>
    <col min="5" max="5" width="28.26953125" style="24" bestFit="1" customWidth="1"/>
    <col min="6" max="6" width="7.26953125" style="24" bestFit="1" customWidth="1"/>
    <col min="7" max="7" width="13.81640625" style="24" bestFit="1" customWidth="1"/>
    <col min="8" max="8" width="8.1796875" style="24" bestFit="1" customWidth="1"/>
    <col min="9" max="9" width="6.453125" style="24" bestFit="1" customWidth="1"/>
    <col min="10" max="10" width="14.1796875" style="24" bestFit="1" customWidth="1"/>
    <col min="11" max="16384" width="20.54296875" style="24"/>
  </cols>
  <sheetData>
    <row r="1" spans="1:10" s="23" customFormat="1" ht="13" x14ac:dyDescent="0.25">
      <c r="A1" s="77" t="s">
        <v>699</v>
      </c>
      <c r="B1" s="22" t="s">
        <v>346</v>
      </c>
      <c r="C1" s="22" t="s">
        <v>340</v>
      </c>
      <c r="D1" s="22" t="s">
        <v>740</v>
      </c>
      <c r="E1" s="70" t="s">
        <v>741</v>
      </c>
      <c r="F1" s="22" t="s">
        <v>19</v>
      </c>
      <c r="G1" s="22" t="s">
        <v>742</v>
      </c>
      <c r="H1" s="22" t="s">
        <v>700</v>
      </c>
      <c r="I1" s="22" t="s">
        <v>701</v>
      </c>
      <c r="J1" s="22" t="s">
        <v>743</v>
      </c>
    </row>
    <row r="2" spans="1:10" x14ac:dyDescent="0.25">
      <c r="A2" s="24" t="e">
        <f>E2&amp;J2</f>
        <v>#N/A</v>
      </c>
      <c r="B2" s="24" t="s">
        <v>466</v>
      </c>
      <c r="C2" s="26" t="s">
        <v>474</v>
      </c>
      <c r="D2" s="24" t="str">
        <f>VLOOKUP(C2,parameters!$B$97:$C$142,2,FALSE)</f>
        <v>Common Object</v>
      </c>
      <c r="E2" s="24" t="e">
        <f>IF(VLOOKUP(B2,'MOP vs Data Model'!$B$18:$B$46,1,FALSE)=B2,"YES","NO")</f>
        <v>#N/A</v>
      </c>
      <c r="F2" s="24">
        <f>VLOOKUP(C2,parameters!$B$97:$D$142,3,FALSE)</f>
        <v>32</v>
      </c>
      <c r="G2" s="24">
        <f>IF(ISNA(E2),999999,0)</f>
        <v>999999</v>
      </c>
      <c r="H2" s="24">
        <f>SUM(F2:G2)</f>
        <v>1000031</v>
      </c>
      <c r="I2" s="24">
        <f>_xlfn.RANK.AVG(H2,$H$2:$H$40,1)</f>
        <v>18.5</v>
      </c>
      <c r="J2" s="24">
        <f t="array" ref="J2">SUM(IF(H2&gt;$H$2:$H$40,1/COUNTIF($H$2:$H$40,$H$2:$H$40)))+1</f>
        <v>11</v>
      </c>
    </row>
    <row r="3" spans="1:10" x14ac:dyDescent="0.25">
      <c r="A3" s="24" t="e">
        <f t="shared" ref="A3:A40" si="0">E3&amp;J3</f>
        <v>#N/A</v>
      </c>
      <c r="B3" s="24" t="s">
        <v>466</v>
      </c>
      <c r="C3" s="26" t="s">
        <v>35</v>
      </c>
      <c r="D3" s="24" t="str">
        <f>VLOOKUP(C3,parameters!$B$97:$C$142,2,FALSE)</f>
        <v>Common Object</v>
      </c>
      <c r="E3" s="24" t="e">
        <f>IF(VLOOKUP(B3,'MOP vs Data Model'!$B$18:$B$46,1,FALSE)=B3,"YES","NO")</f>
        <v>#N/A</v>
      </c>
      <c r="F3" s="24">
        <f>VLOOKUP(C3,parameters!$B$97:$D$142,3,FALSE)</f>
        <v>37</v>
      </c>
      <c r="G3" s="24">
        <f t="shared" ref="G3:G40" si="1">IF(ISNA(E3),999999,0)</f>
        <v>999999</v>
      </c>
      <c r="H3" s="24">
        <f t="shared" ref="H3:H40" si="2">SUM(F3:G3)</f>
        <v>1000036</v>
      </c>
      <c r="I3" s="24">
        <f t="shared" ref="I3:I40" si="3">_xlfn.RANK.AVG(H3,$H$2:$H$40,1)</f>
        <v>26</v>
      </c>
      <c r="J3" s="24">
        <f t="array" ref="J3">SUM(IF(H3&gt;$H$2:$H$40,1/COUNTIF($H$2:$H$40,$H$2:$H$40)))+1</f>
        <v>14</v>
      </c>
    </row>
    <row r="4" spans="1:10" x14ac:dyDescent="0.25">
      <c r="A4" s="24" t="e">
        <f t="shared" si="0"/>
        <v>#N/A</v>
      </c>
      <c r="B4" s="24" t="s">
        <v>78</v>
      </c>
      <c r="C4" s="26" t="s">
        <v>474</v>
      </c>
      <c r="D4" s="24" t="str">
        <f>VLOOKUP(C4,parameters!$B$97:$C$142,2,FALSE)</f>
        <v>Common Object</v>
      </c>
      <c r="E4" s="24" t="e">
        <f>IF(VLOOKUP(B4,'MOP vs Data Model'!$B$18:$B$46,1,FALSE)=B4,"YES","NO")</f>
        <v>#N/A</v>
      </c>
      <c r="F4" s="24">
        <f>VLOOKUP(C4,parameters!$B$97:$D$142,3,FALSE)</f>
        <v>32</v>
      </c>
      <c r="G4" s="24">
        <f t="shared" si="1"/>
        <v>999999</v>
      </c>
      <c r="H4" s="24">
        <f t="shared" si="2"/>
        <v>1000031</v>
      </c>
      <c r="I4" s="24">
        <f t="shared" si="3"/>
        <v>18.5</v>
      </c>
      <c r="J4" s="24">
        <f t="array" ref="J4">SUM(IF(H4&gt;$H$2:$H$40,1/COUNTIF($H$2:$H$40,$H$2:$H$40)))+1</f>
        <v>11</v>
      </c>
    </row>
    <row r="5" spans="1:10" x14ac:dyDescent="0.25">
      <c r="A5" s="24" t="e">
        <f t="shared" si="0"/>
        <v>#N/A</v>
      </c>
      <c r="B5" s="24" t="s">
        <v>78</v>
      </c>
      <c r="C5" s="26" t="s">
        <v>17</v>
      </c>
      <c r="D5" s="24" t="str">
        <f>VLOOKUP(C5,parameters!$B$97:$C$142,2,FALSE)</f>
        <v>Common Object</v>
      </c>
      <c r="E5" s="24" t="e">
        <f>IF(VLOOKUP(B5,'MOP vs Data Model'!$B$18:$B$46,1,FALSE)=B5,"YES","NO")</f>
        <v>#N/A</v>
      </c>
      <c r="F5" s="24">
        <f>VLOOKUP(C5,parameters!$B$97:$D$142,3,FALSE)</f>
        <v>44</v>
      </c>
      <c r="G5" s="24">
        <f t="shared" si="1"/>
        <v>999999</v>
      </c>
      <c r="H5" s="24">
        <f t="shared" si="2"/>
        <v>1000043</v>
      </c>
      <c r="I5" s="24">
        <f t="shared" si="3"/>
        <v>35.5</v>
      </c>
      <c r="J5" s="24">
        <f t="array" ref="J5">SUM(IF(H5&gt;$H$2:$H$40,1/COUNTIF($H$2:$H$40,$H$2:$H$40)))+1</f>
        <v>18</v>
      </c>
    </row>
    <row r="6" spans="1:10" x14ac:dyDescent="0.25">
      <c r="A6" s="24" t="e">
        <f t="shared" si="0"/>
        <v>#N/A</v>
      </c>
      <c r="B6" s="24" t="s">
        <v>469</v>
      </c>
      <c r="C6" s="26" t="s">
        <v>20</v>
      </c>
      <c r="D6" s="24" t="str">
        <f>VLOOKUP(C6,parameters!$B$97:$C$142,2,FALSE)</f>
        <v>Common Object</v>
      </c>
      <c r="E6" s="24" t="e">
        <f>IF(VLOOKUP(B6,'MOP vs Data Model'!$B$18:$B$46,1,FALSE)=B6,"YES","NO")</f>
        <v>#N/A</v>
      </c>
      <c r="F6" s="24">
        <f>VLOOKUP(C6,parameters!$B$97:$D$142,3,FALSE)</f>
        <v>36</v>
      </c>
      <c r="G6" s="24">
        <f t="shared" si="1"/>
        <v>999999</v>
      </c>
      <c r="H6" s="24">
        <f t="shared" si="2"/>
        <v>1000035</v>
      </c>
      <c r="I6" s="24">
        <f t="shared" si="3"/>
        <v>23.5</v>
      </c>
      <c r="J6" s="24">
        <f t="array" ref="J6">SUM(IF(H6&gt;$H$2:$H$40,1/COUNTIF($H$2:$H$40,$H$2:$H$40)))+1</f>
        <v>13.000000000000002</v>
      </c>
    </row>
    <row r="7" spans="1:10" x14ac:dyDescent="0.25">
      <c r="A7" s="24" t="e">
        <f t="shared" si="0"/>
        <v>#N/A</v>
      </c>
      <c r="B7" s="24" t="s">
        <v>469</v>
      </c>
      <c r="C7" s="26" t="s">
        <v>35</v>
      </c>
      <c r="D7" s="24" t="str">
        <f>VLOOKUP(C7,parameters!$B$97:$C$142,2,FALSE)</f>
        <v>Common Object</v>
      </c>
      <c r="E7" s="24" t="e">
        <f>IF(VLOOKUP(B7,'MOP vs Data Model'!$B$18:$B$46,1,FALSE)=B7,"YES","NO")</f>
        <v>#N/A</v>
      </c>
      <c r="F7" s="24">
        <f>VLOOKUP(C7,parameters!$B$97:$D$142,3,FALSE)</f>
        <v>37</v>
      </c>
      <c r="G7" s="24">
        <f t="shared" si="1"/>
        <v>999999</v>
      </c>
      <c r="H7" s="24">
        <f t="shared" si="2"/>
        <v>1000036</v>
      </c>
      <c r="I7" s="24">
        <f t="shared" si="3"/>
        <v>26</v>
      </c>
      <c r="J7" s="24">
        <f t="array" ref="J7">SUM(IF(H7&gt;$H$2:$H$40,1/COUNTIF($H$2:$H$40,$H$2:$H$40)))+1</f>
        <v>14</v>
      </c>
    </row>
    <row r="8" spans="1:10" s="28" customFormat="1" x14ac:dyDescent="0.25">
      <c r="A8" s="24" t="e">
        <f t="shared" si="0"/>
        <v>#N/A</v>
      </c>
      <c r="B8" s="24" t="s">
        <v>469</v>
      </c>
      <c r="C8" s="26" t="s">
        <v>12</v>
      </c>
      <c r="D8" s="24" t="str">
        <f>VLOOKUP(C8,parameters!$B$97:$C$142,2,FALSE)</f>
        <v>Common Object</v>
      </c>
      <c r="E8" s="24" t="e">
        <f>IF(VLOOKUP(B8,'MOP vs Data Model'!$B$18:$B$46,1,FALSE)=B8,"YES","NO")</f>
        <v>#N/A</v>
      </c>
      <c r="F8" s="24">
        <f>VLOOKUP(C8,parameters!$B$97:$D$142,3,FALSE)</f>
        <v>41</v>
      </c>
      <c r="G8" s="24">
        <f t="shared" si="1"/>
        <v>999999</v>
      </c>
      <c r="H8" s="24">
        <f t="shared" si="2"/>
        <v>1000040</v>
      </c>
      <c r="I8" s="24">
        <f t="shared" si="3"/>
        <v>30.5</v>
      </c>
      <c r="J8" s="24">
        <f t="array" ref="J8">SUM(IF(H8&gt;$H$2:$H$40,1/COUNTIF($H$2:$H$40,$H$2:$H$40)))+1</f>
        <v>15.999999999999998</v>
      </c>
    </row>
    <row r="9" spans="1:10" s="27" customFormat="1" x14ac:dyDescent="0.25">
      <c r="A9" s="24" t="e">
        <f t="shared" si="0"/>
        <v>#N/A</v>
      </c>
      <c r="B9" s="24" t="s">
        <v>469</v>
      </c>
      <c r="C9" s="26" t="s">
        <v>103</v>
      </c>
      <c r="D9" s="24" t="str">
        <f>VLOOKUP(C9,parameters!$B$97:$C$142,2,FALSE)</f>
        <v>Common Object</v>
      </c>
      <c r="E9" s="24" t="e">
        <f>IF(VLOOKUP(B9,'MOP vs Data Model'!$B$18:$B$46,1,FALSE)=B9,"YES","NO")</f>
        <v>#N/A</v>
      </c>
      <c r="F9" s="24">
        <f>VLOOKUP(C9,parameters!$B$97:$D$142,3,FALSE)</f>
        <v>35</v>
      </c>
      <c r="G9" s="24">
        <f t="shared" si="1"/>
        <v>999999</v>
      </c>
      <c r="H9" s="24">
        <f t="shared" si="2"/>
        <v>1000034</v>
      </c>
      <c r="I9" s="24">
        <f t="shared" si="3"/>
        <v>22</v>
      </c>
      <c r="J9" s="24">
        <f t="array" ref="J9">SUM(IF(H9&gt;$H$2:$H$40,1/COUNTIF($H$2:$H$40,$H$2:$H$40)))+1</f>
        <v>12</v>
      </c>
    </row>
    <row r="10" spans="1:10" x14ac:dyDescent="0.25">
      <c r="A10" s="24" t="e">
        <f t="shared" si="0"/>
        <v>#N/A</v>
      </c>
      <c r="B10" s="24" t="s">
        <v>469</v>
      </c>
      <c r="C10" s="26" t="s">
        <v>17</v>
      </c>
      <c r="D10" s="24" t="str">
        <f>VLOOKUP(C10,parameters!$B$97:$C$142,2,FALSE)</f>
        <v>Common Object</v>
      </c>
      <c r="E10" s="24" t="e">
        <f>IF(VLOOKUP(B10,'MOP vs Data Model'!$B$18:$B$46,1,FALSE)=B10,"YES","NO")</f>
        <v>#N/A</v>
      </c>
      <c r="F10" s="24">
        <f>VLOOKUP(C10,parameters!$B$97:$D$142,3,FALSE)</f>
        <v>44</v>
      </c>
      <c r="G10" s="24">
        <f t="shared" si="1"/>
        <v>999999</v>
      </c>
      <c r="H10" s="24">
        <f t="shared" si="2"/>
        <v>1000043</v>
      </c>
      <c r="I10" s="24">
        <f t="shared" si="3"/>
        <v>35.5</v>
      </c>
      <c r="J10" s="24">
        <f t="array" ref="J10">SUM(IF(H10&gt;$H$2:$H$40,1/COUNTIF($H$2:$H$40,$H$2:$H$40)))+1</f>
        <v>18</v>
      </c>
    </row>
    <row r="11" spans="1:10" x14ac:dyDescent="0.25">
      <c r="A11" s="24" t="e">
        <f t="shared" si="0"/>
        <v>#N/A</v>
      </c>
      <c r="B11" s="24" t="s">
        <v>251</v>
      </c>
      <c r="C11" s="26" t="s">
        <v>17</v>
      </c>
      <c r="D11" s="24" t="str">
        <f>VLOOKUP(C11,parameters!$B$97:$C$142,2,FALSE)</f>
        <v>Common Object</v>
      </c>
      <c r="E11" s="24" t="e">
        <f>IF(VLOOKUP(B11,'MOP vs Data Model'!$B$18:$B$46,1,FALSE)=B11,"YES","NO")</f>
        <v>#N/A</v>
      </c>
      <c r="F11" s="24">
        <f>VLOOKUP(C11,parameters!$B$97:$D$142,3,FALSE)</f>
        <v>44</v>
      </c>
      <c r="G11" s="24">
        <f t="shared" si="1"/>
        <v>999999</v>
      </c>
      <c r="H11" s="24">
        <f t="shared" si="2"/>
        <v>1000043</v>
      </c>
      <c r="I11" s="24">
        <f t="shared" si="3"/>
        <v>35.5</v>
      </c>
      <c r="J11" s="24">
        <f t="array" ref="J11">SUM(IF(H11&gt;$H$2:$H$40,1/COUNTIF($H$2:$H$40,$H$2:$H$40)))+1</f>
        <v>18</v>
      </c>
    </row>
    <row r="12" spans="1:10" s="28" customFormat="1" x14ac:dyDescent="0.25">
      <c r="A12" s="24" t="str">
        <f t="shared" si="0"/>
        <v>YES3</v>
      </c>
      <c r="B12" s="24" t="s">
        <v>356</v>
      </c>
      <c r="C12" s="26" t="s">
        <v>20</v>
      </c>
      <c r="D12" s="24" t="str">
        <f>VLOOKUP(C12,parameters!$B$97:$C$142,2,FALSE)</f>
        <v>Common Object</v>
      </c>
      <c r="E12" s="24" t="str">
        <f>IF(VLOOKUP(B12,'MOP vs Data Model'!$B$18:$B$46,1,FALSE)=B12,"YES","NO")</f>
        <v>YES</v>
      </c>
      <c r="F12" s="24">
        <f>VLOOKUP(C12,parameters!$B$97:$D$142,3,FALSE)</f>
        <v>36</v>
      </c>
      <c r="G12" s="24">
        <f t="shared" si="1"/>
        <v>0</v>
      </c>
      <c r="H12" s="24">
        <f t="shared" si="2"/>
        <v>36</v>
      </c>
      <c r="I12" s="24">
        <f t="shared" si="3"/>
        <v>4</v>
      </c>
      <c r="J12" s="24">
        <f t="array" ref="J12">SUM(IF(H12&gt;$H$2:$H$40,1/COUNTIF($H$2:$H$40,$H$2:$H$40)))+1</f>
        <v>3</v>
      </c>
    </row>
    <row r="13" spans="1:10" x14ac:dyDescent="0.25">
      <c r="A13" s="24" t="str">
        <f t="shared" si="0"/>
        <v>YES4</v>
      </c>
      <c r="B13" s="24" t="s">
        <v>356</v>
      </c>
      <c r="C13" s="26" t="s">
        <v>35</v>
      </c>
      <c r="D13" s="24" t="str">
        <f>VLOOKUP(C13,parameters!$B$97:$C$142,2,FALSE)</f>
        <v>Common Object</v>
      </c>
      <c r="E13" s="24" t="str">
        <f>IF(VLOOKUP(B13,'MOP vs Data Model'!$B$18:$B$46,1,FALSE)=B13,"YES","NO")</f>
        <v>YES</v>
      </c>
      <c r="F13" s="24">
        <f>VLOOKUP(C13,parameters!$B$97:$D$142,3,FALSE)</f>
        <v>37</v>
      </c>
      <c r="G13" s="24">
        <f t="shared" si="1"/>
        <v>0</v>
      </c>
      <c r="H13" s="24">
        <f t="shared" si="2"/>
        <v>37</v>
      </c>
      <c r="I13" s="24">
        <f t="shared" si="3"/>
        <v>5.5</v>
      </c>
      <c r="J13" s="24">
        <f t="array" ref="J13">SUM(IF(H13&gt;$H$2:$H$40,1/COUNTIF($H$2:$H$40,$H$2:$H$40)))+1</f>
        <v>4</v>
      </c>
    </row>
    <row r="14" spans="1:10" s="28" customFormat="1" x14ac:dyDescent="0.25">
      <c r="A14" s="24" t="str">
        <f t="shared" si="0"/>
        <v>YES5</v>
      </c>
      <c r="B14" s="24" t="s">
        <v>356</v>
      </c>
      <c r="C14" s="26" t="s">
        <v>57</v>
      </c>
      <c r="D14" s="24" t="str">
        <f>VLOOKUP(C14,parameters!$B$97:$C$142,2,FALSE)</f>
        <v>Common Object</v>
      </c>
      <c r="E14" s="24" t="str">
        <f>IF(VLOOKUP(B14,'MOP vs Data Model'!$B$18:$B$46,1,FALSE)=B14,"YES","NO")</f>
        <v>YES</v>
      </c>
      <c r="F14" s="24">
        <f>VLOOKUP(C14,parameters!$B$97:$D$142,3,FALSE)</f>
        <v>38</v>
      </c>
      <c r="G14" s="24">
        <f t="shared" si="1"/>
        <v>0</v>
      </c>
      <c r="H14" s="24">
        <f t="shared" si="2"/>
        <v>38</v>
      </c>
      <c r="I14" s="24">
        <f t="shared" si="3"/>
        <v>7.5</v>
      </c>
      <c r="J14" s="24">
        <f t="array" ref="J14">SUM(IF(H14&gt;$H$2:$H$40,1/COUNTIF($H$2:$H$40,$H$2:$H$40)))+1</f>
        <v>5</v>
      </c>
    </row>
    <row r="15" spans="1:10" s="28" customFormat="1" x14ac:dyDescent="0.25">
      <c r="A15" s="24" t="str">
        <f t="shared" si="0"/>
        <v>YES9</v>
      </c>
      <c r="B15" s="24" t="s">
        <v>356</v>
      </c>
      <c r="C15" s="26" t="s">
        <v>17</v>
      </c>
      <c r="D15" s="24" t="str">
        <f>VLOOKUP(C15,parameters!$B$97:$C$142,2,FALSE)</f>
        <v>Common Object</v>
      </c>
      <c r="E15" s="24" t="str">
        <f>IF(VLOOKUP(B15,'MOP vs Data Model'!$B$18:$B$46,1,FALSE)=B15,"YES","NO")</f>
        <v>YES</v>
      </c>
      <c r="F15" s="24">
        <f>VLOOKUP(C15,parameters!$B$97:$D$142,3,FALSE)</f>
        <v>44</v>
      </c>
      <c r="G15" s="24">
        <f t="shared" si="1"/>
        <v>0</v>
      </c>
      <c r="H15" s="24">
        <f t="shared" si="2"/>
        <v>44</v>
      </c>
      <c r="I15" s="24">
        <f t="shared" si="3"/>
        <v>13</v>
      </c>
      <c r="J15" s="24">
        <f t="array" ref="J15">SUM(IF(H15&gt;$H$2:$H$40,1/COUNTIF($H$2:$H$40,$H$2:$H$40)))+1</f>
        <v>9</v>
      </c>
    </row>
    <row r="16" spans="1:10" s="27" customFormat="1" x14ac:dyDescent="0.25">
      <c r="A16" s="24" t="str">
        <f t="shared" si="0"/>
        <v>YES7</v>
      </c>
      <c r="B16" s="24" t="s">
        <v>356</v>
      </c>
      <c r="C16" s="26" t="s">
        <v>12</v>
      </c>
      <c r="D16" s="24" t="str">
        <f>VLOOKUP(C16,parameters!$B$97:$C$142,2,FALSE)</f>
        <v>Common Object</v>
      </c>
      <c r="E16" s="24" t="str">
        <f>IF(VLOOKUP(B16,'MOP vs Data Model'!$B$18:$B$46,1,FALSE)=B16,"YES","NO")</f>
        <v>YES</v>
      </c>
      <c r="F16" s="24">
        <f>VLOOKUP(C16,parameters!$B$97:$D$142,3,FALSE)</f>
        <v>41</v>
      </c>
      <c r="G16" s="24">
        <f t="shared" si="1"/>
        <v>0</v>
      </c>
      <c r="H16" s="24">
        <f t="shared" si="2"/>
        <v>41</v>
      </c>
      <c r="I16" s="24">
        <f t="shared" si="3"/>
        <v>10</v>
      </c>
      <c r="J16" s="24">
        <f t="array" ref="J16">SUM(IF(H16&gt;$H$2:$H$40,1/COUNTIF($H$2:$H$40,$H$2:$H$40)))+1</f>
        <v>7</v>
      </c>
    </row>
    <row r="17" spans="1:10" s="27" customFormat="1" x14ac:dyDescent="0.25">
      <c r="A17" s="24" t="str">
        <f t="shared" si="0"/>
        <v>YES1</v>
      </c>
      <c r="B17" s="24" t="s">
        <v>356</v>
      </c>
      <c r="C17" s="26" t="s">
        <v>474</v>
      </c>
      <c r="D17" s="24" t="str">
        <f>VLOOKUP(C17,parameters!$B$97:$C$142,2,FALSE)</f>
        <v>Common Object</v>
      </c>
      <c r="E17" s="24" t="str">
        <f>IF(VLOOKUP(B17,'MOP vs Data Model'!$B$18:$B$46,1,FALSE)=B17,"YES","NO")</f>
        <v>YES</v>
      </c>
      <c r="F17" s="24">
        <f>VLOOKUP(C17,parameters!$B$97:$D$142,3,FALSE)</f>
        <v>32</v>
      </c>
      <c r="G17" s="24">
        <f t="shared" si="1"/>
        <v>0</v>
      </c>
      <c r="H17" s="24">
        <f t="shared" si="2"/>
        <v>32</v>
      </c>
      <c r="I17" s="24">
        <f t="shared" si="3"/>
        <v>1.5</v>
      </c>
      <c r="J17" s="24">
        <f t="array" ref="J17">SUM(IF(H17&gt;$H$2:$H$40,1/COUNTIF($H$2:$H$40,$H$2:$H$40)))+1</f>
        <v>1</v>
      </c>
    </row>
    <row r="18" spans="1:10" s="27" customFormat="1" x14ac:dyDescent="0.25">
      <c r="A18" s="24" t="str">
        <f t="shared" si="0"/>
        <v>YES2</v>
      </c>
      <c r="B18" s="24" t="s">
        <v>356</v>
      </c>
      <c r="C18" s="26" t="s">
        <v>103</v>
      </c>
      <c r="D18" s="24" t="str">
        <f>VLOOKUP(C18,parameters!$B$97:$C$142,2,FALSE)</f>
        <v>Common Object</v>
      </c>
      <c r="E18" s="24" t="str">
        <f>IF(VLOOKUP(B18,'MOP vs Data Model'!$B$18:$B$46,1,FALSE)=B18,"YES","NO")</f>
        <v>YES</v>
      </c>
      <c r="F18" s="24">
        <f>VLOOKUP(C18,parameters!$B$97:$D$142,3,FALSE)</f>
        <v>35</v>
      </c>
      <c r="G18" s="24">
        <f t="shared" si="1"/>
        <v>0</v>
      </c>
      <c r="H18" s="24">
        <f t="shared" si="2"/>
        <v>35</v>
      </c>
      <c r="I18" s="24">
        <f t="shared" si="3"/>
        <v>3</v>
      </c>
      <c r="J18" s="24">
        <f t="array" ref="J18">SUM(IF(H18&gt;$H$2:$H$40,1/COUNTIF($H$2:$H$40,$H$2:$H$40)))+1</f>
        <v>2</v>
      </c>
    </row>
    <row r="19" spans="1:10" x14ac:dyDescent="0.25">
      <c r="A19" s="24" t="str">
        <f t="shared" si="0"/>
        <v>YES10</v>
      </c>
      <c r="B19" s="24" t="s">
        <v>356</v>
      </c>
      <c r="C19" s="26" t="s">
        <v>42</v>
      </c>
      <c r="D19" s="24" t="str">
        <f>VLOOKUP(C19,parameters!$B$97:$C$142,2,FALSE)</f>
        <v>Common Object</v>
      </c>
      <c r="E19" s="24" t="str">
        <f>IF(VLOOKUP(B19,'MOP vs Data Model'!$B$18:$B$46,1,FALSE)=B19,"YES","NO")</f>
        <v>YES</v>
      </c>
      <c r="F19" s="24">
        <f>VLOOKUP(C19,parameters!$B$97:$D$142,3,FALSE)</f>
        <v>45</v>
      </c>
      <c r="G19" s="24">
        <f t="shared" si="1"/>
        <v>0</v>
      </c>
      <c r="H19" s="24">
        <f t="shared" si="2"/>
        <v>45</v>
      </c>
      <c r="I19" s="24">
        <f t="shared" si="3"/>
        <v>15</v>
      </c>
      <c r="J19" s="24">
        <f t="array" ref="J19">SUM(IF(H19&gt;$H$2:$H$40,1/COUNTIF($H$2:$H$40,$H$2:$H$40)))+1</f>
        <v>10</v>
      </c>
    </row>
    <row r="20" spans="1:10" x14ac:dyDescent="0.25">
      <c r="A20" s="24" t="e">
        <f t="shared" si="0"/>
        <v>#N/A</v>
      </c>
      <c r="B20" s="24" t="s">
        <v>34</v>
      </c>
      <c r="C20" s="26" t="s">
        <v>474</v>
      </c>
      <c r="D20" s="24" t="str">
        <f>VLOOKUP(C20,parameters!$B$97:$C$142,2,FALSE)</f>
        <v>Common Object</v>
      </c>
      <c r="E20" s="24" t="e">
        <f>IF(VLOOKUP(B20,'MOP vs Data Model'!$B$18:$B$46,1,FALSE)=B20,"YES","NO")</f>
        <v>#N/A</v>
      </c>
      <c r="F20" s="24">
        <f>VLOOKUP(C20,parameters!$B$97:$D$142,3,FALSE)</f>
        <v>32</v>
      </c>
      <c r="G20" s="24">
        <f t="shared" si="1"/>
        <v>999999</v>
      </c>
      <c r="H20" s="24">
        <f t="shared" si="2"/>
        <v>1000031</v>
      </c>
      <c r="I20" s="24">
        <f t="shared" si="3"/>
        <v>18.5</v>
      </c>
      <c r="J20" s="24">
        <f t="array" ref="J20">SUM(IF(H20&gt;$H$2:$H$40,1/COUNTIF($H$2:$H$40,$H$2:$H$40)))+1</f>
        <v>11</v>
      </c>
    </row>
    <row r="21" spans="1:10" x14ac:dyDescent="0.25">
      <c r="A21" s="24" t="e">
        <f t="shared" si="0"/>
        <v>#N/A</v>
      </c>
      <c r="B21" s="24" t="s">
        <v>34</v>
      </c>
      <c r="C21" s="26" t="s">
        <v>12</v>
      </c>
      <c r="D21" s="24" t="str">
        <f>VLOOKUP(C21,parameters!$B$97:$C$142,2,FALSE)</f>
        <v>Common Object</v>
      </c>
      <c r="E21" s="24" t="e">
        <f>IF(VLOOKUP(B21,'MOP vs Data Model'!$B$18:$B$46,1,FALSE)=B21,"YES","NO")</f>
        <v>#N/A</v>
      </c>
      <c r="F21" s="24">
        <f>VLOOKUP(C21,parameters!$B$97:$D$142,3,FALSE)</f>
        <v>41</v>
      </c>
      <c r="G21" s="24">
        <f t="shared" si="1"/>
        <v>999999</v>
      </c>
      <c r="H21" s="24">
        <f t="shared" si="2"/>
        <v>1000040</v>
      </c>
      <c r="I21" s="24">
        <f t="shared" si="3"/>
        <v>30.5</v>
      </c>
      <c r="J21" s="24">
        <f t="array" ref="J21">SUM(IF(H21&gt;$H$2:$H$40,1/COUNTIF($H$2:$H$40,$H$2:$H$40)))+1</f>
        <v>15.999999999999998</v>
      </c>
    </row>
    <row r="22" spans="1:10" x14ac:dyDescent="0.25">
      <c r="A22" s="24" t="e">
        <f t="shared" si="0"/>
        <v>#N/A</v>
      </c>
      <c r="B22" s="24" t="s">
        <v>470</v>
      </c>
      <c r="C22" s="26" t="s">
        <v>52</v>
      </c>
      <c r="D22" s="24" t="str">
        <f>VLOOKUP(C22,parameters!$B$97:$C$142,2,FALSE)</f>
        <v>Common Object</v>
      </c>
      <c r="E22" s="24" t="e">
        <f>IF(VLOOKUP(B22,'MOP vs Data Model'!$B$18:$B$46,1,FALSE)=B22,"YES","NO")</f>
        <v>#N/A</v>
      </c>
      <c r="F22" s="24">
        <f>VLOOKUP(C22,parameters!$B$97:$D$142,3,FALSE)</f>
        <v>42</v>
      </c>
      <c r="G22" s="24">
        <f t="shared" si="1"/>
        <v>999999</v>
      </c>
      <c r="H22" s="24">
        <f t="shared" si="2"/>
        <v>1000041</v>
      </c>
      <c r="I22" s="24">
        <f t="shared" si="3"/>
        <v>32</v>
      </c>
      <c r="J22" s="24">
        <f t="array" ref="J22">SUM(IF(H22&gt;$H$2:$H$40,1/COUNTIF($H$2:$H$40,$H$2:$H$40)))+1</f>
        <v>17</v>
      </c>
    </row>
    <row r="23" spans="1:10" x14ac:dyDescent="0.25">
      <c r="A23" s="24" t="e">
        <f t="shared" si="0"/>
        <v>#N/A</v>
      </c>
      <c r="B23" s="24" t="s">
        <v>470</v>
      </c>
      <c r="C23" s="26" t="s">
        <v>17</v>
      </c>
      <c r="D23" s="24" t="str">
        <f>VLOOKUP(C23,parameters!$B$97:$C$142,2,FALSE)</f>
        <v>Common Object</v>
      </c>
      <c r="E23" s="24" t="e">
        <f>IF(VLOOKUP(B23,'MOP vs Data Model'!$B$18:$B$46,1,FALSE)=B23,"YES","NO")</f>
        <v>#N/A</v>
      </c>
      <c r="F23" s="24">
        <f>VLOOKUP(C23,parameters!$B$97:$D$142,3,FALSE)</f>
        <v>44</v>
      </c>
      <c r="G23" s="24">
        <f t="shared" si="1"/>
        <v>999999</v>
      </c>
      <c r="H23" s="24">
        <f t="shared" si="2"/>
        <v>1000043</v>
      </c>
      <c r="I23" s="24">
        <f t="shared" si="3"/>
        <v>35.5</v>
      </c>
      <c r="J23" s="24">
        <f t="array" ref="J23">SUM(IF(H23&gt;$H$2:$H$40,1/COUNTIF($H$2:$H$40,$H$2:$H$40)))+1</f>
        <v>18</v>
      </c>
    </row>
    <row r="24" spans="1:10" x14ac:dyDescent="0.25">
      <c r="A24" s="24" t="e">
        <f t="shared" si="0"/>
        <v>#N/A</v>
      </c>
      <c r="B24" s="24" t="s">
        <v>175</v>
      </c>
      <c r="C24" s="26" t="s">
        <v>474</v>
      </c>
      <c r="D24" s="24" t="str">
        <f>VLOOKUP(C24,parameters!$B$97:$C$142,2,FALSE)</f>
        <v>Common Object</v>
      </c>
      <c r="E24" s="24" t="e">
        <f>IF(VLOOKUP(B24,'MOP vs Data Model'!$B$18:$B$46,1,FALSE)=B24,"YES","NO")</f>
        <v>#N/A</v>
      </c>
      <c r="F24" s="24">
        <f>VLOOKUP(C24,parameters!$B$97:$D$142,3,FALSE)</f>
        <v>32</v>
      </c>
      <c r="G24" s="24">
        <f t="shared" si="1"/>
        <v>999999</v>
      </c>
      <c r="H24" s="24">
        <f t="shared" si="2"/>
        <v>1000031</v>
      </c>
      <c r="I24" s="24">
        <f t="shared" si="3"/>
        <v>18.5</v>
      </c>
      <c r="J24" s="24">
        <f t="array" ref="J24">SUM(IF(H24&gt;$H$2:$H$40,1/COUNTIF($H$2:$H$40,$H$2:$H$40)))+1</f>
        <v>11</v>
      </c>
    </row>
    <row r="25" spans="1:10" s="28" customFormat="1" x14ac:dyDescent="0.25">
      <c r="A25" s="24" t="e">
        <f t="shared" si="0"/>
        <v>#N/A</v>
      </c>
      <c r="B25" s="24" t="s">
        <v>168</v>
      </c>
      <c r="C25" s="26" t="s">
        <v>474</v>
      </c>
      <c r="D25" s="24" t="str">
        <f>VLOOKUP(C25,parameters!$B$97:$C$142,2,FALSE)</f>
        <v>Common Object</v>
      </c>
      <c r="E25" s="24" t="e">
        <f>IF(VLOOKUP(B25,'MOP vs Data Model'!$B$18:$B$46,1,FALSE)=B25,"YES","NO")</f>
        <v>#N/A</v>
      </c>
      <c r="F25" s="24">
        <f>VLOOKUP(C25,parameters!$B$97:$D$142,3,FALSE)</f>
        <v>32</v>
      </c>
      <c r="G25" s="24">
        <f t="shared" si="1"/>
        <v>999999</v>
      </c>
      <c r="H25" s="24">
        <f t="shared" si="2"/>
        <v>1000031</v>
      </c>
      <c r="I25" s="24">
        <f t="shared" si="3"/>
        <v>18.5</v>
      </c>
      <c r="J25" s="24">
        <f t="array" ref="J25">SUM(IF(H25&gt;$H$2:$H$40,1/COUNTIF($H$2:$H$40,$H$2:$H$40)))+1</f>
        <v>11</v>
      </c>
    </row>
    <row r="26" spans="1:10" x14ac:dyDescent="0.25">
      <c r="A26" s="24" t="e">
        <f t="shared" si="0"/>
        <v>#N/A</v>
      </c>
      <c r="B26" s="24" t="s">
        <v>472</v>
      </c>
      <c r="C26" s="26" t="s">
        <v>20</v>
      </c>
      <c r="D26" s="24" t="str">
        <f>VLOOKUP(C26,parameters!$B$97:$C$142,2,FALSE)</f>
        <v>Common Object</v>
      </c>
      <c r="E26" s="24" t="e">
        <f>IF(VLOOKUP(B26,'MOP vs Data Model'!$B$18:$B$46,1,FALSE)=B26,"YES","NO")</f>
        <v>#N/A</v>
      </c>
      <c r="F26" s="24">
        <f>VLOOKUP(C26,parameters!$B$97:$D$142,3,FALSE)</f>
        <v>36</v>
      </c>
      <c r="G26" s="24">
        <f t="shared" si="1"/>
        <v>999999</v>
      </c>
      <c r="H26" s="24">
        <f t="shared" si="2"/>
        <v>1000035</v>
      </c>
      <c r="I26" s="24">
        <f t="shared" si="3"/>
        <v>23.5</v>
      </c>
      <c r="J26" s="24">
        <f t="array" ref="J26">SUM(IF(H26&gt;$H$2:$H$40,1/COUNTIF($H$2:$H$40,$H$2:$H$40)))+1</f>
        <v>13.000000000000002</v>
      </c>
    </row>
    <row r="27" spans="1:10" x14ac:dyDescent="0.25">
      <c r="A27" s="24" t="e">
        <f t="shared" si="0"/>
        <v>#N/A</v>
      </c>
      <c r="B27" s="24" t="s">
        <v>472</v>
      </c>
      <c r="C27" s="30" t="s">
        <v>57</v>
      </c>
      <c r="D27" s="24" t="str">
        <f>VLOOKUP(C27,parameters!$B$97:$C$142,2,FALSE)</f>
        <v>Common Object</v>
      </c>
      <c r="E27" s="24" t="e">
        <f>IF(VLOOKUP(B27,'MOP vs Data Model'!$B$18:$B$46,1,FALSE)=B27,"YES","NO")</f>
        <v>#N/A</v>
      </c>
      <c r="F27" s="24">
        <f>VLOOKUP(C27,parameters!$B$97:$D$142,3,FALSE)</f>
        <v>38</v>
      </c>
      <c r="G27" s="24">
        <f t="shared" si="1"/>
        <v>999999</v>
      </c>
      <c r="H27" s="24">
        <f t="shared" si="2"/>
        <v>1000037</v>
      </c>
      <c r="I27" s="24">
        <f t="shared" si="3"/>
        <v>28.5</v>
      </c>
      <c r="J27" s="24">
        <f t="array" ref="J27">SUM(IF(H27&gt;$H$2:$H$40,1/COUNTIF($H$2:$H$40,$H$2:$H$40)))+1</f>
        <v>14.999999999999998</v>
      </c>
    </row>
    <row r="28" spans="1:10" s="29" customFormat="1" x14ac:dyDescent="0.25">
      <c r="A28" s="24" t="e">
        <f t="shared" si="0"/>
        <v>#N/A</v>
      </c>
      <c r="B28" s="24" t="s">
        <v>472</v>
      </c>
      <c r="C28" s="26" t="s">
        <v>17</v>
      </c>
      <c r="D28" s="24" t="str">
        <f>VLOOKUP(C28,parameters!$B$97:$C$142,2,FALSE)</f>
        <v>Common Object</v>
      </c>
      <c r="E28" s="24" t="e">
        <f>IF(VLOOKUP(B28,'MOP vs Data Model'!$B$18:$B$46,1,FALSE)=B28,"YES","NO")</f>
        <v>#N/A</v>
      </c>
      <c r="F28" s="24">
        <f>VLOOKUP(C28,parameters!$B$97:$D$142,3,FALSE)</f>
        <v>44</v>
      </c>
      <c r="G28" s="24">
        <f t="shared" si="1"/>
        <v>999999</v>
      </c>
      <c r="H28" s="24">
        <f t="shared" si="2"/>
        <v>1000043</v>
      </c>
      <c r="I28" s="24">
        <f t="shared" si="3"/>
        <v>35.5</v>
      </c>
      <c r="J28" s="24">
        <f t="array" ref="J28">SUM(IF(H28&gt;$H$2:$H$40,1/COUNTIF($H$2:$H$40,$H$2:$H$40)))+1</f>
        <v>18</v>
      </c>
    </row>
    <row r="29" spans="1:10" x14ac:dyDescent="0.25">
      <c r="A29" s="24" t="e">
        <f t="shared" si="0"/>
        <v>#N/A</v>
      </c>
      <c r="B29" s="24" t="s">
        <v>472</v>
      </c>
      <c r="C29" s="26" t="s">
        <v>42</v>
      </c>
      <c r="D29" s="24" t="str">
        <f>VLOOKUP(C29,parameters!$B$97:$C$142,2,FALSE)</f>
        <v>Common Object</v>
      </c>
      <c r="E29" s="24" t="e">
        <f>IF(VLOOKUP(B29,'MOP vs Data Model'!$B$18:$B$46,1,FALSE)=B29,"YES","NO")</f>
        <v>#N/A</v>
      </c>
      <c r="F29" s="24">
        <f>VLOOKUP(C29,parameters!$B$97:$D$142,3,FALSE)</f>
        <v>45</v>
      </c>
      <c r="G29" s="24">
        <f t="shared" si="1"/>
        <v>999999</v>
      </c>
      <c r="H29" s="24">
        <f t="shared" si="2"/>
        <v>1000044</v>
      </c>
      <c r="I29" s="24">
        <f t="shared" si="3"/>
        <v>39</v>
      </c>
      <c r="J29" s="24">
        <f t="array" ref="J29">SUM(IF(H29&gt;$H$2:$H$40,1/COUNTIF($H$2:$H$40,$H$2:$H$40)))+1</f>
        <v>18.999999999999996</v>
      </c>
    </row>
    <row r="30" spans="1:10" x14ac:dyDescent="0.25">
      <c r="A30" s="24" t="str">
        <f t="shared" si="0"/>
        <v>YES1</v>
      </c>
      <c r="B30" s="24" t="s">
        <v>208</v>
      </c>
      <c r="C30" s="26" t="s">
        <v>474</v>
      </c>
      <c r="D30" s="24" t="str">
        <f>VLOOKUP(C30,parameters!$B$97:$C$142,2,FALSE)</f>
        <v>Common Object</v>
      </c>
      <c r="E30" s="24" t="str">
        <f>IF(VLOOKUP(B30,'MOP vs Data Model'!$B$18:$B$46,1,FALSE)=B30,"YES","NO")</f>
        <v>YES</v>
      </c>
      <c r="F30" s="24">
        <f>VLOOKUP(C30,parameters!$B$97:$D$142,3,FALSE)</f>
        <v>32</v>
      </c>
      <c r="G30" s="24">
        <f t="shared" si="1"/>
        <v>0</v>
      </c>
      <c r="H30" s="24">
        <f t="shared" si="2"/>
        <v>32</v>
      </c>
      <c r="I30" s="24">
        <f t="shared" si="3"/>
        <v>1.5</v>
      </c>
      <c r="J30" s="24">
        <f t="array" ref="J30">SUM(IF(H30&gt;$H$2:$H$40,1/COUNTIF($H$2:$H$40,$H$2:$H$40)))+1</f>
        <v>1</v>
      </c>
    </row>
    <row r="31" spans="1:10" x14ac:dyDescent="0.25">
      <c r="A31" s="24" t="str">
        <f t="shared" si="0"/>
        <v>YES9</v>
      </c>
      <c r="B31" s="24" t="s">
        <v>208</v>
      </c>
      <c r="C31" s="26" t="s">
        <v>17</v>
      </c>
      <c r="D31" s="24" t="str">
        <f>VLOOKUP(C31,parameters!$B$97:$C$142,2,FALSE)</f>
        <v>Common Object</v>
      </c>
      <c r="E31" s="24" t="str">
        <f>IF(VLOOKUP(B31,'MOP vs Data Model'!$B$18:$B$46,1,FALSE)=B31,"YES","NO")</f>
        <v>YES</v>
      </c>
      <c r="F31" s="24">
        <f>VLOOKUP(C31,parameters!$B$97:$D$142,3,FALSE)</f>
        <v>44</v>
      </c>
      <c r="G31" s="24">
        <f t="shared" si="1"/>
        <v>0</v>
      </c>
      <c r="H31" s="24">
        <f t="shared" si="2"/>
        <v>44</v>
      </c>
      <c r="I31" s="24">
        <f t="shared" si="3"/>
        <v>13</v>
      </c>
      <c r="J31" s="24">
        <f t="array" ref="J31">SUM(IF(H31&gt;$H$2:$H$40,1/COUNTIF($H$2:$H$40,$H$2:$H$40)))+1</f>
        <v>9</v>
      </c>
    </row>
    <row r="32" spans="1:10" x14ac:dyDescent="0.25">
      <c r="A32" s="24" t="str">
        <f t="shared" si="0"/>
        <v>YES6</v>
      </c>
      <c r="B32" s="24" t="s">
        <v>49</v>
      </c>
      <c r="C32" s="26" t="s">
        <v>80</v>
      </c>
      <c r="D32" s="24" t="str">
        <f>VLOOKUP(C32,parameters!$B$97:$C$142,2,FALSE)</f>
        <v>Common Object</v>
      </c>
      <c r="E32" s="24" t="str">
        <f>IF(VLOOKUP(B32,'MOP vs Data Model'!$B$18:$B$46,1,FALSE)=B32,"YES","NO")</f>
        <v>YES</v>
      </c>
      <c r="F32" s="24">
        <f>VLOOKUP(C32,parameters!$B$97:$D$142,3,FALSE)</f>
        <v>40</v>
      </c>
      <c r="G32" s="24">
        <f t="shared" si="1"/>
        <v>0</v>
      </c>
      <c r="H32" s="24">
        <f t="shared" si="2"/>
        <v>40</v>
      </c>
      <c r="I32" s="24">
        <f t="shared" si="3"/>
        <v>9</v>
      </c>
      <c r="J32" s="24">
        <f t="array" ref="J32">SUM(IF(H32&gt;$H$2:$H$40,1/COUNTIF($H$2:$H$40,$H$2:$H$40)))+1</f>
        <v>6</v>
      </c>
    </row>
    <row r="33" spans="1:10" s="28" customFormat="1" x14ac:dyDescent="0.25">
      <c r="A33" s="24" t="str">
        <f t="shared" si="0"/>
        <v>YES9</v>
      </c>
      <c r="B33" s="24" t="s">
        <v>49</v>
      </c>
      <c r="C33" s="26" t="s">
        <v>17</v>
      </c>
      <c r="D33" s="24" t="str">
        <f>VLOOKUP(C33,parameters!$B$97:$C$142,2,FALSE)</f>
        <v>Common Object</v>
      </c>
      <c r="E33" s="24" t="str">
        <f>IF(VLOOKUP(B33,'MOP vs Data Model'!$B$18:$B$46,1,FALSE)=B33,"YES","NO")</f>
        <v>YES</v>
      </c>
      <c r="F33" s="24">
        <f>VLOOKUP(C33,parameters!$B$97:$D$142,3,FALSE)</f>
        <v>44</v>
      </c>
      <c r="G33" s="24">
        <f t="shared" si="1"/>
        <v>0</v>
      </c>
      <c r="H33" s="24">
        <f t="shared" si="2"/>
        <v>44</v>
      </c>
      <c r="I33" s="24">
        <f t="shared" si="3"/>
        <v>13</v>
      </c>
      <c r="J33" s="24">
        <f t="array" ref="J33">SUM(IF(H33&gt;$H$2:$H$40,1/COUNTIF($H$2:$H$40,$H$2:$H$40)))+1</f>
        <v>9</v>
      </c>
    </row>
    <row r="34" spans="1:10" x14ac:dyDescent="0.25">
      <c r="A34" s="24" t="str">
        <f t="shared" si="0"/>
        <v>YES4</v>
      </c>
      <c r="B34" s="24" t="s">
        <v>49</v>
      </c>
      <c r="C34" s="26" t="s">
        <v>35</v>
      </c>
      <c r="D34" s="24" t="str">
        <f>VLOOKUP(C34,parameters!$B$97:$C$142,2,FALSE)</f>
        <v>Common Object</v>
      </c>
      <c r="E34" s="24" t="str">
        <f>IF(VLOOKUP(B34,'MOP vs Data Model'!$B$18:$B$46,1,FALSE)=B34,"YES","NO")</f>
        <v>YES</v>
      </c>
      <c r="F34" s="24">
        <f>VLOOKUP(C34,parameters!$B$97:$D$142,3,FALSE)</f>
        <v>37</v>
      </c>
      <c r="G34" s="24">
        <f t="shared" si="1"/>
        <v>0</v>
      </c>
      <c r="H34" s="24">
        <f t="shared" si="2"/>
        <v>37</v>
      </c>
      <c r="I34" s="24">
        <f t="shared" si="3"/>
        <v>5.5</v>
      </c>
      <c r="J34" s="24">
        <f t="array" ref="J34">SUM(IF(H34&gt;$H$2:$H$40,1/COUNTIF($H$2:$H$40,$H$2:$H$40)))+1</f>
        <v>4</v>
      </c>
    </row>
    <row r="35" spans="1:10" x14ac:dyDescent="0.25">
      <c r="A35" s="24" t="str">
        <f t="shared" si="0"/>
        <v>YES5</v>
      </c>
      <c r="B35" s="24" t="s">
        <v>49</v>
      </c>
      <c r="C35" s="26" t="s">
        <v>57</v>
      </c>
      <c r="D35" s="24" t="str">
        <f>VLOOKUP(C35,parameters!$B$97:$C$142,2,FALSE)</f>
        <v>Common Object</v>
      </c>
      <c r="E35" s="24" t="str">
        <f>IF(VLOOKUP(B35,'MOP vs Data Model'!$B$18:$B$46,1,FALSE)=B35,"YES","NO")</f>
        <v>YES</v>
      </c>
      <c r="F35" s="24">
        <f>VLOOKUP(C35,parameters!$B$97:$D$142,3,FALSE)</f>
        <v>38</v>
      </c>
      <c r="G35" s="24">
        <f t="shared" si="1"/>
        <v>0</v>
      </c>
      <c r="H35" s="24">
        <f t="shared" si="2"/>
        <v>38</v>
      </c>
      <c r="I35" s="24">
        <f t="shared" si="3"/>
        <v>7.5</v>
      </c>
      <c r="J35" s="24">
        <f t="array" ref="J35">SUM(IF(H35&gt;$H$2:$H$40,1/COUNTIF($H$2:$H$40,$H$2:$H$40)))+1</f>
        <v>5</v>
      </c>
    </row>
    <row r="36" spans="1:10" x14ac:dyDescent="0.25">
      <c r="A36" s="24" t="str">
        <f t="shared" si="0"/>
        <v>YES8</v>
      </c>
      <c r="B36" s="24" t="s">
        <v>49</v>
      </c>
      <c r="C36" s="26" t="s">
        <v>476</v>
      </c>
      <c r="D36" s="24" t="str">
        <f>VLOOKUP(C36,parameters!$B$97:$C$142,2,FALSE)</f>
        <v>Common Object</v>
      </c>
      <c r="E36" s="24" t="str">
        <f>IF(VLOOKUP(B36,'MOP vs Data Model'!$B$18:$B$46,1,FALSE)=B36,"YES","NO")</f>
        <v>YES</v>
      </c>
      <c r="F36" s="24">
        <f>VLOOKUP(C36,parameters!$B$97:$D$142,3,FALSE)</f>
        <v>43</v>
      </c>
      <c r="G36" s="24">
        <f t="shared" si="1"/>
        <v>0</v>
      </c>
      <c r="H36" s="24">
        <f t="shared" si="2"/>
        <v>43</v>
      </c>
      <c r="I36" s="24">
        <f t="shared" si="3"/>
        <v>11</v>
      </c>
      <c r="J36" s="24">
        <f t="array" ref="J36">SUM(IF(H36&gt;$H$2:$H$40,1/COUNTIF($H$2:$H$40,$H$2:$H$40)))+1</f>
        <v>8</v>
      </c>
    </row>
    <row r="37" spans="1:10" s="28" customFormat="1" x14ac:dyDescent="0.25">
      <c r="A37" s="24" t="e">
        <f t="shared" si="0"/>
        <v>#N/A</v>
      </c>
      <c r="B37" s="24" t="s">
        <v>56</v>
      </c>
      <c r="C37" s="26" t="s">
        <v>35</v>
      </c>
      <c r="D37" s="24" t="str">
        <f>VLOOKUP(C37,parameters!$B$97:$C$142,2,FALSE)</f>
        <v>Common Object</v>
      </c>
      <c r="E37" s="24" t="e">
        <f>IF(VLOOKUP(B37,'MOP vs Data Model'!$B$18:$B$46,1,FALSE)=B37,"YES","NO")</f>
        <v>#N/A</v>
      </c>
      <c r="F37" s="24">
        <f>VLOOKUP(C37,parameters!$B$97:$D$142,3,FALSE)</f>
        <v>37</v>
      </c>
      <c r="G37" s="24">
        <f t="shared" si="1"/>
        <v>999999</v>
      </c>
      <c r="H37" s="24">
        <f t="shared" si="2"/>
        <v>1000036</v>
      </c>
      <c r="I37" s="24">
        <f t="shared" si="3"/>
        <v>26</v>
      </c>
      <c r="J37" s="24">
        <f t="array" ref="J37">SUM(IF(H37&gt;$H$2:$H$40,1/COUNTIF($H$2:$H$40,$H$2:$H$40)))+1</f>
        <v>14</v>
      </c>
    </row>
    <row r="38" spans="1:10" x14ac:dyDescent="0.25">
      <c r="A38" s="24" t="e">
        <f t="shared" si="0"/>
        <v>#N/A</v>
      </c>
      <c r="B38" s="24" t="s">
        <v>56</v>
      </c>
      <c r="C38" s="26" t="s">
        <v>57</v>
      </c>
      <c r="D38" s="24" t="str">
        <f>VLOOKUP(C38,parameters!$B$97:$C$142,2,FALSE)</f>
        <v>Common Object</v>
      </c>
      <c r="E38" s="24" t="e">
        <f>IF(VLOOKUP(B38,'MOP vs Data Model'!$B$18:$B$46,1,FALSE)=B38,"YES","NO")</f>
        <v>#N/A</v>
      </c>
      <c r="F38" s="24">
        <f>VLOOKUP(C38,parameters!$B$97:$D$142,3,FALSE)</f>
        <v>38</v>
      </c>
      <c r="G38" s="24">
        <f t="shared" si="1"/>
        <v>999999</v>
      </c>
      <c r="H38" s="24">
        <f t="shared" si="2"/>
        <v>1000037</v>
      </c>
      <c r="I38" s="24">
        <f t="shared" si="3"/>
        <v>28.5</v>
      </c>
      <c r="J38" s="24">
        <f t="array" ref="J38">SUM(IF(H38&gt;$H$2:$H$40,1/COUNTIF($H$2:$H$40,$H$2:$H$40)))+1</f>
        <v>14.999999999999998</v>
      </c>
    </row>
    <row r="39" spans="1:10" x14ac:dyDescent="0.25">
      <c r="A39" s="24" t="e">
        <f t="shared" si="0"/>
        <v>#N/A</v>
      </c>
      <c r="B39" s="24" t="s">
        <v>56</v>
      </c>
      <c r="C39" s="26" t="s">
        <v>474</v>
      </c>
      <c r="D39" s="24" t="str">
        <f>VLOOKUP(C39,parameters!$B$97:$C$142,2,FALSE)</f>
        <v>Common Object</v>
      </c>
      <c r="E39" s="24" t="e">
        <f>IF(VLOOKUP(B39,'MOP vs Data Model'!$B$18:$B$46,1,FALSE)=B39,"YES","NO")</f>
        <v>#N/A</v>
      </c>
      <c r="F39" s="24">
        <f>VLOOKUP(C39,parameters!$B$97:$D$142,3,FALSE)</f>
        <v>32</v>
      </c>
      <c r="G39" s="24">
        <f t="shared" si="1"/>
        <v>999999</v>
      </c>
      <c r="H39" s="24">
        <f t="shared" si="2"/>
        <v>1000031</v>
      </c>
      <c r="I39" s="24">
        <f t="shared" si="3"/>
        <v>18.5</v>
      </c>
      <c r="J39" s="24">
        <f t="array" ref="J39">SUM(IF(H39&gt;$H$2:$H$40,1/COUNTIF($H$2:$H$40,$H$2:$H$40)))+1</f>
        <v>11</v>
      </c>
    </row>
    <row r="40" spans="1:10" x14ac:dyDescent="0.25">
      <c r="A40" s="24" t="e">
        <f t="shared" si="0"/>
        <v>#N/A</v>
      </c>
      <c r="B40" s="24" t="s">
        <v>56</v>
      </c>
      <c r="C40" s="26" t="s">
        <v>17</v>
      </c>
      <c r="D40" s="24" t="str">
        <f>VLOOKUP(C40,parameters!$B$97:$C$142,2,FALSE)</f>
        <v>Common Object</v>
      </c>
      <c r="E40" s="24" t="e">
        <f>IF(VLOOKUP(B40,'MOP vs Data Model'!$B$18:$B$46,1,FALSE)=B40,"YES","NO")</f>
        <v>#N/A</v>
      </c>
      <c r="F40" s="24">
        <f>VLOOKUP(C40,parameters!$B$97:$D$142,3,FALSE)</f>
        <v>44</v>
      </c>
      <c r="G40" s="24">
        <f t="shared" si="1"/>
        <v>999999</v>
      </c>
      <c r="H40" s="24">
        <f t="shared" si="2"/>
        <v>1000043</v>
      </c>
      <c r="I40" s="24">
        <f t="shared" si="3"/>
        <v>35.5</v>
      </c>
      <c r="J40" s="24">
        <f t="array" ref="J40">SUM(IF(H40&gt;$H$2:$H$40,1/COUNTIF($H$2:$H$40,$H$2:$H$40)))+1</f>
        <v>18</v>
      </c>
    </row>
    <row r="41" spans="1:10" x14ac:dyDescent="0.25">
      <c r="B41"/>
      <c r="C41"/>
    </row>
    <row r="42" spans="1:10" x14ac:dyDescent="0.25">
      <c r="B42"/>
      <c r="C42"/>
    </row>
    <row r="43" spans="1:10" s="28" customFormat="1" ht="12" customHeight="1" x14ac:dyDescent="0.25">
      <c r="B43"/>
      <c r="C43"/>
    </row>
    <row r="44" spans="1:10" x14ac:dyDescent="0.25">
      <c r="B44"/>
      <c r="C44"/>
    </row>
    <row r="45" spans="1:10" s="28" customFormat="1" x14ac:dyDescent="0.25">
      <c r="B45"/>
      <c r="C45"/>
    </row>
    <row r="46" spans="1:10" s="28" customFormat="1" x14ac:dyDescent="0.25">
      <c r="B46"/>
      <c r="C46"/>
    </row>
    <row r="47" spans="1:10" s="28" customFormat="1" x14ac:dyDescent="0.25">
      <c r="B47"/>
      <c r="C47"/>
    </row>
    <row r="48" spans="1:10" s="28" customFormat="1" x14ac:dyDescent="0.25">
      <c r="B48"/>
      <c r="C48"/>
    </row>
    <row r="49" spans="2:3" s="28" customFormat="1" x14ac:dyDescent="0.25">
      <c r="B49"/>
      <c r="C49"/>
    </row>
    <row r="50" spans="2:3" x14ac:dyDescent="0.25">
      <c r="B50"/>
      <c r="C50"/>
    </row>
    <row r="51" spans="2:3" x14ac:dyDescent="0.25">
      <c r="B51"/>
      <c r="C51"/>
    </row>
    <row r="52" spans="2:3" s="28" customFormat="1" ht="12" customHeight="1" x14ac:dyDescent="0.25">
      <c r="B52"/>
      <c r="C52"/>
    </row>
    <row r="53" spans="2:3" s="28" customFormat="1" ht="12" customHeight="1" x14ac:dyDescent="0.25">
      <c r="B53"/>
      <c r="C53"/>
    </row>
    <row r="54" spans="2:3" s="28" customFormat="1" ht="12" customHeight="1" x14ac:dyDescent="0.25">
      <c r="B54"/>
      <c r="C54"/>
    </row>
  </sheetData>
  <autoFilter ref="B1:E40" xr:uid="{4188A10B-C645-4683-92DC-43F25D0AB20D}"/>
  <dataConsolidate/>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19E1A94281B39742A6DD0364C22CE949" ma:contentTypeVersion="13" ma:contentTypeDescription="Create a new document." ma:contentTypeScope="" ma:versionID="a58bf8344867d6cc46cdf1b36b99bc08">
  <xsd:schema xmlns:xsd="http://www.w3.org/2001/XMLSchema" xmlns:xs="http://www.w3.org/2001/XMLSchema" xmlns:p="http://schemas.microsoft.com/office/2006/metadata/properties" xmlns:ns3="769476cd-566e-4806-b75e-8975985eab0f" xmlns:ns4="0f278ab2-35fe-444c-b912-6db89b0b1c9c" targetNamespace="http://schemas.microsoft.com/office/2006/metadata/properties" ma:root="true" ma:fieldsID="0caf8b6e34678a94c91b51718018c814" ns3:_="" ns4:_="">
    <xsd:import namespace="769476cd-566e-4806-b75e-8975985eab0f"/>
    <xsd:import namespace="0f278ab2-35fe-444c-b912-6db89b0b1c9c"/>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9476cd-566e-4806-b75e-8975985eab0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f278ab2-35fe-444c-b912-6db89b0b1c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8BD946-B59E-43C0-8E49-7AFB31DE2E07}">
  <ds:schemaRefs>
    <ds:schemaRef ds:uri="http://schemas.microsoft.com/PowerBIAddIn"/>
  </ds:schemaRefs>
</ds:datastoreItem>
</file>

<file path=customXml/itemProps2.xml><?xml version="1.0" encoding="utf-8"?>
<ds:datastoreItem xmlns:ds="http://schemas.openxmlformats.org/officeDocument/2006/customXml" ds:itemID="{B56FC695-E776-48EE-B6BC-C03D46A51722}">
  <ds:schemaRefs>
    <ds:schemaRef ds:uri="http://schemas.microsoft.com/sharepoint/v3/contenttype/forms"/>
  </ds:schemaRefs>
</ds:datastoreItem>
</file>

<file path=customXml/itemProps3.xml><?xml version="1.0" encoding="utf-8"?>
<ds:datastoreItem xmlns:ds="http://schemas.openxmlformats.org/officeDocument/2006/customXml" ds:itemID="{9974B4D0-71F9-4F10-9AB5-8A16A5D311E3}">
  <ds:schemaRefs>
    <ds:schemaRef ds:uri="http://purl.org/dc/elements/1.1/"/>
    <ds:schemaRef ds:uri="http://schemas.microsoft.com/office/2006/metadata/properties"/>
    <ds:schemaRef ds:uri="http://schemas.microsoft.com/office/infopath/2007/PartnerControls"/>
    <ds:schemaRef ds:uri="http://purl.org/dc/terms/"/>
    <ds:schemaRef ds:uri="0f278ab2-35fe-444c-b912-6db89b0b1c9c"/>
    <ds:schemaRef ds:uri="http://schemas.microsoft.com/office/2006/documentManagement/types"/>
    <ds:schemaRef ds:uri="769476cd-566e-4806-b75e-8975985eab0f"/>
    <ds:schemaRef ds:uri="http://schemas.openxmlformats.org/package/2006/metadata/core-properties"/>
    <ds:schemaRef ds:uri="http://www.w3.org/XML/1998/namespace"/>
    <ds:schemaRef ds:uri="http://purl.org/dc/dcmitype/"/>
  </ds:schemaRefs>
</ds:datastoreItem>
</file>

<file path=customXml/itemProps4.xml><?xml version="1.0" encoding="utf-8"?>
<ds:datastoreItem xmlns:ds="http://schemas.openxmlformats.org/officeDocument/2006/customXml" ds:itemID="{E0DB9FB0-4247-4D92-B953-73D4C96FB7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69476cd-566e-4806-b75e-8975985eab0f"/>
    <ds:schemaRef ds:uri="0f278ab2-35fe-444c-b912-6db89b0b1c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53</vt:i4>
      </vt:variant>
      <vt:variant>
        <vt:lpstr>Named Ranges</vt:lpstr>
      </vt:variant>
      <vt:variant>
        <vt:i4>20</vt:i4>
      </vt:variant>
    </vt:vector>
  </HeadingPairs>
  <TitlesOfParts>
    <vt:vector size="73" baseType="lpstr">
      <vt:lpstr>MOP vs Data Model</vt:lpstr>
      <vt:lpstr>Mapping DM MOP</vt:lpstr>
      <vt:lpstr>MOP Actions</vt:lpstr>
      <vt:lpstr>parameters</vt:lpstr>
      <vt:lpstr>VolumetricWeight</vt:lpstr>
      <vt:lpstr>Value</vt:lpstr>
      <vt:lpstr>Person</vt:lpstr>
      <vt:lpstr>OtherParty</vt:lpstr>
      <vt:lpstr>OtherIdentifier</vt:lpstr>
      <vt:lpstr>Location</vt:lpstr>
      <vt:lpstr>Geolocation</vt:lpstr>
      <vt:lpstr>ExternalReference</vt:lpstr>
      <vt:lpstr>Event</vt:lpstr>
      <vt:lpstr>Dimensions</vt:lpstr>
      <vt:lpstr>Country</vt:lpstr>
      <vt:lpstr>ContactOther</vt:lpstr>
      <vt:lpstr>Contact</vt:lpstr>
      <vt:lpstr>Company</vt:lpstr>
      <vt:lpstr>Branch</vt:lpstr>
      <vt:lpstr>Address</vt:lpstr>
      <vt:lpstr>Waybill</vt:lpstr>
      <vt:lpstr>ULD</vt:lpstr>
      <vt:lpstr>TransportSegment</vt:lpstr>
      <vt:lpstr>TransportMeans</vt:lpstr>
      <vt:lpstr>SpecialHandling</vt:lpstr>
      <vt:lpstr>Shipment</vt:lpstr>
      <vt:lpstr>ServiceRequest</vt:lpstr>
      <vt:lpstr>SecurityStatus</vt:lpstr>
      <vt:lpstr>Routing</vt:lpstr>
      <vt:lpstr>ReceivedFrom</vt:lpstr>
      <vt:lpstr>ReasonsForSecurityStatus</vt:lpstr>
      <vt:lpstr>Ratings</vt:lpstr>
      <vt:lpstr>Ranges</vt:lpstr>
      <vt:lpstr>QuoteResponse</vt:lpstr>
      <vt:lpstr>QuoteRequest</vt:lpstr>
      <vt:lpstr>Product</vt:lpstr>
      <vt:lpstr>Price</vt:lpstr>
      <vt:lpstr>Piece</vt:lpstr>
      <vt:lpstr>PackagingType</vt:lpstr>
      <vt:lpstr>Offer</vt:lpstr>
      <vt:lpstr>Item</vt:lpstr>
      <vt:lpstr>Insurance</vt:lpstr>
      <vt:lpstr>DangerousGoods</vt:lpstr>
      <vt:lpstr>CustomsInfo</vt:lpstr>
      <vt:lpstr>CO2CalcMethod</vt:lpstr>
      <vt:lpstr>Characteristics</vt:lpstr>
      <vt:lpstr>CarrierProduct</vt:lpstr>
      <vt:lpstr>BookingRequest</vt:lpstr>
      <vt:lpstr>Booking</vt:lpstr>
      <vt:lpstr>template-do-not-delete</vt:lpstr>
      <vt:lpstr>1R_logical_data-model-APR2020</vt:lpstr>
      <vt:lpstr>TechnicalSheet_Task_LO</vt:lpstr>
      <vt:lpstr>TechnicalSheet_Task_CO</vt:lpstr>
      <vt:lpstr>_ACT1</vt:lpstr>
      <vt:lpstr>_ACT10</vt:lpstr>
      <vt:lpstr>_ACT11</vt:lpstr>
      <vt:lpstr>_ACT12</vt:lpstr>
      <vt:lpstr>_ACT13</vt:lpstr>
      <vt:lpstr>_ACT14</vt:lpstr>
      <vt:lpstr>_ACT15</vt:lpstr>
      <vt:lpstr>_ACT16</vt:lpstr>
      <vt:lpstr>_ACT17</vt:lpstr>
      <vt:lpstr>_ACT18</vt:lpstr>
      <vt:lpstr>_ACT19</vt:lpstr>
      <vt:lpstr>_ACT2</vt:lpstr>
      <vt:lpstr>_ACT3</vt:lpstr>
      <vt:lpstr>_ACT4</vt:lpstr>
      <vt:lpstr>_ACT5</vt:lpstr>
      <vt:lpstr>_ACT6</vt:lpstr>
      <vt:lpstr>_ACT7</vt:lpstr>
      <vt:lpstr>_ACT8</vt:lpstr>
      <vt:lpstr>_ACT9</vt:lpstr>
      <vt:lpstr>_MOP_Activity</vt:lpstr>
    </vt:vector>
  </TitlesOfParts>
  <Manager/>
  <Company>IATA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Constantin Syridis</dc:creator>
  <cp:keywords/>
  <dc:description/>
  <cp:lastModifiedBy>David Sauv</cp:lastModifiedBy>
  <cp:revision/>
  <dcterms:created xsi:type="dcterms:W3CDTF">2007-09-19T07:14:49Z</dcterms:created>
  <dcterms:modified xsi:type="dcterms:W3CDTF">2020-07-09T12:34:16Z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0x01010019E1A94281B39742A6DD0364C22CE949</vt:lpwstr>
  </property>
</Properties>
</file>