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115" documentId="10_ncr:100000_{6A8A3781-F052-4F52-80D1-925D8DEB2732}" xr6:coauthVersionLast="36" xr6:coauthVersionMax="36" xr10:uidLastSave="{45957990-1312-41AF-A6C7-0C94FF0306B1}"/>
  <bookViews>
    <workbookView xWindow="0" yWindow="0" windowWidth="9570" windowHeight="1350" firstSheet="5" activeTab="8" xr2:uid="{00000000-000D-0000-FFFF-FFFF00000000}"/>
  </bookViews>
  <sheets>
    <sheet name="Info" sheetId="11" r:id="rId1"/>
    <sheet name="FarmingZones" sheetId="13" r:id="rId2"/>
    <sheet name="FarmingZonesLandCap" sheetId="30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YieldMatrix" sheetId="12" r:id="rId13"/>
    <sheet name="MaxCultureArea" sheetId="14" r:id="rId14"/>
  </sheets>
  <definedNames>
    <definedName name="_xlnm._FilterDatabase" localSheetId="1" hidden="1">FarmingZones!$A$22:$I$60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3" i="10" l="1"/>
  <c r="C326" i="30" l="1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L81" i="30"/>
  <c r="C81" i="30"/>
  <c r="L80" i="30"/>
  <c r="C80" i="30"/>
  <c r="L79" i="30"/>
  <c r="I79" i="30"/>
  <c r="L78" i="30"/>
  <c r="L77" i="30"/>
  <c r="L76" i="30"/>
  <c r="I76" i="30"/>
  <c r="L75" i="30"/>
  <c r="L74" i="30"/>
  <c r="L73" i="30"/>
  <c r="L72" i="30"/>
  <c r="I72" i="30"/>
  <c r="L71" i="30"/>
  <c r="L70" i="30"/>
  <c r="I70" i="30"/>
  <c r="L69" i="30"/>
  <c r="L68" i="30"/>
  <c r="I68" i="30"/>
  <c r="L67" i="30"/>
  <c r="I67" i="30"/>
  <c r="L66" i="30"/>
  <c r="I66" i="30"/>
  <c r="L65" i="30"/>
  <c r="L64" i="30"/>
  <c r="I64" i="30"/>
  <c r="L63" i="30"/>
  <c r="I63" i="30"/>
  <c r="N17" i="30"/>
  <c r="L17" i="30"/>
  <c r="J17" i="30"/>
  <c r="N16" i="30"/>
  <c r="L16" i="30"/>
  <c r="J16" i="30"/>
  <c r="N15" i="30"/>
  <c r="L15" i="30"/>
  <c r="J15" i="30"/>
  <c r="N14" i="30"/>
  <c r="L14" i="30"/>
  <c r="J14" i="30"/>
  <c r="N13" i="30"/>
  <c r="L13" i="30"/>
  <c r="J13" i="30"/>
  <c r="N12" i="30"/>
  <c r="L12" i="30"/>
  <c r="J12" i="30"/>
  <c r="N11" i="30"/>
  <c r="L11" i="30"/>
  <c r="J11" i="30"/>
  <c r="N10" i="30"/>
  <c r="L10" i="30"/>
  <c r="J10" i="30"/>
  <c r="G10" i="30"/>
  <c r="I81" i="30" s="1"/>
  <c r="N9" i="30"/>
  <c r="L9" i="30"/>
  <c r="J9" i="30"/>
  <c r="N8" i="30"/>
  <c r="L8" i="30"/>
  <c r="J8" i="30"/>
  <c r="N7" i="30"/>
  <c r="L7" i="30"/>
  <c r="J7" i="30"/>
  <c r="N6" i="30"/>
  <c r="L6" i="30"/>
  <c r="J6" i="30"/>
  <c r="N5" i="30"/>
  <c r="L5" i="30"/>
  <c r="J5" i="30"/>
  <c r="I65" i="30" l="1"/>
  <c r="I74" i="30"/>
  <c r="I80" i="30"/>
  <c r="I69" i="30"/>
  <c r="I71" i="30"/>
  <c r="I73" i="30"/>
  <c r="I75" i="30"/>
  <c r="I77" i="30"/>
  <c r="I78" i="30"/>
  <c r="G10" i="13" l="1"/>
  <c r="L8" i="16" l="1"/>
  <c r="E90" i="8" l="1"/>
  <c r="D90" i="8"/>
  <c r="O15" i="18" l="1"/>
  <c r="F50" i="18" s="1"/>
  <c r="O14" i="18"/>
  <c r="E50" i="18" s="1"/>
  <c r="O7" i="18"/>
  <c r="J53" i="18" s="1"/>
  <c r="O8" i="18"/>
  <c r="G52" i="18" s="1"/>
  <c r="O9" i="18"/>
  <c r="C48" i="18" s="1"/>
  <c r="O10" i="18"/>
  <c r="K55" i="18" s="1"/>
  <c r="O11" i="18"/>
  <c r="R47" i="18" s="1"/>
  <c r="O12" i="18"/>
  <c r="P58" i="18" s="1"/>
  <c r="O13" i="18"/>
  <c r="S52" i="18" s="1"/>
  <c r="O16" i="18"/>
  <c r="O17" i="18"/>
  <c r="I54" i="18" s="1"/>
  <c r="O6" i="18"/>
  <c r="D48" i="18" s="1"/>
  <c r="N9" i="18"/>
  <c r="C41" i="18" s="1"/>
  <c r="M14" i="18"/>
  <c r="E26" i="18" s="1"/>
  <c r="N14" i="18"/>
  <c r="E35" i="18" s="1"/>
  <c r="N7" i="18"/>
  <c r="J44" i="18" s="1"/>
  <c r="N8" i="18"/>
  <c r="G36" i="18" s="1"/>
  <c r="N10" i="18"/>
  <c r="N11" i="18"/>
  <c r="M36" i="18" s="1"/>
  <c r="N12" i="18"/>
  <c r="P40" i="18" s="1"/>
  <c r="N13" i="18"/>
  <c r="S37" i="18" s="1"/>
  <c r="N15" i="18"/>
  <c r="F37" i="18" s="1"/>
  <c r="N16" i="18"/>
  <c r="N17" i="18"/>
  <c r="I37" i="18" s="1"/>
  <c r="N6" i="18"/>
  <c r="D38" i="18" s="1"/>
  <c r="M7" i="18"/>
  <c r="J27" i="18" s="1"/>
  <c r="M8" i="18"/>
  <c r="G24" i="18" s="1"/>
  <c r="M9" i="18"/>
  <c r="C24" i="18" s="1"/>
  <c r="M10" i="18"/>
  <c r="K25" i="18" s="1"/>
  <c r="M11" i="18"/>
  <c r="M25" i="18" s="1"/>
  <c r="M12" i="18"/>
  <c r="P27" i="18" s="1"/>
  <c r="M13" i="18"/>
  <c r="S26" i="18" s="1"/>
  <c r="M15" i="18"/>
  <c r="F27" i="18" s="1"/>
  <c r="M16" i="18"/>
  <c r="N31" i="18" s="1"/>
  <c r="M17" i="18"/>
  <c r="I26" i="18" s="1"/>
  <c r="M6" i="18"/>
  <c r="Q24" i="18" s="1"/>
  <c r="M43" i="18" l="1"/>
  <c r="M41" i="18"/>
  <c r="R35" i="18"/>
  <c r="M35" i="18"/>
  <c r="J28" i="18"/>
  <c r="R43" i="18"/>
  <c r="H58" i="18"/>
  <c r="J56" i="18"/>
  <c r="E56" i="18"/>
  <c r="M30" i="18"/>
  <c r="R45" i="18"/>
  <c r="R39" i="18"/>
  <c r="M58" i="18"/>
  <c r="G54" i="18"/>
  <c r="H46" i="18"/>
  <c r="K33" i="18"/>
  <c r="F56" i="18"/>
  <c r="F52" i="18"/>
  <c r="R34" i="18"/>
  <c r="G33" i="18"/>
  <c r="H30" i="18"/>
  <c r="G58" i="18"/>
  <c r="I56" i="18"/>
  <c r="F54" i="18"/>
  <c r="E52" i="18"/>
  <c r="S49" i="18"/>
  <c r="K23" i="18"/>
  <c r="F32" i="18"/>
  <c r="N37" i="18"/>
  <c r="O46" i="18"/>
  <c r="O42" i="18"/>
  <c r="O38" i="18"/>
  <c r="O45" i="18"/>
  <c r="O41" i="18"/>
  <c r="O37" i="18"/>
  <c r="O44" i="18"/>
  <c r="O40" i="18"/>
  <c r="O36" i="18"/>
  <c r="O39" i="18"/>
  <c r="O35" i="18"/>
  <c r="O43" i="18"/>
  <c r="G35" i="18"/>
  <c r="M45" i="18"/>
  <c r="Q42" i="18"/>
  <c r="M34" i="18"/>
  <c r="P32" i="18"/>
  <c r="I31" i="18"/>
  <c r="K29" i="18"/>
  <c r="K58" i="18"/>
  <c r="F58" i="18"/>
  <c r="H56" i="18"/>
  <c r="C56" i="18"/>
  <c r="E54" i="18"/>
  <c r="C52" i="18"/>
  <c r="R49" i="18"/>
  <c r="C50" i="18"/>
  <c r="N26" i="18"/>
  <c r="O34" i="18"/>
  <c r="O30" i="18"/>
  <c r="O26" i="18"/>
  <c r="O33" i="18"/>
  <c r="O29" i="18"/>
  <c r="O25" i="18"/>
  <c r="O32" i="18"/>
  <c r="O28" i="18"/>
  <c r="O24" i="18"/>
  <c r="O23" i="18"/>
  <c r="O31" i="18"/>
  <c r="O27" i="18"/>
  <c r="D35" i="18"/>
  <c r="Q44" i="18"/>
  <c r="R41" i="18"/>
  <c r="G23" i="18"/>
  <c r="H34" i="18"/>
  <c r="J32" i="18"/>
  <c r="R30" i="18"/>
  <c r="G29" i="18"/>
  <c r="N58" i="18"/>
  <c r="O58" i="18"/>
  <c r="O54" i="18"/>
  <c r="O50" i="18"/>
  <c r="O57" i="18"/>
  <c r="O53" i="18"/>
  <c r="O49" i="18"/>
  <c r="O56" i="18"/>
  <c r="O52" i="18"/>
  <c r="O48" i="18"/>
  <c r="O55" i="18"/>
  <c r="O51" i="18"/>
  <c r="O47" i="18"/>
  <c r="J58" i="18"/>
  <c r="E58" i="18"/>
  <c r="G56" i="18"/>
  <c r="H54" i="18"/>
  <c r="C54" i="18"/>
  <c r="D50" i="18"/>
  <c r="P51" i="18"/>
  <c r="S57" i="18"/>
  <c r="N55" i="18"/>
  <c r="E47" i="18"/>
  <c r="N57" i="18"/>
  <c r="I53" i="18"/>
  <c r="G51" i="18"/>
  <c r="E49" i="18"/>
  <c r="L58" i="18"/>
  <c r="L57" i="18"/>
  <c r="L50" i="18"/>
  <c r="L49" i="18"/>
  <c r="L48" i="18"/>
  <c r="L47" i="18"/>
  <c r="L56" i="18"/>
  <c r="L55" i="18"/>
  <c r="L54" i="18"/>
  <c r="L53" i="18"/>
  <c r="L52" i="18"/>
  <c r="L51" i="18"/>
  <c r="M51" i="18"/>
  <c r="I51" i="18"/>
  <c r="F47" i="18"/>
  <c r="M57" i="18"/>
  <c r="J55" i="18"/>
  <c r="H53" i="18"/>
  <c r="F51" i="18"/>
  <c r="D49" i="18"/>
  <c r="S53" i="18"/>
  <c r="N51" i="18"/>
  <c r="H49" i="18"/>
  <c r="E44" i="18"/>
  <c r="E43" i="18"/>
  <c r="G47" i="18"/>
  <c r="K57" i="18"/>
  <c r="I55" i="18"/>
  <c r="G53" i="18"/>
  <c r="E51" i="18"/>
  <c r="C49" i="18"/>
  <c r="Q49" i="18"/>
  <c r="P53" i="18"/>
  <c r="M53" i="18"/>
  <c r="E31" i="18"/>
  <c r="P28" i="18"/>
  <c r="I47" i="18"/>
  <c r="I57" i="18"/>
  <c r="G55" i="18"/>
  <c r="E53" i="18"/>
  <c r="C51" i="18"/>
  <c r="R48" i="18"/>
  <c r="S51" i="18"/>
  <c r="Q51" i="18"/>
  <c r="Q53" i="18"/>
  <c r="Q55" i="18"/>
  <c r="Q57" i="18"/>
  <c r="H47" i="18"/>
  <c r="J47" i="18"/>
  <c r="H57" i="18"/>
  <c r="F55" i="18"/>
  <c r="D53" i="18"/>
  <c r="S50" i="18"/>
  <c r="Q48" i="18"/>
  <c r="M49" i="18"/>
  <c r="N53" i="18"/>
  <c r="H51" i="18"/>
  <c r="F28" i="18"/>
  <c r="K47" i="18"/>
  <c r="G57" i="18"/>
  <c r="E55" i="18"/>
  <c r="C53" i="18"/>
  <c r="R50" i="18"/>
  <c r="P48" i="18"/>
  <c r="D52" i="18"/>
  <c r="P49" i="18"/>
  <c r="C58" i="18"/>
  <c r="K49" i="18"/>
  <c r="F49" i="18"/>
  <c r="Q50" i="18"/>
  <c r="E40" i="18"/>
  <c r="I27" i="18"/>
  <c r="N47" i="18"/>
  <c r="E57" i="18"/>
  <c r="C55" i="18"/>
  <c r="R52" i="18"/>
  <c r="P50" i="18"/>
  <c r="M48" i="18"/>
  <c r="R53" i="18"/>
  <c r="E46" i="18"/>
  <c r="I49" i="18"/>
  <c r="M55" i="18"/>
  <c r="E41" i="18"/>
  <c r="N48" i="18"/>
  <c r="E27" i="18"/>
  <c r="P47" i="18"/>
  <c r="D57" i="18"/>
  <c r="S54" i="18"/>
  <c r="Q52" i="18"/>
  <c r="N50" i="18"/>
  <c r="K48" i="18"/>
  <c r="N49" i="18"/>
  <c r="K51" i="18"/>
  <c r="G49" i="18"/>
  <c r="D55" i="18"/>
  <c r="M39" i="18"/>
  <c r="R26" i="18"/>
  <c r="Q47" i="18"/>
  <c r="C57" i="18"/>
  <c r="R54" i="18"/>
  <c r="P52" i="18"/>
  <c r="M50" i="18"/>
  <c r="J48" i="18"/>
  <c r="D54" i="18"/>
  <c r="D58" i="18"/>
  <c r="P55" i="18"/>
  <c r="D47" i="18"/>
  <c r="J57" i="18"/>
  <c r="E42" i="18"/>
  <c r="M47" i="18"/>
  <c r="Q54" i="18"/>
  <c r="Q38" i="18"/>
  <c r="H26" i="18"/>
  <c r="S47" i="18"/>
  <c r="R56" i="18"/>
  <c r="P54" i="18"/>
  <c r="M52" i="18"/>
  <c r="J50" i="18"/>
  <c r="H48" i="18"/>
  <c r="D56" i="18"/>
  <c r="K53" i="18"/>
  <c r="F53" i="18"/>
  <c r="K50" i="18"/>
  <c r="E38" i="18"/>
  <c r="S58" i="18"/>
  <c r="Q56" i="18"/>
  <c r="N54" i="18"/>
  <c r="K52" i="18"/>
  <c r="I50" i="18"/>
  <c r="G48" i="18"/>
  <c r="J49" i="18"/>
  <c r="C47" i="18"/>
  <c r="D51" i="18"/>
  <c r="N27" i="18"/>
  <c r="S56" i="18"/>
  <c r="R37" i="18"/>
  <c r="G25" i="18"/>
  <c r="R58" i="18"/>
  <c r="P56" i="18"/>
  <c r="M54" i="18"/>
  <c r="J52" i="18"/>
  <c r="H50" i="18"/>
  <c r="F48" i="18"/>
  <c r="R55" i="18"/>
  <c r="J51" i="18"/>
  <c r="H55" i="18"/>
  <c r="F57" i="18"/>
  <c r="E39" i="18"/>
  <c r="N52" i="18"/>
  <c r="E37" i="18"/>
  <c r="P24" i="18"/>
  <c r="Q58" i="18"/>
  <c r="N56" i="18"/>
  <c r="K54" i="18"/>
  <c r="I52" i="18"/>
  <c r="G50" i="18"/>
  <c r="E48" i="18"/>
  <c r="E45" i="18"/>
  <c r="P57" i="18"/>
  <c r="S48" i="18"/>
  <c r="K24" i="18"/>
  <c r="L26" i="18"/>
  <c r="L33" i="18"/>
  <c r="L27" i="18"/>
  <c r="L25" i="18"/>
  <c r="L24" i="18"/>
  <c r="L34" i="18"/>
  <c r="L29" i="18"/>
  <c r="L23" i="18"/>
  <c r="L30" i="18"/>
  <c r="L28" i="18"/>
  <c r="L32" i="18"/>
  <c r="L31" i="18"/>
  <c r="I48" i="18"/>
  <c r="K36" i="18"/>
  <c r="L42" i="18"/>
  <c r="L46" i="18"/>
  <c r="L43" i="18"/>
  <c r="L41" i="18"/>
  <c r="L39" i="18"/>
  <c r="L40" i="18"/>
  <c r="L37" i="18"/>
  <c r="L45" i="18"/>
  <c r="L38" i="18"/>
  <c r="L35" i="18"/>
  <c r="L36" i="18"/>
  <c r="L44" i="18"/>
  <c r="E36" i="18"/>
  <c r="J24" i="18"/>
  <c r="M56" i="18"/>
  <c r="J54" i="18"/>
  <c r="H52" i="18"/>
  <c r="I58" i="18"/>
  <c r="R51" i="18"/>
  <c r="S55" i="18"/>
  <c r="R57" i="18"/>
  <c r="M26" i="18"/>
  <c r="F24" i="18"/>
  <c r="K56" i="18"/>
  <c r="Q25" i="18"/>
  <c r="C25" i="18"/>
  <c r="S35" i="18"/>
  <c r="F46" i="18"/>
  <c r="Q45" i="18"/>
  <c r="D45" i="18"/>
  <c r="D44" i="18"/>
  <c r="H43" i="18"/>
  <c r="F42" i="18"/>
  <c r="Q41" i="18"/>
  <c r="D41" i="18"/>
  <c r="D40" i="18"/>
  <c r="H39" i="18"/>
  <c r="F38" i="18"/>
  <c r="Q37" i="18"/>
  <c r="D37" i="18"/>
  <c r="D36" i="18"/>
  <c r="D23" i="18"/>
  <c r="H23" i="18"/>
  <c r="M23" i="18"/>
  <c r="R23" i="18"/>
  <c r="Q34" i="18"/>
  <c r="K34" i="18"/>
  <c r="G34" i="18"/>
  <c r="C34" i="18"/>
  <c r="P33" i="18"/>
  <c r="J33" i="18"/>
  <c r="F33" i="18"/>
  <c r="S32" i="18"/>
  <c r="N32" i="18"/>
  <c r="I32" i="18"/>
  <c r="E32" i="18"/>
  <c r="R31" i="18"/>
  <c r="M31" i="18"/>
  <c r="H31" i="18"/>
  <c r="D31" i="18"/>
  <c r="Q30" i="18"/>
  <c r="K30" i="18"/>
  <c r="G30" i="18"/>
  <c r="C30" i="18"/>
  <c r="P29" i="18"/>
  <c r="J29" i="18"/>
  <c r="F29" i="18"/>
  <c r="S28" i="18"/>
  <c r="N28" i="18"/>
  <c r="I28" i="18"/>
  <c r="E28" i="18"/>
  <c r="R27" i="18"/>
  <c r="M27" i="18"/>
  <c r="H27" i="18"/>
  <c r="D27" i="18"/>
  <c r="Q26" i="18"/>
  <c r="K26" i="18"/>
  <c r="G26" i="18"/>
  <c r="C26" i="18"/>
  <c r="P25" i="18"/>
  <c r="J25" i="18"/>
  <c r="F25" i="18"/>
  <c r="S24" i="18"/>
  <c r="N24" i="18"/>
  <c r="I24" i="18"/>
  <c r="E24" i="18"/>
  <c r="Q23" i="18"/>
  <c r="D34" i="18"/>
  <c r="C33" i="18"/>
  <c r="D30" i="18"/>
  <c r="D26" i="18"/>
  <c r="Q40" i="18"/>
  <c r="M37" i="18"/>
  <c r="Q36" i="18"/>
  <c r="E23" i="18"/>
  <c r="I23" i="18"/>
  <c r="N23" i="18"/>
  <c r="S23" i="18"/>
  <c r="P34" i="18"/>
  <c r="J34" i="18"/>
  <c r="F34" i="18"/>
  <c r="S33" i="18"/>
  <c r="N33" i="18"/>
  <c r="I33" i="18"/>
  <c r="E33" i="18"/>
  <c r="R32" i="18"/>
  <c r="M32" i="18"/>
  <c r="H32" i="18"/>
  <c r="D32" i="18"/>
  <c r="Q31" i="18"/>
  <c r="K31" i="18"/>
  <c r="G31" i="18"/>
  <c r="C31" i="18"/>
  <c r="P30" i="18"/>
  <c r="J30" i="18"/>
  <c r="F30" i="18"/>
  <c r="S29" i="18"/>
  <c r="N29" i="18"/>
  <c r="I29" i="18"/>
  <c r="E29" i="18"/>
  <c r="R28" i="18"/>
  <c r="M28" i="18"/>
  <c r="H28" i="18"/>
  <c r="D28" i="18"/>
  <c r="Q27" i="18"/>
  <c r="K27" i="18"/>
  <c r="G27" i="18"/>
  <c r="C27" i="18"/>
  <c r="P26" i="18"/>
  <c r="J26" i="18"/>
  <c r="F26" i="18"/>
  <c r="S25" i="18"/>
  <c r="N25" i="18"/>
  <c r="I25" i="18"/>
  <c r="E25" i="18"/>
  <c r="R24" i="18"/>
  <c r="M24" i="18"/>
  <c r="H24" i="18"/>
  <c r="D24" i="18"/>
  <c r="C23" i="18"/>
  <c r="Q33" i="18"/>
  <c r="S31" i="18"/>
  <c r="Q29" i="18"/>
  <c r="C29" i="18"/>
  <c r="S27" i="18"/>
  <c r="Q35" i="18"/>
  <c r="H35" i="18"/>
  <c r="Q46" i="18"/>
  <c r="D46" i="18"/>
  <c r="H45" i="18"/>
  <c r="F44" i="18"/>
  <c r="Q43" i="18"/>
  <c r="D43" i="18"/>
  <c r="D42" i="18"/>
  <c r="H41" i="18"/>
  <c r="F40" i="18"/>
  <c r="Q39" i="18"/>
  <c r="D39" i="18"/>
  <c r="H37" i="18"/>
  <c r="F36" i="18"/>
  <c r="C35" i="18"/>
  <c r="F23" i="18"/>
  <c r="J23" i="18"/>
  <c r="P23" i="18"/>
  <c r="S34" i="18"/>
  <c r="N34" i="18"/>
  <c r="I34" i="18"/>
  <c r="E34" i="18"/>
  <c r="R33" i="18"/>
  <c r="M33" i="18"/>
  <c r="H33" i="18"/>
  <c r="D33" i="18"/>
  <c r="Q32" i="18"/>
  <c r="K32" i="18"/>
  <c r="G32" i="18"/>
  <c r="C32" i="18"/>
  <c r="P31" i="18"/>
  <c r="J31" i="18"/>
  <c r="F31" i="18"/>
  <c r="S30" i="18"/>
  <c r="N30" i="18"/>
  <c r="I30" i="18"/>
  <c r="E30" i="18"/>
  <c r="R29" i="18"/>
  <c r="M29" i="18"/>
  <c r="H29" i="18"/>
  <c r="D29" i="18"/>
  <c r="Q28" i="18"/>
  <c r="K28" i="18"/>
  <c r="G28" i="18"/>
  <c r="C28" i="18"/>
  <c r="R25" i="18"/>
  <c r="H25" i="18"/>
  <c r="D25" i="18"/>
  <c r="J42" i="18"/>
  <c r="J40" i="18"/>
  <c r="P38" i="18"/>
  <c r="P36" i="18"/>
  <c r="K35" i="18"/>
  <c r="S46" i="18"/>
  <c r="N46" i="18"/>
  <c r="I46" i="18"/>
  <c r="K45" i="18"/>
  <c r="G45" i="18"/>
  <c r="S44" i="18"/>
  <c r="N44" i="18"/>
  <c r="I44" i="18"/>
  <c r="K43" i="18"/>
  <c r="G43" i="18"/>
  <c r="S42" i="18"/>
  <c r="N42" i="18"/>
  <c r="I42" i="18"/>
  <c r="K41" i="18"/>
  <c r="G41" i="18"/>
  <c r="S40" i="18"/>
  <c r="N40" i="18"/>
  <c r="I40" i="18"/>
  <c r="K39" i="18"/>
  <c r="G39" i="18"/>
  <c r="S38" i="18"/>
  <c r="N38" i="18"/>
  <c r="I38" i="18"/>
  <c r="K37" i="18"/>
  <c r="G37" i="18"/>
  <c r="S36" i="18"/>
  <c r="N36" i="18"/>
  <c r="I36" i="18"/>
  <c r="J46" i="18"/>
  <c r="P44" i="18"/>
  <c r="P42" i="18"/>
  <c r="J38" i="18"/>
  <c r="J36" i="18"/>
  <c r="P35" i="18"/>
  <c r="J35" i="18"/>
  <c r="F35" i="18"/>
  <c r="R46" i="18"/>
  <c r="M46" i="18"/>
  <c r="P45" i="18"/>
  <c r="J45" i="18"/>
  <c r="F45" i="18"/>
  <c r="R44" i="18"/>
  <c r="M44" i="18"/>
  <c r="H44" i="18"/>
  <c r="P43" i="18"/>
  <c r="J43" i="18"/>
  <c r="F43" i="18"/>
  <c r="R42" i="18"/>
  <c r="M42" i="18"/>
  <c r="H42" i="18"/>
  <c r="P41" i="18"/>
  <c r="J41" i="18"/>
  <c r="F41" i="18"/>
  <c r="R40" i="18"/>
  <c r="M40" i="18"/>
  <c r="H40" i="18"/>
  <c r="P39" i="18"/>
  <c r="J39" i="18"/>
  <c r="F39" i="18"/>
  <c r="R38" i="18"/>
  <c r="M38" i="18"/>
  <c r="H38" i="18"/>
  <c r="P37" i="18"/>
  <c r="J37" i="18"/>
  <c r="R36" i="18"/>
  <c r="H36" i="18"/>
  <c r="P46" i="18"/>
  <c r="N35" i="18"/>
  <c r="I35" i="18"/>
  <c r="K46" i="18"/>
  <c r="G46" i="18"/>
  <c r="S45" i="18"/>
  <c r="N45" i="18"/>
  <c r="I45" i="18"/>
  <c r="K44" i="18"/>
  <c r="G44" i="18"/>
  <c r="S43" i="18"/>
  <c r="N43" i="18"/>
  <c r="I43" i="18"/>
  <c r="K42" i="18"/>
  <c r="G42" i="18"/>
  <c r="S41" i="18"/>
  <c r="N41" i="18"/>
  <c r="I41" i="18"/>
  <c r="K40" i="18"/>
  <c r="G40" i="18"/>
  <c r="S39" i="18"/>
  <c r="N39" i="18"/>
  <c r="I39" i="18"/>
  <c r="K38" i="18"/>
  <c r="G38" i="18"/>
  <c r="C38" i="18"/>
  <c r="C43" i="18"/>
  <c r="C39" i="18"/>
  <c r="C45" i="18"/>
  <c r="C37" i="18"/>
  <c r="C46" i="18"/>
  <c r="C42" i="18"/>
  <c r="C44" i="18"/>
  <c r="C40" i="18"/>
  <c r="C36" i="18"/>
  <c r="J41" i="16" l="1"/>
  <c r="J53" i="16" s="1"/>
  <c r="J37" i="16" l="1"/>
  <c r="J49" i="16" s="1"/>
  <c r="S44" i="16"/>
  <c r="S56" i="16" s="1"/>
  <c r="S37" i="16"/>
  <c r="S49" i="16" s="1"/>
  <c r="S45" i="16"/>
  <c r="S57" i="16" s="1"/>
  <c r="S43" i="16"/>
  <c r="S55" i="16" s="1"/>
  <c r="S39" i="16"/>
  <c r="S51" i="16" s="1"/>
  <c r="S38" i="16"/>
  <c r="S50" i="16" s="1"/>
  <c r="Q45" i="16"/>
  <c r="Q57" i="16" s="1"/>
  <c r="Q44" i="16"/>
  <c r="Q56" i="16" s="1"/>
  <c r="Q43" i="16"/>
  <c r="Q55" i="16" s="1"/>
  <c r="Q39" i="16"/>
  <c r="Q51" i="16" s="1"/>
  <c r="Q38" i="16"/>
  <c r="Q50" i="16" s="1"/>
  <c r="Q37" i="16"/>
  <c r="Q49" i="16" s="1"/>
  <c r="P44" i="16"/>
  <c r="P56" i="16" s="1"/>
  <c r="P43" i="16"/>
  <c r="P55" i="16" s="1"/>
  <c r="P38" i="16"/>
  <c r="P50" i="16" s="1"/>
  <c r="P37" i="16"/>
  <c r="P49" i="16" s="1"/>
  <c r="P45" i="16"/>
  <c r="P57" i="16" s="1"/>
  <c r="P39" i="16"/>
  <c r="P51" i="16" s="1"/>
  <c r="J43" i="16"/>
  <c r="J55" i="16" s="1"/>
  <c r="J46" i="16"/>
  <c r="J58" i="16" s="1"/>
  <c r="J45" i="16"/>
  <c r="J57" i="16" s="1"/>
  <c r="J44" i="16"/>
  <c r="J56" i="16" s="1"/>
  <c r="J42" i="16"/>
  <c r="J54" i="16" s="1"/>
  <c r="J39" i="16"/>
  <c r="J51" i="16" s="1"/>
  <c r="J38" i="16"/>
  <c r="J50" i="16" s="1"/>
  <c r="J35" i="16"/>
  <c r="J47" i="16" s="1"/>
  <c r="J36" i="16"/>
  <c r="J48" i="16" s="1"/>
  <c r="J40" i="16"/>
  <c r="J52" i="16" s="1"/>
  <c r="M14" i="16"/>
  <c r="M15" i="16"/>
  <c r="M13" i="16"/>
  <c r="H45" i="16"/>
  <c r="H57" i="16" s="1"/>
  <c r="H44" i="16"/>
  <c r="H56" i="16" s="1"/>
  <c r="H43" i="16"/>
  <c r="H55" i="16" s="1"/>
  <c r="H39" i="16"/>
  <c r="H51" i="16" s="1"/>
  <c r="H38" i="16"/>
  <c r="H50" i="16" s="1"/>
  <c r="H37" i="16"/>
  <c r="H49" i="16" s="1"/>
  <c r="G45" i="16"/>
  <c r="G57" i="16" s="1"/>
  <c r="G44" i="16"/>
  <c r="G56" i="16" s="1"/>
  <c r="G43" i="16"/>
  <c r="G55" i="16" s="1"/>
  <c r="G39" i="16"/>
  <c r="G51" i="16" s="1"/>
  <c r="G38" i="16"/>
  <c r="G50" i="16" s="1"/>
  <c r="G37" i="16"/>
  <c r="G49" i="16" s="1"/>
  <c r="F45" i="16"/>
  <c r="F57" i="16" s="1"/>
  <c r="F44" i="16"/>
  <c r="F56" i="16" s="1"/>
  <c r="F43" i="16"/>
  <c r="F55" i="16" s="1"/>
  <c r="F39" i="16"/>
  <c r="F51" i="16" s="1"/>
  <c r="F38" i="16"/>
  <c r="F50" i="16" s="1"/>
  <c r="F37" i="16"/>
  <c r="F49" i="16" s="1"/>
  <c r="G16" i="16"/>
  <c r="K16" i="16"/>
  <c r="D45" i="16"/>
  <c r="D57" i="16" s="1"/>
  <c r="D44" i="16"/>
  <c r="D56" i="16" s="1"/>
  <c r="D43" i="16"/>
  <c r="D55" i="16" s="1"/>
  <c r="D39" i="16"/>
  <c r="D51" i="16" s="1"/>
  <c r="D38" i="16"/>
  <c r="D50" i="16" s="1"/>
  <c r="D37" i="16"/>
  <c r="D49" i="16" s="1"/>
  <c r="C45" i="16"/>
  <c r="C57" i="16" s="1"/>
  <c r="C44" i="16"/>
  <c r="C56" i="16" s="1"/>
  <c r="C43" i="16"/>
  <c r="C55" i="16" s="1"/>
  <c r="C39" i="16"/>
  <c r="C51" i="16" s="1"/>
  <c r="C38" i="16"/>
  <c r="C50" i="16" s="1"/>
  <c r="C37" i="16"/>
  <c r="C49" i="16" s="1"/>
  <c r="J16" i="16"/>
  <c r="I16" i="16"/>
  <c r="H16" i="16"/>
  <c r="C35" i="16" l="1"/>
  <c r="C47" i="16" s="1"/>
  <c r="C36" i="16"/>
  <c r="C48" i="16" s="1"/>
  <c r="O39" i="16"/>
  <c r="O51" i="16" s="1"/>
  <c r="O45" i="16"/>
  <c r="O57" i="16" s="1"/>
  <c r="O38" i="16"/>
  <c r="O50" i="16" s="1"/>
  <c r="O44" i="16"/>
  <c r="O56" i="16" s="1"/>
  <c r="O43" i="16"/>
  <c r="O55" i="16" s="1"/>
  <c r="O37" i="16"/>
  <c r="O49" i="16" s="1"/>
  <c r="L39" i="16"/>
  <c r="L51" i="16" s="1"/>
  <c r="L45" i="16"/>
  <c r="L57" i="16" s="1"/>
  <c r="L43" i="16"/>
  <c r="L55" i="16" s="1"/>
  <c r="L37" i="16"/>
  <c r="L49" i="16" s="1"/>
  <c r="L38" i="16"/>
  <c r="L50" i="16" s="1"/>
  <c r="L44" i="16"/>
  <c r="L56" i="16" s="1"/>
  <c r="G42" i="16"/>
  <c r="G54" i="16" s="1"/>
  <c r="E38" i="16"/>
  <c r="E50" i="16" s="1"/>
  <c r="K38" i="16"/>
  <c r="K50" i="16" s="1"/>
  <c r="R43" i="16"/>
  <c r="R55" i="16" s="1"/>
  <c r="F41" i="16"/>
  <c r="F53" i="16" s="1"/>
  <c r="Q35" i="16"/>
  <c r="Q47" i="16" s="1"/>
  <c r="S40" i="16"/>
  <c r="S52" i="16" s="1"/>
  <c r="R39" i="16"/>
  <c r="R51" i="16" s="1"/>
  <c r="C40" i="16"/>
  <c r="C52" i="16" s="1"/>
  <c r="F40" i="16"/>
  <c r="F52" i="16" s="1"/>
  <c r="F42" i="16"/>
  <c r="F54" i="16" s="1"/>
  <c r="F46" i="16"/>
  <c r="F58" i="16" s="1"/>
  <c r="M44" i="16"/>
  <c r="M56" i="16" s="1"/>
  <c r="E44" i="16"/>
  <c r="E56" i="16" s="1"/>
  <c r="N44" i="16"/>
  <c r="N56" i="16" s="1"/>
  <c r="D36" i="16"/>
  <c r="D48" i="16" s="1"/>
  <c r="D40" i="16"/>
  <c r="D52" i="16" s="1"/>
  <c r="I44" i="16"/>
  <c r="I56" i="16" s="1"/>
  <c r="R44" i="16"/>
  <c r="R56" i="16" s="1"/>
  <c r="K44" i="16"/>
  <c r="K56" i="16" s="1"/>
  <c r="G46" i="16"/>
  <c r="G58" i="16" s="1"/>
  <c r="H46" i="16"/>
  <c r="H58" i="16" s="1"/>
  <c r="P41" i="16"/>
  <c r="P53" i="16" s="1"/>
  <c r="C42" i="16"/>
  <c r="C54" i="16" s="1"/>
  <c r="C41" i="16"/>
  <c r="C53" i="16" s="1"/>
  <c r="D41" i="16"/>
  <c r="D53" i="16" s="1"/>
  <c r="D46" i="16"/>
  <c r="D58" i="16" s="1"/>
  <c r="F35" i="16"/>
  <c r="F47" i="16" s="1"/>
  <c r="G35" i="16"/>
  <c r="H35" i="16"/>
  <c r="H47" i="16" s="1"/>
  <c r="P36" i="16"/>
  <c r="P48" i="16" s="1"/>
  <c r="P42" i="16"/>
  <c r="P54" i="16" s="1"/>
  <c r="Q36" i="16"/>
  <c r="Q48" i="16" s="1"/>
  <c r="Q40" i="16"/>
  <c r="Q52" i="16" s="1"/>
  <c r="S36" i="16"/>
  <c r="S48" i="16" s="1"/>
  <c r="S41" i="16"/>
  <c r="S53" i="16" s="1"/>
  <c r="S46" i="16"/>
  <c r="S58" i="16" s="1"/>
  <c r="E45" i="16"/>
  <c r="E57" i="16" s="1"/>
  <c r="I37" i="16"/>
  <c r="I49" i="16" s="1"/>
  <c r="I45" i="16"/>
  <c r="I57" i="16" s="1"/>
  <c r="K37" i="16"/>
  <c r="K49" i="16" s="1"/>
  <c r="K45" i="16"/>
  <c r="K57" i="16" s="1"/>
  <c r="M37" i="16"/>
  <c r="M49" i="16" s="1"/>
  <c r="M45" i="16"/>
  <c r="M57" i="16" s="1"/>
  <c r="N37" i="16"/>
  <c r="N49" i="16" s="1"/>
  <c r="N45" i="16"/>
  <c r="N57" i="16" s="1"/>
  <c r="R37" i="16"/>
  <c r="R49" i="16" s="1"/>
  <c r="R45" i="16"/>
  <c r="R57" i="16" s="1"/>
  <c r="H42" i="16"/>
  <c r="H54" i="16" s="1"/>
  <c r="C46" i="16"/>
  <c r="C58" i="16" s="1"/>
  <c r="D42" i="16"/>
  <c r="D54" i="16" s="1"/>
  <c r="G36" i="16"/>
  <c r="G48" i="16" s="1"/>
  <c r="G40" i="16"/>
  <c r="G52" i="16" s="1"/>
  <c r="H36" i="16"/>
  <c r="H48" i="16" s="1"/>
  <c r="H40" i="16"/>
  <c r="H52" i="16" s="1"/>
  <c r="Q41" i="16"/>
  <c r="Q53" i="16" s="1"/>
  <c r="S42" i="16"/>
  <c r="S54" i="16" s="1"/>
  <c r="E37" i="16"/>
  <c r="E49" i="16" s="1"/>
  <c r="I38" i="16"/>
  <c r="I50" i="16" s="1"/>
  <c r="M38" i="16"/>
  <c r="M50" i="16" s="1"/>
  <c r="N38" i="16"/>
  <c r="N50" i="16" s="1"/>
  <c r="R38" i="16"/>
  <c r="R50" i="16" s="1"/>
  <c r="D35" i="16"/>
  <c r="D47" i="16" s="1"/>
  <c r="F36" i="16"/>
  <c r="F48" i="16" s="1"/>
  <c r="G41" i="16"/>
  <c r="G53" i="16" s="1"/>
  <c r="H41" i="16"/>
  <c r="H53" i="16" s="1"/>
  <c r="P40" i="16"/>
  <c r="P52" i="16" s="1"/>
  <c r="P46" i="16"/>
  <c r="P58" i="16" s="1"/>
  <c r="Q42" i="16"/>
  <c r="Q54" i="16" s="1"/>
  <c r="Q46" i="16"/>
  <c r="Q58" i="16" s="1"/>
  <c r="E43" i="16"/>
  <c r="E55" i="16" s="1"/>
  <c r="E39" i="16"/>
  <c r="E51" i="16" s="1"/>
  <c r="I39" i="16"/>
  <c r="I51" i="16" s="1"/>
  <c r="I43" i="16"/>
  <c r="I55" i="16" s="1"/>
  <c r="K39" i="16"/>
  <c r="K51" i="16" s="1"/>
  <c r="K43" i="16"/>
  <c r="K55" i="16" s="1"/>
  <c r="M39" i="16"/>
  <c r="M51" i="16" s="1"/>
  <c r="M43" i="16"/>
  <c r="M55" i="16" s="1"/>
  <c r="N39" i="16"/>
  <c r="N51" i="16" s="1"/>
  <c r="N43" i="16"/>
  <c r="N55" i="16" s="1"/>
  <c r="M16" i="16"/>
  <c r="P35" i="16"/>
  <c r="P47" i="16" s="1"/>
  <c r="S35" i="16"/>
  <c r="S47" i="16" s="1"/>
  <c r="O35" i="16" l="1"/>
  <c r="O47" i="16" s="1"/>
  <c r="O46" i="16"/>
  <c r="O58" i="16" s="1"/>
  <c r="O42" i="16"/>
  <c r="O54" i="16" s="1"/>
  <c r="N35" i="16"/>
  <c r="N47" i="16" s="1"/>
  <c r="O41" i="16"/>
  <c r="O53" i="16" s="1"/>
  <c r="O36" i="16"/>
  <c r="O48" i="16" s="1"/>
  <c r="O40" i="16"/>
  <c r="O52" i="16" s="1"/>
  <c r="G47" i="16"/>
  <c r="L40" i="16"/>
  <c r="L52" i="16" s="1"/>
  <c r="L42" i="16"/>
  <c r="L54" i="16" s="1"/>
  <c r="L46" i="16"/>
  <c r="L58" i="16" s="1"/>
  <c r="L41" i="16"/>
  <c r="L53" i="16" s="1"/>
  <c r="L36" i="16"/>
  <c r="L48" i="16" s="1"/>
  <c r="L35" i="16"/>
  <c r="L47" i="16" s="1"/>
  <c r="R40" i="16"/>
  <c r="R52" i="16" s="1"/>
  <c r="R36" i="16"/>
  <c r="R48" i="16" s="1"/>
  <c r="N40" i="16"/>
  <c r="N52" i="16" s="1"/>
  <c r="N36" i="16"/>
  <c r="N48" i="16" s="1"/>
  <c r="M40" i="16"/>
  <c r="M52" i="16" s="1"/>
  <c r="M36" i="16"/>
  <c r="M48" i="16" s="1"/>
  <c r="K40" i="16"/>
  <c r="K52" i="16" s="1"/>
  <c r="K36" i="16"/>
  <c r="K48" i="16" s="1"/>
  <c r="I40" i="16"/>
  <c r="I52" i="16" s="1"/>
  <c r="I35" i="16"/>
  <c r="I47" i="16" s="1"/>
  <c r="E40" i="16"/>
  <c r="E52" i="16" s="1"/>
  <c r="E35" i="16"/>
  <c r="E47" i="16" s="1"/>
  <c r="I36" i="16"/>
  <c r="I48" i="16" s="1"/>
  <c r="R35" i="16"/>
  <c r="R47" i="16" s="1"/>
  <c r="M35" i="16"/>
  <c r="M47" i="16" s="1"/>
  <c r="K35" i="16"/>
  <c r="K47" i="16" s="1"/>
  <c r="R46" i="16"/>
  <c r="R58" i="16" s="1"/>
  <c r="R42" i="16"/>
  <c r="R54" i="16" s="1"/>
  <c r="N46" i="16"/>
  <c r="N58" i="16" s="1"/>
  <c r="N42" i="16"/>
  <c r="N54" i="16" s="1"/>
  <c r="M46" i="16"/>
  <c r="M58" i="16" s="1"/>
  <c r="M42" i="16"/>
  <c r="M54" i="16" s="1"/>
  <c r="K46" i="16"/>
  <c r="K58" i="16" s="1"/>
  <c r="K42" i="16"/>
  <c r="K54" i="16" s="1"/>
  <c r="I46" i="16"/>
  <c r="I58" i="16" s="1"/>
  <c r="I42" i="16"/>
  <c r="I54" i="16" s="1"/>
  <c r="E46" i="16"/>
  <c r="E58" i="16" s="1"/>
  <c r="E42" i="16"/>
  <c r="E54" i="16" s="1"/>
  <c r="R41" i="16"/>
  <c r="R53" i="16" s="1"/>
  <c r="N41" i="16"/>
  <c r="N53" i="16" s="1"/>
  <c r="M41" i="16"/>
  <c r="M53" i="16" s="1"/>
  <c r="K41" i="16"/>
  <c r="K53" i="16" s="1"/>
  <c r="I41" i="16"/>
  <c r="I53" i="16" s="1"/>
  <c r="E41" i="16"/>
  <c r="E53" i="16" s="1"/>
  <c r="E36" i="16"/>
  <c r="E48" i="16" s="1"/>
  <c r="L9" i="16" l="1"/>
  <c r="M9" i="16" s="1"/>
  <c r="L10" i="16"/>
  <c r="M10" i="16" s="1"/>
  <c r="N28" i="19" l="1"/>
  <c r="N27" i="19"/>
  <c r="N26" i="19"/>
  <c r="N25" i="19"/>
  <c r="N24" i="19"/>
  <c r="N23" i="19"/>
</calcChain>
</file>

<file path=xl/sharedStrings.xml><?xml version="1.0" encoding="utf-8"?>
<sst xmlns="http://schemas.openxmlformats.org/spreadsheetml/2006/main" count="1517" uniqueCount="395">
  <si>
    <t>units:</t>
  </si>
  <si>
    <t>comment:</t>
  </si>
  <si>
    <t>Crops</t>
  </si>
  <si>
    <t>ncrop</t>
  </si>
  <si>
    <t>aIrrgLoss</t>
  </si>
  <si>
    <t>aIrrgCost</t>
  </si>
  <si>
    <t>$/m³</t>
  </si>
  <si>
    <t>-</t>
  </si>
  <si>
    <t>$/t</t>
  </si>
  <si>
    <t>rice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</si>
  <si>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</si>
  <si>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</si>
  <si>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</si>
  <si>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</si>
  <si>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</si>
  <si>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</si>
  <si>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</si>
  <si>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</si>
  <si>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</si>
  <si>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</si>
  <si>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</si>
  <si>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</si>
  <si>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</si>
  <si>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</si>
  <si>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</si>
  <si>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</si>
  <si>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</si>
  <si>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</si>
  <si>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</si>
  <si>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</si>
  <si>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</si>
  <si>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</si>
  <si>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</si>
  <si>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</si>
  <si>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</si>
  <si>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</si>
  <si>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</si>
  <si>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</si>
  <si>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</si>
  <si>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</si>
  <si>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</si>
  <si>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</si>
  <si>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</si>
  <si>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</si>
  <si>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</si>
  <si>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</si>
  <si>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</si>
  <si>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</si>
  <si>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</si>
  <si>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</si>
  <si>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</si>
  <si>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</si>
  <si>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</si>
  <si>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</si>
  <si>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</si>
  <si>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</si>
  <si>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</si>
  <si>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</si>
  <si>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</si>
  <si>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</si>
  <si>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</si>
  <si>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</si>
  <si>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</si>
  <si>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</si>
  <si>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</si>
  <si>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</si>
  <si>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</si>
  <si>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</si>
  <si>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</si>
  <si>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</si>
  <si>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</si>
  <si>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</si>
  <si>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</si>
  <si>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</si>
  <si>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</si>
  <si>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</si>
  <si>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</si>
  <si>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</si>
  <si>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</si>
  <si>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</si>
  <si>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</si>
  <si>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FzDelta</t>
  </si>
  <si>
    <t>FzTete</t>
  </si>
  <si>
    <t>FzMupata</t>
  </si>
  <si>
    <t>FzLuangwa</t>
  </si>
  <si>
    <t>FzKariba</t>
  </si>
  <si>
    <t>FzKafue</t>
  </si>
  <si>
    <t>FzCuando</t>
  </si>
  <si>
    <t>FzBaroste</t>
  </si>
  <si>
    <t>FzLuanginga</t>
  </si>
  <si>
    <t>FzLungue</t>
  </si>
  <si>
    <t>FzUpperZambezi</t>
  </si>
  <si>
    <t>FzKabompo</t>
  </si>
  <si>
    <t>Mozambique</t>
  </si>
  <si>
    <t>Malawi</t>
  </si>
  <si>
    <t>Zambia</t>
  </si>
  <si>
    <t>Zimbabwe</t>
  </si>
  <si>
    <t>Angola</t>
  </si>
  <si>
    <t>SumMaize</t>
  </si>
  <si>
    <t>WinWheat</t>
  </si>
  <si>
    <t>Vegetables</t>
  </si>
  <si>
    <t>Sugarcane</t>
  </si>
  <si>
    <t>Soybeans</t>
  </si>
  <si>
    <t>SumRice</t>
  </si>
  <si>
    <t>WinRice</t>
  </si>
  <si>
    <t>maize</t>
  </si>
  <si>
    <t>vegetable</t>
  </si>
  <si>
    <t>sugarcane</t>
  </si>
  <si>
    <t>CmAngola</t>
  </si>
  <si>
    <t>CmBotswana</t>
  </si>
  <si>
    <t>CmMalawi</t>
  </si>
  <si>
    <t>CmMozambique</t>
  </si>
  <si>
    <t>CmTanzania</t>
  </si>
  <si>
    <t>CmZimbabwe</t>
  </si>
  <si>
    <t>http://www.fao.org/docrep/016/i2800e/i2800e.pdf</t>
  </si>
  <si>
    <t>http://www.fao.org/faostat/en/#data/QC</t>
  </si>
  <si>
    <t>http://www.grainsa.co.za/images/Articles/2012-03/wheat_03.jpg</t>
  </si>
  <si>
    <t>#Farm types</t>
  </si>
  <si>
    <t>Update</t>
  </si>
  <si>
    <t>FdYearRice</t>
  </si>
  <si>
    <t>FdWheatMaize</t>
  </si>
  <si>
    <t>FdYearSugar</t>
  </si>
  <si>
    <t>FdVegeMaize</t>
  </si>
  <si>
    <t>FdSumRice</t>
  </si>
  <si>
    <t>FdSumMaize</t>
  </si>
  <si>
    <t>REM: use equiped area insted of irrigated to avoid double count</t>
  </si>
  <si>
    <t>CmZambia</t>
  </si>
  <si>
    <t>http://www.fao.org/land-water/databases-and-software/crop-information/maize/en/</t>
  </si>
  <si>
    <t>Info on crops</t>
  </si>
  <si>
    <t>http://www.fao.org/faostat/en/#data/TP</t>
  </si>
  <si>
    <t>FzLakeMalawiTAZ</t>
  </si>
  <si>
    <t>FzLakeMalawiMLW</t>
  </si>
  <si>
    <t>Tanzania</t>
  </si>
  <si>
    <t>Main cultures: World bank report 3 p103</t>
  </si>
  <si>
    <t>source: world bank vol 4 p 116</t>
  </si>
  <si>
    <t>aKc</t>
  </si>
  <si>
    <t>KafueUp</t>
  </si>
  <si>
    <t>fzone_type</t>
  </si>
  <si>
    <t>SOURCES</t>
  </si>
  <si>
    <t>EXTRA CALCULATIONS/DATA</t>
  </si>
  <si>
    <t>base</t>
  </si>
  <si>
    <t>Scenario</t>
  </si>
  <si>
    <t>ObsWaterCons</t>
  </si>
  <si>
    <t>#Observed net water abstraction</t>
  </si>
  <si>
    <t>OnlyCols</t>
  </si>
  <si>
    <t>cassava</t>
  </si>
  <si>
    <t>fruits</t>
  </si>
  <si>
    <t>pulses</t>
  </si>
  <si>
    <t>roots</t>
  </si>
  <si>
    <t>oilseeds</t>
  </si>
  <si>
    <t>stimulants</t>
  </si>
  <si>
    <t>Fruits</t>
  </si>
  <si>
    <t>Sorghum</t>
  </si>
  <si>
    <t>Stimulants</t>
  </si>
  <si>
    <t>Cassava</t>
  </si>
  <si>
    <t>FdStimulants</t>
  </si>
  <si>
    <t>FdFruits</t>
  </si>
  <si>
    <t>FdSorgBean</t>
  </si>
  <si>
    <t>FdSoybeans</t>
  </si>
  <si>
    <t>http://www.fao.org/docrep/X0490E/x0490e0b.htm</t>
  </si>
  <si>
    <t>FdCassava</t>
  </si>
  <si>
    <t>FdSorghum</t>
  </si>
  <si>
    <t>Yields</t>
  </si>
  <si>
    <t>IrrTanzania</t>
  </si>
  <si>
    <t>IrrAngola</t>
  </si>
  <si>
    <t>IrrZimbabwe</t>
  </si>
  <si>
    <t>IrrZambia</t>
  </si>
  <si>
    <t>IrrMalawi</t>
  </si>
  <si>
    <t>IrrMozambique</t>
  </si>
  <si>
    <t>RnTanzania</t>
  </si>
  <si>
    <t>RnAngola</t>
  </si>
  <si>
    <t>RnZimbabwe</t>
  </si>
  <si>
    <t>RnZambia</t>
  </si>
  <si>
    <t>RnMalawi</t>
  </si>
  <si>
    <t>RnMozambique</t>
  </si>
  <si>
    <t>Farm types</t>
  </si>
  <si>
    <t>#Irrigation</t>
  </si>
  <si>
    <t>FarmTypes</t>
  </si>
  <si>
    <t>WinMaize</t>
  </si>
  <si>
    <t>Groundnut</t>
  </si>
  <si>
    <t>FdYearMaize</t>
  </si>
  <si>
    <t>Potato</t>
  </si>
  <si>
    <t>FdPotato</t>
  </si>
  <si>
    <t>FdPotatoNut</t>
  </si>
  <si>
    <t>FdSoyWheat</t>
  </si>
  <si>
    <t>cereals</t>
  </si>
  <si>
    <t>Botswana</t>
  </si>
  <si>
    <t>=average of other countires because of missing data</t>
  </si>
  <si>
    <t>CulCost</t>
  </si>
  <si>
    <t>ReturnFlows</t>
  </si>
  <si>
    <t>Average</t>
  </si>
  <si>
    <t>https://stats.oecd.org/viewhtml.aspx?datasetcode=HIGH_AGLINK_2016&amp;lang=en</t>
  </si>
  <si>
    <t>wheat</t>
  </si>
  <si>
    <t>subsahara</t>
  </si>
  <si>
    <t xml:space="preserve">REM: </t>
  </si>
  <si>
    <t>average</t>
  </si>
  <si>
    <t>strange wheat yield for zambia</t>
  </si>
  <si>
    <t>othergrain</t>
  </si>
  <si>
    <t>find data average crop used otherwise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</si>
  <si>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</si>
  <si>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</si>
  <si>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</si>
  <si>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</si>
  <si>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</si>
  <si>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</si>
  <si>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</si>
  <si>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</si>
  <si>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</si>
  <si>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</si>
  <si>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 xml:space="preserve">REM: most likely in the table p102 Tete(2) and Lake Malawi(3) have been inverted </t>
  </si>
  <si>
    <t>(as otherwise do not fit national stats p 103)</t>
  </si>
  <si>
    <t>Tobacco</t>
  </si>
  <si>
    <t>highdev</t>
  </si>
  <si>
    <t>BASE</t>
  </si>
  <si>
    <t>IRRDEV</t>
  </si>
  <si>
    <t>HIGHDEV</t>
  </si>
  <si>
    <t>5,2 10^6 ha</t>
  </si>
  <si>
    <t>World bank vol 3 p100</t>
  </si>
  <si>
    <t xml:space="preserve">Total water abstraction for agriculture </t>
  </si>
  <si>
    <t>3,234 10^6 m³</t>
  </si>
  <si>
    <t>World bank vol 3 p104 (also per catchment)</t>
  </si>
  <si>
    <t>irrdev</t>
  </si>
  <si>
    <t>FzKaribaBOT</t>
  </si>
  <si>
    <t>FzLowerShire</t>
  </si>
  <si>
    <t>FzKafueUp</t>
  </si>
  <si>
    <t>FzHarare</t>
  </si>
  <si>
    <t>FzTeteZIM</t>
  </si>
  <si>
    <t>LandCap</t>
  </si>
  <si>
    <t>KafueFlat</t>
  </si>
  <si>
    <t>Harare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</si>
  <si>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</si>
  <si>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</si>
  <si>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</si>
  <si>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</si>
  <si>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</si>
  <si>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</si>
  <si>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</si>
  <si>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RFCuando</t>
  </si>
  <si>
    <t>RFBaroste</t>
  </si>
  <si>
    <t>RFLungue</t>
  </si>
  <si>
    <t>RFLuanginga</t>
  </si>
  <si>
    <t>RFUpperZambezi</t>
  </si>
  <si>
    <t>RFKabompo</t>
  </si>
  <si>
    <t>RFKaribaBOT</t>
  </si>
  <si>
    <t>RFLowerShire</t>
  </si>
  <si>
    <t>RFKafueUp</t>
  </si>
  <si>
    <t>RFHarare</t>
  </si>
  <si>
    <t>LowerShire</t>
  </si>
  <si>
    <t>Irrigated (ha)</t>
  </si>
  <si>
    <t>FzKafueFlat</t>
  </si>
  <si>
    <t>Rainfed (net ha)</t>
  </si>
  <si>
    <t>RF</t>
  </si>
  <si>
    <t>RFKafueFlat</t>
  </si>
  <si>
    <t>Growth</t>
  </si>
  <si>
    <t>Years</t>
  </si>
  <si>
    <t>FzMazowe</t>
  </si>
  <si>
    <t>Mazowe</t>
  </si>
  <si>
    <t>RFMazowe</t>
  </si>
  <si>
    <t>FdMaizeSorg</t>
  </si>
  <si>
    <t>FdMaizeSoy</t>
  </si>
  <si>
    <t>FdPotatoBean</t>
  </si>
  <si>
    <t>FdRiceMaize</t>
  </si>
  <si>
    <t>FdNutMaize</t>
  </si>
  <si>
    <t>FdVegeBeans</t>
  </si>
  <si>
    <t>FdCassavaNut</t>
  </si>
  <si>
    <t>FdCassavaWheat</t>
  </si>
  <si>
    <t>http://www.fao.org/land-water/databases-and-software/crop-information/</t>
  </si>
  <si>
    <t>$/ha</t>
  </si>
  <si>
    <t>nmaxarea</t>
  </si>
  <si>
    <t>nYIELD</t>
  </si>
  <si>
    <t>FdSorgVege</t>
  </si>
  <si>
    <t>fzone_cmarket</t>
  </si>
  <si>
    <t>base_2030</t>
  </si>
  <si>
    <t>irrdev_2030</t>
  </si>
  <si>
    <t>highdev_2030</t>
  </si>
  <si>
    <t>future2030</t>
  </si>
  <si>
    <t>amaiz</t>
  </si>
  <si>
    <t>asorg</t>
  </si>
  <si>
    <t>arice</t>
  </si>
  <si>
    <t>apuls</t>
  </si>
  <si>
    <t>agnut</t>
  </si>
  <si>
    <t>acass</t>
  </si>
  <si>
    <t>aroot</t>
  </si>
  <si>
    <t>avege</t>
  </si>
  <si>
    <t>asugr</t>
  </si>
  <si>
    <t>atoba</t>
  </si>
  <si>
    <t>afrui</t>
  </si>
  <si>
    <t>MOZ_with_Labour</t>
  </si>
  <si>
    <t>awhea</t>
  </si>
  <si>
    <t>MAL_with_Labour</t>
  </si>
  <si>
    <t>MOZ_noLabour</t>
  </si>
  <si>
    <t>MAL_noLabour</t>
  </si>
  <si>
    <t>SAM MATRIX</t>
  </si>
  <si>
    <t>MOZ_noUneducated</t>
  </si>
  <si>
    <t>MAL-noUndeducated</t>
  </si>
  <si>
    <t>AVERAGE</t>
  </si>
  <si>
    <t>noUneducated</t>
  </si>
  <si>
    <t>noLabour</t>
  </si>
  <si>
    <t>nculcostscenario</t>
  </si>
  <si>
    <t>nolabour</t>
  </si>
  <si>
    <t>withLabour</t>
  </si>
  <si>
    <t>withlabour</t>
  </si>
  <si>
    <t>SumBeans</t>
  </si>
  <si>
    <t>WinBeans</t>
  </si>
  <si>
    <t>FdSumBeans</t>
  </si>
  <si>
    <t>future2050</t>
  </si>
  <si>
    <t>Rainfed (net ha) corrected to 5.2</t>
  </si>
  <si>
    <t>Rainfed agriculture</t>
  </si>
  <si>
    <t>base_2050</t>
  </si>
  <si>
    <t>irrdev_2050</t>
  </si>
  <si>
    <t>tobacco</t>
  </si>
  <si>
    <t>FdTobacco</t>
  </si>
  <si>
    <t>growth</t>
  </si>
  <si>
    <t>av</t>
  </si>
  <si>
    <t>Mha</t>
  </si>
  <si>
    <t>Mm³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</si>
  <si>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</si>
  <si>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</si>
  <si>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</si>
  <si>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</si>
  <si>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</si>
  <si>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>aIrrgLoss: Zambezi world bank vol 4: p118</t>
  </si>
  <si>
    <t>aLandCap: IFPRI SPAM data (https://harvestchoice.org/products/data)</t>
  </si>
  <si>
    <t>REM: Kariba and Mupata are considered as only part of Zimbabwe as infact 90% of irrigated land belongs Zimbabwe</t>
  </si>
  <si>
    <t>Other:</t>
  </si>
  <si>
    <t>#SCENARIOS</t>
  </si>
  <si>
    <t xml:space="preserve">aLandCap in 2030, 2050: OECD/FAO data (https://stats.oecd.org/viewhtml.aspx?datasetcode=HIGH_AGLINK_2016&amp;lang=en) </t>
  </si>
  <si>
    <t>Import and export value:</t>
  </si>
  <si>
    <t xml:space="preserve">Growth rate (-/year) OECD DATA </t>
  </si>
  <si>
    <t>Yield growth probably includes development of irrigation</t>
  </si>
  <si>
    <t>REM: We consider two farm types per country: Rainfed and Irrigated</t>
  </si>
  <si>
    <t>This is to represent different yields, cultivation costs …</t>
  </si>
  <si>
    <t>https://www.ifpri.org/publications?keyword=Social+accounting+matrix&amp;ss_search_author=&amp;sm_content_subtype_to_terms=All&amp;sort_by=ds_year</t>
  </si>
  <si>
    <t>Total economic flows divided by total cultivated area the corresponding year</t>
  </si>
  <si>
    <t>Averaged for all countries</t>
  </si>
  <si>
    <t xml:space="preserve">Hard coded: nmix is from 1 to n </t>
  </si>
  <si>
    <t>some informations: WB vol 4 p 54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</si>
  <si>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</si>
  <si>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</si>
  <si>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</si>
  <si>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</si>
  <si>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REM:</t>
  </si>
  <si>
    <t>Kc: specific crop coefficient FAO 56</t>
  </si>
  <si>
    <t>kY: yield water response coefficient FAO 33</t>
  </si>
  <si>
    <t>Kc: World bank report, volume 4, p 116</t>
  </si>
  <si>
    <t xml:space="preserve">http://www.fao.org/land-water/databases-and-software/crop-information/en/ </t>
  </si>
  <si>
    <t>#Crop specific coefficient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</si>
  <si>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</si>
  <si>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</si>
  <si>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</si>
  <si>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</si>
  <si>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</si>
  <si>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</si>
  <si>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</si>
  <si>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</si>
  <si>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99: dummy parameter for no constraint</t>
  </si>
  <si>
    <t>The remaining area (non represented crops) is shared among these crops</t>
  </si>
  <si>
    <t xml:space="preserve">https://harvestchoice.org/products/data </t>
  </si>
  <si>
    <t>Alternative source (for existing area) :</t>
  </si>
  <si>
    <t>FdGroundnut</t>
  </si>
  <si>
    <t>FdVegetables</t>
  </si>
  <si>
    <t>FdWinWheat</t>
  </si>
  <si>
    <t>Collection of cultures within a year, representing multiple crops per year</t>
  </si>
  <si>
    <t>SAM matrices for Mozamique and Malawi combined with FAOstat data</t>
  </si>
  <si>
    <t xml:space="preserve">REM: All combinations that make sense calendar wise </t>
  </si>
  <si>
    <t>binary</t>
  </si>
  <si>
    <t>t/ha</t>
  </si>
  <si>
    <t>Growth Phases, with yield factor (kY) and crop coefficient (Kc)</t>
  </si>
  <si>
    <t>Growth phases of the different cultures</t>
  </si>
  <si>
    <t>Cassava assumed same as potato for Ky, as no data found</t>
  </si>
  <si>
    <t>kY: FAO 66 p 12</t>
  </si>
  <si>
    <t>land costs might be excluded as the model represents an internal market for agricultural land</t>
  </si>
  <si>
    <t>uneducated labour costs could be excluded as no alternative activity exists for this labour</t>
  </si>
  <si>
    <t>Source: World Bank (2010), vol 3, p102-103</t>
  </si>
  <si>
    <t>REM: No maximum area is defined for Sorghum and Maize as these are among the less profitable cultures</t>
  </si>
  <si>
    <t>GrowthPhases</t>
  </si>
  <si>
    <t>aLandCap Irrigation projects: World Bank (2010), vol 4, p 105</t>
  </si>
  <si>
    <t>Land growth rate (multiplicative factor/year)</t>
  </si>
  <si>
    <t>aLandCap: World Bank (2010), vol 3, p102 (REM:Tete and Lake Malawi are exchanged)</t>
  </si>
  <si>
    <t>aIrrigCost: No Source</t>
  </si>
  <si>
    <t>OECD/FAO data</t>
  </si>
  <si>
    <t>sFarmingzone</t>
  </si>
  <si>
    <t>sYield</t>
  </si>
  <si>
    <t>sCulCost</t>
  </si>
  <si>
    <t>sMaxArea</t>
  </si>
  <si>
    <t>Land capacity of Farming Zones</t>
  </si>
  <si>
    <t>REM: Land capacity of farming zone sin separate sheet</t>
  </si>
  <si>
    <t>FarmingZonesLandCap</t>
  </si>
  <si>
    <t>sLandCap</t>
  </si>
  <si>
    <t>akY</t>
  </si>
  <si>
    <t>aYieldMat</t>
  </si>
  <si>
    <t>SCEN_fzone</t>
  </si>
  <si>
    <t>SCEN_fzonecap</t>
  </si>
  <si>
    <t>Main crops in terms of: Water use, Land use, Economic impact</t>
  </si>
  <si>
    <t>Source: Expert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</si>
</sst>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7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5" borderId="11" xfId="0" applyFill="1" applyBorder="1"/>
    <xf numFmtId="0" fontId="0" fillId="6" borderId="0" xfId="0" applyFill="1"/>
    <xf numFmtId="0" fontId="0" fillId="7" borderId="0" xfId="0" applyFill="1" applyBorder="1"/>
    <xf numFmtId="0" fontId="0" fillId="2" borderId="11" xfId="0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7" borderId="11" xfId="0" applyFill="1" applyBorder="1"/>
    <xf numFmtId="0" fontId="0" fillId="0" borderId="11" xfId="0" applyBorder="1"/>
    <xf numFmtId="0" fontId="0" fillId="0" borderId="11" xfId="0" applyFill="1" applyBorder="1"/>
    <xf numFmtId="165" fontId="0" fillId="0" borderId="0" xfId="0" applyNumberFormat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0" fillId="0" borderId="1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quotePrefix="1"/>
    <xf numFmtId="1" fontId="0" fillId="0" borderId="3" xfId="0" applyNumberFormat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1" xfId="0" applyFont="1" applyBorder="1" applyAlignment="1">
      <alignment horizontal="left"/>
    </xf>
    <xf numFmtId="2" fontId="0" fillId="4" borderId="0" xfId="0" applyNumberFormat="1" applyFill="1" applyBorder="1"/>
    <xf numFmtId="2" fontId="0" fillId="4" borderId="2" xfId="0" applyNumberFormat="1" applyFill="1" applyBorder="1"/>
    <xf numFmtId="164" fontId="0" fillId="4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64" fontId="0" fillId="0" borderId="7" xfId="0" applyNumberFormat="1" applyFill="1" applyBorder="1"/>
    <xf numFmtId="0" fontId="0" fillId="0" borderId="7" xfId="0" applyNumberForma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164" fontId="0" fillId="0" borderId="7" xfId="0" applyNumberFormat="1" applyBorder="1"/>
    <xf numFmtId="0" fontId="7" fillId="4" borderId="0" xfId="1" quotePrefix="1" applyFont="1" applyFill="1"/>
    <xf numFmtId="0" fontId="0" fillId="7" borderId="0" xfId="0" applyFill="1"/>
    <xf numFmtId="0" fontId="0" fillId="7" borderId="7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 applyBorder="1"/>
    <xf numFmtId="0" fontId="1" fillId="3" borderId="0" xfId="0" applyFon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164" fontId="0" fillId="9" borderId="0" xfId="0" applyNumberFormat="1" applyFill="1"/>
    <xf numFmtId="0" fontId="0" fillId="9" borderId="0" xfId="0" applyFill="1" applyBorder="1"/>
    <xf numFmtId="164" fontId="0" fillId="8" borderId="0" xfId="0" applyNumberFormat="1" applyFill="1"/>
    <xf numFmtId="167" fontId="0" fillId="3" borderId="0" xfId="0" applyNumberFormat="1" applyFill="1" applyBorder="1"/>
    <xf numFmtId="167" fontId="0" fillId="10" borderId="0" xfId="0" applyNumberFormat="1" applyFill="1" applyBorder="1"/>
    <xf numFmtId="0" fontId="0" fillId="8" borderId="7" xfId="0" applyFill="1" applyBorder="1"/>
    <xf numFmtId="164" fontId="0" fillId="0" borderId="0" xfId="0" applyNumberFormat="1" applyBorder="1"/>
    <xf numFmtId="0" fontId="0" fillId="0" borderId="0" xfId="0" applyFont="1" applyFill="1" applyBorder="1"/>
    <xf numFmtId="3" fontId="0" fillId="0" borderId="0" xfId="0" applyNumberFormat="1"/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3" borderId="0" xfId="0" applyFill="1" applyBorder="1"/>
    <xf numFmtId="0" fontId="1" fillId="13" borderId="2" xfId="0" applyFont="1" applyFill="1" applyBorder="1"/>
    <xf numFmtId="0" fontId="0" fillId="13" borderId="2" xfId="0" applyFill="1" applyBorder="1"/>
    <xf numFmtId="0" fontId="0" fillId="8" borderId="0" xfId="0" applyFill="1"/>
    <xf numFmtId="2" fontId="0" fillId="0" borderId="2" xfId="0" applyNumberFormat="1" applyFill="1" applyBorder="1"/>
    <xf numFmtId="0" fontId="5" fillId="3" borderId="0" xfId="1" applyFill="1" applyBorder="1"/>
    <xf numFmtId="0" fontId="0" fillId="10" borderId="11" xfId="0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2" fontId="0" fillId="0" borderId="11" xfId="0" applyNumberFormat="1" applyFill="1" applyBorder="1"/>
    <xf numFmtId="0" fontId="0" fillId="3" borderId="11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10" borderId="7" xfId="0" applyFill="1" applyBorder="1"/>
    <xf numFmtId="1" fontId="0" fillId="14" borderId="0" xfId="0" applyNumberFormat="1" applyFill="1" applyBorder="1"/>
    <xf numFmtId="3" fontId="0" fillId="0" borderId="4" xfId="0" applyNumberFormat="1" applyBorder="1"/>
    <xf numFmtId="3" fontId="0" fillId="14" borderId="4" xfId="0" applyNumberFormat="1" applyFill="1" applyBorder="1"/>
    <xf numFmtId="3" fontId="0" fillId="0" borderId="0" xfId="0" applyNumberFormat="1" applyBorder="1"/>
    <xf numFmtId="1" fontId="0" fillId="0" borderId="0" xfId="0" applyNumberFormat="1" applyFill="1"/>
    <xf numFmtId="1" fontId="0" fillId="0" borderId="7" xfId="0" applyNumberFormat="1" applyFill="1" applyBorder="1"/>
    <xf numFmtId="0" fontId="0" fillId="15" borderId="0" xfId="0" applyFill="1"/>
    <xf numFmtId="0" fontId="0" fillId="12" borderId="11" xfId="0" applyFill="1" applyBorder="1"/>
    <xf numFmtId="1" fontId="0" fillId="0" borderId="11" xfId="0" applyNumberFormat="1" applyFill="1" applyBorder="1"/>
    <xf numFmtId="0" fontId="0" fillId="3" borderId="4" xfId="0" applyFont="1" applyFill="1" applyBorder="1"/>
    <xf numFmtId="0" fontId="5" fillId="0" borderId="4" xfId="1" applyBorder="1"/>
    <xf numFmtId="0" fontId="0" fillId="8" borderId="0" xfId="0" applyFill="1" applyBorder="1"/>
    <xf numFmtId="0" fontId="0" fillId="8" borderId="11" xfId="0" applyFill="1" applyBorder="1"/>
    <xf numFmtId="0" fontId="5" fillId="0" borderId="0" xfId="1" applyBorder="1"/>
    <xf numFmtId="0" fontId="1" fillId="0" borderId="2" xfId="0" applyFont="1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top"/>
    </xf>
    <xf numFmtId="9" fontId="0" fillId="3" borderId="0" xfId="2" applyFont="1" applyFill="1" applyBorder="1"/>
    <xf numFmtId="164" fontId="0" fillId="3" borderId="0" xfId="0" applyNumberForma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0" fillId="11" borderId="0" xfId="0" quotePrefix="1" applyFill="1" applyBorder="1"/>
    <xf numFmtId="0" fontId="0" fillId="16" borderId="0" xfId="0" applyFill="1"/>
    <xf numFmtId="0" fontId="0" fillId="16" borderId="0" xfId="0" applyFont="1" applyFill="1"/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2" fillId="3" borderId="4" xfId="0" applyFont="1" applyFill="1" applyBorder="1"/>
    <xf numFmtId="0" fontId="10" fillId="0" borderId="0" xfId="0" applyNumberFormat="1" applyFont="1" applyFill="1" applyBorder="1" applyAlignment="1" applyProtection="1"/>
    <xf numFmtId="0" fontId="1" fillId="0" borderId="0" xfId="0" applyFont="1" applyBorder="1"/>
    <xf numFmtId="0" fontId="1" fillId="0" borderId="3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2" fontId="10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4" borderId="0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harvestchoice.org/products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land-water/databases-and-software/crop-information/maize/en/" TargetMode="External"/><Relationship Id="rId1" Type="http://schemas.openxmlformats.org/officeDocument/2006/relationships/hyperlink" Target="http://www.grainsa.co.za/images/Articles/2012-03/wheat_03.jpg" TargetMode="External"/><Relationship Id="rId5" Type="http://schemas.openxmlformats.org/officeDocument/2006/relationships/hyperlink" Target="http://www.fao.org/docrep/016/i2800e/i2800e.pdf" TargetMode="External"/><Relationship Id="rId4" Type="http://schemas.openxmlformats.org/officeDocument/2006/relationships/hyperlink" Target="http://www.fao.org/faostat/e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s?keyword=Social+accounting+matrix&amp;ss_search_author=&amp;sm_content_subtype_to_terms=All&amp;sort_by=ds_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workbookViewId="0">
      <selection activeCell="G27" sqref="G27"/>
    </sheetView>
  </sheetViews>
  <sheetFormatPr defaultRowHeight="11.5" x14ac:dyDescent="0.25"/>
  <cols>
    <col min="2" max="2" width="18.63281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6" t="s">
        <v>34</v>
      </c>
    </row>
    <row r="2" spans="1:11" x14ac:dyDescent="0.25">
      <c r="A2" s="5" t="s">
        <v>38</v>
      </c>
    </row>
    <row r="3" spans="1:11" x14ac:dyDescent="0.25">
      <c r="A3" s="5"/>
    </row>
    <row r="4" spans="1:11" x14ac:dyDescent="0.25">
      <c r="A4" s="3" t="s">
        <v>1</v>
      </c>
      <c r="C4" s="4"/>
    </row>
    <row r="5" spans="1:11" x14ac:dyDescent="0.25">
      <c r="A5" s="3" t="s">
        <v>0</v>
      </c>
      <c r="C5" s="2"/>
    </row>
    <row r="6" spans="1:11" x14ac:dyDescent="0.25">
      <c r="A6" s="7" t="s">
        <v>30</v>
      </c>
      <c r="B6" t="s">
        <v>35</v>
      </c>
      <c r="C6" t="s">
        <v>37</v>
      </c>
      <c r="D6" t="s">
        <v>33</v>
      </c>
      <c r="E6" t="s">
        <v>32</v>
      </c>
      <c r="F6" t="s">
        <v>141</v>
      </c>
      <c r="G6" t="s">
        <v>31</v>
      </c>
      <c r="H6" t="s">
        <v>36</v>
      </c>
      <c r="I6" t="s">
        <v>54</v>
      </c>
      <c r="J6" t="s">
        <v>118</v>
      </c>
      <c r="K6" t="s">
        <v>144</v>
      </c>
    </row>
    <row r="7" spans="1:11" x14ac:dyDescent="0.25">
      <c r="A7" s="1">
        <v>1</v>
      </c>
      <c r="B7" t="s">
        <v>62</v>
      </c>
      <c r="C7">
        <v>21</v>
      </c>
      <c r="D7" s="8">
        <v>2</v>
      </c>
      <c r="E7">
        <v>1</v>
      </c>
      <c r="F7" t="s">
        <v>381</v>
      </c>
      <c r="J7">
        <v>1</v>
      </c>
    </row>
    <row r="8" spans="1:11" x14ac:dyDescent="0.25">
      <c r="A8" s="1">
        <v>2</v>
      </c>
      <c r="B8" t="s">
        <v>387</v>
      </c>
      <c r="C8">
        <v>21</v>
      </c>
      <c r="D8" s="8">
        <v>2</v>
      </c>
      <c r="E8">
        <v>1</v>
      </c>
      <c r="F8" t="s">
        <v>388</v>
      </c>
      <c r="J8">
        <v>1</v>
      </c>
    </row>
    <row r="9" spans="1:11" x14ac:dyDescent="0.2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25">
      <c r="A10" s="1">
        <v>4</v>
      </c>
      <c r="B10" t="s">
        <v>27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1">
        <v>5</v>
      </c>
      <c r="B11" t="s">
        <v>28</v>
      </c>
      <c r="C11">
        <v>21</v>
      </c>
      <c r="D11">
        <v>2</v>
      </c>
      <c r="E11">
        <v>1</v>
      </c>
      <c r="G11" t="s">
        <v>55</v>
      </c>
      <c r="J11">
        <v>1</v>
      </c>
    </row>
    <row r="12" spans="1:11" x14ac:dyDescent="0.25">
      <c r="A12" s="1">
        <v>6</v>
      </c>
      <c r="B12" t="s">
        <v>10</v>
      </c>
      <c r="C12">
        <v>21</v>
      </c>
      <c r="D12">
        <v>2</v>
      </c>
      <c r="E12">
        <v>2</v>
      </c>
      <c r="H12" t="s">
        <v>67</v>
      </c>
      <c r="J12">
        <v>1</v>
      </c>
    </row>
    <row r="13" spans="1:11" x14ac:dyDescent="0.25">
      <c r="A13" s="1">
        <v>7</v>
      </c>
      <c r="B13" t="s">
        <v>375</v>
      </c>
      <c r="C13">
        <v>21</v>
      </c>
      <c r="D13">
        <v>2</v>
      </c>
      <c r="E13">
        <v>1</v>
      </c>
      <c r="J13">
        <v>1</v>
      </c>
    </row>
    <row r="14" spans="1:11" x14ac:dyDescent="0.25">
      <c r="A14" s="1">
        <v>8</v>
      </c>
      <c r="B14" t="s">
        <v>51</v>
      </c>
      <c r="C14">
        <v>5</v>
      </c>
      <c r="D14">
        <v>1</v>
      </c>
      <c r="E14">
        <v>2</v>
      </c>
      <c r="H14" t="s">
        <v>390</v>
      </c>
      <c r="J14">
        <v>1</v>
      </c>
    </row>
    <row r="15" spans="1:11" x14ac:dyDescent="0.25">
      <c r="A15" s="1">
        <v>9</v>
      </c>
      <c r="B15" t="s">
        <v>162</v>
      </c>
      <c r="C15">
        <v>21</v>
      </c>
      <c r="D15">
        <v>2</v>
      </c>
      <c r="E15">
        <v>2</v>
      </c>
      <c r="F15" t="s">
        <v>382</v>
      </c>
      <c r="H15" s="1" t="s">
        <v>202</v>
      </c>
      <c r="J15">
        <v>1</v>
      </c>
    </row>
    <row r="16" spans="1:11" x14ac:dyDescent="0.25">
      <c r="A16" s="1">
        <v>10</v>
      </c>
      <c r="B16" t="s">
        <v>188</v>
      </c>
      <c r="C16">
        <v>21</v>
      </c>
      <c r="D16">
        <v>2</v>
      </c>
      <c r="E16">
        <v>2</v>
      </c>
      <c r="F16" t="s">
        <v>383</v>
      </c>
      <c r="H16" t="s">
        <v>203</v>
      </c>
      <c r="J16">
        <v>1</v>
      </c>
    </row>
    <row r="17" spans="1:10" x14ac:dyDescent="0.25">
      <c r="A17" s="1">
        <v>11</v>
      </c>
      <c r="B17" t="s">
        <v>177</v>
      </c>
      <c r="C17">
        <v>21</v>
      </c>
      <c r="D17">
        <v>1</v>
      </c>
      <c r="E17">
        <v>1</v>
      </c>
      <c r="J17">
        <v>1</v>
      </c>
    </row>
    <row r="18" spans="1:10" x14ac:dyDescent="0.25">
      <c r="A18" s="1">
        <v>12</v>
      </c>
      <c r="B18" t="s">
        <v>189</v>
      </c>
      <c r="C18">
        <v>21</v>
      </c>
      <c r="D18">
        <v>1</v>
      </c>
      <c r="E18">
        <v>2</v>
      </c>
      <c r="H18" t="s">
        <v>204</v>
      </c>
      <c r="J18">
        <v>1</v>
      </c>
    </row>
    <row r="19" spans="1:10" x14ac:dyDescent="0.25">
      <c r="A19" s="1">
        <v>13</v>
      </c>
      <c r="B19" t="s">
        <v>207</v>
      </c>
      <c r="C19">
        <v>21</v>
      </c>
      <c r="D19">
        <v>2</v>
      </c>
      <c r="E19">
        <v>2</v>
      </c>
      <c r="F19" t="s">
        <v>384</v>
      </c>
      <c r="H19" t="s">
        <v>208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8"/>
  <sheetViews>
    <sheetView showGridLines="0" topLeftCell="A16" zoomScaleNormal="100" workbookViewId="0">
      <selection activeCell="D16" sqref="D16"/>
    </sheetView>
  </sheetViews>
  <sheetFormatPr defaultRowHeight="11.5" x14ac:dyDescent="0.25"/>
  <cols>
    <col min="1" max="1" width="14.26953125" customWidth="1"/>
    <col min="3" max="3" width="13.7265625" customWidth="1"/>
    <col min="4" max="4" width="15.7265625" customWidth="1"/>
  </cols>
  <sheetData>
    <row r="1" spans="1:17" ht="19.5" x14ac:dyDescent="0.35">
      <c r="A1" s="6" t="s">
        <v>28</v>
      </c>
      <c r="K1" s="34"/>
      <c r="L1" s="34"/>
      <c r="M1" s="34"/>
      <c r="N1" s="34"/>
      <c r="O1" s="34"/>
      <c r="P1" s="34"/>
      <c r="Q1" s="34"/>
    </row>
    <row r="2" spans="1:17" x14ac:dyDescent="0.25">
      <c r="A2" s="53" t="s">
        <v>362</v>
      </c>
      <c r="K2" s="34"/>
      <c r="L2" s="34"/>
      <c r="M2" s="34"/>
      <c r="N2" s="34"/>
      <c r="O2" s="34"/>
      <c r="P2" s="34"/>
      <c r="Q2" s="34"/>
    </row>
    <row r="3" spans="1:17" x14ac:dyDescent="0.25">
      <c r="A3" s="2"/>
      <c r="B3" s="53"/>
      <c r="C3" s="2"/>
      <c r="K3" s="34"/>
      <c r="L3" s="34"/>
      <c r="M3" s="34"/>
      <c r="N3" s="34"/>
      <c r="O3" s="34"/>
      <c r="P3" s="34"/>
      <c r="Q3" s="34"/>
    </row>
    <row r="4" spans="1:17" x14ac:dyDescent="0.25">
      <c r="A4" s="94" t="s">
        <v>138</v>
      </c>
      <c r="B4" s="12"/>
      <c r="C4" s="12"/>
      <c r="D4" s="12"/>
      <c r="E4" s="74"/>
      <c r="F4" s="187"/>
      <c r="G4" s="187"/>
      <c r="H4" s="8"/>
      <c r="I4" s="8"/>
      <c r="J4" s="8"/>
      <c r="K4" s="34"/>
      <c r="L4" s="34"/>
      <c r="M4" s="34"/>
      <c r="N4" s="34"/>
      <c r="O4" s="34"/>
      <c r="P4" s="34"/>
      <c r="Q4" s="34"/>
    </row>
    <row r="5" spans="1:17" x14ac:dyDescent="0.25">
      <c r="B5" s="95"/>
      <c r="C5" s="8"/>
      <c r="D5" s="8"/>
      <c r="E5" s="75"/>
      <c r="F5" s="8"/>
      <c r="G5" s="8"/>
      <c r="H5" s="8"/>
      <c r="I5" s="8"/>
      <c r="J5" s="8"/>
      <c r="K5" s="34"/>
      <c r="L5" s="34"/>
      <c r="M5" s="34"/>
      <c r="N5" s="34"/>
      <c r="O5" s="34"/>
      <c r="P5" s="34"/>
      <c r="Q5" s="34"/>
    </row>
    <row r="6" spans="1:17" x14ac:dyDescent="0.25">
      <c r="B6" s="2"/>
      <c r="E6" s="75"/>
      <c r="F6" s="8"/>
      <c r="G6" s="8"/>
      <c r="H6" s="8"/>
      <c r="I6" s="8"/>
      <c r="J6" s="8"/>
      <c r="K6" s="34"/>
      <c r="L6" s="34"/>
      <c r="M6" s="34"/>
      <c r="N6" s="34"/>
      <c r="O6" s="34"/>
      <c r="P6" s="34"/>
      <c r="Q6" s="34"/>
    </row>
    <row r="7" spans="1:17" x14ac:dyDescent="0.25">
      <c r="E7" s="75"/>
      <c r="F7" s="8"/>
      <c r="G7" s="8"/>
      <c r="H7" s="8"/>
      <c r="I7" s="8"/>
      <c r="J7" s="8"/>
      <c r="K7" s="34"/>
      <c r="L7" s="34"/>
      <c r="M7" s="34"/>
      <c r="N7" s="34"/>
      <c r="O7" s="34"/>
      <c r="P7" s="34"/>
      <c r="Q7" s="34"/>
    </row>
    <row r="8" spans="1:17" x14ac:dyDescent="0.25">
      <c r="A8" s="53" t="s">
        <v>364</v>
      </c>
      <c r="B8" s="176"/>
      <c r="C8" s="8"/>
      <c r="D8" s="8"/>
      <c r="E8" s="75"/>
      <c r="F8" s="8"/>
      <c r="G8" s="8"/>
      <c r="H8" s="8"/>
      <c r="I8" s="8"/>
      <c r="J8" s="8"/>
      <c r="K8" s="34"/>
      <c r="L8" s="34"/>
      <c r="M8" s="34"/>
      <c r="N8" s="34"/>
      <c r="O8" s="34"/>
      <c r="P8" s="34"/>
      <c r="Q8" s="34"/>
    </row>
    <row r="9" spans="1:17" x14ac:dyDescent="0.25">
      <c r="A9" t="s">
        <v>336</v>
      </c>
      <c r="B9" s="8"/>
      <c r="C9" s="8"/>
      <c r="D9" s="8"/>
      <c r="E9" s="75"/>
      <c r="F9" s="8"/>
      <c r="G9" s="8"/>
      <c r="H9" s="76"/>
      <c r="I9" s="76"/>
      <c r="J9" s="76"/>
      <c r="K9" s="34"/>
      <c r="L9" s="34"/>
      <c r="M9" s="34"/>
      <c r="N9" s="34"/>
      <c r="O9" s="34"/>
      <c r="P9" s="34"/>
      <c r="Q9" s="34"/>
    </row>
    <row r="10" spans="1:17" x14ac:dyDescent="0.25">
      <c r="A10" s="96"/>
      <c r="B10" s="8"/>
      <c r="C10" s="8"/>
      <c r="D10" s="8"/>
      <c r="E10" s="75"/>
      <c r="F10" s="8"/>
      <c r="G10" s="8"/>
      <c r="H10" s="8"/>
      <c r="I10" s="8"/>
      <c r="J10" s="8"/>
      <c r="K10" s="34"/>
      <c r="L10" s="34"/>
      <c r="M10" s="34"/>
      <c r="N10" s="34"/>
      <c r="O10" s="34"/>
      <c r="P10" s="34"/>
      <c r="Q10" s="34"/>
    </row>
    <row r="11" spans="1:17" x14ac:dyDescent="0.25">
      <c r="A11" s="8"/>
      <c r="B11" s="8"/>
      <c r="C11" s="8"/>
      <c r="D11" s="8"/>
      <c r="E11" s="75"/>
      <c r="F11" s="8"/>
      <c r="G11" s="8"/>
      <c r="H11" s="8"/>
      <c r="I11" s="8"/>
      <c r="J11" s="8"/>
      <c r="K11" s="34"/>
      <c r="L11" s="34"/>
      <c r="M11" s="34"/>
      <c r="N11" s="34"/>
      <c r="O11" s="34"/>
      <c r="P11" s="34"/>
      <c r="Q11" s="34"/>
    </row>
    <row r="12" spans="1:17" x14ac:dyDescent="0.25">
      <c r="A12" s="34"/>
      <c r="B12" s="34"/>
      <c r="C12" s="34"/>
      <c r="D12" s="34"/>
      <c r="E12" s="75"/>
      <c r="F12" s="8"/>
      <c r="G12" s="8"/>
      <c r="H12" s="8"/>
      <c r="I12" s="8"/>
      <c r="J12" s="8"/>
      <c r="K12" s="34"/>
      <c r="L12" s="34"/>
      <c r="M12" s="34"/>
      <c r="N12" s="34"/>
      <c r="O12" s="34"/>
      <c r="P12" s="34"/>
      <c r="Q12" s="34"/>
    </row>
    <row r="13" spans="1:17" x14ac:dyDescent="0.25">
      <c r="A13" s="92"/>
      <c r="B13" s="34"/>
      <c r="C13" s="34"/>
      <c r="D13" s="34"/>
      <c r="E13" s="75"/>
      <c r="F13" s="8"/>
      <c r="G13" s="8"/>
      <c r="H13" s="8"/>
      <c r="I13" s="8"/>
      <c r="J13" s="8"/>
      <c r="K13" s="34"/>
      <c r="L13" s="34"/>
      <c r="M13" s="34"/>
      <c r="N13" s="34"/>
      <c r="O13" s="34"/>
      <c r="P13" s="34"/>
      <c r="Q13" s="34"/>
    </row>
    <row r="14" spans="1:17" x14ac:dyDescent="0.25">
      <c r="A14" s="34"/>
      <c r="B14" s="34"/>
      <c r="C14" s="34"/>
      <c r="D14" s="92"/>
      <c r="E14" s="75"/>
      <c r="F14" s="8"/>
      <c r="G14" s="8"/>
      <c r="H14" s="8"/>
      <c r="I14" s="8"/>
      <c r="J14" s="8"/>
      <c r="K14" s="34"/>
      <c r="L14" s="34"/>
      <c r="M14" s="34"/>
      <c r="N14" s="34"/>
      <c r="O14" s="34"/>
      <c r="P14" s="34"/>
      <c r="Q14" s="34"/>
    </row>
    <row r="15" spans="1:17" x14ac:dyDescent="0.25">
      <c r="A15" s="177" t="s">
        <v>335</v>
      </c>
      <c r="B15" s="8"/>
      <c r="C15" s="8"/>
      <c r="D15" s="8"/>
      <c r="E15" s="75"/>
      <c r="F15" s="8"/>
      <c r="G15" s="8"/>
      <c r="H15" s="8"/>
      <c r="I15" s="8"/>
      <c r="J15" s="8"/>
      <c r="K15" s="34"/>
      <c r="L15" s="34"/>
      <c r="M15" s="34"/>
      <c r="N15" s="34"/>
      <c r="O15" s="34"/>
      <c r="P15" s="34"/>
      <c r="Q15" s="34"/>
    </row>
    <row r="16" spans="1:17" x14ac:dyDescent="0.25">
      <c r="A16" s="8"/>
      <c r="B16" s="8"/>
      <c r="C16" s="8"/>
      <c r="D16" s="8"/>
      <c r="E16" s="75"/>
      <c r="F16" s="8"/>
      <c r="G16" s="8"/>
      <c r="H16" s="8"/>
      <c r="I16" s="8"/>
      <c r="J16" s="8"/>
      <c r="K16" s="34"/>
      <c r="L16" s="34"/>
      <c r="M16" s="34"/>
      <c r="N16" s="34"/>
      <c r="O16" s="34"/>
      <c r="P16" s="34"/>
      <c r="Q16" s="34"/>
    </row>
    <row r="17" spans="1:17" x14ac:dyDescent="0.25">
      <c r="A17" s="8"/>
      <c r="B17" s="8"/>
      <c r="C17" s="8"/>
      <c r="D17" s="8"/>
      <c r="E17" s="75"/>
      <c r="F17" s="8"/>
      <c r="G17" s="8"/>
      <c r="H17" s="8"/>
      <c r="I17" s="8"/>
      <c r="J17" s="8"/>
      <c r="K17" s="34"/>
      <c r="L17" s="34"/>
      <c r="M17" s="34"/>
      <c r="N17" s="34"/>
      <c r="O17" s="34"/>
      <c r="P17" s="34"/>
      <c r="Q17" s="34"/>
    </row>
    <row r="18" spans="1:17" x14ac:dyDescent="0.25">
      <c r="A18" s="27"/>
      <c r="B18" s="27"/>
      <c r="C18" s="27"/>
      <c r="D18" s="27"/>
      <c r="E18" s="73"/>
      <c r="F18" s="8"/>
      <c r="G18" s="8"/>
      <c r="H18" s="8"/>
      <c r="I18" s="8"/>
      <c r="J18" s="8"/>
      <c r="K18" s="34"/>
      <c r="L18" s="34"/>
      <c r="M18" s="34"/>
      <c r="N18" s="34"/>
      <c r="O18" s="34"/>
      <c r="P18" s="34"/>
      <c r="Q18" s="34"/>
    </row>
    <row r="19" spans="1:17" x14ac:dyDescent="0.25">
      <c r="A19" s="19"/>
      <c r="F19" s="1"/>
      <c r="G19" s="1"/>
      <c r="H19" s="1"/>
      <c r="I19" s="1"/>
      <c r="J19" s="1"/>
      <c r="P19" s="34"/>
      <c r="Q19" s="34"/>
    </row>
    <row r="20" spans="1:17" ht="30" customHeight="1" x14ac:dyDescent="0.25">
      <c r="A20" s="22" t="s">
        <v>44</v>
      </c>
      <c r="B20" s="22" t="s">
        <v>45</v>
      </c>
      <c r="C20" s="22" t="s">
        <v>46</v>
      </c>
      <c r="F20" s="1"/>
      <c r="G20" s="1"/>
      <c r="H20" s="1"/>
      <c r="I20" s="1"/>
      <c r="J20" s="1"/>
    </row>
    <row r="21" spans="1:17" x14ac:dyDescent="0.25">
      <c r="A21" s="3" t="s">
        <v>0</v>
      </c>
      <c r="B21" s="21" t="s">
        <v>41</v>
      </c>
      <c r="C21" s="2" t="s">
        <v>41</v>
      </c>
      <c r="D21" s="2"/>
      <c r="E21" s="2"/>
      <c r="F21" s="2"/>
    </row>
    <row r="22" spans="1:17" x14ac:dyDescent="0.25">
      <c r="A22" s="9" t="s">
        <v>11</v>
      </c>
      <c r="B22" s="9" t="s">
        <v>12</v>
      </c>
      <c r="C22" t="s">
        <v>66</v>
      </c>
      <c r="D22" s="1"/>
      <c r="E22" s="1"/>
    </row>
    <row r="23" spans="1:17" x14ac:dyDescent="0.25">
      <c r="A23" t="s">
        <v>123</v>
      </c>
      <c r="B23" s="108">
        <v>1</v>
      </c>
      <c r="C23" s="110" t="s">
        <v>103</v>
      </c>
      <c r="D23" s="1"/>
      <c r="E23" s="8"/>
      <c r="F23" s="8"/>
    </row>
    <row r="24" spans="1:17" x14ac:dyDescent="0.25">
      <c r="A24" t="s">
        <v>124</v>
      </c>
      <c r="B24" s="108">
        <v>1</v>
      </c>
      <c r="C24" s="110" t="s">
        <v>98</v>
      </c>
      <c r="D24" s="1"/>
      <c r="E24" s="8"/>
      <c r="F24" s="8"/>
    </row>
    <row r="25" spans="1:17" x14ac:dyDescent="0.25">
      <c r="A25" t="s">
        <v>304</v>
      </c>
      <c r="B25" s="108">
        <v>1</v>
      </c>
      <c r="C25" s="110" t="s">
        <v>302</v>
      </c>
      <c r="D25" s="1"/>
      <c r="E25" s="8"/>
      <c r="F25" s="8"/>
    </row>
    <row r="26" spans="1:17" x14ac:dyDescent="0.25">
      <c r="A26" t="s">
        <v>158</v>
      </c>
      <c r="B26" s="108">
        <v>1</v>
      </c>
      <c r="C26" s="110" t="s">
        <v>102</v>
      </c>
    </row>
    <row r="27" spans="1:17" x14ac:dyDescent="0.25">
      <c r="A27" t="s">
        <v>160</v>
      </c>
      <c r="B27" s="108">
        <v>1</v>
      </c>
      <c r="C27" s="110" t="s">
        <v>154</v>
      </c>
    </row>
    <row r="28" spans="1:17" x14ac:dyDescent="0.25">
      <c r="A28" t="s">
        <v>161</v>
      </c>
      <c r="B28" s="108">
        <v>1</v>
      </c>
      <c r="C28" s="110" t="s">
        <v>152</v>
      </c>
    </row>
    <row r="29" spans="1:17" x14ac:dyDescent="0.25">
      <c r="A29" t="s">
        <v>182</v>
      </c>
      <c r="B29" s="108">
        <v>1</v>
      </c>
      <c r="C29" s="110" t="s">
        <v>181</v>
      </c>
    </row>
    <row r="30" spans="1:17" x14ac:dyDescent="0.25">
      <c r="A30" t="s">
        <v>155</v>
      </c>
      <c r="B30" s="108">
        <v>1</v>
      </c>
      <c r="C30" s="110" t="s">
        <v>153</v>
      </c>
    </row>
    <row r="31" spans="1:17" x14ac:dyDescent="0.25">
      <c r="A31" t="s">
        <v>311</v>
      </c>
      <c r="B31" s="108">
        <v>1</v>
      </c>
      <c r="C31" s="110" t="s">
        <v>211</v>
      </c>
    </row>
    <row r="32" spans="1:17" x14ac:dyDescent="0.25">
      <c r="A32" s="78" t="s">
        <v>156</v>
      </c>
      <c r="B32" s="108">
        <v>1</v>
      </c>
      <c r="C32" s="110" t="s">
        <v>151</v>
      </c>
    </row>
    <row r="33" spans="1:3" x14ac:dyDescent="0.25">
      <c r="A33" t="s">
        <v>121</v>
      </c>
      <c r="B33" s="108">
        <v>1</v>
      </c>
      <c r="C33" s="109" t="s">
        <v>101</v>
      </c>
    </row>
    <row r="34" spans="1:3" x14ac:dyDescent="0.25">
      <c r="A34" t="s">
        <v>359</v>
      </c>
      <c r="B34" s="108">
        <v>1</v>
      </c>
      <c r="C34" s="109" t="s">
        <v>179</v>
      </c>
    </row>
    <row r="35" spans="1:3" x14ac:dyDescent="0.25">
      <c r="A35" t="s">
        <v>360</v>
      </c>
      <c r="B35" s="108">
        <v>1</v>
      </c>
      <c r="C35" s="109" t="s">
        <v>100</v>
      </c>
    </row>
    <row r="36" spans="1:3" x14ac:dyDescent="0.25">
      <c r="A36" t="s">
        <v>361</v>
      </c>
      <c r="B36" s="108">
        <v>1</v>
      </c>
      <c r="C36" s="109" t="s">
        <v>99</v>
      </c>
    </row>
    <row r="37" spans="1:3" x14ac:dyDescent="0.25">
      <c r="A37" t="s">
        <v>119</v>
      </c>
      <c r="B37" s="108">
        <v>1</v>
      </c>
      <c r="C37" s="108" t="s">
        <v>103</v>
      </c>
    </row>
    <row r="38" spans="1:3" x14ac:dyDescent="0.25">
      <c r="B38" s="108">
        <v>2</v>
      </c>
      <c r="C38" s="108" t="s">
        <v>104</v>
      </c>
    </row>
    <row r="39" spans="1:3" x14ac:dyDescent="0.25">
      <c r="A39" t="s">
        <v>180</v>
      </c>
      <c r="B39" s="108">
        <v>1</v>
      </c>
      <c r="C39" s="110" t="s">
        <v>98</v>
      </c>
    </row>
    <row r="40" spans="1:3" x14ac:dyDescent="0.25">
      <c r="B40" s="108">
        <v>2</v>
      </c>
      <c r="C40" s="110" t="s">
        <v>178</v>
      </c>
    </row>
    <row r="41" spans="1:3" x14ac:dyDescent="0.25">
      <c r="A41" t="s">
        <v>120</v>
      </c>
      <c r="B41" s="108">
        <v>1</v>
      </c>
      <c r="C41" s="108" t="s">
        <v>98</v>
      </c>
    </row>
    <row r="42" spans="1:3" x14ac:dyDescent="0.25">
      <c r="B42" s="108">
        <v>2</v>
      </c>
      <c r="C42" s="108" t="s">
        <v>99</v>
      </c>
    </row>
    <row r="43" spans="1:3" x14ac:dyDescent="0.25">
      <c r="A43" t="s">
        <v>122</v>
      </c>
      <c r="B43" s="108">
        <v>1</v>
      </c>
      <c r="C43" s="108" t="s">
        <v>98</v>
      </c>
    </row>
    <row r="44" spans="1:3" x14ac:dyDescent="0.25">
      <c r="B44" s="108">
        <v>2</v>
      </c>
      <c r="C44" s="110" t="s">
        <v>100</v>
      </c>
    </row>
    <row r="45" spans="1:3" x14ac:dyDescent="0.25">
      <c r="A45" t="s">
        <v>261</v>
      </c>
      <c r="B45" s="108">
        <v>1</v>
      </c>
      <c r="C45" s="110" t="s">
        <v>98</v>
      </c>
    </row>
    <row r="46" spans="1:3" x14ac:dyDescent="0.25">
      <c r="B46" s="108">
        <v>2</v>
      </c>
      <c r="C46" s="110" t="s">
        <v>104</v>
      </c>
    </row>
    <row r="47" spans="1:3" x14ac:dyDescent="0.25">
      <c r="A47" t="s">
        <v>262</v>
      </c>
      <c r="B47" s="108">
        <v>1</v>
      </c>
      <c r="C47" s="110" t="s">
        <v>98</v>
      </c>
    </row>
    <row r="48" spans="1:3" x14ac:dyDescent="0.25">
      <c r="B48" s="108">
        <v>2</v>
      </c>
      <c r="C48" s="110" t="s">
        <v>179</v>
      </c>
    </row>
    <row r="49" spans="1:3" x14ac:dyDescent="0.25">
      <c r="A49" t="s">
        <v>157</v>
      </c>
      <c r="B49" s="108">
        <v>1</v>
      </c>
      <c r="C49" s="110" t="s">
        <v>152</v>
      </c>
    </row>
    <row r="50" spans="1:3" x14ac:dyDescent="0.25">
      <c r="B50" s="108">
        <v>2</v>
      </c>
      <c r="C50" s="110" t="s">
        <v>303</v>
      </c>
    </row>
    <row r="51" spans="1:3" x14ac:dyDescent="0.25">
      <c r="A51" t="s">
        <v>183</v>
      </c>
      <c r="B51" s="108">
        <v>1</v>
      </c>
      <c r="C51" s="110" t="s">
        <v>181</v>
      </c>
    </row>
    <row r="52" spans="1:3" x14ac:dyDescent="0.25">
      <c r="B52" s="108">
        <v>2</v>
      </c>
      <c r="C52" s="110" t="s">
        <v>179</v>
      </c>
    </row>
    <row r="53" spans="1:3" x14ac:dyDescent="0.25">
      <c r="A53" t="s">
        <v>184</v>
      </c>
      <c r="B53" s="108">
        <v>1</v>
      </c>
      <c r="C53" s="110" t="s">
        <v>102</v>
      </c>
    </row>
    <row r="54" spans="1:3" x14ac:dyDescent="0.25">
      <c r="B54" s="108">
        <v>2</v>
      </c>
      <c r="C54" s="110" t="s">
        <v>99</v>
      </c>
    </row>
    <row r="55" spans="1:3" x14ac:dyDescent="0.25">
      <c r="A55" t="s">
        <v>258</v>
      </c>
      <c r="B55" s="108">
        <v>1</v>
      </c>
      <c r="C55" s="110" t="s">
        <v>152</v>
      </c>
    </row>
    <row r="56" spans="1:3" x14ac:dyDescent="0.25">
      <c r="B56" s="108">
        <v>2</v>
      </c>
      <c r="C56" s="110" t="s">
        <v>178</v>
      </c>
    </row>
    <row r="57" spans="1:3" x14ac:dyDescent="0.25">
      <c r="A57" t="s">
        <v>259</v>
      </c>
      <c r="B57" s="108">
        <v>1</v>
      </c>
      <c r="C57" s="110" t="s">
        <v>102</v>
      </c>
    </row>
    <row r="58" spans="1:3" x14ac:dyDescent="0.25">
      <c r="B58" s="108">
        <v>2</v>
      </c>
      <c r="C58" s="110" t="s">
        <v>178</v>
      </c>
    </row>
    <row r="59" spans="1:3" x14ac:dyDescent="0.25">
      <c r="A59" t="s">
        <v>260</v>
      </c>
      <c r="B59" s="108">
        <v>1</v>
      </c>
      <c r="C59" s="110" t="s">
        <v>181</v>
      </c>
    </row>
    <row r="60" spans="1:3" x14ac:dyDescent="0.25">
      <c r="B60" s="108">
        <v>2</v>
      </c>
      <c r="C60" s="110" t="s">
        <v>303</v>
      </c>
    </row>
    <row r="61" spans="1:3" x14ac:dyDescent="0.25">
      <c r="A61" t="s">
        <v>263</v>
      </c>
      <c r="B61" s="108">
        <v>1</v>
      </c>
      <c r="C61" s="110" t="s">
        <v>100</v>
      </c>
    </row>
    <row r="62" spans="1:3" x14ac:dyDescent="0.25">
      <c r="B62" s="108">
        <v>2</v>
      </c>
      <c r="C62" s="110" t="s">
        <v>303</v>
      </c>
    </row>
    <row r="63" spans="1:3" x14ac:dyDescent="0.25">
      <c r="A63" t="s">
        <v>264</v>
      </c>
      <c r="B63" s="108">
        <v>1</v>
      </c>
      <c r="C63" s="110" t="s">
        <v>154</v>
      </c>
    </row>
    <row r="64" spans="1:3" x14ac:dyDescent="0.25">
      <c r="B64" s="108">
        <v>2</v>
      </c>
      <c r="C64" s="110" t="s">
        <v>179</v>
      </c>
    </row>
    <row r="65" spans="1:3" x14ac:dyDescent="0.25">
      <c r="A65" t="s">
        <v>265</v>
      </c>
      <c r="B65" s="108">
        <v>1</v>
      </c>
      <c r="C65" s="110" t="s">
        <v>154</v>
      </c>
    </row>
    <row r="66" spans="1:3" x14ac:dyDescent="0.25">
      <c r="B66" s="108">
        <v>2</v>
      </c>
      <c r="C66" s="110" t="s">
        <v>99</v>
      </c>
    </row>
    <row r="67" spans="1:3" x14ac:dyDescent="0.25">
      <c r="A67" t="s">
        <v>270</v>
      </c>
      <c r="B67" s="108">
        <v>1</v>
      </c>
      <c r="C67" s="110" t="s">
        <v>152</v>
      </c>
    </row>
    <row r="68" spans="1:3" x14ac:dyDescent="0.25">
      <c r="B68" s="108">
        <v>2</v>
      </c>
      <c r="C68" s="110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5"/>
  <sheetViews>
    <sheetView showGridLines="0" zoomScaleNormal="100" workbookViewId="0">
      <selection activeCell="H22" sqref="H22"/>
    </sheetView>
  </sheetViews>
  <sheetFormatPr defaultRowHeight="11.5" x14ac:dyDescent="0.25"/>
  <cols>
    <col min="1" max="1" width="10.453125" customWidth="1"/>
    <col min="3" max="3" width="9.26953125" customWidth="1"/>
    <col min="4" max="4" width="11.453125" customWidth="1"/>
  </cols>
  <sheetData>
    <row r="1" spans="1:12" ht="19.5" x14ac:dyDescent="0.35">
      <c r="A1" s="6" t="s">
        <v>367</v>
      </c>
      <c r="I1" s="1"/>
      <c r="K1" s="1"/>
      <c r="L1" s="1"/>
    </row>
    <row r="2" spans="1:12" x14ac:dyDescent="0.25">
      <c r="A2" s="5" t="s">
        <v>368</v>
      </c>
      <c r="I2" s="1"/>
      <c r="K2" s="1"/>
      <c r="L2" s="1"/>
    </row>
    <row r="3" spans="1:12" x14ac:dyDescent="0.25">
      <c r="A3" s="5"/>
      <c r="I3" s="1"/>
      <c r="J3" s="1"/>
      <c r="K3" s="148"/>
      <c r="L3" s="166"/>
    </row>
    <row r="4" spans="1:12" x14ac:dyDescent="0.25">
      <c r="A4" s="94" t="s">
        <v>138</v>
      </c>
      <c r="B4" s="12"/>
      <c r="C4" s="12"/>
      <c r="D4" s="12"/>
      <c r="E4" s="74"/>
      <c r="F4" s="93" t="s">
        <v>139</v>
      </c>
      <c r="G4" s="94"/>
      <c r="H4" s="12"/>
      <c r="I4" s="12"/>
      <c r="J4" s="74"/>
      <c r="K4" s="148"/>
      <c r="L4" s="166"/>
    </row>
    <row r="5" spans="1:12" x14ac:dyDescent="0.25">
      <c r="A5" s="178" t="s">
        <v>342</v>
      </c>
      <c r="B5" s="95"/>
      <c r="C5" s="8"/>
      <c r="D5" s="8"/>
      <c r="E5" s="75"/>
      <c r="F5" s="8"/>
      <c r="G5" s="8"/>
      <c r="H5" s="8"/>
      <c r="I5" s="8"/>
      <c r="J5" s="75"/>
      <c r="K5" s="148"/>
      <c r="L5" s="166"/>
    </row>
    <row r="6" spans="1:12" x14ac:dyDescent="0.25">
      <c r="A6" s="178" t="s">
        <v>343</v>
      </c>
      <c r="B6" s="2"/>
      <c r="E6" s="75"/>
      <c r="F6" s="34"/>
      <c r="G6" s="8"/>
      <c r="H6" s="8"/>
      <c r="I6" s="8"/>
      <c r="J6" s="75"/>
      <c r="K6" s="148"/>
      <c r="L6" s="166"/>
    </row>
    <row r="7" spans="1:12" x14ac:dyDescent="0.25">
      <c r="A7" t="s">
        <v>370</v>
      </c>
      <c r="E7" s="75"/>
      <c r="F7" s="8"/>
      <c r="G7" s="8"/>
      <c r="H7" s="8"/>
      <c r="I7" s="8"/>
      <c r="J7" s="75"/>
      <c r="K7" s="148"/>
      <c r="L7" s="166"/>
    </row>
    <row r="8" spans="1:12" x14ac:dyDescent="0.25">
      <c r="A8" t="s">
        <v>344</v>
      </c>
      <c r="B8" s="176"/>
      <c r="C8" s="8"/>
      <c r="D8" s="8"/>
      <c r="E8" s="75"/>
      <c r="F8" s="64"/>
      <c r="G8" s="8"/>
      <c r="H8" s="8"/>
      <c r="I8" s="8"/>
      <c r="J8" s="75"/>
      <c r="K8" s="148"/>
      <c r="L8" s="166"/>
    </row>
    <row r="9" spans="1:12" x14ac:dyDescent="0.25">
      <c r="A9" s="35" t="s">
        <v>159</v>
      </c>
      <c r="B9" s="8"/>
      <c r="C9" s="8"/>
      <c r="D9" s="8"/>
      <c r="E9" s="75"/>
      <c r="F9" s="64"/>
      <c r="G9" s="8"/>
      <c r="H9" s="76"/>
      <c r="I9" s="76"/>
      <c r="J9" s="174"/>
      <c r="K9" s="148"/>
      <c r="L9" s="166"/>
    </row>
    <row r="10" spans="1:12" x14ac:dyDescent="0.25">
      <c r="A10" s="35" t="s">
        <v>345</v>
      </c>
      <c r="B10" s="8"/>
      <c r="C10" s="8"/>
      <c r="D10" s="8"/>
      <c r="E10" s="75"/>
      <c r="F10" s="64"/>
      <c r="G10" s="8"/>
      <c r="H10" s="8"/>
      <c r="I10" s="8"/>
      <c r="J10" s="75"/>
      <c r="K10" s="148"/>
      <c r="L10" s="166"/>
    </row>
    <row r="11" spans="1:12" x14ac:dyDescent="0.25">
      <c r="B11" s="8"/>
      <c r="C11" s="8"/>
      <c r="D11" s="8"/>
      <c r="E11" s="75"/>
      <c r="F11" s="64"/>
      <c r="G11" s="8"/>
      <c r="H11" s="8"/>
      <c r="I11" s="8"/>
      <c r="J11" s="75"/>
      <c r="K11" s="148"/>
      <c r="L11" s="166"/>
    </row>
    <row r="12" spans="1:12" x14ac:dyDescent="0.25">
      <c r="A12" t="s">
        <v>341</v>
      </c>
      <c r="B12" s="34"/>
      <c r="C12" s="34"/>
      <c r="D12" s="34"/>
      <c r="E12" s="75"/>
      <c r="F12" s="34"/>
      <c r="G12" s="34"/>
      <c r="H12" s="34"/>
      <c r="I12" s="8"/>
      <c r="J12" s="75"/>
      <c r="K12" s="148"/>
      <c r="L12" s="166"/>
    </row>
    <row r="13" spans="1:12" x14ac:dyDescent="0.25">
      <c r="A13" s="1" t="s">
        <v>369</v>
      </c>
      <c r="B13" s="34"/>
      <c r="C13" s="34"/>
      <c r="D13" s="34"/>
      <c r="E13" s="75"/>
      <c r="F13" s="34"/>
      <c r="G13" s="34"/>
      <c r="H13" s="34"/>
      <c r="I13" s="8"/>
      <c r="J13" s="75"/>
      <c r="K13" s="148"/>
      <c r="L13" s="166"/>
    </row>
    <row r="14" spans="1:12" x14ac:dyDescent="0.25">
      <c r="A14" s="133"/>
      <c r="B14" s="34"/>
      <c r="C14" s="34"/>
      <c r="D14" s="92"/>
      <c r="E14" s="75"/>
      <c r="F14" s="34"/>
      <c r="G14" s="34"/>
      <c r="H14" s="34"/>
      <c r="I14" s="8"/>
      <c r="J14" s="75"/>
      <c r="K14" s="148"/>
      <c r="L14" s="166"/>
    </row>
    <row r="15" spans="1:12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  <c r="K15" s="148"/>
      <c r="L15" s="166"/>
    </row>
    <row r="16" spans="1:12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  <c r="K16" s="148"/>
      <c r="L16" s="166"/>
    </row>
    <row r="17" spans="1:12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  <c r="K17" s="148"/>
      <c r="L17" s="166"/>
    </row>
    <row r="18" spans="1:12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  <c r="K18" s="148"/>
      <c r="L18" s="166"/>
    </row>
    <row r="19" spans="1:12" x14ac:dyDescent="0.25">
      <c r="A19" s="5"/>
      <c r="E19" s="35"/>
      <c r="I19" s="1"/>
      <c r="J19" s="1"/>
      <c r="K19" s="148"/>
      <c r="L19" s="166"/>
    </row>
    <row r="20" spans="1:12" ht="34.15" customHeight="1" x14ac:dyDescent="0.25">
      <c r="A20" s="3" t="s">
        <v>1</v>
      </c>
      <c r="B20" s="23"/>
      <c r="C20" s="22" t="s">
        <v>47</v>
      </c>
      <c r="D20" s="22" t="s">
        <v>346</v>
      </c>
      <c r="E20" s="81"/>
      <c r="I20" s="1"/>
      <c r="J20" s="1"/>
      <c r="K20" s="1"/>
      <c r="L20" s="1"/>
    </row>
    <row r="21" spans="1:12" x14ac:dyDescent="0.25">
      <c r="A21" s="3" t="s">
        <v>0</v>
      </c>
      <c r="C21" s="2" t="s">
        <v>7</v>
      </c>
      <c r="D21" s="21" t="s">
        <v>7</v>
      </c>
      <c r="E21" s="34"/>
      <c r="I21" s="1"/>
      <c r="J21" s="1"/>
      <c r="K21" s="1"/>
      <c r="L21" s="1"/>
    </row>
    <row r="22" spans="1:12" ht="12" thickBot="1" x14ac:dyDescent="0.3">
      <c r="A22" s="57" t="s">
        <v>26</v>
      </c>
      <c r="B22" s="57" t="s">
        <v>25</v>
      </c>
      <c r="C22" s="150" t="s">
        <v>389</v>
      </c>
      <c r="D22" s="61" t="s">
        <v>135</v>
      </c>
      <c r="E22" s="8"/>
    </row>
    <row r="23" spans="1:12" x14ac:dyDescent="0.25">
      <c r="A23" s="13" t="s">
        <v>99</v>
      </c>
      <c r="B23" s="1">
        <v>1</v>
      </c>
      <c r="C23" s="37">
        <v>0.2</v>
      </c>
      <c r="D23" s="1">
        <v>0.5</v>
      </c>
      <c r="E23" s="76"/>
    </row>
    <row r="24" spans="1:12" x14ac:dyDescent="0.25">
      <c r="A24" s="13"/>
      <c r="B24" s="1">
        <v>2</v>
      </c>
      <c r="C24" s="37">
        <v>0.6</v>
      </c>
      <c r="D24" s="1">
        <v>0.8</v>
      </c>
      <c r="E24" s="76"/>
    </row>
    <row r="25" spans="1:12" x14ac:dyDescent="0.25">
      <c r="A25" s="13"/>
      <c r="B25" s="1">
        <v>3</v>
      </c>
      <c r="C25" s="37">
        <v>0.5</v>
      </c>
      <c r="D25" s="1">
        <v>1.2</v>
      </c>
      <c r="E25" s="76"/>
    </row>
    <row r="26" spans="1:12" x14ac:dyDescent="0.25">
      <c r="A26" s="15"/>
      <c r="B26" s="16">
        <v>4</v>
      </c>
      <c r="C26" s="38">
        <v>0.62</v>
      </c>
      <c r="D26" s="16">
        <v>0.6</v>
      </c>
      <c r="E26" s="76"/>
    </row>
    <row r="27" spans="1:12" x14ac:dyDescent="0.25">
      <c r="A27" s="10" t="s">
        <v>98</v>
      </c>
      <c r="B27" s="11">
        <v>1</v>
      </c>
      <c r="C27" s="37">
        <v>0.4</v>
      </c>
      <c r="D27" s="11">
        <v>0.45</v>
      </c>
      <c r="E27" s="76"/>
    </row>
    <row r="28" spans="1:12" x14ac:dyDescent="0.25">
      <c r="A28" s="13"/>
      <c r="B28" s="1">
        <v>2</v>
      </c>
      <c r="C28" s="37">
        <v>1.5</v>
      </c>
      <c r="D28" s="1">
        <v>0.8</v>
      </c>
      <c r="E28" s="76"/>
    </row>
    <row r="29" spans="1:12" x14ac:dyDescent="0.25">
      <c r="A29" s="13"/>
      <c r="B29" s="1">
        <v>3</v>
      </c>
      <c r="C29" s="37">
        <v>0.5</v>
      </c>
      <c r="D29" s="1">
        <v>1.1000000000000001</v>
      </c>
      <c r="E29" s="76"/>
    </row>
    <row r="30" spans="1:12" x14ac:dyDescent="0.25">
      <c r="A30" s="15"/>
      <c r="B30" s="16">
        <v>4</v>
      </c>
      <c r="C30" s="38">
        <v>0.2</v>
      </c>
      <c r="D30" s="16">
        <v>0.5</v>
      </c>
      <c r="E30" s="76"/>
    </row>
    <row r="31" spans="1:12" x14ac:dyDescent="0.25">
      <c r="A31" s="10" t="s">
        <v>100</v>
      </c>
      <c r="B31" s="11">
        <v>1</v>
      </c>
      <c r="C31" s="87">
        <v>0.75</v>
      </c>
      <c r="D31" s="11">
        <v>0.7</v>
      </c>
      <c r="E31" s="76"/>
    </row>
    <row r="32" spans="1:12" x14ac:dyDescent="0.25">
      <c r="A32" s="13"/>
      <c r="B32" s="1">
        <v>2</v>
      </c>
      <c r="C32" s="37">
        <v>1.2</v>
      </c>
      <c r="D32" s="1">
        <v>0.9</v>
      </c>
      <c r="E32" s="76"/>
    </row>
    <row r="33" spans="1:5" x14ac:dyDescent="0.25">
      <c r="A33" s="13"/>
      <c r="B33" s="1">
        <v>3</v>
      </c>
      <c r="C33" s="37">
        <v>0.5</v>
      </c>
      <c r="D33" s="1">
        <v>1.1000000000000001</v>
      </c>
      <c r="E33" s="76"/>
    </row>
    <row r="34" spans="1:5" x14ac:dyDescent="0.25">
      <c r="A34" s="15"/>
      <c r="B34" s="16">
        <v>4</v>
      </c>
      <c r="C34" s="38">
        <v>0.1</v>
      </c>
      <c r="D34" s="16">
        <v>0.6</v>
      </c>
      <c r="E34" s="76"/>
    </row>
    <row r="35" spans="1:5" x14ac:dyDescent="0.25">
      <c r="A35" s="10" t="s">
        <v>101</v>
      </c>
      <c r="B35" s="11">
        <v>1</v>
      </c>
      <c r="C35" s="37">
        <v>0.75</v>
      </c>
      <c r="D35" s="11">
        <v>0.95</v>
      </c>
      <c r="E35" s="76"/>
    </row>
    <row r="36" spans="1:5" x14ac:dyDescent="0.25">
      <c r="A36" s="13"/>
      <c r="B36" s="1">
        <v>2</v>
      </c>
      <c r="C36" s="37">
        <v>1.2</v>
      </c>
      <c r="D36" s="1">
        <v>0.95</v>
      </c>
      <c r="E36" s="76"/>
    </row>
    <row r="37" spans="1:5" x14ac:dyDescent="0.25">
      <c r="A37" s="13"/>
      <c r="B37" s="1">
        <v>3</v>
      </c>
      <c r="C37" s="37">
        <v>0.5</v>
      </c>
      <c r="D37" s="1">
        <v>0.95</v>
      </c>
      <c r="E37" s="76"/>
    </row>
    <row r="38" spans="1:5" x14ac:dyDescent="0.25">
      <c r="A38" s="15"/>
      <c r="B38" s="16">
        <v>4</v>
      </c>
      <c r="C38" s="38">
        <v>0.1</v>
      </c>
      <c r="D38" s="16">
        <v>0.95</v>
      </c>
      <c r="E38" s="76"/>
    </row>
    <row r="39" spans="1:5" x14ac:dyDescent="0.25">
      <c r="A39" t="s">
        <v>103</v>
      </c>
      <c r="B39" s="11">
        <v>1</v>
      </c>
      <c r="C39" s="180">
        <v>1</v>
      </c>
      <c r="D39" s="11">
        <v>1.05</v>
      </c>
      <c r="E39" s="180"/>
    </row>
    <row r="40" spans="1:5" x14ac:dyDescent="0.25">
      <c r="A40" s="13"/>
      <c r="B40" s="1">
        <v>2</v>
      </c>
      <c r="C40" s="181">
        <v>1.0900000000000001</v>
      </c>
      <c r="D40" s="1">
        <v>1.1000000000000001</v>
      </c>
      <c r="E40" s="180"/>
    </row>
    <row r="41" spans="1:5" x14ac:dyDescent="0.25">
      <c r="A41" s="13"/>
      <c r="B41" s="1">
        <v>3</v>
      </c>
      <c r="C41" s="181">
        <v>1.32</v>
      </c>
      <c r="D41" s="1">
        <v>1.2</v>
      </c>
      <c r="E41" s="180"/>
    </row>
    <row r="42" spans="1:5" x14ac:dyDescent="0.25">
      <c r="A42" s="15"/>
      <c r="B42" s="16">
        <v>4</v>
      </c>
      <c r="C42" s="182">
        <v>0.5</v>
      </c>
      <c r="D42" s="16">
        <v>0.8</v>
      </c>
      <c r="E42" s="180"/>
    </row>
    <row r="43" spans="1:5" x14ac:dyDescent="0.25">
      <c r="A43" t="s">
        <v>104</v>
      </c>
      <c r="B43" s="11">
        <v>1</v>
      </c>
      <c r="C43" s="180">
        <v>1</v>
      </c>
      <c r="D43" s="11">
        <v>1.05</v>
      </c>
      <c r="E43" s="180"/>
    </row>
    <row r="44" spans="1:5" x14ac:dyDescent="0.25">
      <c r="A44" s="13"/>
      <c r="B44" s="1">
        <v>2</v>
      </c>
      <c r="C44" s="37">
        <v>1.0900000000000001</v>
      </c>
      <c r="D44" s="1">
        <v>1.1000000000000001</v>
      </c>
      <c r="E44" s="76"/>
    </row>
    <row r="45" spans="1:5" x14ac:dyDescent="0.25">
      <c r="A45" s="13"/>
      <c r="B45" s="1">
        <v>3</v>
      </c>
      <c r="C45" s="37">
        <v>1.32</v>
      </c>
      <c r="D45" s="1">
        <v>1.2</v>
      </c>
      <c r="E45" s="76"/>
    </row>
    <row r="46" spans="1:5" x14ac:dyDescent="0.25">
      <c r="A46" s="15"/>
      <c r="B46" s="16">
        <v>4</v>
      </c>
      <c r="C46" s="38">
        <v>0.5</v>
      </c>
      <c r="D46" s="16">
        <v>0.8</v>
      </c>
      <c r="E46" s="76"/>
    </row>
    <row r="47" spans="1:5" x14ac:dyDescent="0.25">
      <c r="A47" s="1" t="s">
        <v>151</v>
      </c>
      <c r="B47" s="8">
        <v>1</v>
      </c>
      <c r="C47" s="87">
        <v>0.75</v>
      </c>
      <c r="D47" s="8">
        <v>0.9</v>
      </c>
      <c r="E47" s="76"/>
    </row>
    <row r="48" spans="1:5" x14ac:dyDescent="0.25">
      <c r="A48" s="1"/>
      <c r="B48" s="8">
        <v>2</v>
      </c>
      <c r="C48" s="37">
        <v>1.2</v>
      </c>
      <c r="D48" s="8">
        <v>0.9</v>
      </c>
      <c r="E48" s="76"/>
    </row>
    <row r="49" spans="1:5" x14ac:dyDescent="0.25">
      <c r="A49" s="1"/>
      <c r="B49" s="8">
        <v>3</v>
      </c>
      <c r="C49" s="37">
        <v>0.5</v>
      </c>
      <c r="D49" s="8">
        <v>0.9</v>
      </c>
      <c r="E49" s="76"/>
    </row>
    <row r="50" spans="1:5" x14ac:dyDescent="0.25">
      <c r="A50" s="16"/>
      <c r="B50" s="27">
        <v>4</v>
      </c>
      <c r="C50" s="38">
        <v>0.1</v>
      </c>
      <c r="D50" s="27">
        <v>0.9</v>
      </c>
      <c r="E50" s="76"/>
    </row>
    <row r="51" spans="1:5" x14ac:dyDescent="0.25">
      <c r="A51" s="1" t="s">
        <v>152</v>
      </c>
      <c r="B51" s="8">
        <v>1</v>
      </c>
      <c r="C51" s="180">
        <v>0.2</v>
      </c>
      <c r="D51" s="8">
        <v>0.4</v>
      </c>
      <c r="E51" s="180"/>
    </row>
    <row r="52" spans="1:5" x14ac:dyDescent="0.25">
      <c r="A52" s="1"/>
      <c r="B52" s="8">
        <v>2</v>
      </c>
      <c r="C52" s="37">
        <v>0.4</v>
      </c>
      <c r="D52" s="8">
        <v>0.8</v>
      </c>
      <c r="E52" s="76"/>
    </row>
    <row r="53" spans="1:5" x14ac:dyDescent="0.25">
      <c r="A53" s="1"/>
      <c r="B53" s="8">
        <v>3</v>
      </c>
      <c r="C53" s="37">
        <v>0.55000000000000004</v>
      </c>
      <c r="D53" s="8">
        <v>1.05</v>
      </c>
      <c r="E53" s="76"/>
    </row>
    <row r="54" spans="1:5" x14ac:dyDescent="0.25">
      <c r="A54" s="16"/>
      <c r="B54" s="27">
        <v>4</v>
      </c>
      <c r="C54" s="38">
        <v>0.2</v>
      </c>
      <c r="D54" s="27">
        <v>0.5</v>
      </c>
      <c r="E54" s="76"/>
    </row>
    <row r="55" spans="1:5" x14ac:dyDescent="0.25">
      <c r="A55" s="1" t="s">
        <v>102</v>
      </c>
      <c r="B55" s="1">
        <v>1</v>
      </c>
      <c r="C55" s="76">
        <v>0.2</v>
      </c>
      <c r="D55" s="1">
        <v>0.4</v>
      </c>
      <c r="E55" s="76"/>
    </row>
    <row r="56" spans="1:5" x14ac:dyDescent="0.25">
      <c r="A56" s="13"/>
      <c r="B56" s="1">
        <v>2</v>
      </c>
      <c r="C56" s="76">
        <v>0.8</v>
      </c>
      <c r="D56" s="1">
        <v>0.9</v>
      </c>
      <c r="E56" s="76"/>
    </row>
    <row r="57" spans="1:5" x14ac:dyDescent="0.25">
      <c r="A57" s="13"/>
      <c r="B57" s="1">
        <v>3</v>
      </c>
      <c r="C57" s="76">
        <v>1</v>
      </c>
      <c r="D57" s="1">
        <v>1.1499999999999999</v>
      </c>
      <c r="E57" s="76"/>
    </row>
    <row r="58" spans="1:5" x14ac:dyDescent="0.25">
      <c r="A58" s="15"/>
      <c r="B58" s="16">
        <v>4</v>
      </c>
      <c r="C58" s="77">
        <v>0.2</v>
      </c>
      <c r="D58" s="16">
        <v>0.5</v>
      </c>
      <c r="E58" s="76"/>
    </row>
    <row r="59" spans="1:5" x14ac:dyDescent="0.25">
      <c r="A59" s="1" t="s">
        <v>303</v>
      </c>
      <c r="B59" s="8">
        <v>1</v>
      </c>
      <c r="C59" s="76">
        <v>0.2</v>
      </c>
      <c r="D59" s="8">
        <v>0.4</v>
      </c>
      <c r="E59" s="76"/>
    </row>
    <row r="60" spans="1:5" x14ac:dyDescent="0.25">
      <c r="A60" s="1"/>
      <c r="B60" s="8">
        <v>2</v>
      </c>
      <c r="C60" s="76">
        <v>1.1000000000000001</v>
      </c>
      <c r="D60" s="8">
        <v>0.9</v>
      </c>
      <c r="E60" s="76"/>
    </row>
    <row r="61" spans="1:5" x14ac:dyDescent="0.25">
      <c r="A61" s="1"/>
      <c r="B61" s="8">
        <v>3</v>
      </c>
      <c r="C61" s="76">
        <v>0.75</v>
      </c>
      <c r="D61" s="8">
        <v>1.1499999999999999</v>
      </c>
      <c r="E61" s="76"/>
    </row>
    <row r="62" spans="1:5" x14ac:dyDescent="0.25">
      <c r="A62" s="16"/>
      <c r="B62" s="27">
        <v>4</v>
      </c>
      <c r="C62" s="77">
        <v>0.2</v>
      </c>
      <c r="D62" s="27">
        <v>0.35</v>
      </c>
      <c r="E62" s="76"/>
    </row>
    <row r="63" spans="1:5" x14ac:dyDescent="0.25">
      <c r="A63" s="1" t="s">
        <v>302</v>
      </c>
      <c r="B63" s="8">
        <v>1</v>
      </c>
      <c r="C63" s="76">
        <v>0.2</v>
      </c>
      <c r="D63" s="8">
        <v>0.4</v>
      </c>
      <c r="E63" s="76"/>
    </row>
    <row r="64" spans="1:5" x14ac:dyDescent="0.25">
      <c r="A64" s="1"/>
      <c r="B64" s="8">
        <v>2</v>
      </c>
      <c r="C64" s="76">
        <v>1.1000000000000001</v>
      </c>
      <c r="D64" s="8">
        <v>0.9</v>
      </c>
      <c r="E64" s="76"/>
    </row>
    <row r="65" spans="1:6" x14ac:dyDescent="0.25">
      <c r="A65" s="1"/>
      <c r="B65" s="8">
        <v>3</v>
      </c>
      <c r="C65" s="76">
        <v>0.75</v>
      </c>
      <c r="D65" s="8">
        <v>1.1499999999999999</v>
      </c>
      <c r="E65" s="76"/>
    </row>
    <row r="66" spans="1:6" x14ac:dyDescent="0.25">
      <c r="A66" s="16"/>
      <c r="B66" s="27">
        <v>4</v>
      </c>
      <c r="C66" s="77">
        <v>0.2</v>
      </c>
      <c r="D66" s="27">
        <v>0.35</v>
      </c>
      <c r="E66" s="76"/>
    </row>
    <row r="67" spans="1:6" x14ac:dyDescent="0.25">
      <c r="A67" s="11" t="s">
        <v>153</v>
      </c>
      <c r="B67" s="12">
        <v>1</v>
      </c>
      <c r="C67" s="88">
        <v>0.75</v>
      </c>
      <c r="D67" s="12">
        <v>1</v>
      </c>
      <c r="E67" s="76"/>
    </row>
    <row r="68" spans="1:6" x14ac:dyDescent="0.25">
      <c r="A68" s="1"/>
      <c r="B68" s="8">
        <v>2</v>
      </c>
      <c r="C68" s="37">
        <v>1.2</v>
      </c>
      <c r="D68" s="8">
        <v>1</v>
      </c>
      <c r="E68" s="76"/>
    </row>
    <row r="69" spans="1:6" x14ac:dyDescent="0.25">
      <c r="A69" s="1"/>
      <c r="B69" s="8">
        <v>3</v>
      </c>
      <c r="C69" s="37">
        <v>0.5</v>
      </c>
      <c r="D69" s="8">
        <v>1</v>
      </c>
      <c r="E69" s="76"/>
    </row>
    <row r="70" spans="1:6" x14ac:dyDescent="0.25">
      <c r="A70" s="16"/>
      <c r="B70" s="27">
        <v>4</v>
      </c>
      <c r="C70" s="38">
        <v>0.1</v>
      </c>
      <c r="D70" s="27">
        <v>1</v>
      </c>
      <c r="E70" s="76"/>
    </row>
    <row r="71" spans="1:6" x14ac:dyDescent="0.25">
      <c r="A71" s="1" t="s">
        <v>211</v>
      </c>
      <c r="B71" s="8">
        <v>1</v>
      </c>
      <c r="C71" s="37">
        <v>0.4</v>
      </c>
      <c r="D71" s="8">
        <v>0.5</v>
      </c>
      <c r="E71" s="76"/>
    </row>
    <row r="72" spans="1:6" x14ac:dyDescent="0.25">
      <c r="A72" s="1"/>
      <c r="B72" s="8">
        <v>2</v>
      </c>
      <c r="C72" s="37">
        <v>1.1000000000000001</v>
      </c>
      <c r="D72" s="8">
        <v>0.85</v>
      </c>
      <c r="E72" s="76"/>
    </row>
    <row r="73" spans="1:6" x14ac:dyDescent="0.25">
      <c r="A73" s="1"/>
      <c r="B73" s="8">
        <v>3</v>
      </c>
      <c r="C73" s="37">
        <v>0.8</v>
      </c>
      <c r="D73" s="8">
        <v>1.2</v>
      </c>
      <c r="E73" s="76"/>
    </row>
    <row r="74" spans="1:6" x14ac:dyDescent="0.25">
      <c r="A74" s="16"/>
      <c r="B74" s="27">
        <v>4</v>
      </c>
      <c r="C74" s="38">
        <v>0.4</v>
      </c>
      <c r="D74" s="27">
        <v>0.8</v>
      </c>
      <c r="E74" s="76"/>
    </row>
    <row r="75" spans="1:6" x14ac:dyDescent="0.25">
      <c r="A75" t="s">
        <v>154</v>
      </c>
      <c r="B75" s="8">
        <v>1</v>
      </c>
      <c r="C75" s="197">
        <v>0.6</v>
      </c>
      <c r="D75" s="191">
        <v>0.3</v>
      </c>
      <c r="E75" s="197"/>
      <c r="F75" s="191"/>
    </row>
    <row r="76" spans="1:6" x14ac:dyDescent="0.25">
      <c r="B76" s="8">
        <v>2</v>
      </c>
      <c r="C76" s="197">
        <v>0.33</v>
      </c>
      <c r="D76" s="191">
        <v>0.5</v>
      </c>
      <c r="E76" s="197"/>
      <c r="F76" s="191"/>
    </row>
    <row r="77" spans="1:6" x14ac:dyDescent="0.25">
      <c r="B77" s="8">
        <v>3</v>
      </c>
      <c r="C77" s="197">
        <v>0.7</v>
      </c>
      <c r="D77" s="191">
        <v>0.8</v>
      </c>
      <c r="E77" s="197"/>
      <c r="F77" s="191"/>
    </row>
    <row r="78" spans="1:6" x14ac:dyDescent="0.25">
      <c r="B78" s="8">
        <v>4</v>
      </c>
      <c r="C78" s="197">
        <v>0.2</v>
      </c>
      <c r="D78" s="191">
        <v>0.3</v>
      </c>
      <c r="E78" s="197"/>
      <c r="F78" s="191"/>
    </row>
    <row r="79" spans="1:6" x14ac:dyDescent="0.25">
      <c r="A79" s="12" t="s">
        <v>178</v>
      </c>
      <c r="B79" s="12">
        <v>1</v>
      </c>
      <c r="C79" s="143">
        <v>0.4</v>
      </c>
      <c r="D79" s="12">
        <v>0.45</v>
      </c>
      <c r="E79" s="76"/>
    </row>
    <row r="80" spans="1:6" x14ac:dyDescent="0.25">
      <c r="A80" s="8"/>
      <c r="B80" s="8">
        <v>2</v>
      </c>
      <c r="C80" s="76">
        <v>1.5</v>
      </c>
      <c r="D80" s="8">
        <v>0.84</v>
      </c>
      <c r="E80" s="76"/>
    </row>
    <row r="81" spans="1:5" x14ac:dyDescent="0.25">
      <c r="A81" s="8"/>
      <c r="B81" s="8">
        <v>3</v>
      </c>
      <c r="C81" s="76">
        <v>0.5</v>
      </c>
      <c r="D81" s="8">
        <v>1.1000000000000001</v>
      </c>
      <c r="E81" s="76"/>
    </row>
    <row r="82" spans="1:5" x14ac:dyDescent="0.25">
      <c r="A82" s="8"/>
      <c r="B82" s="8">
        <v>4</v>
      </c>
      <c r="C82" s="76">
        <v>0.2</v>
      </c>
      <c r="D82" s="8">
        <v>0.55000000000000004</v>
      </c>
      <c r="E82" s="76"/>
    </row>
    <row r="83" spans="1:5" x14ac:dyDescent="0.25">
      <c r="A83" s="12" t="s">
        <v>179</v>
      </c>
      <c r="B83" s="12">
        <v>1</v>
      </c>
      <c r="C83" s="143">
        <f>0.2</f>
        <v>0.2</v>
      </c>
      <c r="D83" s="12">
        <v>0</v>
      </c>
      <c r="E83" s="76"/>
    </row>
    <row r="84" spans="1:5" x14ac:dyDescent="0.25">
      <c r="A84" s="8"/>
      <c r="B84" s="8">
        <v>2</v>
      </c>
      <c r="C84" s="76">
        <v>0.8</v>
      </c>
      <c r="D84" s="8">
        <v>0.55000000000000004</v>
      </c>
      <c r="E84" s="76"/>
    </row>
    <row r="85" spans="1:5" x14ac:dyDescent="0.25">
      <c r="A85" s="8"/>
      <c r="B85" s="8">
        <v>3</v>
      </c>
      <c r="C85" s="76">
        <v>0.6</v>
      </c>
      <c r="D85" s="8">
        <v>1.1499999999999999</v>
      </c>
      <c r="E85" s="76"/>
    </row>
    <row r="86" spans="1:5" x14ac:dyDescent="0.25">
      <c r="A86" s="8"/>
      <c r="B86" s="8">
        <v>4</v>
      </c>
      <c r="C86" s="76">
        <v>0.2</v>
      </c>
      <c r="D86" s="8">
        <v>0.6</v>
      </c>
      <c r="E86" s="76"/>
    </row>
    <row r="87" spans="1:5" x14ac:dyDescent="0.25">
      <c r="A87" s="12" t="s">
        <v>181</v>
      </c>
      <c r="B87" s="12">
        <v>1</v>
      </c>
      <c r="C87" s="143">
        <v>0.6</v>
      </c>
      <c r="D87" s="12">
        <v>0</v>
      </c>
      <c r="E87" s="76"/>
    </row>
    <row r="88" spans="1:5" x14ac:dyDescent="0.25">
      <c r="A88" s="8"/>
      <c r="B88" s="8">
        <v>2</v>
      </c>
      <c r="C88" s="76">
        <v>0.33</v>
      </c>
      <c r="D88" s="8">
        <v>0.55000000000000004</v>
      </c>
      <c r="E88" s="76"/>
    </row>
    <row r="89" spans="1:5" x14ac:dyDescent="0.25">
      <c r="A89" s="8"/>
      <c r="B89" s="8">
        <v>3</v>
      </c>
      <c r="C89" s="76">
        <v>0.7</v>
      </c>
      <c r="D89" s="8">
        <v>1.1499999999999999</v>
      </c>
      <c r="E89" s="76"/>
    </row>
    <row r="90" spans="1:5" ht="12" thickBot="1" x14ac:dyDescent="0.3">
      <c r="A90" s="62"/>
      <c r="B90" s="62">
        <v>4</v>
      </c>
      <c r="C90" s="149">
        <v>0.2</v>
      </c>
      <c r="D90" s="62">
        <v>0.7</v>
      </c>
      <c r="E90" s="76"/>
    </row>
    <row r="91" spans="1:5" x14ac:dyDescent="0.25">
      <c r="A91" s="1"/>
      <c r="B91" s="1"/>
      <c r="C91" s="76"/>
      <c r="D91" s="1"/>
      <c r="E91" s="8"/>
    </row>
    <row r="92" spans="1:5" x14ac:dyDescent="0.25">
      <c r="A92" s="1"/>
      <c r="B92" s="1"/>
      <c r="C92" s="76"/>
      <c r="D92" s="1"/>
      <c r="E92" s="8"/>
    </row>
    <row r="93" spans="1:5" x14ac:dyDescent="0.25">
      <c r="A93" s="1"/>
      <c r="B93" s="1"/>
      <c r="C93" s="76"/>
      <c r="D93" s="1"/>
      <c r="E93" s="8"/>
    </row>
    <row r="94" spans="1:5" x14ac:dyDescent="0.25">
      <c r="A94" s="1"/>
      <c r="B94" s="1"/>
      <c r="C94" s="76"/>
      <c r="D94" s="1"/>
      <c r="E94" s="8"/>
    </row>
    <row r="95" spans="1:5" x14ac:dyDescent="0.25">
      <c r="A95" s="1"/>
      <c r="B95" s="1"/>
      <c r="C95" s="147"/>
      <c r="D95" s="1"/>
      <c r="E95" s="8"/>
    </row>
    <row r="96" spans="1:5" x14ac:dyDescent="0.25">
      <c r="A96" s="1"/>
      <c r="B96" s="1"/>
      <c r="C96" s="147"/>
      <c r="D96" s="1"/>
      <c r="E96" s="8"/>
    </row>
    <row r="97" spans="1:5" x14ac:dyDescent="0.25">
      <c r="A97" s="1"/>
      <c r="B97" s="8"/>
      <c r="C97" s="76"/>
      <c r="D97" s="8"/>
      <c r="E97" s="8"/>
    </row>
    <row r="98" spans="1:5" x14ac:dyDescent="0.25">
      <c r="A98" s="1"/>
      <c r="B98" s="8"/>
      <c r="C98" s="147"/>
      <c r="D98" s="8"/>
      <c r="E98" s="8"/>
    </row>
    <row r="99" spans="1:5" x14ac:dyDescent="0.25">
      <c r="A99" s="1"/>
      <c r="B99" s="1"/>
      <c r="C99" s="76"/>
      <c r="D99" s="1"/>
      <c r="E99" s="8"/>
    </row>
    <row r="100" spans="1:5" x14ac:dyDescent="0.25">
      <c r="A100" s="1"/>
      <c r="B100" s="8"/>
      <c r="C100" s="76"/>
      <c r="D100" s="8"/>
      <c r="E100" s="1"/>
    </row>
    <row r="101" spans="1:5" x14ac:dyDescent="0.25">
      <c r="A101" s="1"/>
      <c r="B101" s="8"/>
      <c r="C101" s="76"/>
      <c r="D101" s="8"/>
      <c r="E101" s="8"/>
    </row>
    <row r="102" spans="1:5" x14ac:dyDescent="0.25">
      <c r="A102" s="1"/>
      <c r="B102" s="8"/>
      <c r="C102" s="76"/>
      <c r="D102" s="8"/>
      <c r="E102" s="8"/>
    </row>
    <row r="103" spans="1:5" x14ac:dyDescent="0.25">
      <c r="A103" s="8"/>
      <c r="B103" s="8"/>
      <c r="C103" s="76"/>
      <c r="D103" s="8"/>
      <c r="E103" s="8"/>
    </row>
    <row r="104" spans="1:5" x14ac:dyDescent="0.25">
      <c r="A104" s="8"/>
      <c r="B104" s="8"/>
      <c r="C104" s="76"/>
      <c r="D104" s="8"/>
      <c r="E104" s="8"/>
    </row>
    <row r="105" spans="1:5" x14ac:dyDescent="0.25">
      <c r="A105" s="8"/>
      <c r="B105" s="8"/>
      <c r="C105" s="76"/>
      <c r="D105" s="8"/>
      <c r="E105" s="8"/>
    </row>
  </sheetData>
  <hyperlinks>
    <hyperlink ref="A9" r:id="rId1" xr:uid="{00000000-0004-0000-0900-000000000000}"/>
    <hyperlink ref="A10" r:id="rId2" xr:uid="{00000000-0004-0000-09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0"/>
  <sheetViews>
    <sheetView showGridLines="0" zoomScale="70" zoomScaleNormal="70" workbookViewId="0">
      <selection activeCell="P39" sqref="P39"/>
    </sheetView>
  </sheetViews>
  <sheetFormatPr defaultRowHeight="11.5" x14ac:dyDescent="0.25"/>
  <cols>
    <col min="1" max="1" width="11.36328125" customWidth="1"/>
    <col min="4" max="5" width="8.7265625" customWidth="1"/>
    <col min="6" max="6" width="10.36328125" bestFit="1" customWidth="1"/>
    <col min="7" max="7" width="9.90625" customWidth="1"/>
    <col min="15" max="15" width="11.36328125" customWidth="1"/>
  </cols>
  <sheetData>
    <row r="1" spans="1:10" ht="19.5" x14ac:dyDescent="0.35">
      <c r="A1" s="6" t="s">
        <v>10</v>
      </c>
      <c r="D1" s="2"/>
      <c r="E1" s="2"/>
      <c r="F1" s="2"/>
      <c r="G1" s="2"/>
    </row>
    <row r="2" spans="1:10" ht="13.9" customHeight="1" x14ac:dyDescent="0.25">
      <c r="A2" s="5" t="s">
        <v>29</v>
      </c>
      <c r="D2" s="19"/>
      <c r="E2" s="19"/>
      <c r="F2" s="19"/>
      <c r="G2" s="19"/>
    </row>
    <row r="3" spans="1:10" ht="13.9" customHeight="1" x14ac:dyDescent="0.25">
      <c r="A3" s="5"/>
      <c r="D3" s="19"/>
      <c r="E3" s="19"/>
      <c r="F3" s="19"/>
      <c r="G3" s="19"/>
    </row>
    <row r="4" spans="1:10" ht="13.9" customHeight="1" x14ac:dyDescent="0.25">
      <c r="A4" s="94" t="s">
        <v>138</v>
      </c>
      <c r="B4" s="12"/>
      <c r="C4" s="12"/>
      <c r="D4" s="12"/>
      <c r="E4" s="74"/>
      <c r="F4" s="93" t="s">
        <v>139</v>
      </c>
      <c r="G4" s="94"/>
      <c r="H4" s="12"/>
      <c r="I4" s="12"/>
      <c r="J4" s="74"/>
    </row>
    <row r="5" spans="1:10" ht="13.9" customHeight="1" x14ac:dyDescent="0.25">
      <c r="A5" s="178"/>
      <c r="B5" s="95"/>
      <c r="C5" s="8"/>
      <c r="D5" s="8"/>
      <c r="E5" s="75"/>
      <c r="F5" s="8"/>
      <c r="G5" s="8"/>
      <c r="H5" s="8"/>
      <c r="I5" s="8"/>
      <c r="J5" s="75"/>
    </row>
    <row r="6" spans="1:10" ht="13.9" customHeight="1" x14ac:dyDescent="0.25">
      <c r="A6" s="178" t="s">
        <v>134</v>
      </c>
      <c r="B6" s="2"/>
      <c r="E6" s="75"/>
      <c r="F6" s="34"/>
      <c r="G6" s="8"/>
      <c r="H6" s="8"/>
      <c r="I6" s="8"/>
      <c r="J6" s="75"/>
    </row>
    <row r="7" spans="1:10" ht="13.9" customHeight="1" x14ac:dyDescent="0.25">
      <c r="A7" s="35" t="s">
        <v>266</v>
      </c>
      <c r="E7" s="75"/>
      <c r="F7" s="8"/>
      <c r="G7" s="8"/>
      <c r="H7" s="8"/>
      <c r="I7" s="8"/>
      <c r="J7" s="75"/>
    </row>
    <row r="8" spans="1:10" ht="13.9" customHeight="1" x14ac:dyDescent="0.25">
      <c r="A8" s="35" t="s">
        <v>340</v>
      </c>
      <c r="B8" s="176"/>
      <c r="C8" s="8"/>
      <c r="D8" s="8"/>
      <c r="E8" s="75"/>
      <c r="F8" s="64"/>
      <c r="G8" s="8"/>
      <c r="H8" s="8"/>
      <c r="I8" s="8"/>
      <c r="J8" s="75"/>
    </row>
    <row r="9" spans="1:10" ht="13.9" customHeight="1" x14ac:dyDescent="0.25">
      <c r="B9" s="8"/>
      <c r="C9" s="8"/>
      <c r="D9" s="8"/>
      <c r="E9" s="75"/>
      <c r="F9" s="64"/>
      <c r="G9" s="8"/>
      <c r="H9" s="76"/>
      <c r="I9" s="76"/>
      <c r="J9" s="174"/>
    </row>
    <row r="10" spans="1:10" ht="13.9" customHeight="1" x14ac:dyDescent="0.25">
      <c r="B10" s="8"/>
      <c r="C10" s="8"/>
      <c r="D10" s="8"/>
      <c r="E10" s="75"/>
      <c r="F10" s="64"/>
      <c r="G10" s="8"/>
      <c r="H10" s="8"/>
      <c r="I10" s="8"/>
      <c r="J10" s="75"/>
    </row>
    <row r="11" spans="1:10" ht="13.9" customHeight="1" x14ac:dyDescent="0.25">
      <c r="A11" t="s">
        <v>194</v>
      </c>
      <c r="B11" s="8"/>
      <c r="C11" s="8"/>
      <c r="D11" s="8"/>
      <c r="E11" s="75"/>
      <c r="F11" s="64"/>
      <c r="G11" s="8"/>
      <c r="H11" s="8"/>
      <c r="I11" s="8"/>
      <c r="J11" s="75"/>
    </row>
    <row r="12" spans="1:10" ht="13.9" customHeight="1" x14ac:dyDescent="0.25">
      <c r="A12" s="179" t="s">
        <v>337</v>
      </c>
      <c r="B12" s="34"/>
      <c r="C12" s="34"/>
      <c r="D12" s="34"/>
      <c r="E12" s="75"/>
      <c r="F12" s="34"/>
      <c r="G12" s="34"/>
      <c r="H12" s="34"/>
      <c r="I12" s="8"/>
      <c r="J12" s="75"/>
    </row>
    <row r="13" spans="1:10" ht="13.9" customHeight="1" x14ac:dyDescent="0.25">
      <c r="A13" s="95" t="s">
        <v>338</v>
      </c>
      <c r="B13" s="34"/>
      <c r="C13" s="34"/>
      <c r="D13" s="34"/>
      <c r="E13" s="75"/>
      <c r="F13" s="34"/>
      <c r="G13" s="34"/>
      <c r="H13" s="34"/>
      <c r="I13" s="8"/>
      <c r="J13" s="75"/>
    </row>
    <row r="14" spans="1:10" ht="13.9" customHeight="1" x14ac:dyDescent="0.25">
      <c r="A14" s="133" t="s">
        <v>339</v>
      </c>
      <c r="B14" s="34"/>
      <c r="C14" s="34"/>
      <c r="D14" s="92"/>
      <c r="E14" s="75"/>
      <c r="F14" s="34"/>
      <c r="G14" s="34"/>
      <c r="H14" s="34"/>
      <c r="I14" s="8"/>
      <c r="J14" s="75"/>
    </row>
    <row r="15" spans="1:10" ht="13.9" customHeight="1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</row>
    <row r="16" spans="1:10" ht="13.9" customHeight="1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</row>
    <row r="17" spans="1:15" ht="13.9" customHeight="1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</row>
    <row r="18" spans="1:15" ht="13.9" customHeight="1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</row>
    <row r="19" spans="1:15" x14ac:dyDescent="0.25">
      <c r="A19" s="5"/>
    </row>
    <row r="20" spans="1:15" x14ac:dyDescent="0.25">
      <c r="A20" s="3" t="s">
        <v>1</v>
      </c>
      <c r="D20" s="4"/>
    </row>
    <row r="21" spans="1:15" x14ac:dyDescent="0.25">
      <c r="A21" s="3"/>
      <c r="C21" s="9" t="s">
        <v>52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7" t="s">
        <v>26</v>
      </c>
      <c r="B22" s="9" t="s">
        <v>25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  <c r="N22" s="2" t="s">
        <v>24</v>
      </c>
      <c r="O22" s="1"/>
    </row>
    <row r="23" spans="1:15" x14ac:dyDescent="0.25">
      <c r="A23" s="10" t="s">
        <v>99</v>
      </c>
      <c r="B23" s="11">
        <v>1</v>
      </c>
      <c r="C23" s="10">
        <v>0</v>
      </c>
      <c r="D23" s="11">
        <v>0</v>
      </c>
      <c r="E23" s="12">
        <v>0</v>
      </c>
      <c r="F23" s="12">
        <v>0</v>
      </c>
      <c r="G23" s="12">
        <v>0.67</v>
      </c>
      <c r="H23" s="12">
        <v>0.33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1">
        <v>0</v>
      </c>
      <c r="O23" s="13"/>
    </row>
    <row r="24" spans="1:15" x14ac:dyDescent="0.25">
      <c r="A24" s="13"/>
      <c r="B24" s="1">
        <v>2</v>
      </c>
      <c r="C24" s="13">
        <v>0</v>
      </c>
      <c r="D24" s="1">
        <v>0</v>
      </c>
      <c r="E24" s="8">
        <v>0</v>
      </c>
      <c r="F24" s="8">
        <v>0</v>
      </c>
      <c r="G24" s="8">
        <v>0</v>
      </c>
      <c r="H24" s="8">
        <v>0.67</v>
      </c>
      <c r="I24" s="8">
        <v>0.33</v>
      </c>
      <c r="J24" s="8">
        <v>0</v>
      </c>
      <c r="K24" s="8">
        <v>0</v>
      </c>
      <c r="L24" s="8">
        <v>0</v>
      </c>
      <c r="M24" s="8">
        <v>0</v>
      </c>
      <c r="N24" s="1">
        <v>0</v>
      </c>
      <c r="O24" s="13"/>
    </row>
    <row r="25" spans="1:15" x14ac:dyDescent="0.25">
      <c r="A25" s="13"/>
      <c r="B25" s="1">
        <v>3</v>
      </c>
      <c r="C25" s="13">
        <v>0</v>
      </c>
      <c r="D25" s="1">
        <v>0</v>
      </c>
      <c r="E25" s="8">
        <v>0</v>
      </c>
      <c r="F25" s="8">
        <v>0</v>
      </c>
      <c r="G25" s="8">
        <v>0</v>
      </c>
      <c r="H25" s="8">
        <v>0</v>
      </c>
      <c r="I25" s="8">
        <v>0.67</v>
      </c>
      <c r="J25" s="8">
        <v>0.67</v>
      </c>
      <c r="K25" s="8">
        <v>0</v>
      </c>
      <c r="L25" s="8">
        <v>0</v>
      </c>
      <c r="M25" s="8">
        <v>0</v>
      </c>
      <c r="N25" s="1">
        <v>0</v>
      </c>
      <c r="O25" s="13"/>
    </row>
    <row r="26" spans="1:15" x14ac:dyDescent="0.25">
      <c r="A26" s="15"/>
      <c r="B26" s="16">
        <v>4</v>
      </c>
      <c r="C26" s="15">
        <v>0</v>
      </c>
      <c r="D26" s="16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0.33</v>
      </c>
      <c r="K26" s="27">
        <v>0.67</v>
      </c>
      <c r="L26" s="27">
        <v>0</v>
      </c>
      <c r="M26" s="27">
        <v>0</v>
      </c>
      <c r="N26" s="16">
        <v>0</v>
      </c>
      <c r="O26" s="13"/>
    </row>
    <row r="27" spans="1:15" x14ac:dyDescent="0.25">
      <c r="A27" s="10" t="s">
        <v>98</v>
      </c>
      <c r="B27" s="11">
        <v>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</v>
      </c>
      <c r="N27" s="11">
        <v>0.33</v>
      </c>
      <c r="O27" s="13"/>
    </row>
    <row r="28" spans="1:15" x14ac:dyDescent="0.25">
      <c r="A28" s="13"/>
      <c r="B28" s="1">
        <v>2</v>
      </c>
      <c r="C28" s="13">
        <v>0.67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0.67</v>
      </c>
      <c r="O28" s="13"/>
    </row>
    <row r="29" spans="1:15" x14ac:dyDescent="0.25">
      <c r="A29" s="13"/>
      <c r="B29" s="1">
        <v>3</v>
      </c>
      <c r="C29" s="13">
        <v>0.33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/>
    </row>
    <row r="30" spans="1:15" x14ac:dyDescent="0.25">
      <c r="A30" s="15"/>
      <c r="B30" s="16">
        <v>4</v>
      </c>
      <c r="C30" s="15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</row>
    <row r="31" spans="1:15" x14ac:dyDescent="0.25">
      <c r="A31" s="10" t="s">
        <v>100</v>
      </c>
      <c r="B31" s="11">
        <v>1</v>
      </c>
      <c r="C31" s="10">
        <v>0</v>
      </c>
      <c r="D31" s="11">
        <v>0</v>
      </c>
      <c r="E31" s="11">
        <v>0</v>
      </c>
      <c r="F31" s="11">
        <v>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3"/>
    </row>
    <row r="32" spans="1:15" x14ac:dyDescent="0.25">
      <c r="A32" s="13"/>
      <c r="B32" s="1">
        <v>2</v>
      </c>
      <c r="C32" s="13">
        <v>0</v>
      </c>
      <c r="D32" s="1">
        <v>0</v>
      </c>
      <c r="E32" s="1">
        <v>0</v>
      </c>
      <c r="F32" s="1">
        <v>0</v>
      </c>
      <c r="G32" s="1">
        <v>1</v>
      </c>
      <c r="H32" s="1">
        <v>0.33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9">
        <v>0</v>
      </c>
      <c r="O32" s="13"/>
    </row>
    <row r="33" spans="1:15" x14ac:dyDescent="0.25">
      <c r="A33" s="13"/>
      <c r="B33" s="1">
        <v>3</v>
      </c>
      <c r="C33" s="28">
        <v>0</v>
      </c>
      <c r="D33" s="1">
        <v>0</v>
      </c>
      <c r="E33" s="1">
        <v>0</v>
      </c>
      <c r="F33" s="1">
        <v>0</v>
      </c>
      <c r="G33" s="1">
        <v>0</v>
      </c>
      <c r="H33" s="37">
        <v>0.67</v>
      </c>
      <c r="I33" s="67">
        <v>1</v>
      </c>
      <c r="J33" s="67">
        <v>1</v>
      </c>
      <c r="K33" s="67">
        <v>1</v>
      </c>
      <c r="L33" s="1">
        <v>0</v>
      </c>
      <c r="M33" s="1">
        <v>0</v>
      </c>
      <c r="N33" s="67">
        <v>0</v>
      </c>
      <c r="O33" s="13"/>
    </row>
    <row r="34" spans="1:15" x14ac:dyDescent="0.25">
      <c r="A34" s="15"/>
      <c r="B34" s="16">
        <v>4</v>
      </c>
      <c r="C34" s="15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0.33</v>
      </c>
      <c r="N34" s="68">
        <v>0</v>
      </c>
      <c r="O34" s="13"/>
    </row>
    <row r="35" spans="1:15" x14ac:dyDescent="0.25">
      <c r="A35" s="10" t="s">
        <v>101</v>
      </c>
      <c r="B35" s="11">
        <v>1</v>
      </c>
      <c r="C35" s="10">
        <v>1</v>
      </c>
      <c r="D35" s="11">
        <v>1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69">
        <v>0</v>
      </c>
      <c r="O35" s="13"/>
    </row>
    <row r="36" spans="1:15" x14ac:dyDescent="0.25">
      <c r="A36" s="13"/>
      <c r="B36" s="1">
        <v>2</v>
      </c>
      <c r="C36" s="13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29">
        <v>0</v>
      </c>
      <c r="O36" s="13"/>
    </row>
    <row r="37" spans="1:15" x14ac:dyDescent="0.25">
      <c r="A37" s="13"/>
      <c r="B37" s="1">
        <v>3</v>
      </c>
      <c r="C37" s="28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67">
        <v>0</v>
      </c>
      <c r="O37" s="13"/>
    </row>
    <row r="38" spans="1:15" x14ac:dyDescent="0.25">
      <c r="A38" s="15"/>
      <c r="B38" s="16">
        <v>4</v>
      </c>
      <c r="C38" s="15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1</v>
      </c>
      <c r="N38" s="16">
        <v>1</v>
      </c>
      <c r="O38" s="13"/>
    </row>
    <row r="39" spans="1:15" x14ac:dyDescent="0.25">
      <c r="A39" s="10" t="s">
        <v>103</v>
      </c>
      <c r="B39" s="11">
        <v>1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69">
        <v>1</v>
      </c>
      <c r="O39" s="13"/>
    </row>
    <row r="40" spans="1:15" x14ac:dyDescent="0.25">
      <c r="A40" s="13"/>
      <c r="B40" s="1">
        <v>2</v>
      </c>
      <c r="C40" s="13">
        <v>1</v>
      </c>
      <c r="D40" s="1">
        <v>0.33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29">
        <v>0</v>
      </c>
      <c r="O40" s="13"/>
    </row>
    <row r="41" spans="1:15" x14ac:dyDescent="0.25">
      <c r="A41" s="13"/>
      <c r="B41" s="1">
        <v>3</v>
      </c>
      <c r="C41" s="28">
        <v>0</v>
      </c>
      <c r="D41" s="1">
        <v>0.67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67">
        <v>0</v>
      </c>
      <c r="O41" s="13"/>
    </row>
    <row r="42" spans="1:15" x14ac:dyDescent="0.25">
      <c r="A42" s="15"/>
      <c r="B42" s="16">
        <v>4</v>
      </c>
      <c r="C42" s="15">
        <v>0</v>
      </c>
      <c r="D42" s="16">
        <v>0</v>
      </c>
      <c r="E42" s="16">
        <v>0</v>
      </c>
      <c r="F42" s="16">
        <v>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3"/>
    </row>
    <row r="43" spans="1:15" x14ac:dyDescent="0.25">
      <c r="A43" s="10" t="s">
        <v>104</v>
      </c>
      <c r="B43" s="18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0.67</v>
      </c>
      <c r="H43" s="11">
        <v>0.33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69">
        <v>0</v>
      </c>
      <c r="O43" s="13"/>
    </row>
    <row r="44" spans="1:15" x14ac:dyDescent="0.25">
      <c r="A44" s="13"/>
      <c r="B44" s="14">
        <v>2</v>
      </c>
      <c r="C44" s="1">
        <v>0</v>
      </c>
      <c r="D44" s="1">
        <v>0</v>
      </c>
      <c r="E44" s="1">
        <v>0</v>
      </c>
      <c r="F44" s="1">
        <v>0</v>
      </c>
      <c r="G44" s="8">
        <v>0</v>
      </c>
      <c r="H44" s="8">
        <v>0.67</v>
      </c>
      <c r="I44" s="8">
        <v>0.67</v>
      </c>
      <c r="J44" s="8">
        <v>0</v>
      </c>
      <c r="K44" s="8">
        <v>0</v>
      </c>
      <c r="L44" s="1">
        <v>0</v>
      </c>
      <c r="M44" s="1">
        <v>0</v>
      </c>
      <c r="N44" s="29">
        <v>0</v>
      </c>
      <c r="O44" s="13"/>
    </row>
    <row r="45" spans="1:15" x14ac:dyDescent="0.25">
      <c r="A45" s="13"/>
      <c r="B45" s="14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0.33</v>
      </c>
      <c r="J45" s="1">
        <v>1</v>
      </c>
      <c r="K45" s="1">
        <v>0.33</v>
      </c>
      <c r="L45" s="1">
        <v>0</v>
      </c>
      <c r="M45" s="1">
        <v>0</v>
      </c>
      <c r="N45" s="67">
        <v>0</v>
      </c>
      <c r="O45" s="13"/>
    </row>
    <row r="46" spans="1:15" x14ac:dyDescent="0.25">
      <c r="A46" s="13"/>
      <c r="B46" s="14">
        <v>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0.67</v>
      </c>
      <c r="L46" s="1">
        <v>0.33</v>
      </c>
      <c r="M46" s="1">
        <v>0</v>
      </c>
      <c r="N46" s="1">
        <v>0</v>
      </c>
      <c r="O46" s="13"/>
    </row>
    <row r="47" spans="1:15" x14ac:dyDescent="0.25">
      <c r="A47" s="70" t="s">
        <v>151</v>
      </c>
      <c r="B47" s="74">
        <v>1</v>
      </c>
      <c r="C47" s="10">
        <v>1</v>
      </c>
      <c r="D47" s="11">
        <v>1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79">
        <v>0</v>
      </c>
      <c r="O47" s="1"/>
    </row>
    <row r="48" spans="1:15" x14ac:dyDescent="0.25">
      <c r="A48" s="64"/>
      <c r="B48" s="75">
        <v>2</v>
      </c>
      <c r="C48" s="13">
        <v>0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71">
        <v>0</v>
      </c>
      <c r="O48" s="1"/>
    </row>
    <row r="49" spans="1:15" x14ac:dyDescent="0.25">
      <c r="A49" s="64"/>
      <c r="B49" s="75">
        <v>3</v>
      </c>
      <c r="C49" s="28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80">
        <v>0</v>
      </c>
      <c r="O49" s="1"/>
    </row>
    <row r="50" spans="1:15" x14ac:dyDescent="0.25">
      <c r="A50" s="72"/>
      <c r="B50" s="73">
        <v>4</v>
      </c>
      <c r="C50" s="15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1</v>
      </c>
      <c r="M50" s="16">
        <v>1</v>
      </c>
      <c r="N50" s="17">
        <v>1</v>
      </c>
    </row>
    <row r="51" spans="1:15" x14ac:dyDescent="0.25">
      <c r="A51" s="12" t="s">
        <v>152</v>
      </c>
      <c r="B51" s="74">
        <v>1</v>
      </c>
      <c r="C51" s="70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74">
        <v>1</v>
      </c>
    </row>
    <row r="52" spans="1:15" x14ac:dyDescent="0.25">
      <c r="A52" s="1"/>
      <c r="B52" s="75">
        <v>2</v>
      </c>
      <c r="C52" s="64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5">
        <v>0</v>
      </c>
    </row>
    <row r="53" spans="1:15" x14ac:dyDescent="0.25">
      <c r="A53" s="1"/>
      <c r="B53" s="75">
        <v>3</v>
      </c>
      <c r="C53" s="64">
        <v>0</v>
      </c>
      <c r="D53" s="8">
        <v>1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5">
        <v>0</v>
      </c>
    </row>
    <row r="54" spans="1:15" x14ac:dyDescent="0.25">
      <c r="A54" s="16"/>
      <c r="B54" s="73">
        <v>4</v>
      </c>
      <c r="C54" s="72">
        <v>0</v>
      </c>
      <c r="D54" s="27">
        <v>0</v>
      </c>
      <c r="E54" s="27">
        <v>1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73">
        <v>0</v>
      </c>
    </row>
    <row r="55" spans="1:15" x14ac:dyDescent="0.25">
      <c r="A55" s="11" t="s">
        <v>102</v>
      </c>
      <c r="B55" s="74">
        <v>1</v>
      </c>
      <c r="C55" s="70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74">
        <v>1</v>
      </c>
    </row>
    <row r="56" spans="1:15" x14ac:dyDescent="0.25">
      <c r="A56" s="1"/>
      <c r="B56" s="75">
        <v>2</v>
      </c>
      <c r="C56" s="64">
        <v>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5">
        <v>0</v>
      </c>
    </row>
    <row r="57" spans="1:15" x14ac:dyDescent="0.25">
      <c r="A57" s="1"/>
      <c r="B57" s="75">
        <v>3</v>
      </c>
      <c r="C57" s="64">
        <v>0</v>
      </c>
      <c r="D57" s="8">
        <v>1</v>
      </c>
      <c r="E57" s="8">
        <v>0.67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5">
        <v>0</v>
      </c>
    </row>
    <row r="58" spans="1:15" x14ac:dyDescent="0.25">
      <c r="A58" s="16"/>
      <c r="B58" s="73">
        <v>4</v>
      </c>
      <c r="C58" s="72">
        <v>0</v>
      </c>
      <c r="D58" s="27">
        <v>0</v>
      </c>
      <c r="E58" s="27">
        <v>0.33</v>
      </c>
      <c r="F58" s="27">
        <v>0.67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73">
        <v>0</v>
      </c>
    </row>
    <row r="59" spans="1:15" x14ac:dyDescent="0.25">
      <c r="A59" s="11" t="s">
        <v>302</v>
      </c>
      <c r="B59" s="74">
        <v>1</v>
      </c>
      <c r="C59" s="70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0.33</v>
      </c>
      <c r="N59" s="74">
        <v>0.67</v>
      </c>
    </row>
    <row r="60" spans="1:15" x14ac:dyDescent="0.25">
      <c r="A60" s="1"/>
      <c r="B60" s="75">
        <v>2</v>
      </c>
      <c r="C60" s="8">
        <v>0.33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5">
        <v>0.33</v>
      </c>
    </row>
    <row r="61" spans="1:15" x14ac:dyDescent="0.25">
      <c r="A61" s="1"/>
      <c r="B61" s="75">
        <v>3</v>
      </c>
      <c r="C61" s="8">
        <v>0.67</v>
      </c>
      <c r="D61" s="8">
        <v>0.67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5">
        <v>0</v>
      </c>
    </row>
    <row r="62" spans="1:15" x14ac:dyDescent="0.25">
      <c r="A62" s="16"/>
      <c r="B62" s="73">
        <v>4</v>
      </c>
      <c r="C62" s="27">
        <v>0</v>
      </c>
      <c r="D62" s="27">
        <v>0.33</v>
      </c>
      <c r="E62" s="27">
        <v>0.33</v>
      </c>
      <c r="F62" s="27">
        <v>0</v>
      </c>
      <c r="G62" s="27">
        <v>0</v>
      </c>
      <c r="H62" s="8">
        <v>0</v>
      </c>
      <c r="I62" s="8">
        <v>0</v>
      </c>
      <c r="J62" s="27">
        <v>0</v>
      </c>
      <c r="K62" s="27">
        <v>0</v>
      </c>
      <c r="L62" s="27">
        <v>0</v>
      </c>
      <c r="M62" s="27">
        <v>0</v>
      </c>
      <c r="N62" s="73">
        <v>0</v>
      </c>
    </row>
    <row r="63" spans="1:15" x14ac:dyDescent="0.25">
      <c r="A63" s="11" t="s">
        <v>303</v>
      </c>
      <c r="B63" s="74">
        <v>1</v>
      </c>
      <c r="C63" s="70">
        <v>0</v>
      </c>
      <c r="D63" s="12">
        <v>0</v>
      </c>
      <c r="E63" s="12">
        <v>0</v>
      </c>
      <c r="F63" s="12">
        <v>0</v>
      </c>
      <c r="G63" s="12">
        <v>0.33</v>
      </c>
      <c r="H63" s="12">
        <v>0.67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74">
        <v>0</v>
      </c>
    </row>
    <row r="64" spans="1:15" x14ac:dyDescent="0.25">
      <c r="A64" s="1"/>
      <c r="B64" s="75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0.33</v>
      </c>
      <c r="I64" s="8">
        <v>0.33</v>
      </c>
      <c r="J64" s="8">
        <v>0</v>
      </c>
      <c r="K64" s="8">
        <v>0</v>
      </c>
      <c r="L64" s="8">
        <v>0</v>
      </c>
      <c r="M64" s="8">
        <v>0</v>
      </c>
      <c r="N64" s="75">
        <v>0</v>
      </c>
    </row>
    <row r="65" spans="1:14" x14ac:dyDescent="0.25">
      <c r="A65" s="1"/>
      <c r="B65" s="75">
        <v>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0.67</v>
      </c>
      <c r="J65" s="8">
        <v>0.67</v>
      </c>
      <c r="K65" s="8">
        <v>0</v>
      </c>
      <c r="L65" s="8">
        <v>0</v>
      </c>
      <c r="M65" s="8">
        <v>0</v>
      </c>
      <c r="N65" s="75">
        <v>0</v>
      </c>
    </row>
    <row r="66" spans="1:14" x14ac:dyDescent="0.25">
      <c r="A66" s="16"/>
      <c r="B66" s="73">
        <v>4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0.33</v>
      </c>
      <c r="K66" s="27">
        <v>0.33</v>
      </c>
      <c r="L66" s="27">
        <v>0</v>
      </c>
      <c r="M66" s="27">
        <v>0</v>
      </c>
      <c r="N66" s="73">
        <v>0</v>
      </c>
    </row>
    <row r="67" spans="1:14" x14ac:dyDescent="0.25">
      <c r="A67" s="11" t="s">
        <v>153</v>
      </c>
      <c r="B67" s="11">
        <v>1</v>
      </c>
      <c r="C67" s="10">
        <v>1</v>
      </c>
      <c r="D67" s="11">
        <v>1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79">
        <v>0</v>
      </c>
    </row>
    <row r="68" spans="1:14" x14ac:dyDescent="0.25">
      <c r="A68" s="1"/>
      <c r="B68" s="8">
        <v>2</v>
      </c>
      <c r="C68" s="13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71">
        <v>0</v>
      </c>
    </row>
    <row r="69" spans="1:14" x14ac:dyDescent="0.25">
      <c r="A69" s="1"/>
      <c r="B69" s="8">
        <v>3</v>
      </c>
      <c r="C69" s="28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80">
        <v>0</v>
      </c>
    </row>
    <row r="70" spans="1:14" x14ac:dyDescent="0.25">
      <c r="A70" s="16"/>
      <c r="B70" s="16">
        <v>4</v>
      </c>
      <c r="C70" s="15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1</v>
      </c>
      <c r="M70" s="16">
        <v>1</v>
      </c>
      <c r="N70" s="17">
        <v>1</v>
      </c>
    </row>
    <row r="71" spans="1:14" x14ac:dyDescent="0.25">
      <c r="A71" s="1" t="s">
        <v>211</v>
      </c>
      <c r="B71" s="8">
        <v>1</v>
      </c>
      <c r="C71" s="13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0.67</v>
      </c>
      <c r="N71" s="14">
        <v>0</v>
      </c>
    </row>
    <row r="72" spans="1:14" x14ac:dyDescent="0.25">
      <c r="A72" s="1"/>
      <c r="B72" s="8">
        <v>2</v>
      </c>
      <c r="C72" s="13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14">
        <v>1</v>
      </c>
    </row>
    <row r="73" spans="1:14" x14ac:dyDescent="0.25">
      <c r="A73" s="1"/>
      <c r="B73" s="8">
        <v>3</v>
      </c>
      <c r="C73" s="13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14">
        <v>0</v>
      </c>
    </row>
    <row r="74" spans="1:14" x14ac:dyDescent="0.25">
      <c r="A74" s="16"/>
      <c r="B74" s="16">
        <v>4</v>
      </c>
      <c r="C74" s="15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7">
        <v>0</v>
      </c>
    </row>
    <row r="75" spans="1:14" x14ac:dyDescent="0.25">
      <c r="A75" t="s">
        <v>154</v>
      </c>
      <c r="B75" s="8">
        <v>1</v>
      </c>
      <c r="C75" s="64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0.67</v>
      </c>
      <c r="M75" s="8">
        <v>0</v>
      </c>
      <c r="N75" s="75">
        <v>0</v>
      </c>
    </row>
    <row r="76" spans="1:14" x14ac:dyDescent="0.25">
      <c r="B76" s="8">
        <v>2</v>
      </c>
      <c r="C76" s="64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0.33</v>
      </c>
      <c r="M76" s="8">
        <v>1</v>
      </c>
      <c r="N76" s="75">
        <v>0</v>
      </c>
    </row>
    <row r="77" spans="1:14" x14ac:dyDescent="0.25">
      <c r="B77" s="8">
        <v>3</v>
      </c>
      <c r="C77" s="64">
        <v>1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5">
        <v>1</v>
      </c>
    </row>
    <row r="78" spans="1:14" x14ac:dyDescent="0.25">
      <c r="A78" s="16"/>
      <c r="B78" s="27">
        <v>4</v>
      </c>
      <c r="C78" s="72">
        <v>0</v>
      </c>
      <c r="D78" s="27">
        <v>0</v>
      </c>
      <c r="E78" s="27">
        <v>1</v>
      </c>
      <c r="F78" s="27">
        <v>1</v>
      </c>
      <c r="G78" s="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73">
        <v>0</v>
      </c>
    </row>
    <row r="79" spans="1:14" x14ac:dyDescent="0.25">
      <c r="A79" s="10" t="s">
        <v>178</v>
      </c>
      <c r="B79" s="11">
        <v>1</v>
      </c>
      <c r="C79" s="10">
        <v>0</v>
      </c>
      <c r="D79" s="11">
        <v>0</v>
      </c>
      <c r="E79" s="12">
        <v>0</v>
      </c>
      <c r="F79" s="12">
        <v>0</v>
      </c>
      <c r="G79" s="12">
        <v>1</v>
      </c>
      <c r="H79" s="12">
        <v>0.33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8">
        <v>0</v>
      </c>
    </row>
    <row r="80" spans="1:14" x14ac:dyDescent="0.25">
      <c r="A80" s="13"/>
      <c r="B80" s="1">
        <v>2</v>
      </c>
      <c r="C80" s="13">
        <v>0</v>
      </c>
      <c r="D80" s="1">
        <v>0</v>
      </c>
      <c r="E80" s="8">
        <v>0</v>
      </c>
      <c r="F80" s="8">
        <v>0</v>
      </c>
      <c r="G80" s="8">
        <v>0</v>
      </c>
      <c r="H80" s="8">
        <v>0.67</v>
      </c>
      <c r="I80" s="8">
        <v>0.33</v>
      </c>
      <c r="J80" s="8">
        <v>0</v>
      </c>
      <c r="K80" s="8">
        <v>0</v>
      </c>
      <c r="L80" s="8">
        <v>0</v>
      </c>
      <c r="M80" s="8">
        <v>0</v>
      </c>
      <c r="N80" s="14">
        <v>0</v>
      </c>
    </row>
    <row r="81" spans="1:14" x14ac:dyDescent="0.25">
      <c r="A81" s="13"/>
      <c r="B81" s="1">
        <v>3</v>
      </c>
      <c r="C81" s="13">
        <v>0</v>
      </c>
      <c r="D81" s="1">
        <v>0</v>
      </c>
      <c r="E81" s="8">
        <v>0</v>
      </c>
      <c r="F81" s="8">
        <v>0</v>
      </c>
      <c r="G81" s="8">
        <v>0</v>
      </c>
      <c r="H81" s="8">
        <v>0</v>
      </c>
      <c r="I81" s="8">
        <v>0.67</v>
      </c>
      <c r="J81" s="8">
        <v>0.67</v>
      </c>
      <c r="K81" s="8">
        <v>0</v>
      </c>
      <c r="L81" s="8">
        <v>0</v>
      </c>
      <c r="M81" s="8">
        <v>0</v>
      </c>
      <c r="N81" s="14">
        <v>0</v>
      </c>
    </row>
    <row r="82" spans="1:14" x14ac:dyDescent="0.25">
      <c r="A82" s="15"/>
      <c r="B82" s="16">
        <v>4</v>
      </c>
      <c r="C82" s="15">
        <v>0</v>
      </c>
      <c r="D82" s="16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0.33</v>
      </c>
      <c r="K82" s="27">
        <v>1</v>
      </c>
      <c r="L82" s="27">
        <v>0</v>
      </c>
      <c r="M82" s="27">
        <v>0</v>
      </c>
      <c r="N82" s="17">
        <v>0</v>
      </c>
    </row>
    <row r="83" spans="1:14" x14ac:dyDescent="0.25">
      <c r="A83" s="10" t="s">
        <v>179</v>
      </c>
      <c r="B83" s="11">
        <v>1</v>
      </c>
      <c r="C83" s="10">
        <v>0</v>
      </c>
      <c r="D83" s="11">
        <v>0</v>
      </c>
      <c r="E83" s="12">
        <v>0</v>
      </c>
      <c r="F83" s="12">
        <v>0</v>
      </c>
      <c r="G83" s="12">
        <v>0.67</v>
      </c>
      <c r="H83" s="12">
        <v>0.33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8">
        <v>0</v>
      </c>
    </row>
    <row r="84" spans="1:14" x14ac:dyDescent="0.25">
      <c r="A84" s="13"/>
      <c r="B84" s="1">
        <v>2</v>
      </c>
      <c r="C84" s="13">
        <v>0</v>
      </c>
      <c r="D84" s="1">
        <v>0</v>
      </c>
      <c r="E84" s="8">
        <v>0</v>
      </c>
      <c r="F84" s="8">
        <v>0</v>
      </c>
      <c r="G84" s="8">
        <v>0</v>
      </c>
      <c r="H84" s="8">
        <v>0.67</v>
      </c>
      <c r="I84" s="8">
        <v>0.33</v>
      </c>
      <c r="J84" s="8">
        <v>0</v>
      </c>
      <c r="K84" s="8">
        <v>0</v>
      </c>
      <c r="L84" s="8">
        <v>0</v>
      </c>
      <c r="M84" s="8">
        <v>0</v>
      </c>
      <c r="N84" s="14">
        <v>0</v>
      </c>
    </row>
    <row r="85" spans="1:14" x14ac:dyDescent="0.25">
      <c r="A85" s="13"/>
      <c r="B85" s="1">
        <v>3</v>
      </c>
      <c r="C85" s="13">
        <v>0</v>
      </c>
      <c r="D85" s="1">
        <v>0</v>
      </c>
      <c r="E85" s="8">
        <v>0</v>
      </c>
      <c r="F85" s="8">
        <v>0</v>
      </c>
      <c r="G85" s="8">
        <v>0</v>
      </c>
      <c r="H85" s="8">
        <v>0</v>
      </c>
      <c r="I85" s="8">
        <v>0.67</v>
      </c>
      <c r="J85" s="8">
        <v>0.67</v>
      </c>
      <c r="K85" s="8">
        <v>0</v>
      </c>
      <c r="L85" s="8">
        <v>0</v>
      </c>
      <c r="M85" s="8">
        <v>0</v>
      </c>
      <c r="N85" s="14">
        <v>0</v>
      </c>
    </row>
    <row r="86" spans="1:14" x14ac:dyDescent="0.25">
      <c r="A86" s="15"/>
      <c r="B86" s="16">
        <v>4</v>
      </c>
      <c r="C86" s="15">
        <v>0</v>
      </c>
      <c r="D86" s="16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0.33</v>
      </c>
      <c r="K86" s="27">
        <v>0.67</v>
      </c>
      <c r="L86" s="27">
        <v>0</v>
      </c>
      <c r="M86" s="27">
        <v>0</v>
      </c>
      <c r="N86" s="17">
        <v>0</v>
      </c>
    </row>
    <row r="87" spans="1:14" x14ac:dyDescent="0.25">
      <c r="A87" s="10" t="s">
        <v>181</v>
      </c>
      <c r="B87" s="11">
        <v>1</v>
      </c>
      <c r="C87" s="10">
        <v>0</v>
      </c>
      <c r="D87" s="11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0.5</v>
      </c>
      <c r="N87" s="18">
        <v>0</v>
      </c>
    </row>
    <row r="88" spans="1:14" x14ac:dyDescent="0.25">
      <c r="A88" s="13"/>
      <c r="B88" s="1">
        <v>2</v>
      </c>
      <c r="C88" s="13">
        <v>0</v>
      </c>
      <c r="D88" s="1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0.5</v>
      </c>
      <c r="N88" s="14">
        <v>0.5</v>
      </c>
    </row>
    <row r="89" spans="1:14" x14ac:dyDescent="0.25">
      <c r="A89" s="13"/>
      <c r="B89" s="1">
        <v>3</v>
      </c>
      <c r="C89" s="13">
        <v>1</v>
      </c>
      <c r="D89" s="1">
        <v>0.16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14">
        <v>0.5</v>
      </c>
    </row>
    <row r="90" spans="1:14" x14ac:dyDescent="0.25">
      <c r="A90" s="15"/>
      <c r="B90" s="16">
        <v>4</v>
      </c>
      <c r="C90" s="15">
        <v>0</v>
      </c>
      <c r="D90" s="16">
        <f>0.84</f>
        <v>0.84</v>
      </c>
      <c r="E90" s="27">
        <f>0.16</f>
        <v>0.16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17">
        <v>0</v>
      </c>
    </row>
  </sheetData>
  <conditionalFormatting sqref="C23:N43 C45:N46 C44:F44 L44:N44">
    <cfRule type="aboveAverage" dxfId="15" priority="29"/>
    <cfRule type="aboveAverage" dxfId="14" priority="30"/>
  </conditionalFormatting>
  <conditionalFormatting sqref="C75:N78 C47:N62">
    <cfRule type="aboveAverage" dxfId="13" priority="25"/>
    <cfRule type="aboveAverage" dxfId="12" priority="26"/>
  </conditionalFormatting>
  <conditionalFormatting sqref="G44:K44">
    <cfRule type="aboveAverage" dxfId="11" priority="13"/>
    <cfRule type="aboveAverage" dxfId="10" priority="14"/>
  </conditionalFormatting>
  <conditionalFormatting sqref="C79:N82">
    <cfRule type="aboveAverage" dxfId="9" priority="9"/>
    <cfRule type="aboveAverage" dxfId="8" priority="10"/>
  </conditionalFormatting>
  <conditionalFormatting sqref="C83:N86">
    <cfRule type="aboveAverage" dxfId="7" priority="7"/>
    <cfRule type="aboveAverage" dxfId="6" priority="8"/>
  </conditionalFormatting>
  <conditionalFormatting sqref="C87:N90">
    <cfRule type="aboveAverage" dxfId="5" priority="5"/>
    <cfRule type="aboveAverage" dxfId="4" priority="6"/>
  </conditionalFormatting>
  <conditionalFormatting sqref="C63:N66">
    <cfRule type="aboveAverage" dxfId="3" priority="3"/>
    <cfRule type="aboveAverage" dxfId="2" priority="4"/>
  </conditionalFormatting>
  <conditionalFormatting sqref="C67:N74">
    <cfRule type="aboveAverage" dxfId="1" priority="1"/>
    <cfRule type="aboveAverage" dxfId="0" priority="2"/>
  </conditionalFormatting>
  <hyperlinks>
    <hyperlink ref="A7" r:id="rId1" xr:uid="{00000000-0004-0000-0A00-000000000000}"/>
    <hyperlink ref="A8" r:id="rId2" xr:uid="{00000000-0004-0000-0A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3"/>
  <sheetViews>
    <sheetView showGridLines="0" workbookViewId="0">
      <selection activeCell="B17" sqref="B17"/>
    </sheetView>
  </sheetViews>
  <sheetFormatPr defaultRowHeight="11.5" x14ac:dyDescent="0.25"/>
  <sheetData>
    <row r="1" spans="1:5" ht="19.5" x14ac:dyDescent="0.35">
      <c r="A1" s="6" t="s">
        <v>48</v>
      </c>
    </row>
    <row r="2" spans="1:5" x14ac:dyDescent="0.25">
      <c r="A2" s="5" t="s">
        <v>354</v>
      </c>
    </row>
    <row r="3" spans="1:5" x14ac:dyDescent="0.25">
      <c r="A3" s="5"/>
    </row>
    <row r="4" spans="1:5" ht="46" x14ac:dyDescent="0.25">
      <c r="A4" s="3" t="s">
        <v>1</v>
      </c>
      <c r="B4" s="19" t="s">
        <v>49</v>
      </c>
      <c r="C4" t="s">
        <v>53</v>
      </c>
    </row>
    <row r="5" spans="1:5" x14ac:dyDescent="0.25">
      <c r="A5" s="25"/>
      <c r="B5" s="24" t="s">
        <v>25</v>
      </c>
      <c r="C5" s="11"/>
      <c r="D5" s="11"/>
      <c r="E5" s="18"/>
    </row>
    <row r="6" spans="1:5" x14ac:dyDescent="0.25">
      <c r="A6" s="26" t="s">
        <v>50</v>
      </c>
      <c r="B6" s="146">
        <v>1</v>
      </c>
      <c r="C6" s="1">
        <v>2</v>
      </c>
      <c r="D6" s="1">
        <v>3</v>
      </c>
      <c r="E6" s="14">
        <v>4</v>
      </c>
    </row>
    <row r="7" spans="1:5" x14ac:dyDescent="0.25">
      <c r="A7" s="13">
        <v>1</v>
      </c>
      <c r="B7" s="200">
        <v>1</v>
      </c>
      <c r="C7" s="201">
        <v>1</v>
      </c>
      <c r="D7" s="201">
        <v>1</v>
      </c>
      <c r="E7" s="202">
        <v>1</v>
      </c>
    </row>
    <row r="8" spans="1:5" x14ac:dyDescent="0.2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2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25">
      <c r="A10" s="13">
        <v>4</v>
      </c>
      <c r="B10" s="198">
        <v>1</v>
      </c>
      <c r="C10" s="32">
        <v>0</v>
      </c>
      <c r="D10" s="32">
        <v>1</v>
      </c>
      <c r="E10" s="199">
        <v>1</v>
      </c>
    </row>
    <row r="11" spans="1:5" x14ac:dyDescent="0.25">
      <c r="A11" s="13">
        <v>5</v>
      </c>
      <c r="B11" s="203">
        <v>0</v>
      </c>
      <c r="C11" s="204">
        <v>1</v>
      </c>
      <c r="D11" s="204">
        <v>1</v>
      </c>
      <c r="E11" s="205">
        <v>1</v>
      </c>
    </row>
    <row r="12" spans="1:5" x14ac:dyDescent="0.25">
      <c r="A12" s="13">
        <v>6</v>
      </c>
      <c r="B12" s="64">
        <v>1</v>
      </c>
      <c r="C12" s="1">
        <v>1</v>
      </c>
      <c r="D12" s="1">
        <v>0</v>
      </c>
      <c r="E12" s="14">
        <v>0</v>
      </c>
    </row>
    <row r="13" spans="1:5" x14ac:dyDescent="0.25">
      <c r="A13" s="13">
        <v>7</v>
      </c>
      <c r="B13" s="64">
        <v>1</v>
      </c>
      <c r="C13" s="1">
        <v>0</v>
      </c>
      <c r="D13" s="1">
        <v>1</v>
      </c>
      <c r="E13" s="14">
        <v>0</v>
      </c>
    </row>
    <row r="14" spans="1:5" x14ac:dyDescent="0.2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25">
      <c r="A15" s="13">
        <v>9</v>
      </c>
      <c r="B15" s="64">
        <v>1</v>
      </c>
      <c r="C15" s="1">
        <v>0</v>
      </c>
      <c r="D15" s="1">
        <v>0</v>
      </c>
      <c r="E15" s="14">
        <v>1</v>
      </c>
    </row>
    <row r="16" spans="1:5" x14ac:dyDescent="0.2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25">
      <c r="A17" s="13">
        <v>11</v>
      </c>
      <c r="B17" s="198">
        <v>0</v>
      </c>
      <c r="C17" s="32">
        <v>0</v>
      </c>
      <c r="D17" s="32">
        <v>1</v>
      </c>
      <c r="E17" s="199">
        <v>1</v>
      </c>
    </row>
    <row r="18" spans="1:5" x14ac:dyDescent="0.25">
      <c r="A18" s="13">
        <v>12</v>
      </c>
      <c r="B18" s="64">
        <v>1</v>
      </c>
      <c r="C18" s="1">
        <v>0</v>
      </c>
      <c r="D18" s="1">
        <v>0</v>
      </c>
      <c r="E18" s="14">
        <v>0</v>
      </c>
    </row>
    <row r="19" spans="1:5" x14ac:dyDescent="0.2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2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2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2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25">
      <c r="A23" s="1"/>
      <c r="B2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36"/>
  <sheetViews>
    <sheetView showGridLines="0" zoomScale="70" zoomScaleNormal="70" workbookViewId="0">
      <pane xSplit="5" ySplit="25" topLeftCell="F26" activePane="bottomRight" state="frozen"/>
      <selection pane="topRight" activeCell="F1" sqref="F1"/>
      <selection pane="bottomLeft" activeCell="A26" sqref="A26"/>
      <selection pane="bottomRight" activeCell="D140" sqref="D140"/>
    </sheetView>
  </sheetViews>
  <sheetFormatPr defaultRowHeight="11.5" x14ac:dyDescent="0.25"/>
  <cols>
    <col min="1" max="1" width="12.7265625" customWidth="1"/>
    <col min="2" max="2" width="15" customWidth="1"/>
    <col min="17" max="17" width="12" customWidth="1"/>
  </cols>
  <sheetData>
    <row r="1" spans="1:18" ht="19.5" x14ac:dyDescent="0.35">
      <c r="A1" s="6" t="s">
        <v>206</v>
      </c>
    </row>
    <row r="4" spans="1:18" x14ac:dyDescent="0.25">
      <c r="A4" s="94" t="s">
        <v>138</v>
      </c>
      <c r="B4" s="12"/>
      <c r="C4" s="12"/>
      <c r="D4" s="12"/>
      <c r="E4" s="12"/>
      <c r="F4" s="12"/>
      <c r="G4" s="74"/>
      <c r="H4" s="93" t="s">
        <v>139</v>
      </c>
      <c r="I4" s="12"/>
      <c r="J4" s="12"/>
      <c r="K4" s="12"/>
      <c r="L4" s="12"/>
      <c r="M4" s="12"/>
      <c r="N4" s="12"/>
      <c r="O4" s="12"/>
      <c r="P4" s="12"/>
      <c r="Q4" s="12"/>
      <c r="R4" s="74"/>
    </row>
    <row r="5" spans="1:18" x14ac:dyDescent="0.25">
      <c r="A5" s="8"/>
      <c r="B5" s="8"/>
      <c r="C5" s="8"/>
      <c r="D5" s="8"/>
      <c r="E5" s="8"/>
      <c r="F5" s="8"/>
      <c r="G5" s="75"/>
      <c r="H5" s="64"/>
      <c r="I5" s="8"/>
      <c r="J5" s="8"/>
      <c r="K5" s="8"/>
      <c r="L5" s="1"/>
      <c r="M5" s="63"/>
      <c r="N5" s="63"/>
      <c r="O5" s="8"/>
      <c r="P5" s="8"/>
      <c r="Q5" s="8"/>
      <c r="R5" s="75"/>
    </row>
    <row r="6" spans="1:18" x14ac:dyDescent="0.25">
      <c r="A6" s="8"/>
      <c r="B6" s="8"/>
      <c r="C6" s="8"/>
      <c r="D6" s="8"/>
      <c r="E6" s="8"/>
      <c r="F6" s="8"/>
      <c r="G6" s="75"/>
      <c r="J6" s="8"/>
      <c r="K6" s="8"/>
      <c r="L6" s="1"/>
      <c r="M6" s="63"/>
      <c r="N6" s="63"/>
      <c r="O6" s="8"/>
      <c r="P6" s="8"/>
      <c r="Q6" s="8"/>
      <c r="R6" s="75"/>
    </row>
    <row r="7" spans="1:18" x14ac:dyDescent="0.25">
      <c r="A7" t="s">
        <v>373</v>
      </c>
      <c r="B7" s="8"/>
      <c r="C7" s="8"/>
      <c r="D7" s="8"/>
      <c r="E7" s="8"/>
      <c r="F7" s="8"/>
      <c r="G7" s="75"/>
      <c r="H7" s="64"/>
      <c r="I7" s="8"/>
      <c r="J7" s="8"/>
      <c r="K7" s="8"/>
      <c r="M7" s="63"/>
      <c r="N7" s="63"/>
      <c r="O7" s="8"/>
      <c r="P7" s="8"/>
      <c r="Q7" s="8"/>
      <c r="R7" s="75"/>
    </row>
    <row r="8" spans="1:18" x14ac:dyDescent="0.25">
      <c r="A8" s="133" t="s">
        <v>209</v>
      </c>
      <c r="B8" s="8"/>
      <c r="C8" s="8"/>
      <c r="D8" s="8"/>
      <c r="E8" s="8"/>
      <c r="F8" s="8"/>
      <c r="G8" s="75"/>
      <c r="H8" s="64"/>
      <c r="I8" s="8"/>
      <c r="J8" s="8"/>
      <c r="K8" s="8"/>
      <c r="M8" s="63"/>
      <c r="N8" s="63"/>
      <c r="O8" s="8"/>
      <c r="P8" s="8"/>
      <c r="Q8" s="8"/>
      <c r="R8" s="75"/>
    </row>
    <row r="9" spans="1:18" x14ac:dyDescent="0.25">
      <c r="A9" s="133" t="s">
        <v>210</v>
      </c>
      <c r="B9" s="8"/>
      <c r="C9" s="8"/>
      <c r="D9" s="8"/>
      <c r="E9" s="8"/>
      <c r="F9" s="8"/>
      <c r="G9" s="75"/>
      <c r="H9" s="64"/>
      <c r="I9" s="76"/>
      <c r="J9" s="76"/>
      <c r="K9" s="76"/>
      <c r="M9" s="63"/>
      <c r="N9" s="63"/>
      <c r="O9" s="76"/>
      <c r="P9" s="8"/>
      <c r="Q9" s="8"/>
      <c r="R9" s="75"/>
    </row>
    <row r="10" spans="1:18" x14ac:dyDescent="0.25">
      <c r="B10" s="8"/>
      <c r="C10" s="8"/>
      <c r="D10" s="8"/>
      <c r="E10" s="8"/>
      <c r="F10" s="8"/>
      <c r="G10" s="75"/>
      <c r="H10" s="64"/>
      <c r="I10" s="8"/>
      <c r="J10" s="8"/>
      <c r="K10" s="8"/>
      <c r="M10" s="63"/>
      <c r="N10" s="63"/>
      <c r="O10" s="8"/>
      <c r="P10" s="8"/>
      <c r="Q10" s="8"/>
      <c r="R10" s="75"/>
    </row>
    <row r="11" spans="1:18" x14ac:dyDescent="0.25">
      <c r="A11" s="34" t="s">
        <v>358</v>
      </c>
      <c r="B11" s="8"/>
      <c r="C11" s="8"/>
      <c r="D11" s="8"/>
      <c r="E11" s="8"/>
      <c r="F11" s="8"/>
      <c r="G11" s="75"/>
      <c r="H11" s="64"/>
      <c r="I11" s="8"/>
      <c r="J11" s="8"/>
      <c r="K11" s="8"/>
      <c r="M11" s="63"/>
      <c r="N11" s="63"/>
      <c r="O11" s="8"/>
      <c r="P11" s="8"/>
      <c r="Q11" s="8"/>
      <c r="R11" s="75"/>
    </row>
    <row r="12" spans="1:18" x14ac:dyDescent="0.25">
      <c r="A12" s="172" t="s">
        <v>357</v>
      </c>
      <c r="B12" s="8"/>
      <c r="C12" s="8"/>
      <c r="D12" s="8"/>
      <c r="E12" s="8"/>
      <c r="F12" s="8"/>
      <c r="G12" s="75"/>
      <c r="H12" s="64"/>
      <c r="I12" s="8"/>
      <c r="J12" s="8"/>
      <c r="K12" s="8"/>
      <c r="M12" s="63"/>
      <c r="N12" s="63"/>
      <c r="O12" s="8"/>
      <c r="P12" s="8"/>
      <c r="Q12" s="8"/>
      <c r="R12" s="75"/>
    </row>
    <row r="13" spans="1:18" x14ac:dyDescent="0.25">
      <c r="A13" s="8"/>
      <c r="B13" s="8"/>
      <c r="C13" s="8"/>
      <c r="D13" s="8"/>
      <c r="E13" s="8"/>
      <c r="F13" s="8"/>
      <c r="G13" s="75"/>
      <c r="H13" s="64"/>
      <c r="I13" s="8"/>
      <c r="J13" s="8"/>
      <c r="K13" s="8"/>
      <c r="M13" s="63"/>
      <c r="N13" s="63"/>
      <c r="O13" s="8"/>
      <c r="P13" s="8"/>
      <c r="Q13" s="8"/>
      <c r="R13" s="75"/>
    </row>
    <row r="14" spans="1:18" x14ac:dyDescent="0.25">
      <c r="A14" s="8" t="s">
        <v>374</v>
      </c>
      <c r="B14" s="8"/>
      <c r="C14" s="8"/>
      <c r="D14" s="8"/>
      <c r="E14" s="8"/>
      <c r="F14" s="8"/>
      <c r="G14" s="75"/>
      <c r="H14" s="64"/>
      <c r="I14" s="8"/>
      <c r="J14" s="8"/>
      <c r="K14" s="8"/>
      <c r="M14" s="63"/>
      <c r="N14" s="63"/>
      <c r="O14" s="8"/>
      <c r="P14" s="8"/>
      <c r="Q14" s="8"/>
      <c r="R14" s="75"/>
    </row>
    <row r="15" spans="1:18" x14ac:dyDescent="0.25">
      <c r="A15" s="183" t="s">
        <v>355</v>
      </c>
      <c r="B15" s="8"/>
      <c r="C15" s="8"/>
      <c r="D15" s="8"/>
      <c r="E15" s="8"/>
      <c r="F15" s="8"/>
      <c r="G15" s="75"/>
      <c r="H15" s="64"/>
      <c r="I15" s="8"/>
      <c r="J15" s="8"/>
      <c r="K15" s="8"/>
      <c r="M15" s="63"/>
      <c r="N15" s="63"/>
      <c r="O15" s="8"/>
      <c r="P15" s="8"/>
      <c r="Q15" s="8"/>
      <c r="R15" s="75"/>
    </row>
    <row r="16" spans="1:18" x14ac:dyDescent="0.25">
      <c r="A16" s="185" t="s">
        <v>356</v>
      </c>
      <c r="B16" s="8"/>
      <c r="C16" s="8"/>
      <c r="D16" s="8"/>
      <c r="E16" s="8"/>
      <c r="F16" s="8"/>
      <c r="G16" s="75"/>
      <c r="H16" s="64"/>
      <c r="I16" s="8"/>
      <c r="J16" s="8"/>
      <c r="K16" s="8"/>
      <c r="M16" s="63"/>
      <c r="N16" s="63"/>
      <c r="O16" s="8"/>
      <c r="P16" s="8"/>
      <c r="Q16" s="8"/>
      <c r="R16" s="75"/>
    </row>
    <row r="17" spans="1:19" x14ac:dyDescent="0.25">
      <c r="A17" s="133"/>
      <c r="B17" s="8"/>
      <c r="C17" s="8"/>
      <c r="D17" s="8"/>
      <c r="E17" s="8"/>
      <c r="F17" s="8"/>
      <c r="G17" s="75"/>
      <c r="H17" s="64"/>
      <c r="I17" s="8"/>
      <c r="J17" s="8"/>
      <c r="K17" s="8"/>
      <c r="M17" s="63"/>
      <c r="N17" s="63"/>
      <c r="O17" s="8"/>
      <c r="P17" s="8"/>
      <c r="Q17" s="8"/>
      <c r="R17" s="75"/>
    </row>
    <row r="18" spans="1:19" x14ac:dyDescent="0.25">
      <c r="A18" s="27"/>
      <c r="B18" s="27"/>
      <c r="C18" s="27"/>
      <c r="D18" s="27"/>
      <c r="E18" s="27"/>
      <c r="F18" s="27"/>
      <c r="G18" s="73"/>
      <c r="H18" s="72"/>
      <c r="I18" s="27"/>
      <c r="J18" s="27"/>
      <c r="K18" s="27"/>
      <c r="L18" s="16"/>
      <c r="M18" s="188"/>
      <c r="N18" s="188"/>
      <c r="O18" s="27"/>
      <c r="P18" s="27"/>
      <c r="Q18" s="27"/>
      <c r="R18" s="73"/>
    </row>
    <row r="20" spans="1:19" x14ac:dyDescent="0.25">
      <c r="A20" s="2" t="s">
        <v>325</v>
      </c>
    </row>
    <row r="21" spans="1:19" x14ac:dyDescent="0.25">
      <c r="B21" s="186" t="s">
        <v>314</v>
      </c>
      <c r="C21" s="9" t="s">
        <v>26</v>
      </c>
    </row>
    <row r="22" spans="1:19" ht="12" thickBot="1" x14ac:dyDescent="0.3">
      <c r="A22" s="54" t="s">
        <v>268</v>
      </c>
      <c r="B22" s="57" t="s">
        <v>59</v>
      </c>
      <c r="C22" s="62" t="s">
        <v>99</v>
      </c>
      <c r="D22" s="62" t="s">
        <v>104</v>
      </c>
      <c r="E22" s="62" t="s">
        <v>178</v>
      </c>
      <c r="F22" s="62" t="s">
        <v>100</v>
      </c>
      <c r="G22" s="62" t="s">
        <v>303</v>
      </c>
      <c r="H22" s="62" t="s">
        <v>302</v>
      </c>
      <c r="I22" s="62" t="s">
        <v>153</v>
      </c>
      <c r="J22" s="62" t="s">
        <v>211</v>
      </c>
      <c r="K22" s="62" t="s">
        <v>151</v>
      </c>
      <c r="L22" s="62" t="s">
        <v>101</v>
      </c>
      <c r="M22" s="62" t="s">
        <v>103</v>
      </c>
      <c r="N22" s="62" t="s">
        <v>98</v>
      </c>
      <c r="O22" s="62" t="s">
        <v>102</v>
      </c>
      <c r="P22" s="62" t="s">
        <v>152</v>
      </c>
      <c r="Q22" s="62" t="s">
        <v>154</v>
      </c>
      <c r="R22" s="62" t="s">
        <v>179</v>
      </c>
      <c r="S22" s="62" t="s">
        <v>181</v>
      </c>
    </row>
    <row r="23" spans="1:19" x14ac:dyDescent="0.25">
      <c r="A23" s="56" t="s">
        <v>140</v>
      </c>
      <c r="B23" s="34" t="s">
        <v>92</v>
      </c>
      <c r="C23" s="34">
        <v>1.36E-4</v>
      </c>
      <c r="D23" s="34">
        <v>0</v>
      </c>
      <c r="E23" s="34">
        <v>0</v>
      </c>
      <c r="F23" s="34">
        <v>6.3999999999999997E-5</v>
      </c>
      <c r="G23" s="34">
        <v>0</v>
      </c>
      <c r="H23" s="34">
        <v>0</v>
      </c>
      <c r="I23" s="34">
        <v>0</v>
      </c>
      <c r="J23" s="34">
        <v>4.8000000000000001E-5</v>
      </c>
      <c r="K23" s="34">
        <v>2.3E-5</v>
      </c>
      <c r="L23" s="34">
        <v>0</v>
      </c>
      <c r="M23" s="34">
        <v>0</v>
      </c>
      <c r="N23" s="34">
        <v>99</v>
      </c>
      <c r="O23" s="34">
        <v>0</v>
      </c>
      <c r="P23" s="34">
        <v>99</v>
      </c>
      <c r="Q23" s="184">
        <v>4.2333333333333337E-5</v>
      </c>
      <c r="R23" s="184">
        <v>4.2333333333333337E-5</v>
      </c>
      <c r="S23" s="184">
        <v>4.2333333333333337E-5</v>
      </c>
    </row>
    <row r="24" spans="1:19" x14ac:dyDescent="0.25">
      <c r="A24" s="56"/>
      <c r="B24" s="34" t="s">
        <v>91</v>
      </c>
      <c r="C24" s="34">
        <v>0</v>
      </c>
      <c r="D24" s="34">
        <v>1E-3</v>
      </c>
      <c r="E24" s="34">
        <v>0</v>
      </c>
      <c r="F24" s="34">
        <v>7.5000000000000002E-4</v>
      </c>
      <c r="G24" s="34">
        <v>0</v>
      </c>
      <c r="H24" s="34">
        <v>0</v>
      </c>
      <c r="I24" s="34">
        <v>0</v>
      </c>
      <c r="J24" s="34">
        <v>0</v>
      </c>
      <c r="K24" s="34">
        <v>7.5000000000000002E-4</v>
      </c>
      <c r="L24" s="34">
        <v>0</v>
      </c>
      <c r="M24" s="34">
        <v>0</v>
      </c>
      <c r="N24" s="34">
        <v>99</v>
      </c>
      <c r="O24" s="34">
        <v>0</v>
      </c>
      <c r="P24" s="34">
        <v>99</v>
      </c>
      <c r="Q24" s="34">
        <v>0</v>
      </c>
      <c r="R24" s="34">
        <v>0</v>
      </c>
      <c r="S24" s="34">
        <v>0</v>
      </c>
    </row>
    <row r="25" spans="1:19" x14ac:dyDescent="0.25">
      <c r="A25" s="56"/>
      <c r="B25" s="34" t="s">
        <v>90</v>
      </c>
      <c r="C25" s="34">
        <v>0</v>
      </c>
      <c r="D25" s="34">
        <v>5.0000000000000001E-4</v>
      </c>
      <c r="E25" s="34">
        <v>0</v>
      </c>
      <c r="F25" s="34">
        <v>2.5000000000000001E-4</v>
      </c>
      <c r="G25" s="34">
        <v>0</v>
      </c>
      <c r="H25" s="34">
        <v>0</v>
      </c>
      <c r="I25" s="34">
        <v>0</v>
      </c>
      <c r="J25" s="34">
        <v>0</v>
      </c>
      <c r="K25" s="34">
        <v>2.5000000000000001E-4</v>
      </c>
      <c r="L25" s="34">
        <v>0</v>
      </c>
      <c r="M25" s="34">
        <v>0</v>
      </c>
      <c r="N25" s="34">
        <v>99</v>
      </c>
      <c r="O25" s="34">
        <v>0</v>
      </c>
      <c r="P25" s="34">
        <v>99</v>
      </c>
      <c r="Q25" s="34">
        <v>0</v>
      </c>
      <c r="R25" s="34">
        <v>0</v>
      </c>
      <c r="S25" s="34">
        <v>0</v>
      </c>
    </row>
    <row r="26" spans="1:19" x14ac:dyDescent="0.25">
      <c r="A26" s="56"/>
      <c r="B26" s="34" t="s">
        <v>89</v>
      </c>
      <c r="C26" s="34">
        <v>0</v>
      </c>
      <c r="D26" s="34">
        <v>2.5000000000000001E-4</v>
      </c>
      <c r="E26" s="34">
        <v>0</v>
      </c>
      <c r="F26" s="34">
        <v>2.5000000000000001E-4</v>
      </c>
      <c r="G26" s="34">
        <v>0</v>
      </c>
      <c r="H26" s="34">
        <v>0</v>
      </c>
      <c r="I26" s="34">
        <v>0</v>
      </c>
      <c r="J26" s="34">
        <v>0</v>
      </c>
      <c r="K26" s="34">
        <v>2.5000000000000001E-4</v>
      </c>
      <c r="L26" s="34">
        <v>0</v>
      </c>
      <c r="M26" s="34">
        <v>0</v>
      </c>
      <c r="N26" s="34">
        <v>99</v>
      </c>
      <c r="O26" s="34">
        <v>0</v>
      </c>
      <c r="P26" s="34">
        <v>99</v>
      </c>
      <c r="Q26" s="34">
        <v>0</v>
      </c>
      <c r="R26" s="34">
        <v>0</v>
      </c>
      <c r="S26" s="34">
        <v>0</v>
      </c>
    </row>
    <row r="27" spans="1:19" x14ac:dyDescent="0.25">
      <c r="A27" s="56"/>
      <c r="B27" s="34" t="s">
        <v>88</v>
      </c>
      <c r="C27" s="34">
        <v>7.7999999999999999E-5</v>
      </c>
      <c r="D27" s="34">
        <v>0</v>
      </c>
      <c r="E27" s="34">
        <v>0</v>
      </c>
      <c r="F27" s="34">
        <v>3.6000000000000001E-5</v>
      </c>
      <c r="G27" s="34">
        <v>0</v>
      </c>
      <c r="H27" s="34">
        <v>0</v>
      </c>
      <c r="I27" s="34">
        <v>0</v>
      </c>
      <c r="J27" s="34">
        <v>2.6999999999999999E-5</v>
      </c>
      <c r="K27" s="34">
        <v>1.2999999999999999E-5</v>
      </c>
      <c r="L27" s="34">
        <v>0</v>
      </c>
      <c r="M27" s="34">
        <v>0</v>
      </c>
      <c r="N27" s="34">
        <v>99</v>
      </c>
      <c r="O27" s="34">
        <v>0</v>
      </c>
      <c r="P27" s="34">
        <v>99</v>
      </c>
      <c r="Q27" s="34">
        <v>2.4333333333333333E-5</v>
      </c>
      <c r="R27" s="34">
        <v>2.4333333333333333E-5</v>
      </c>
      <c r="S27" s="34">
        <v>2.4333333333333333E-5</v>
      </c>
    </row>
    <row r="28" spans="1:19" x14ac:dyDescent="0.25">
      <c r="A28" s="56"/>
      <c r="B28" s="34" t="s">
        <v>87</v>
      </c>
      <c r="C28" s="34">
        <v>0</v>
      </c>
      <c r="D28" s="34">
        <v>3.5E-4</v>
      </c>
      <c r="E28" s="34">
        <v>0</v>
      </c>
      <c r="F28" s="34">
        <v>1.45E-4</v>
      </c>
      <c r="G28" s="34">
        <v>0</v>
      </c>
      <c r="H28" s="34">
        <v>0</v>
      </c>
      <c r="I28" s="34">
        <v>0</v>
      </c>
      <c r="J28" s="34">
        <v>0</v>
      </c>
      <c r="K28" s="34">
        <v>1.25E-4</v>
      </c>
      <c r="L28" s="34">
        <v>0</v>
      </c>
      <c r="M28" s="34">
        <v>0</v>
      </c>
      <c r="N28" s="34">
        <v>99</v>
      </c>
      <c r="O28" s="34">
        <v>0</v>
      </c>
      <c r="P28" s="34">
        <v>99</v>
      </c>
      <c r="Q28" s="34">
        <v>0</v>
      </c>
      <c r="R28" s="34">
        <v>0</v>
      </c>
      <c r="S28" s="34">
        <v>0</v>
      </c>
    </row>
    <row r="29" spans="1:19" x14ac:dyDescent="0.25">
      <c r="A29" s="56"/>
      <c r="B29" s="34" t="s">
        <v>249</v>
      </c>
      <c r="C29" s="34">
        <v>2.235E-3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5.9599999999999996E-4</v>
      </c>
      <c r="J29" s="34">
        <v>5.0199999999999995E-4</v>
      </c>
      <c r="K29" s="34">
        <v>8.2000000000000001E-5</v>
      </c>
      <c r="L29" s="34">
        <v>3.3068E-2</v>
      </c>
      <c r="M29" s="34">
        <v>0</v>
      </c>
      <c r="N29" s="34">
        <v>99</v>
      </c>
      <c r="O29" s="34">
        <v>1.7329999999999999E-3</v>
      </c>
      <c r="P29" s="34">
        <v>99</v>
      </c>
      <c r="Q29" s="34">
        <v>0</v>
      </c>
      <c r="R29" s="34">
        <v>0</v>
      </c>
      <c r="S29" s="34">
        <v>0</v>
      </c>
    </row>
    <row r="30" spans="1:19" x14ac:dyDescent="0.25">
      <c r="A30" s="56"/>
      <c r="B30" s="34" t="s">
        <v>85</v>
      </c>
      <c r="C30" s="34">
        <v>1.0703000000000001E-2</v>
      </c>
      <c r="D30" s="34">
        <v>0</v>
      </c>
      <c r="E30" s="34">
        <v>0</v>
      </c>
      <c r="F30" s="34">
        <v>2.294E-3</v>
      </c>
      <c r="G30" s="34">
        <v>0</v>
      </c>
      <c r="H30" s="34">
        <v>0</v>
      </c>
      <c r="I30" s="34">
        <v>1.8940000000000001E-3</v>
      </c>
      <c r="J30" s="34">
        <v>2.0200000000000001E-3</v>
      </c>
      <c r="K30" s="34">
        <v>1.0480000000000001E-3</v>
      </c>
      <c r="L30" s="34">
        <v>6.4339999999999996E-3</v>
      </c>
      <c r="M30" s="34">
        <v>0</v>
      </c>
      <c r="N30" s="34">
        <v>99</v>
      </c>
      <c r="O30" s="34">
        <v>2.3630000000000001E-3</v>
      </c>
      <c r="P30" s="34">
        <v>99</v>
      </c>
      <c r="Q30" s="34">
        <v>3.1343333333333336E-3</v>
      </c>
      <c r="R30" s="34">
        <v>3.1343333333333336E-3</v>
      </c>
      <c r="S30" s="34">
        <v>3.1343333333333336E-3</v>
      </c>
    </row>
    <row r="31" spans="1:19" x14ac:dyDescent="0.25">
      <c r="A31" s="56"/>
      <c r="B31" s="34" t="s">
        <v>84</v>
      </c>
      <c r="C31" s="34">
        <v>4.6889999999999996E-3</v>
      </c>
      <c r="D31" s="34">
        <v>0</v>
      </c>
      <c r="E31" s="34">
        <v>0</v>
      </c>
      <c r="F31" s="34">
        <v>2.5249999999999999E-3</v>
      </c>
      <c r="G31" s="34">
        <v>2.41E-4</v>
      </c>
      <c r="H31" s="34">
        <v>0</v>
      </c>
      <c r="I31" s="34">
        <v>0</v>
      </c>
      <c r="J31" s="34">
        <v>1.6410000000000001E-3</v>
      </c>
      <c r="K31" s="34">
        <v>1.5629999999999999E-3</v>
      </c>
      <c r="L31" s="34">
        <v>0</v>
      </c>
      <c r="M31" s="34">
        <v>0</v>
      </c>
      <c r="N31" s="34">
        <v>99</v>
      </c>
      <c r="O31" s="34">
        <v>0</v>
      </c>
      <c r="P31" s="34">
        <v>99</v>
      </c>
      <c r="Q31" s="34">
        <v>3.6066666666666669E-4</v>
      </c>
      <c r="R31" s="34">
        <v>3.6066666666666669E-4</v>
      </c>
      <c r="S31" s="34">
        <v>3.6066666666666669E-4</v>
      </c>
    </row>
    <row r="32" spans="1:19" x14ac:dyDescent="0.25">
      <c r="A32" s="56"/>
      <c r="B32" s="34" t="s">
        <v>83</v>
      </c>
      <c r="C32" s="34">
        <v>5.2399999999999999E-3</v>
      </c>
      <c r="D32" s="34">
        <v>0</v>
      </c>
      <c r="E32" s="34">
        <v>0</v>
      </c>
      <c r="F32" s="34">
        <v>1.072E-3</v>
      </c>
      <c r="G32" s="34">
        <v>0</v>
      </c>
      <c r="H32" s="34">
        <v>0</v>
      </c>
      <c r="I32" s="34">
        <v>1.495E-3</v>
      </c>
      <c r="J32" s="34">
        <v>8.6399999999999997E-4</v>
      </c>
      <c r="K32" s="34">
        <v>6.4599999999999998E-4</v>
      </c>
      <c r="L32" s="34">
        <v>3.6180000000000001E-3</v>
      </c>
      <c r="M32" s="34">
        <v>0</v>
      </c>
      <c r="N32" s="34">
        <v>99</v>
      </c>
      <c r="O32" s="34">
        <v>1.3290000000000001E-3</v>
      </c>
      <c r="P32" s="34">
        <v>99</v>
      </c>
      <c r="Q32" s="34">
        <v>1.2886666666666667E-3</v>
      </c>
      <c r="R32" s="34">
        <v>1.2886666666666667E-3</v>
      </c>
      <c r="S32" s="34">
        <v>1.2886666666666667E-3</v>
      </c>
    </row>
    <row r="33" spans="1:21" x14ac:dyDescent="0.25">
      <c r="A33" s="56"/>
      <c r="B33" s="34" t="s">
        <v>130</v>
      </c>
      <c r="C33" s="34">
        <v>0</v>
      </c>
      <c r="D33" s="34">
        <v>9.809E-3</v>
      </c>
      <c r="E33" s="34">
        <v>1.1540000000000001E-3</v>
      </c>
      <c r="F33" s="34">
        <v>5.7700000000000004E-4</v>
      </c>
      <c r="G33" s="34">
        <v>0</v>
      </c>
      <c r="H33" s="34">
        <v>0</v>
      </c>
      <c r="I33" s="34">
        <v>6.0000000000000002E-5</v>
      </c>
      <c r="J33" s="34">
        <v>0</v>
      </c>
      <c r="K33" s="34">
        <v>0</v>
      </c>
      <c r="L33" s="34">
        <v>0</v>
      </c>
      <c r="M33" s="34">
        <v>9.809E-3</v>
      </c>
      <c r="N33" s="34">
        <v>99</v>
      </c>
      <c r="O33" s="34">
        <v>2.0799999999999999E-4</v>
      </c>
      <c r="P33" s="34">
        <v>99</v>
      </c>
      <c r="Q33" s="34">
        <v>9.2333333333333332E-5</v>
      </c>
      <c r="R33" s="34">
        <v>9.2333333333333332E-5</v>
      </c>
      <c r="S33" s="34">
        <v>9.2333333333333332E-5</v>
      </c>
    </row>
    <row r="34" spans="1:21" x14ac:dyDescent="0.25">
      <c r="A34" s="56"/>
      <c r="B34" s="34" t="s">
        <v>131</v>
      </c>
      <c r="C34" s="34">
        <v>0</v>
      </c>
      <c r="D34" s="34">
        <v>3.516E-3</v>
      </c>
      <c r="E34" s="34">
        <v>1.725E-3</v>
      </c>
      <c r="F34" s="34">
        <v>7.5000000000000002E-4</v>
      </c>
      <c r="G34" s="34">
        <v>0</v>
      </c>
      <c r="H34" s="34">
        <v>0</v>
      </c>
      <c r="I34" s="34">
        <v>2E-3</v>
      </c>
      <c r="J34" s="34">
        <v>0</v>
      </c>
      <c r="K34" s="34">
        <v>0</v>
      </c>
      <c r="L34" s="34">
        <v>6.0000000000000001E-3</v>
      </c>
      <c r="M34" s="34">
        <v>3.4529999999999999E-3</v>
      </c>
      <c r="N34" s="34">
        <v>99</v>
      </c>
      <c r="O34" s="34">
        <v>3.1100000000000002E-4</v>
      </c>
      <c r="P34" s="34">
        <v>99</v>
      </c>
      <c r="Q34" s="34">
        <v>1.3799999999999999E-4</v>
      </c>
      <c r="R34" s="34">
        <v>1.3799999999999999E-4</v>
      </c>
      <c r="S34" s="34">
        <v>1.3799999999999999E-4</v>
      </c>
    </row>
    <row r="35" spans="1:21" x14ac:dyDescent="0.25">
      <c r="A35" s="56"/>
      <c r="B35" s="34" t="s">
        <v>82</v>
      </c>
      <c r="C35" s="34">
        <v>0</v>
      </c>
      <c r="D35" s="34">
        <v>0</v>
      </c>
      <c r="E35" s="34">
        <v>9.5000000000000005E-5</v>
      </c>
      <c r="F35" s="34">
        <v>2.0000000000000001E-4</v>
      </c>
      <c r="G35" s="34">
        <v>6.2000000000000003E-5</v>
      </c>
      <c r="H35" s="34">
        <v>0</v>
      </c>
      <c r="I35" s="34">
        <v>0</v>
      </c>
      <c r="J35" s="34">
        <v>0</v>
      </c>
      <c r="K35" s="34">
        <v>5.8E-5</v>
      </c>
      <c r="L35" s="34">
        <v>0</v>
      </c>
      <c r="M35" s="34">
        <v>0</v>
      </c>
      <c r="N35" s="34">
        <v>99</v>
      </c>
      <c r="O35" s="34">
        <v>0</v>
      </c>
      <c r="P35" s="34">
        <v>99</v>
      </c>
      <c r="Q35" s="34">
        <v>1.2333333333333334E-5</v>
      </c>
      <c r="R35" s="34">
        <v>1.2333333333333334E-5</v>
      </c>
      <c r="S35" s="34">
        <v>1.2333333333333334E-5</v>
      </c>
    </row>
    <row r="36" spans="1:21" x14ac:dyDescent="0.25">
      <c r="A36" s="56"/>
      <c r="B36" s="34" t="s">
        <v>81</v>
      </c>
      <c r="C36" s="34">
        <v>0</v>
      </c>
      <c r="D36" s="34">
        <v>0</v>
      </c>
      <c r="E36" s="34">
        <v>0</v>
      </c>
      <c r="F36" s="34">
        <v>6.6600000000000003E-4</v>
      </c>
      <c r="G36" s="34">
        <v>0</v>
      </c>
      <c r="H36" s="34">
        <v>0</v>
      </c>
      <c r="I36" s="34">
        <v>0</v>
      </c>
      <c r="J36" s="34">
        <v>0</v>
      </c>
      <c r="K36" s="34">
        <v>6.6600000000000003E-4</v>
      </c>
      <c r="L36" s="34">
        <v>5.666E-3</v>
      </c>
      <c r="M36" s="34">
        <v>0</v>
      </c>
      <c r="N36" s="34">
        <v>99</v>
      </c>
      <c r="O36" s="34">
        <v>0</v>
      </c>
      <c r="P36" s="34">
        <v>99</v>
      </c>
      <c r="Q36" s="34">
        <v>0</v>
      </c>
      <c r="R36" s="34">
        <v>0</v>
      </c>
      <c r="S36" s="34">
        <v>0</v>
      </c>
    </row>
    <row r="37" spans="1:21" x14ac:dyDescent="0.25">
      <c r="A37" s="56"/>
      <c r="B37" s="34" t="s">
        <v>222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99</v>
      </c>
      <c r="O37" s="34">
        <v>0</v>
      </c>
      <c r="P37" s="34">
        <v>99</v>
      </c>
      <c r="Q37" s="34">
        <v>0</v>
      </c>
      <c r="R37" s="34">
        <v>0</v>
      </c>
      <c r="S37" s="34">
        <v>0</v>
      </c>
    </row>
    <row r="38" spans="1:21" x14ac:dyDescent="0.25">
      <c r="A38" s="56"/>
      <c r="B38" s="34" t="s">
        <v>223</v>
      </c>
      <c r="C38" s="34">
        <v>0</v>
      </c>
      <c r="D38" s="34">
        <v>3.7500000000000001E-4</v>
      </c>
      <c r="E38" s="34">
        <v>6.9999999999999999E-4</v>
      </c>
      <c r="F38" s="34">
        <v>0</v>
      </c>
      <c r="G38" s="34">
        <v>0</v>
      </c>
      <c r="H38" s="34">
        <v>0</v>
      </c>
      <c r="I38" s="34">
        <v>2E-3</v>
      </c>
      <c r="J38" s="34">
        <v>0</v>
      </c>
      <c r="K38" s="34">
        <v>0</v>
      </c>
      <c r="L38" s="34">
        <v>1.375E-2</v>
      </c>
      <c r="M38" s="34">
        <v>3.7500000000000001E-4</v>
      </c>
      <c r="N38" s="34">
        <v>99</v>
      </c>
      <c r="O38" s="34">
        <v>1.26E-4</v>
      </c>
      <c r="P38" s="34">
        <v>99</v>
      </c>
      <c r="Q38" s="34">
        <v>5.5999999999999999E-5</v>
      </c>
      <c r="R38" s="34">
        <v>5.5999999999999999E-5</v>
      </c>
      <c r="S38" s="34">
        <v>5.5999999999999999E-5</v>
      </c>
    </row>
    <row r="39" spans="1:21" x14ac:dyDescent="0.25">
      <c r="A39" s="56"/>
      <c r="B39" s="34" t="s">
        <v>224</v>
      </c>
      <c r="C39" s="34">
        <v>4.1349999999999998E-3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4.1999999999999998E-5</v>
      </c>
      <c r="L39" s="34">
        <v>0</v>
      </c>
      <c r="M39" s="34">
        <v>0</v>
      </c>
      <c r="N39" s="34">
        <v>99</v>
      </c>
      <c r="O39" s="34">
        <v>4.1349999999999998E-3</v>
      </c>
      <c r="P39" s="34">
        <v>99</v>
      </c>
      <c r="Q39" s="34">
        <v>0</v>
      </c>
      <c r="R39" s="34">
        <v>0</v>
      </c>
      <c r="S39" s="34">
        <v>0</v>
      </c>
    </row>
    <row r="40" spans="1:21" x14ac:dyDescent="0.25">
      <c r="A40" s="56"/>
      <c r="B40" s="34" t="s">
        <v>225</v>
      </c>
      <c r="C40" s="34">
        <v>8.5520000000000006E-3</v>
      </c>
      <c r="D40" s="34">
        <v>0</v>
      </c>
      <c r="E40" s="34">
        <v>0</v>
      </c>
      <c r="F40" s="34">
        <v>1.426E-3</v>
      </c>
      <c r="G40" s="34">
        <v>0</v>
      </c>
      <c r="H40" s="34">
        <v>0</v>
      </c>
      <c r="I40" s="34">
        <v>1.7819999999999999E-3</v>
      </c>
      <c r="J40" s="34">
        <v>1.3680000000000001E-3</v>
      </c>
      <c r="K40" s="34">
        <v>7.1299999999999998E-4</v>
      </c>
      <c r="L40" s="34">
        <v>6.0549999999999996E-3</v>
      </c>
      <c r="M40" s="34">
        <v>0</v>
      </c>
      <c r="N40" s="34">
        <v>99</v>
      </c>
      <c r="O40" s="34">
        <v>9.7021841052029735E-4</v>
      </c>
      <c r="P40" s="34">
        <v>99</v>
      </c>
      <c r="Q40" s="34">
        <v>2.1570000000000001E-3</v>
      </c>
      <c r="R40" s="34">
        <v>2.1570000000000001E-3</v>
      </c>
      <c r="S40" s="34">
        <v>2.1570000000000001E-3</v>
      </c>
    </row>
    <row r="41" spans="1:21" x14ac:dyDescent="0.25">
      <c r="A41" s="56"/>
      <c r="B41" s="34" t="s">
        <v>255</v>
      </c>
      <c r="C41" s="34">
        <v>4.8979999999999996E-3</v>
      </c>
      <c r="D41" s="34">
        <v>0</v>
      </c>
      <c r="E41" s="34">
        <v>0</v>
      </c>
      <c r="F41" s="34">
        <v>8.1700000000000002E-4</v>
      </c>
      <c r="G41" s="34">
        <v>0</v>
      </c>
      <c r="H41" s="34">
        <v>0</v>
      </c>
      <c r="I41" s="34">
        <v>1.021E-3</v>
      </c>
      <c r="J41" s="34">
        <v>7.8399999999999997E-4</v>
      </c>
      <c r="K41" s="34">
        <v>4.08E-4</v>
      </c>
      <c r="L41" s="34">
        <v>3.4680000000000002E-3</v>
      </c>
      <c r="M41" s="34">
        <v>0</v>
      </c>
      <c r="N41" s="34">
        <v>99</v>
      </c>
      <c r="O41" s="34">
        <v>5.5578158947970266E-4</v>
      </c>
      <c r="P41" s="34">
        <v>99</v>
      </c>
      <c r="Q41" s="34">
        <v>1.2353333333333333E-3</v>
      </c>
      <c r="R41" s="34">
        <v>1.2353333333333333E-3</v>
      </c>
      <c r="S41" s="34">
        <v>1.2353333333333333E-3</v>
      </c>
    </row>
    <row r="42" spans="1:21" x14ac:dyDescent="0.25">
      <c r="A42" s="56"/>
      <c r="B42" s="1" t="s">
        <v>230</v>
      </c>
      <c r="C42">
        <v>99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 s="8">
        <v>7.9699999999999997E-4</v>
      </c>
      <c r="K42">
        <v>99</v>
      </c>
      <c r="L42">
        <v>99</v>
      </c>
      <c r="M42">
        <v>99</v>
      </c>
      <c r="N42">
        <v>99</v>
      </c>
      <c r="O42">
        <v>99</v>
      </c>
      <c r="P42" s="135">
        <v>99</v>
      </c>
      <c r="Q42" s="34">
        <v>99</v>
      </c>
      <c r="R42">
        <v>99</v>
      </c>
      <c r="S42">
        <v>99</v>
      </c>
    </row>
    <row r="43" spans="1:21" x14ac:dyDescent="0.25">
      <c r="A43" s="56"/>
      <c r="B43" s="1" t="s">
        <v>231</v>
      </c>
      <c r="C43">
        <v>99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 s="8">
        <v>1.4607999999999999E-2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99</v>
      </c>
      <c r="S43">
        <v>99</v>
      </c>
    </row>
    <row r="44" spans="1:21" x14ac:dyDescent="0.25">
      <c r="A44" s="56"/>
      <c r="B44" t="s">
        <v>232</v>
      </c>
      <c r="C44">
        <v>99</v>
      </c>
      <c r="D44">
        <v>99</v>
      </c>
      <c r="E44">
        <v>99</v>
      </c>
      <c r="F44">
        <v>99</v>
      </c>
      <c r="G44">
        <v>99</v>
      </c>
      <c r="H44">
        <v>99</v>
      </c>
      <c r="I44">
        <v>99</v>
      </c>
      <c r="J44" s="8">
        <v>0.113008</v>
      </c>
      <c r="K44">
        <v>99</v>
      </c>
      <c r="L44">
        <v>99</v>
      </c>
      <c r="M44">
        <v>99</v>
      </c>
      <c r="N44">
        <v>99</v>
      </c>
      <c r="O44">
        <v>99</v>
      </c>
      <c r="P44">
        <v>99</v>
      </c>
      <c r="Q44">
        <v>99</v>
      </c>
      <c r="R44">
        <v>99</v>
      </c>
      <c r="S44">
        <v>99</v>
      </c>
      <c r="U44" s="1"/>
    </row>
    <row r="45" spans="1:21" x14ac:dyDescent="0.25">
      <c r="A45" s="56"/>
      <c r="B45" t="s">
        <v>233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99</v>
      </c>
      <c r="I45">
        <v>99</v>
      </c>
      <c r="J45" s="8">
        <v>1.359E-3</v>
      </c>
      <c r="K45">
        <v>99</v>
      </c>
      <c r="L45">
        <v>99</v>
      </c>
      <c r="M45">
        <v>99</v>
      </c>
      <c r="N45">
        <v>99</v>
      </c>
      <c r="O45">
        <v>99</v>
      </c>
      <c r="P45">
        <v>99</v>
      </c>
      <c r="Q45">
        <v>99</v>
      </c>
      <c r="R45">
        <v>99</v>
      </c>
      <c r="S45">
        <v>99</v>
      </c>
      <c r="U45" s="1"/>
    </row>
    <row r="46" spans="1:21" x14ac:dyDescent="0.25">
      <c r="A46" s="56"/>
      <c r="B46" t="s">
        <v>234</v>
      </c>
      <c r="C46">
        <v>99</v>
      </c>
      <c r="D46">
        <v>99</v>
      </c>
      <c r="E46">
        <v>99</v>
      </c>
      <c r="F46">
        <v>99</v>
      </c>
      <c r="G46">
        <v>99</v>
      </c>
      <c r="H46">
        <v>99</v>
      </c>
      <c r="I46">
        <v>99</v>
      </c>
      <c r="J46" s="8">
        <v>5.0489999999999997E-3</v>
      </c>
      <c r="K46">
        <v>99</v>
      </c>
      <c r="L46">
        <v>99</v>
      </c>
      <c r="M46">
        <v>99</v>
      </c>
      <c r="N46">
        <v>99</v>
      </c>
      <c r="O46">
        <v>99</v>
      </c>
      <c r="P46">
        <v>99</v>
      </c>
      <c r="Q46">
        <v>99</v>
      </c>
      <c r="R46">
        <v>99</v>
      </c>
      <c r="S46">
        <v>99</v>
      </c>
    </row>
    <row r="47" spans="1:21" x14ac:dyDescent="0.25">
      <c r="A47" s="56"/>
      <c r="B47" t="s">
        <v>235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 s="8">
        <v>8.0859999999999994E-3</v>
      </c>
      <c r="K47">
        <v>99</v>
      </c>
      <c r="L47">
        <v>99</v>
      </c>
      <c r="M47">
        <v>99</v>
      </c>
      <c r="N47">
        <v>99</v>
      </c>
      <c r="O47">
        <v>99</v>
      </c>
      <c r="P47">
        <v>99</v>
      </c>
      <c r="Q47">
        <v>99</v>
      </c>
      <c r="R47">
        <v>99</v>
      </c>
      <c r="S47">
        <v>99</v>
      </c>
    </row>
    <row r="48" spans="1:21" x14ac:dyDescent="0.25">
      <c r="A48" s="56"/>
      <c r="B48" t="s">
        <v>236</v>
      </c>
      <c r="C48">
        <v>99</v>
      </c>
      <c r="D48">
        <v>99</v>
      </c>
      <c r="E48">
        <v>99</v>
      </c>
      <c r="F48">
        <v>99</v>
      </c>
      <c r="G48">
        <v>99</v>
      </c>
      <c r="H48">
        <v>99</v>
      </c>
      <c r="I48">
        <v>99</v>
      </c>
      <c r="J48" s="8">
        <v>1.3610000000000001E-2</v>
      </c>
      <c r="K48">
        <v>99</v>
      </c>
      <c r="L48">
        <v>99</v>
      </c>
      <c r="M48">
        <v>99</v>
      </c>
      <c r="N48">
        <v>99</v>
      </c>
      <c r="O48">
        <v>99</v>
      </c>
      <c r="P48">
        <v>99</v>
      </c>
      <c r="Q48">
        <v>99</v>
      </c>
      <c r="R48">
        <v>99</v>
      </c>
      <c r="S48">
        <v>99</v>
      </c>
    </row>
    <row r="49" spans="1:19" x14ac:dyDescent="0.25">
      <c r="A49" s="56"/>
      <c r="B49" t="s">
        <v>252</v>
      </c>
      <c r="C49">
        <v>99</v>
      </c>
      <c r="D49">
        <v>99</v>
      </c>
      <c r="E49">
        <v>99</v>
      </c>
      <c r="F49">
        <v>99</v>
      </c>
      <c r="G49">
        <v>99</v>
      </c>
      <c r="H49">
        <v>99</v>
      </c>
      <c r="I49">
        <v>99</v>
      </c>
      <c r="J49" s="8">
        <v>5.5779999999999996E-3</v>
      </c>
      <c r="K49">
        <v>99</v>
      </c>
      <c r="L49">
        <v>99</v>
      </c>
      <c r="M49">
        <v>99</v>
      </c>
      <c r="N49">
        <v>99</v>
      </c>
      <c r="O49">
        <v>99</v>
      </c>
      <c r="P49">
        <v>99</v>
      </c>
      <c r="Q49">
        <v>99</v>
      </c>
      <c r="R49">
        <v>99</v>
      </c>
      <c r="S49">
        <v>99</v>
      </c>
    </row>
    <row r="50" spans="1:19" x14ac:dyDescent="0.25">
      <c r="A50" s="56"/>
      <c r="B50" t="s">
        <v>237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 s="8">
        <v>8.2399999999999997E-4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</row>
    <row r="51" spans="1:19" x14ac:dyDescent="0.25">
      <c r="A51" s="56"/>
      <c r="B51" t="s">
        <v>238</v>
      </c>
      <c r="C51">
        <v>99</v>
      </c>
      <c r="D51">
        <v>99</v>
      </c>
      <c r="E51">
        <v>99</v>
      </c>
      <c r="F51">
        <v>99</v>
      </c>
      <c r="G51">
        <v>99</v>
      </c>
      <c r="H51">
        <v>99</v>
      </c>
      <c r="I51">
        <v>99</v>
      </c>
      <c r="J51" s="8">
        <v>4.0400000000000002E-3</v>
      </c>
      <c r="K51">
        <v>99</v>
      </c>
      <c r="L51">
        <v>99</v>
      </c>
      <c r="M51">
        <v>99</v>
      </c>
      <c r="N51">
        <v>99</v>
      </c>
      <c r="O51">
        <v>99</v>
      </c>
      <c r="P51">
        <v>99</v>
      </c>
      <c r="Q51">
        <v>99</v>
      </c>
      <c r="R51">
        <v>99</v>
      </c>
      <c r="S51">
        <v>99</v>
      </c>
    </row>
    <row r="52" spans="1:19" x14ac:dyDescent="0.25">
      <c r="A52" s="56"/>
      <c r="B52" t="s">
        <v>240</v>
      </c>
      <c r="C52">
        <v>99</v>
      </c>
      <c r="D52">
        <v>99</v>
      </c>
      <c r="E52">
        <v>99</v>
      </c>
      <c r="F52">
        <v>99</v>
      </c>
      <c r="G52">
        <v>99</v>
      </c>
      <c r="H52">
        <v>99</v>
      </c>
      <c r="I52">
        <v>99</v>
      </c>
      <c r="J52" s="8">
        <v>1.2400000000000001E-4</v>
      </c>
      <c r="K52">
        <v>99</v>
      </c>
      <c r="L52">
        <v>99</v>
      </c>
      <c r="M52">
        <v>99</v>
      </c>
      <c r="N52">
        <v>99</v>
      </c>
      <c r="O52">
        <v>99</v>
      </c>
      <c r="P52">
        <v>99</v>
      </c>
      <c r="Q52">
        <v>99</v>
      </c>
      <c r="R52">
        <v>99</v>
      </c>
      <c r="S52">
        <v>99</v>
      </c>
    </row>
    <row r="53" spans="1:19" x14ac:dyDescent="0.25">
      <c r="A53" s="56"/>
      <c r="B53" t="s">
        <v>239</v>
      </c>
      <c r="C53">
        <v>99</v>
      </c>
      <c r="D53">
        <v>99</v>
      </c>
      <c r="E53">
        <v>99</v>
      </c>
      <c r="F53">
        <v>99</v>
      </c>
      <c r="G53">
        <v>99</v>
      </c>
      <c r="H53">
        <v>99</v>
      </c>
      <c r="I53">
        <v>99</v>
      </c>
      <c r="J53" s="8">
        <v>1.26E-4</v>
      </c>
      <c r="K53">
        <v>99</v>
      </c>
      <c r="L53">
        <v>99</v>
      </c>
      <c r="M53">
        <v>99</v>
      </c>
      <c r="N53">
        <v>99</v>
      </c>
      <c r="O53">
        <v>99</v>
      </c>
      <c r="P53">
        <v>99</v>
      </c>
      <c r="Q53">
        <v>99</v>
      </c>
      <c r="R53">
        <v>99</v>
      </c>
      <c r="S53">
        <v>99</v>
      </c>
    </row>
    <row r="54" spans="1:19" x14ac:dyDescent="0.25">
      <c r="A54" s="56"/>
      <c r="B54" t="s">
        <v>241</v>
      </c>
      <c r="C54">
        <v>99</v>
      </c>
      <c r="D54">
        <v>99</v>
      </c>
      <c r="E54">
        <v>99</v>
      </c>
      <c r="F54">
        <v>99</v>
      </c>
      <c r="G54">
        <v>99</v>
      </c>
      <c r="H54">
        <v>99</v>
      </c>
      <c r="I54">
        <v>99</v>
      </c>
      <c r="J54" s="8">
        <v>2.6200000000000003E-4</v>
      </c>
      <c r="K54">
        <v>99</v>
      </c>
      <c r="L54">
        <v>99</v>
      </c>
      <c r="M54">
        <v>99</v>
      </c>
      <c r="N54">
        <v>99</v>
      </c>
      <c r="O54">
        <v>99</v>
      </c>
      <c r="P54">
        <v>99</v>
      </c>
      <c r="Q54">
        <v>99</v>
      </c>
      <c r="R54">
        <v>99</v>
      </c>
      <c r="S54">
        <v>99</v>
      </c>
    </row>
    <row r="55" spans="1:19" x14ac:dyDescent="0.25">
      <c r="A55" s="56"/>
      <c r="B55" t="s">
        <v>242</v>
      </c>
      <c r="C5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  <c r="J55" s="8">
        <v>3.3000000000000003E-5</v>
      </c>
      <c r="K55">
        <v>99</v>
      </c>
      <c r="L55">
        <v>99</v>
      </c>
      <c r="M55">
        <v>99</v>
      </c>
      <c r="N55">
        <v>99</v>
      </c>
      <c r="O55">
        <v>99</v>
      </c>
      <c r="P55">
        <v>99</v>
      </c>
      <c r="Q55">
        <v>99</v>
      </c>
      <c r="R55">
        <v>99</v>
      </c>
      <c r="S55">
        <v>99</v>
      </c>
    </row>
    <row r="56" spans="1:19" x14ac:dyDescent="0.25">
      <c r="A56" s="56"/>
      <c r="B56" t="s">
        <v>243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0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</row>
    <row r="57" spans="1:19" x14ac:dyDescent="0.25">
      <c r="A57" s="56"/>
      <c r="B57" t="s">
        <v>244</v>
      </c>
      <c r="C57">
        <v>99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  <c r="J57">
        <v>1.4916E-2</v>
      </c>
      <c r="K57">
        <v>99</v>
      </c>
      <c r="L57">
        <v>99</v>
      </c>
      <c r="M57">
        <v>99</v>
      </c>
      <c r="N57">
        <v>99</v>
      </c>
      <c r="O57">
        <v>99</v>
      </c>
      <c r="P57">
        <v>99</v>
      </c>
      <c r="Q57">
        <v>99</v>
      </c>
      <c r="R57">
        <v>99</v>
      </c>
      <c r="S57">
        <v>99</v>
      </c>
    </row>
    <row r="58" spans="1:19" x14ac:dyDescent="0.25">
      <c r="A58" s="56"/>
      <c r="B58" t="s">
        <v>245</v>
      </c>
      <c r="C58">
        <v>99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  <c r="J58">
        <v>1.371E-3</v>
      </c>
      <c r="K58">
        <v>99</v>
      </c>
      <c r="L58">
        <v>99</v>
      </c>
      <c r="M58">
        <v>99</v>
      </c>
      <c r="N58">
        <v>99</v>
      </c>
      <c r="O58">
        <v>99</v>
      </c>
      <c r="P58">
        <v>99</v>
      </c>
      <c r="Q58">
        <v>99</v>
      </c>
      <c r="R58">
        <v>99</v>
      </c>
      <c r="S58">
        <v>99</v>
      </c>
    </row>
    <row r="59" spans="1:19" x14ac:dyDescent="0.25">
      <c r="A59" s="56"/>
      <c r="B59" t="s">
        <v>246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8.5400000000000005E-4</v>
      </c>
      <c r="K59">
        <v>99</v>
      </c>
      <c r="L59">
        <v>99</v>
      </c>
      <c r="M59">
        <v>99</v>
      </c>
      <c r="N59">
        <v>99</v>
      </c>
      <c r="O59">
        <v>99</v>
      </c>
      <c r="P59">
        <v>99</v>
      </c>
      <c r="Q59">
        <v>99</v>
      </c>
      <c r="R59">
        <v>99</v>
      </c>
      <c r="S59">
        <v>99</v>
      </c>
    </row>
    <row r="60" spans="1:19" ht="12" thickBot="1" x14ac:dyDescent="0.3">
      <c r="A60" s="60"/>
      <c r="B60" s="16" t="s">
        <v>257</v>
      </c>
      <c r="C60" s="16">
        <v>99</v>
      </c>
      <c r="D60" s="16">
        <v>99</v>
      </c>
      <c r="E60" s="16">
        <v>99</v>
      </c>
      <c r="F60" s="16">
        <v>99</v>
      </c>
      <c r="G60" s="16">
        <v>99</v>
      </c>
      <c r="H60" s="16">
        <v>99</v>
      </c>
      <c r="I60" s="16">
        <v>99</v>
      </c>
      <c r="J60" s="16">
        <v>7.3709999999999999E-3</v>
      </c>
      <c r="K60" s="16">
        <v>99</v>
      </c>
      <c r="L60" s="16">
        <v>99</v>
      </c>
      <c r="M60" s="16">
        <v>99</v>
      </c>
      <c r="N60" s="16">
        <v>99</v>
      </c>
      <c r="O60" s="16">
        <v>99</v>
      </c>
      <c r="P60" s="16">
        <v>99</v>
      </c>
      <c r="Q60" s="16">
        <v>99</v>
      </c>
      <c r="R60" s="16">
        <v>99</v>
      </c>
      <c r="S60" s="16">
        <v>99</v>
      </c>
    </row>
    <row r="61" spans="1:19" x14ac:dyDescent="0.25">
      <c r="A61" s="55" t="s">
        <v>221</v>
      </c>
      <c r="B61" s="34" t="s">
        <v>92</v>
      </c>
      <c r="C61">
        <v>2.591E-3</v>
      </c>
      <c r="D61">
        <v>0</v>
      </c>
      <c r="E61">
        <v>0</v>
      </c>
      <c r="F61">
        <v>1.209E-3</v>
      </c>
      <c r="G61">
        <v>0</v>
      </c>
      <c r="H61" s="34">
        <v>0</v>
      </c>
      <c r="I61">
        <v>0</v>
      </c>
      <c r="J61">
        <v>9.0700000000000004E-4</v>
      </c>
      <c r="K61">
        <v>4.3199999999999998E-4</v>
      </c>
      <c r="L61">
        <v>0</v>
      </c>
      <c r="M61">
        <v>0</v>
      </c>
      <c r="N61" s="34">
        <v>99</v>
      </c>
      <c r="O61">
        <v>0</v>
      </c>
      <c r="P61" s="34">
        <v>99</v>
      </c>
      <c r="Q61">
        <v>8.0599999999999997E-4</v>
      </c>
      <c r="R61">
        <v>8.0599999999999997E-4</v>
      </c>
      <c r="S61">
        <v>8.0599999999999997E-4</v>
      </c>
    </row>
    <row r="62" spans="1:19" x14ac:dyDescent="0.25">
      <c r="A62" s="55"/>
      <c r="B62" s="34" t="s">
        <v>91</v>
      </c>
      <c r="C62">
        <v>0</v>
      </c>
      <c r="D62">
        <v>1E-3</v>
      </c>
      <c r="E62">
        <v>0</v>
      </c>
      <c r="F62">
        <v>7.5000000000000002E-4</v>
      </c>
      <c r="G62">
        <v>0</v>
      </c>
      <c r="H62" s="34">
        <v>0</v>
      </c>
      <c r="I62">
        <v>0</v>
      </c>
      <c r="J62">
        <v>0</v>
      </c>
      <c r="K62">
        <v>7.5000000000000002E-4</v>
      </c>
      <c r="L62">
        <v>5.0000000000000001E-3</v>
      </c>
      <c r="M62">
        <v>0</v>
      </c>
      <c r="N62" s="34">
        <v>99</v>
      </c>
      <c r="O62">
        <v>0</v>
      </c>
      <c r="P62" s="34">
        <v>99</v>
      </c>
      <c r="Q62">
        <v>0</v>
      </c>
      <c r="R62">
        <v>0</v>
      </c>
      <c r="S62">
        <v>0</v>
      </c>
    </row>
    <row r="63" spans="1:19" x14ac:dyDescent="0.25">
      <c r="A63" s="55"/>
      <c r="B63" s="34" t="s">
        <v>90</v>
      </c>
      <c r="C63">
        <v>0</v>
      </c>
      <c r="D63">
        <v>7.5000000000000002E-4</v>
      </c>
      <c r="E63">
        <v>0</v>
      </c>
      <c r="F63">
        <v>3.7500000000000001E-4</v>
      </c>
      <c r="G63">
        <v>0</v>
      </c>
      <c r="H63" s="34">
        <v>0</v>
      </c>
      <c r="I63">
        <v>0</v>
      </c>
      <c r="J63">
        <v>0</v>
      </c>
      <c r="K63">
        <v>3.7500000000000001E-4</v>
      </c>
      <c r="L63">
        <v>0</v>
      </c>
      <c r="M63">
        <v>0</v>
      </c>
      <c r="N63" s="34">
        <v>99</v>
      </c>
      <c r="O63">
        <v>0</v>
      </c>
      <c r="P63" s="34">
        <v>99</v>
      </c>
      <c r="Q63">
        <v>0</v>
      </c>
      <c r="R63">
        <v>0</v>
      </c>
      <c r="S63">
        <v>0</v>
      </c>
    </row>
    <row r="64" spans="1:19" x14ac:dyDescent="0.25">
      <c r="A64" s="55"/>
      <c r="B64" s="34" t="s">
        <v>89</v>
      </c>
      <c r="C64">
        <v>0</v>
      </c>
      <c r="D64">
        <v>5.2500000000000003E-3</v>
      </c>
      <c r="E64">
        <v>0</v>
      </c>
      <c r="F64">
        <v>2.5000000000000001E-4</v>
      </c>
      <c r="G64">
        <v>0</v>
      </c>
      <c r="H64" s="34">
        <v>0</v>
      </c>
      <c r="I64">
        <v>0</v>
      </c>
      <c r="J64">
        <v>0</v>
      </c>
      <c r="K64">
        <v>2.5000000000000001E-4</v>
      </c>
      <c r="L64">
        <v>0</v>
      </c>
      <c r="M64">
        <v>0</v>
      </c>
      <c r="N64" s="34">
        <v>99</v>
      </c>
      <c r="O64">
        <v>0</v>
      </c>
      <c r="P64" s="34">
        <v>99</v>
      </c>
      <c r="Q64">
        <v>0</v>
      </c>
      <c r="R64">
        <v>0</v>
      </c>
      <c r="S64">
        <v>0</v>
      </c>
    </row>
    <row r="65" spans="1:19" x14ac:dyDescent="0.25">
      <c r="A65" s="55"/>
      <c r="B65" s="34" t="s">
        <v>88</v>
      </c>
      <c r="C65">
        <v>1.681E-3</v>
      </c>
      <c r="D65">
        <v>0</v>
      </c>
      <c r="E65">
        <v>0</v>
      </c>
      <c r="F65">
        <v>3.8370000000000001E-3</v>
      </c>
      <c r="G65">
        <v>0</v>
      </c>
      <c r="H65" s="34">
        <v>0</v>
      </c>
      <c r="I65">
        <v>0</v>
      </c>
      <c r="J65">
        <v>5.8799999999999998E-4</v>
      </c>
      <c r="K65">
        <v>1.614E-3</v>
      </c>
      <c r="L65">
        <v>0</v>
      </c>
      <c r="M65">
        <v>0</v>
      </c>
      <c r="N65" s="34">
        <v>99</v>
      </c>
      <c r="O65">
        <v>0</v>
      </c>
      <c r="P65" s="34">
        <v>99</v>
      </c>
      <c r="Q65">
        <v>2.5333333333333334E-5</v>
      </c>
      <c r="R65">
        <v>2.5333333333333334E-5</v>
      </c>
      <c r="S65">
        <v>2.5333333333333334E-5</v>
      </c>
    </row>
    <row r="66" spans="1:19" x14ac:dyDescent="0.25">
      <c r="A66" s="55"/>
      <c r="B66" s="34" t="s">
        <v>87</v>
      </c>
      <c r="C66">
        <v>0</v>
      </c>
      <c r="D66">
        <v>5.0000000000000001E-4</v>
      </c>
      <c r="E66">
        <v>0</v>
      </c>
      <c r="F66">
        <v>2.9500000000000001E-4</v>
      </c>
      <c r="G66">
        <v>0</v>
      </c>
      <c r="H66" s="34">
        <v>0</v>
      </c>
      <c r="I66">
        <v>0</v>
      </c>
      <c r="J66">
        <v>0</v>
      </c>
      <c r="K66">
        <v>1.25E-4</v>
      </c>
      <c r="L66">
        <v>0</v>
      </c>
      <c r="M66">
        <v>0</v>
      </c>
      <c r="N66" s="34">
        <v>99</v>
      </c>
      <c r="O66">
        <v>0</v>
      </c>
      <c r="P66" s="34">
        <v>99</v>
      </c>
      <c r="Q66">
        <v>0</v>
      </c>
      <c r="R66">
        <v>0</v>
      </c>
      <c r="S66">
        <v>0</v>
      </c>
    </row>
    <row r="67" spans="1:19" x14ac:dyDescent="0.25">
      <c r="A67" s="55"/>
      <c r="B67" s="34" t="s">
        <v>249</v>
      </c>
      <c r="C67">
        <v>3.1849999999999999E-3</v>
      </c>
      <c r="D67">
        <v>0</v>
      </c>
      <c r="E67">
        <v>0</v>
      </c>
      <c r="F67">
        <v>0</v>
      </c>
      <c r="G67">
        <v>0</v>
      </c>
      <c r="H67" s="34">
        <v>0</v>
      </c>
      <c r="I67">
        <v>5.9599999999999996E-4</v>
      </c>
      <c r="J67">
        <v>5.0199999999999995E-4</v>
      </c>
      <c r="K67">
        <v>9.2E-5</v>
      </c>
      <c r="L67">
        <v>3.9638E-2</v>
      </c>
      <c r="M67">
        <v>0</v>
      </c>
      <c r="N67" s="34">
        <v>99</v>
      </c>
      <c r="O67">
        <v>2.6830000000000001E-3</v>
      </c>
      <c r="P67" s="34">
        <v>99</v>
      </c>
      <c r="Q67">
        <v>5.3333333333333333E-5</v>
      </c>
      <c r="R67">
        <v>5.3333333333333333E-5</v>
      </c>
      <c r="S67">
        <v>5.3333333333333333E-5</v>
      </c>
    </row>
    <row r="68" spans="1:19" x14ac:dyDescent="0.25">
      <c r="A68" s="55"/>
      <c r="B68" s="34" t="s">
        <v>85</v>
      </c>
      <c r="C68">
        <v>4.6663000000000003E-2</v>
      </c>
      <c r="D68">
        <v>0</v>
      </c>
      <c r="E68">
        <v>0</v>
      </c>
      <c r="F68">
        <v>9.3349999999999995E-3</v>
      </c>
      <c r="G68">
        <v>0</v>
      </c>
      <c r="H68" s="34">
        <v>0</v>
      </c>
      <c r="I68">
        <v>1.0283E-2</v>
      </c>
      <c r="J68">
        <v>8.7080000000000005E-3</v>
      </c>
      <c r="K68">
        <v>4.5199999999999997E-3</v>
      </c>
      <c r="L68">
        <v>3.4932999999999999E-2</v>
      </c>
      <c r="M68">
        <v>0</v>
      </c>
      <c r="N68" s="34">
        <v>99</v>
      </c>
      <c r="O68">
        <v>1.2829E-2</v>
      </c>
      <c r="P68" s="34">
        <v>99</v>
      </c>
      <c r="Q68">
        <v>1.3506666666666669E-2</v>
      </c>
      <c r="R68">
        <v>1.3506666666666669E-2</v>
      </c>
      <c r="S68">
        <v>1.3506666666666669E-2</v>
      </c>
    </row>
    <row r="69" spans="1:19" x14ac:dyDescent="0.25">
      <c r="A69" s="55"/>
      <c r="B69" s="34" t="s">
        <v>84</v>
      </c>
      <c r="C69">
        <v>8.9470000000000001E-3</v>
      </c>
      <c r="D69">
        <v>0</v>
      </c>
      <c r="E69">
        <v>0</v>
      </c>
      <c r="F69">
        <v>2.895E-3</v>
      </c>
      <c r="G69">
        <v>4.7600000000000002E-4</v>
      </c>
      <c r="H69" s="34">
        <v>0</v>
      </c>
      <c r="I69">
        <v>0</v>
      </c>
      <c r="J69">
        <v>3.1150000000000001E-3</v>
      </c>
      <c r="K69">
        <v>2.147E-3</v>
      </c>
      <c r="L69">
        <v>0</v>
      </c>
      <c r="M69">
        <v>0</v>
      </c>
      <c r="N69" s="34">
        <v>99</v>
      </c>
      <c r="O69">
        <v>0</v>
      </c>
      <c r="P69" s="34">
        <v>99</v>
      </c>
      <c r="Q69">
        <v>5.8833333333333339E-4</v>
      </c>
      <c r="R69">
        <v>5.8833333333333339E-4</v>
      </c>
      <c r="S69">
        <v>5.8833333333333339E-4</v>
      </c>
    </row>
    <row r="70" spans="1:19" x14ac:dyDescent="0.25">
      <c r="A70" s="55"/>
      <c r="B70" s="34" t="s">
        <v>83</v>
      </c>
      <c r="C70">
        <v>6.8500000000000002E-3</v>
      </c>
      <c r="D70">
        <v>0</v>
      </c>
      <c r="E70">
        <v>0</v>
      </c>
      <c r="F70">
        <v>1.8489999999999999E-3</v>
      </c>
      <c r="G70">
        <v>0</v>
      </c>
      <c r="H70" s="34">
        <v>0</v>
      </c>
      <c r="I70">
        <v>2.862E-3</v>
      </c>
      <c r="J70">
        <v>1.1850000000000001E-3</v>
      </c>
      <c r="K70">
        <v>1.3159999999999999E-3</v>
      </c>
      <c r="L70">
        <v>4.5230000000000001E-3</v>
      </c>
      <c r="M70">
        <v>0</v>
      </c>
      <c r="N70" s="34">
        <v>99</v>
      </c>
      <c r="O70">
        <v>1.6609999999999999E-3</v>
      </c>
      <c r="P70" s="34">
        <v>99</v>
      </c>
      <c r="Q70">
        <v>1.6106666666666667E-3</v>
      </c>
      <c r="R70">
        <v>1.6106666666666667E-3</v>
      </c>
      <c r="S70">
        <v>1.6106666666666667E-3</v>
      </c>
    </row>
    <row r="71" spans="1:19" x14ac:dyDescent="0.25">
      <c r="A71" s="55"/>
      <c r="B71" s="34" t="s">
        <v>130</v>
      </c>
      <c r="C71">
        <v>0</v>
      </c>
      <c r="D71">
        <v>1.9618E-2</v>
      </c>
      <c r="E71">
        <v>2.3080000000000002E-3</v>
      </c>
      <c r="F71">
        <v>1.1540000000000001E-3</v>
      </c>
      <c r="G71">
        <v>0</v>
      </c>
      <c r="H71" s="34">
        <v>0</v>
      </c>
      <c r="I71">
        <v>1.2E-4</v>
      </c>
      <c r="J71">
        <v>0</v>
      </c>
      <c r="K71">
        <v>0</v>
      </c>
      <c r="L71">
        <v>0</v>
      </c>
      <c r="M71">
        <v>1.9618E-2</v>
      </c>
      <c r="N71" s="34">
        <v>99</v>
      </c>
      <c r="O71">
        <v>4.1599999999999997E-4</v>
      </c>
      <c r="P71" s="34">
        <v>99</v>
      </c>
      <c r="Q71">
        <v>1.8466666666666666E-4</v>
      </c>
      <c r="R71">
        <v>1.8466666666666666E-4</v>
      </c>
      <c r="S71">
        <v>1.8466666666666666E-4</v>
      </c>
    </row>
    <row r="72" spans="1:19" x14ac:dyDescent="0.25">
      <c r="A72" s="55"/>
      <c r="B72" s="34" t="s">
        <v>131</v>
      </c>
      <c r="C72">
        <v>0</v>
      </c>
      <c r="D72">
        <v>4.3379999999999998E-3</v>
      </c>
      <c r="E72">
        <v>7.1799999999999998E-3</v>
      </c>
      <c r="F72">
        <v>2.101E-3</v>
      </c>
      <c r="G72">
        <v>9.4200000000000002E-4</v>
      </c>
      <c r="H72" s="34">
        <v>0</v>
      </c>
      <c r="I72">
        <v>2E-3</v>
      </c>
      <c r="J72">
        <v>0</v>
      </c>
      <c r="K72">
        <v>0</v>
      </c>
      <c r="L72">
        <v>6.0000000000000001E-3</v>
      </c>
      <c r="M72">
        <v>4.2750000000000002E-3</v>
      </c>
      <c r="N72" s="34">
        <v>99</v>
      </c>
      <c r="O72">
        <v>1.4450000000000001E-3</v>
      </c>
      <c r="P72" s="34">
        <v>99</v>
      </c>
      <c r="Q72">
        <v>1.238E-3</v>
      </c>
      <c r="R72">
        <v>1.238E-3</v>
      </c>
      <c r="S72">
        <v>1.238E-3</v>
      </c>
    </row>
    <row r="73" spans="1:19" x14ac:dyDescent="0.25">
      <c r="A73" s="55"/>
      <c r="B73" s="34" t="s">
        <v>82</v>
      </c>
      <c r="C73">
        <v>1.0999999999999999E-2</v>
      </c>
      <c r="D73">
        <v>0</v>
      </c>
      <c r="E73">
        <v>1.7000000000000001E-4</v>
      </c>
      <c r="F73">
        <v>4.1999999999999997E-3</v>
      </c>
      <c r="G73">
        <v>4.1370000000000001E-3</v>
      </c>
      <c r="H73" s="34">
        <v>0</v>
      </c>
      <c r="I73">
        <v>3.0000000000000001E-6</v>
      </c>
      <c r="J73">
        <v>0</v>
      </c>
      <c r="K73">
        <v>5.8999999999999998E-5</v>
      </c>
      <c r="L73">
        <v>0</v>
      </c>
      <c r="M73">
        <v>0</v>
      </c>
      <c r="N73" s="34">
        <v>99</v>
      </c>
      <c r="O73">
        <v>2.7269999999999998E-3</v>
      </c>
      <c r="P73" s="34">
        <v>99</v>
      </c>
      <c r="Q73">
        <v>1.3860000000000001E-3</v>
      </c>
      <c r="R73">
        <v>1.3860000000000001E-3</v>
      </c>
      <c r="S73">
        <v>1.3860000000000001E-3</v>
      </c>
    </row>
    <row r="74" spans="1:19" x14ac:dyDescent="0.25">
      <c r="A74" s="55"/>
      <c r="B74" s="34" t="s">
        <v>81</v>
      </c>
      <c r="C74">
        <v>0</v>
      </c>
      <c r="D74">
        <v>2.2055000000000002E-2</v>
      </c>
      <c r="E74">
        <v>0</v>
      </c>
      <c r="F74">
        <v>6.6600000000000003E-4</v>
      </c>
      <c r="G74">
        <v>0</v>
      </c>
      <c r="H74" s="34">
        <v>0</v>
      </c>
      <c r="I74">
        <v>0</v>
      </c>
      <c r="J74">
        <v>0</v>
      </c>
      <c r="K74">
        <v>6.6600000000000003E-4</v>
      </c>
      <c r="L74">
        <v>6.0665999999999998E-2</v>
      </c>
      <c r="M74">
        <v>2.2055000000000002E-2</v>
      </c>
      <c r="N74" s="34">
        <v>99</v>
      </c>
      <c r="O74">
        <v>0</v>
      </c>
      <c r="P74" s="34">
        <v>99</v>
      </c>
      <c r="Q74">
        <v>0</v>
      </c>
      <c r="R74">
        <v>0</v>
      </c>
      <c r="S74">
        <v>0</v>
      </c>
    </row>
    <row r="75" spans="1:19" x14ac:dyDescent="0.25">
      <c r="A75" s="55"/>
      <c r="B75" s="34" t="s">
        <v>222</v>
      </c>
      <c r="C75">
        <v>5.0000000000000001E-3</v>
      </c>
      <c r="D75">
        <v>0</v>
      </c>
      <c r="E75">
        <v>5.0000000000000001E-3</v>
      </c>
      <c r="F75">
        <v>1.5E-3</v>
      </c>
      <c r="G75">
        <v>0</v>
      </c>
      <c r="H75" s="34">
        <v>0</v>
      </c>
      <c r="I75">
        <v>0</v>
      </c>
      <c r="J75">
        <v>0</v>
      </c>
      <c r="K75">
        <v>3.0000000000000001E-3</v>
      </c>
      <c r="L75">
        <v>0</v>
      </c>
      <c r="M75">
        <v>0</v>
      </c>
      <c r="N75" s="34">
        <v>99</v>
      </c>
      <c r="O75">
        <v>2E-3</v>
      </c>
      <c r="P75" s="34">
        <v>99</v>
      </c>
      <c r="Q75">
        <v>0</v>
      </c>
      <c r="R75">
        <v>0</v>
      </c>
      <c r="S75">
        <v>0</v>
      </c>
    </row>
    <row r="76" spans="1:19" x14ac:dyDescent="0.25">
      <c r="A76" s="55"/>
      <c r="B76" s="34" t="s">
        <v>223</v>
      </c>
      <c r="C76">
        <v>0</v>
      </c>
      <c r="D76">
        <v>5.6940000000000003E-3</v>
      </c>
      <c r="E76">
        <v>1.4161E-2</v>
      </c>
      <c r="F76">
        <v>0</v>
      </c>
      <c r="G76">
        <v>0</v>
      </c>
      <c r="H76" s="34">
        <v>0</v>
      </c>
      <c r="I76">
        <v>2E-3</v>
      </c>
      <c r="J76">
        <v>0</v>
      </c>
      <c r="K76">
        <v>0</v>
      </c>
      <c r="L76">
        <v>2.487E-2</v>
      </c>
      <c r="M76">
        <v>5.6940000000000003E-3</v>
      </c>
      <c r="N76" s="34">
        <v>99</v>
      </c>
      <c r="O76">
        <v>4.1399999999999996E-3</v>
      </c>
      <c r="P76" s="34">
        <v>99</v>
      </c>
      <c r="Q76">
        <v>2.7226666666666666E-3</v>
      </c>
      <c r="R76">
        <v>2.7226666666666666E-3</v>
      </c>
      <c r="S76">
        <v>2.7226666666666666E-3</v>
      </c>
    </row>
    <row r="77" spans="1:19" x14ac:dyDescent="0.25">
      <c r="A77" s="55"/>
      <c r="B77" s="34" t="s">
        <v>224</v>
      </c>
      <c r="C77">
        <v>9.8949999999999993E-3</v>
      </c>
      <c r="D77">
        <v>0</v>
      </c>
      <c r="E77">
        <v>0</v>
      </c>
      <c r="F77">
        <v>1.2E-4</v>
      </c>
      <c r="G77">
        <v>0</v>
      </c>
      <c r="H77" s="34">
        <v>0</v>
      </c>
      <c r="I77">
        <v>0</v>
      </c>
      <c r="J77">
        <v>0</v>
      </c>
      <c r="K77">
        <v>1.6200000000000001E-4</v>
      </c>
      <c r="L77">
        <v>0</v>
      </c>
      <c r="M77">
        <v>0</v>
      </c>
      <c r="N77" s="34">
        <v>99</v>
      </c>
      <c r="O77">
        <v>9.8949999999999993E-3</v>
      </c>
      <c r="P77" s="34">
        <v>99</v>
      </c>
      <c r="Q77">
        <v>0</v>
      </c>
      <c r="R77">
        <v>0</v>
      </c>
      <c r="S77">
        <v>0</v>
      </c>
    </row>
    <row r="78" spans="1:19" x14ac:dyDescent="0.25">
      <c r="A78" s="55"/>
      <c r="B78" s="34" t="s">
        <v>225</v>
      </c>
      <c r="C78">
        <v>1.1464E-2</v>
      </c>
      <c r="D78">
        <v>0</v>
      </c>
      <c r="E78">
        <v>0</v>
      </c>
      <c r="F78">
        <v>1.9120000000000001E-3</v>
      </c>
      <c r="G78">
        <v>0</v>
      </c>
      <c r="H78" s="34">
        <v>0</v>
      </c>
      <c r="I78">
        <v>2.3869999999999998E-3</v>
      </c>
      <c r="J78">
        <v>1.8339999999999999E-3</v>
      </c>
      <c r="K78">
        <v>9.5500000000000001E-4</v>
      </c>
      <c r="L78">
        <v>8.1169999999999992E-3</v>
      </c>
      <c r="M78">
        <v>0</v>
      </c>
      <c r="N78" s="34">
        <v>99</v>
      </c>
      <c r="O78">
        <v>1.7282184105202973E-3</v>
      </c>
      <c r="P78" s="34">
        <v>99</v>
      </c>
      <c r="Q78">
        <v>2.7299999999999998E-3</v>
      </c>
      <c r="R78">
        <v>2.7299999999999998E-3</v>
      </c>
      <c r="S78">
        <v>2.7299999999999998E-3</v>
      </c>
    </row>
    <row r="79" spans="1:19" x14ac:dyDescent="0.25">
      <c r="A79" s="55"/>
      <c r="B79" s="34" t="s">
        <v>255</v>
      </c>
      <c r="C79">
        <v>6.3160000000000004E-3</v>
      </c>
      <c r="D79">
        <v>0</v>
      </c>
      <c r="E79">
        <v>0</v>
      </c>
      <c r="F79">
        <v>1.0529999999999999E-3</v>
      </c>
      <c r="G79">
        <v>0</v>
      </c>
      <c r="H79" s="34">
        <v>0</v>
      </c>
      <c r="I79">
        <v>1.3159999999999999E-3</v>
      </c>
      <c r="J79">
        <v>1.011E-3</v>
      </c>
      <c r="K79">
        <v>5.2599999999999999E-4</v>
      </c>
      <c r="L79">
        <v>4.4720000000000003E-3</v>
      </c>
      <c r="M79">
        <v>0</v>
      </c>
      <c r="N79" s="34">
        <v>99</v>
      </c>
      <c r="O79">
        <v>9.2378158947970272E-4</v>
      </c>
      <c r="P79" s="34">
        <v>99</v>
      </c>
      <c r="Q79">
        <v>1.5926666666666665E-3</v>
      </c>
      <c r="R79">
        <v>1.5926666666666665E-3</v>
      </c>
      <c r="S79">
        <v>1.5926666666666665E-3</v>
      </c>
    </row>
    <row r="80" spans="1:19" x14ac:dyDescent="0.25">
      <c r="A80" s="55"/>
      <c r="B80" s="1" t="s">
        <v>230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 s="8">
        <v>7.9699999999999997E-4</v>
      </c>
      <c r="K80">
        <v>99</v>
      </c>
      <c r="L80">
        <v>99</v>
      </c>
      <c r="M80">
        <v>99</v>
      </c>
      <c r="N80">
        <v>99</v>
      </c>
      <c r="O80">
        <v>99</v>
      </c>
      <c r="P80">
        <v>99</v>
      </c>
      <c r="Q80">
        <v>99</v>
      </c>
      <c r="R80">
        <v>99</v>
      </c>
      <c r="S80">
        <v>99</v>
      </c>
    </row>
    <row r="81" spans="1:19" x14ac:dyDescent="0.25">
      <c r="A81" s="55"/>
      <c r="B81" s="1" t="s">
        <v>231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 s="8">
        <v>1.4607999999999999E-2</v>
      </c>
      <c r="K81">
        <v>99</v>
      </c>
      <c r="L81">
        <v>99</v>
      </c>
      <c r="M81">
        <v>99</v>
      </c>
      <c r="N81">
        <v>99</v>
      </c>
      <c r="O81">
        <v>99</v>
      </c>
      <c r="P81">
        <v>99</v>
      </c>
      <c r="Q81">
        <v>99</v>
      </c>
      <c r="R81">
        <v>99</v>
      </c>
      <c r="S81">
        <v>99</v>
      </c>
    </row>
    <row r="82" spans="1:19" x14ac:dyDescent="0.25">
      <c r="A82" s="55"/>
      <c r="B82" t="s">
        <v>232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 s="8">
        <v>0.113008</v>
      </c>
      <c r="K82">
        <v>99</v>
      </c>
      <c r="L82">
        <v>99</v>
      </c>
      <c r="M82">
        <v>99</v>
      </c>
      <c r="N82">
        <v>99</v>
      </c>
      <c r="O82">
        <v>99</v>
      </c>
      <c r="P82">
        <v>99</v>
      </c>
      <c r="Q82">
        <v>99</v>
      </c>
      <c r="R82">
        <v>99</v>
      </c>
      <c r="S82">
        <v>99</v>
      </c>
    </row>
    <row r="83" spans="1:19" x14ac:dyDescent="0.25">
      <c r="A83" s="55"/>
      <c r="B83" t="s">
        <v>233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 s="8">
        <v>1.359E-3</v>
      </c>
      <c r="K83">
        <v>99</v>
      </c>
      <c r="L83">
        <v>99</v>
      </c>
      <c r="M83">
        <v>99</v>
      </c>
      <c r="N83">
        <v>99</v>
      </c>
      <c r="O83">
        <v>99</v>
      </c>
      <c r="P83">
        <v>99</v>
      </c>
      <c r="Q83">
        <v>99</v>
      </c>
      <c r="R83">
        <v>99</v>
      </c>
      <c r="S83">
        <v>99</v>
      </c>
    </row>
    <row r="84" spans="1:19" x14ac:dyDescent="0.25">
      <c r="A84" s="55"/>
      <c r="B84" t="s">
        <v>234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 s="8">
        <v>5.0489999999999997E-3</v>
      </c>
      <c r="K84">
        <v>99</v>
      </c>
      <c r="L84">
        <v>99</v>
      </c>
      <c r="M84">
        <v>99</v>
      </c>
      <c r="N84">
        <v>99</v>
      </c>
      <c r="O84">
        <v>99</v>
      </c>
      <c r="P84">
        <v>99</v>
      </c>
      <c r="Q84">
        <v>99</v>
      </c>
      <c r="R84">
        <v>99</v>
      </c>
      <c r="S84">
        <v>99</v>
      </c>
    </row>
    <row r="85" spans="1:19" x14ac:dyDescent="0.25">
      <c r="A85" s="55"/>
      <c r="B85" t="s">
        <v>235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 s="8">
        <v>8.0859999999999994E-3</v>
      </c>
      <c r="K85">
        <v>99</v>
      </c>
      <c r="L85">
        <v>99</v>
      </c>
      <c r="M85">
        <v>99</v>
      </c>
      <c r="N85">
        <v>99</v>
      </c>
      <c r="O85">
        <v>99</v>
      </c>
      <c r="P85">
        <v>99</v>
      </c>
      <c r="Q85">
        <v>99</v>
      </c>
      <c r="R85">
        <v>99</v>
      </c>
      <c r="S85">
        <v>99</v>
      </c>
    </row>
    <row r="86" spans="1:19" x14ac:dyDescent="0.25">
      <c r="A86" s="55"/>
      <c r="B86" t="s">
        <v>236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 s="8">
        <v>1.3610000000000001E-2</v>
      </c>
      <c r="K86">
        <v>99</v>
      </c>
      <c r="L86">
        <v>99</v>
      </c>
      <c r="M86">
        <v>99</v>
      </c>
      <c r="N86">
        <v>99</v>
      </c>
      <c r="O86">
        <v>99</v>
      </c>
      <c r="P86">
        <v>99</v>
      </c>
      <c r="Q86">
        <v>99</v>
      </c>
      <c r="R86">
        <v>99</v>
      </c>
      <c r="S86">
        <v>99</v>
      </c>
    </row>
    <row r="87" spans="1:19" x14ac:dyDescent="0.25">
      <c r="A87" s="55"/>
      <c r="B87" t="s">
        <v>252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 s="8">
        <v>5.5779999999999996E-3</v>
      </c>
      <c r="K87">
        <v>99</v>
      </c>
      <c r="L87">
        <v>99</v>
      </c>
      <c r="M87">
        <v>99</v>
      </c>
      <c r="N87">
        <v>99</v>
      </c>
      <c r="O87">
        <v>99</v>
      </c>
      <c r="P87">
        <v>99</v>
      </c>
      <c r="Q87">
        <v>99</v>
      </c>
      <c r="R87">
        <v>99</v>
      </c>
      <c r="S87">
        <v>99</v>
      </c>
    </row>
    <row r="88" spans="1:19" x14ac:dyDescent="0.25">
      <c r="A88" s="55"/>
      <c r="B88" t="s">
        <v>237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 s="8">
        <v>8.2399999999999997E-4</v>
      </c>
      <c r="K88">
        <v>99</v>
      </c>
      <c r="L88">
        <v>99</v>
      </c>
      <c r="M88">
        <v>99</v>
      </c>
      <c r="N88">
        <v>99</v>
      </c>
      <c r="O88">
        <v>99</v>
      </c>
      <c r="P88">
        <v>99</v>
      </c>
      <c r="Q88">
        <v>99</v>
      </c>
      <c r="R88">
        <v>99</v>
      </c>
      <c r="S88">
        <v>99</v>
      </c>
    </row>
    <row r="89" spans="1:19" x14ac:dyDescent="0.25">
      <c r="A89" s="55"/>
      <c r="B89" t="s">
        <v>238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 s="8">
        <v>4.0400000000000002E-3</v>
      </c>
      <c r="K89">
        <v>99</v>
      </c>
      <c r="L89">
        <v>99</v>
      </c>
      <c r="M89">
        <v>99</v>
      </c>
      <c r="N89">
        <v>99</v>
      </c>
      <c r="O89">
        <v>99</v>
      </c>
      <c r="P89">
        <v>99</v>
      </c>
      <c r="Q89">
        <v>99</v>
      </c>
      <c r="R89">
        <v>99</v>
      </c>
      <c r="S89">
        <v>99</v>
      </c>
    </row>
    <row r="90" spans="1:19" x14ac:dyDescent="0.25">
      <c r="A90" s="55"/>
      <c r="B90" t="s">
        <v>240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 s="8">
        <v>1.2400000000000001E-4</v>
      </c>
      <c r="K90">
        <v>99</v>
      </c>
      <c r="L90">
        <v>99</v>
      </c>
      <c r="M90">
        <v>99</v>
      </c>
      <c r="N90">
        <v>99</v>
      </c>
      <c r="O90">
        <v>99</v>
      </c>
      <c r="P90">
        <v>99</v>
      </c>
      <c r="Q90">
        <v>99</v>
      </c>
      <c r="R90">
        <v>99</v>
      </c>
      <c r="S90">
        <v>99</v>
      </c>
    </row>
    <row r="91" spans="1:19" x14ac:dyDescent="0.25">
      <c r="A91" s="55"/>
      <c r="B91" t="s">
        <v>239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 s="8">
        <v>1.26E-4</v>
      </c>
      <c r="K91">
        <v>99</v>
      </c>
      <c r="L91">
        <v>99</v>
      </c>
      <c r="M91">
        <v>99</v>
      </c>
      <c r="N91">
        <v>99</v>
      </c>
      <c r="O91">
        <v>99</v>
      </c>
      <c r="P91">
        <v>99</v>
      </c>
      <c r="Q91">
        <v>99</v>
      </c>
      <c r="R91">
        <v>99</v>
      </c>
      <c r="S91">
        <v>99</v>
      </c>
    </row>
    <row r="92" spans="1:19" x14ac:dyDescent="0.25">
      <c r="A92" s="55"/>
      <c r="B92" t="s">
        <v>241</v>
      </c>
      <c r="C92">
        <v>99</v>
      </c>
      <c r="D92">
        <v>99</v>
      </c>
      <c r="E92">
        <v>99</v>
      </c>
      <c r="F92">
        <v>99</v>
      </c>
      <c r="G92">
        <v>99</v>
      </c>
      <c r="H92">
        <v>99</v>
      </c>
      <c r="I92">
        <v>99</v>
      </c>
      <c r="J92" s="8">
        <v>2.6200000000000003E-4</v>
      </c>
      <c r="K92">
        <v>99</v>
      </c>
      <c r="L92">
        <v>99</v>
      </c>
      <c r="M92">
        <v>99</v>
      </c>
      <c r="N92">
        <v>99</v>
      </c>
      <c r="O92">
        <v>99</v>
      </c>
      <c r="P92">
        <v>99</v>
      </c>
      <c r="Q92">
        <v>99</v>
      </c>
      <c r="R92">
        <v>99</v>
      </c>
      <c r="S92">
        <v>99</v>
      </c>
    </row>
    <row r="93" spans="1:19" x14ac:dyDescent="0.25">
      <c r="A93" s="55"/>
      <c r="B93" t="s">
        <v>242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 s="8">
        <v>3.3000000000000003E-5</v>
      </c>
      <c r="K93">
        <v>99</v>
      </c>
      <c r="L93">
        <v>99</v>
      </c>
      <c r="M93">
        <v>99</v>
      </c>
      <c r="N93">
        <v>99</v>
      </c>
      <c r="O93">
        <v>99</v>
      </c>
      <c r="P93">
        <v>99</v>
      </c>
      <c r="Q93">
        <v>99</v>
      </c>
      <c r="R93">
        <v>99</v>
      </c>
      <c r="S93">
        <v>99</v>
      </c>
    </row>
    <row r="94" spans="1:19" x14ac:dyDescent="0.25">
      <c r="A94" s="55"/>
      <c r="B94" t="s">
        <v>243</v>
      </c>
      <c r="C94">
        <v>99</v>
      </c>
      <c r="D94">
        <v>99</v>
      </c>
      <c r="E94">
        <v>99</v>
      </c>
      <c r="F94">
        <v>99</v>
      </c>
      <c r="G94">
        <v>99</v>
      </c>
      <c r="H94">
        <v>99</v>
      </c>
      <c r="I94">
        <v>99</v>
      </c>
      <c r="J94">
        <v>0</v>
      </c>
      <c r="K94">
        <v>99</v>
      </c>
      <c r="L94">
        <v>99</v>
      </c>
      <c r="M94">
        <v>99</v>
      </c>
      <c r="N94">
        <v>99</v>
      </c>
      <c r="O94">
        <v>99</v>
      </c>
      <c r="P94">
        <v>99</v>
      </c>
      <c r="Q94">
        <v>99</v>
      </c>
      <c r="R94">
        <v>99</v>
      </c>
      <c r="S94">
        <v>99</v>
      </c>
    </row>
    <row r="95" spans="1:19" x14ac:dyDescent="0.25">
      <c r="A95" s="118"/>
      <c r="B95" t="s">
        <v>244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1.4916E-2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  <c r="Q95">
        <v>99</v>
      </c>
      <c r="R95">
        <v>99</v>
      </c>
      <c r="S95">
        <v>99</v>
      </c>
    </row>
    <row r="96" spans="1:19" x14ac:dyDescent="0.25">
      <c r="A96" s="118"/>
      <c r="B96" t="s">
        <v>245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1.371E-3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  <c r="R96">
        <v>99</v>
      </c>
      <c r="S96">
        <v>99</v>
      </c>
    </row>
    <row r="97" spans="1:19" x14ac:dyDescent="0.25">
      <c r="A97" s="118"/>
      <c r="B97" t="s">
        <v>246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8.5400000000000005E-4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  <c r="R97">
        <v>99</v>
      </c>
      <c r="S97">
        <v>99</v>
      </c>
    </row>
    <row r="98" spans="1:19" x14ac:dyDescent="0.25">
      <c r="A98" s="116"/>
      <c r="B98" s="16" t="s">
        <v>257</v>
      </c>
      <c r="C98" s="16">
        <v>99</v>
      </c>
      <c r="D98" s="16">
        <v>99</v>
      </c>
      <c r="E98" s="16">
        <v>99</v>
      </c>
      <c r="F98" s="16">
        <v>99</v>
      </c>
      <c r="G98" s="16">
        <v>99</v>
      </c>
      <c r="H98" s="16">
        <v>99</v>
      </c>
      <c r="I98" s="16">
        <v>99</v>
      </c>
      <c r="J98" s="16">
        <v>7.3709999999999999E-3</v>
      </c>
      <c r="K98" s="16">
        <v>99</v>
      </c>
      <c r="L98" s="16">
        <v>99</v>
      </c>
      <c r="M98" s="16">
        <v>99</v>
      </c>
      <c r="N98" s="16">
        <v>99</v>
      </c>
      <c r="O98" s="16">
        <v>99</v>
      </c>
      <c r="P98" s="16">
        <v>99</v>
      </c>
      <c r="Q98" s="16">
        <v>99</v>
      </c>
      <c r="R98" s="16">
        <v>99</v>
      </c>
      <c r="S98" s="16">
        <v>99</v>
      </c>
    </row>
    <row r="99" spans="1:19" x14ac:dyDescent="0.25">
      <c r="A99" s="136" t="s">
        <v>212</v>
      </c>
      <c r="B99" s="34" t="s">
        <v>92</v>
      </c>
      <c r="C99">
        <v>6.4879999999999998E-3</v>
      </c>
      <c r="D99">
        <v>0</v>
      </c>
      <c r="E99">
        <v>0</v>
      </c>
      <c r="F99">
        <v>3.026E-3</v>
      </c>
      <c r="G99">
        <v>0</v>
      </c>
      <c r="H99" s="34">
        <v>0</v>
      </c>
      <c r="I99">
        <v>0</v>
      </c>
      <c r="J99">
        <v>2.271E-3</v>
      </c>
      <c r="K99">
        <v>1.0809999999999999E-3</v>
      </c>
      <c r="L99">
        <v>0</v>
      </c>
      <c r="M99">
        <v>0</v>
      </c>
      <c r="N99" s="34">
        <v>99</v>
      </c>
      <c r="O99">
        <v>0</v>
      </c>
      <c r="P99" s="34">
        <v>99</v>
      </c>
      <c r="Q99">
        <v>2.0183333333333329E-3</v>
      </c>
      <c r="R99">
        <v>2.0183333333333329E-3</v>
      </c>
      <c r="S99">
        <v>2.0183333333333329E-3</v>
      </c>
    </row>
    <row r="100" spans="1:19" x14ac:dyDescent="0.25">
      <c r="A100" s="136"/>
      <c r="B100" s="34" t="s">
        <v>91</v>
      </c>
      <c r="C100">
        <v>0</v>
      </c>
      <c r="D100">
        <v>6.0000000000000001E-3</v>
      </c>
      <c r="E100">
        <v>0</v>
      </c>
      <c r="F100">
        <v>3.2499999999999999E-3</v>
      </c>
      <c r="G100">
        <v>0</v>
      </c>
      <c r="H100" s="34">
        <v>0</v>
      </c>
      <c r="I100">
        <v>0</v>
      </c>
      <c r="J100">
        <v>0</v>
      </c>
      <c r="K100">
        <v>3.2499999999999999E-3</v>
      </c>
      <c r="L100">
        <v>5.0000000000000001E-3</v>
      </c>
      <c r="M100">
        <v>0</v>
      </c>
      <c r="N100" s="34">
        <v>99</v>
      </c>
      <c r="O100">
        <v>0</v>
      </c>
      <c r="P100" s="34">
        <v>99</v>
      </c>
      <c r="Q100">
        <v>0</v>
      </c>
      <c r="R100">
        <v>0</v>
      </c>
      <c r="S100">
        <v>0</v>
      </c>
    </row>
    <row r="101" spans="1:19" x14ac:dyDescent="0.25">
      <c r="A101" s="136"/>
      <c r="B101" s="34" t="s">
        <v>90</v>
      </c>
      <c r="C101">
        <v>0</v>
      </c>
      <c r="D101">
        <v>5.7499999999999999E-3</v>
      </c>
      <c r="E101">
        <v>0</v>
      </c>
      <c r="F101">
        <v>2.875E-3</v>
      </c>
      <c r="G101">
        <v>0</v>
      </c>
      <c r="H101" s="34">
        <v>0</v>
      </c>
      <c r="I101">
        <v>0</v>
      </c>
      <c r="J101">
        <v>0</v>
      </c>
      <c r="K101">
        <v>2.875E-3</v>
      </c>
      <c r="L101">
        <v>0</v>
      </c>
      <c r="M101">
        <v>0</v>
      </c>
      <c r="N101" s="34">
        <v>99</v>
      </c>
      <c r="O101">
        <v>0</v>
      </c>
      <c r="P101" s="34">
        <v>99</v>
      </c>
      <c r="Q101">
        <v>0</v>
      </c>
      <c r="R101">
        <v>0</v>
      </c>
      <c r="S101">
        <v>0</v>
      </c>
    </row>
    <row r="102" spans="1:19" x14ac:dyDescent="0.25">
      <c r="A102" s="136"/>
      <c r="B102" s="34" t="s">
        <v>89</v>
      </c>
      <c r="C102">
        <v>0</v>
      </c>
      <c r="D102">
        <v>1.025E-2</v>
      </c>
      <c r="E102">
        <v>0</v>
      </c>
      <c r="F102">
        <v>2.7499999999999998E-3</v>
      </c>
      <c r="G102">
        <v>0</v>
      </c>
      <c r="H102" s="34">
        <v>0</v>
      </c>
      <c r="I102">
        <v>0</v>
      </c>
      <c r="J102">
        <v>0</v>
      </c>
      <c r="K102">
        <v>2.7499999999999998E-3</v>
      </c>
      <c r="L102">
        <v>0</v>
      </c>
      <c r="M102">
        <v>0</v>
      </c>
      <c r="N102" s="34">
        <v>99</v>
      </c>
      <c r="O102">
        <v>0</v>
      </c>
      <c r="P102" s="34">
        <v>99</v>
      </c>
      <c r="Q102">
        <v>0</v>
      </c>
      <c r="R102">
        <v>0</v>
      </c>
      <c r="S102">
        <v>0</v>
      </c>
    </row>
    <row r="103" spans="1:19" x14ac:dyDescent="0.25">
      <c r="A103" s="136"/>
      <c r="B103" s="34" t="s">
        <v>88</v>
      </c>
      <c r="C103">
        <v>3.9680000000000002E-3</v>
      </c>
      <c r="D103">
        <v>0</v>
      </c>
      <c r="E103">
        <v>0</v>
      </c>
      <c r="F103">
        <v>9.2610000000000001E-3</v>
      </c>
      <c r="G103">
        <v>0</v>
      </c>
      <c r="H103" s="34">
        <v>0</v>
      </c>
      <c r="I103">
        <v>0</v>
      </c>
      <c r="J103">
        <v>1.389E-3</v>
      </c>
      <c r="K103">
        <v>3.8990000000000001E-3</v>
      </c>
      <c r="L103">
        <v>0</v>
      </c>
      <c r="M103">
        <v>0</v>
      </c>
      <c r="N103" s="34">
        <v>99</v>
      </c>
      <c r="O103">
        <v>0</v>
      </c>
      <c r="P103" s="34">
        <v>99</v>
      </c>
      <c r="Q103">
        <v>2.6666666666666663E-5</v>
      </c>
      <c r="R103">
        <v>2.6666666666666663E-5</v>
      </c>
      <c r="S103">
        <v>2.6666666666666663E-5</v>
      </c>
    </row>
    <row r="104" spans="1:19" x14ac:dyDescent="0.25">
      <c r="A104" s="136"/>
      <c r="B104" s="34" t="s">
        <v>87</v>
      </c>
      <c r="C104">
        <v>0</v>
      </c>
      <c r="D104">
        <v>5.0000000000000001E-4</v>
      </c>
      <c r="E104">
        <v>0</v>
      </c>
      <c r="F104">
        <v>3.2950000000000002E-3</v>
      </c>
      <c r="G104">
        <v>0</v>
      </c>
      <c r="H104" s="34">
        <v>0</v>
      </c>
      <c r="I104">
        <v>0</v>
      </c>
      <c r="J104">
        <v>0</v>
      </c>
      <c r="K104">
        <v>1.25E-4</v>
      </c>
      <c r="L104">
        <v>1.2E-2</v>
      </c>
      <c r="M104">
        <v>0</v>
      </c>
      <c r="N104" s="34">
        <v>99</v>
      </c>
      <c r="O104">
        <v>0</v>
      </c>
      <c r="P104" s="34">
        <v>99</v>
      </c>
      <c r="Q104">
        <v>0</v>
      </c>
      <c r="R104">
        <v>0</v>
      </c>
      <c r="S104">
        <v>0</v>
      </c>
    </row>
    <row r="105" spans="1:19" x14ac:dyDescent="0.25">
      <c r="A105" s="136"/>
      <c r="B105" s="34" t="s">
        <v>249</v>
      </c>
      <c r="C105">
        <v>1.5185000000000001E-2</v>
      </c>
      <c r="D105">
        <v>0</v>
      </c>
      <c r="E105">
        <v>0</v>
      </c>
      <c r="F105">
        <v>2.5000000000000001E-4</v>
      </c>
      <c r="G105">
        <v>0</v>
      </c>
      <c r="H105" s="34">
        <v>0</v>
      </c>
      <c r="I105">
        <v>5.9599999999999996E-4</v>
      </c>
      <c r="J105">
        <v>5.0199999999999995E-4</v>
      </c>
      <c r="K105">
        <v>3.4200000000000002E-4</v>
      </c>
      <c r="L105">
        <v>5.1987999999999999E-2</v>
      </c>
      <c r="M105">
        <v>0</v>
      </c>
      <c r="N105" s="34">
        <v>99</v>
      </c>
      <c r="O105">
        <v>1.4683E-2</v>
      </c>
      <c r="P105" s="34">
        <v>99</v>
      </c>
      <c r="Q105">
        <v>1.5333333333333334E-4</v>
      </c>
      <c r="R105">
        <v>1.5333333333333334E-4</v>
      </c>
      <c r="S105">
        <v>1.5333333333333334E-4</v>
      </c>
    </row>
    <row r="106" spans="1:19" x14ac:dyDescent="0.25">
      <c r="A106" s="136"/>
      <c r="B106" s="34" t="s">
        <v>85</v>
      </c>
      <c r="C106">
        <v>0.213758</v>
      </c>
      <c r="D106">
        <v>0</v>
      </c>
      <c r="E106">
        <v>5.0000000000000001E-3</v>
      </c>
      <c r="F106">
        <v>6.4430000000000001E-2</v>
      </c>
      <c r="G106">
        <v>0</v>
      </c>
      <c r="H106" s="34">
        <v>0</v>
      </c>
      <c r="I106">
        <v>2.7226E-2</v>
      </c>
      <c r="J106">
        <v>5.1744999999999999E-2</v>
      </c>
      <c r="K106">
        <v>2.8376999999999999E-2</v>
      </c>
      <c r="L106">
        <v>9.2492000000000005E-2</v>
      </c>
      <c r="M106">
        <v>0</v>
      </c>
      <c r="N106" s="34">
        <v>99</v>
      </c>
      <c r="O106">
        <v>3.5965999999999998E-2</v>
      </c>
      <c r="P106" s="34">
        <v>99</v>
      </c>
      <c r="Q106">
        <v>6.070366666666667E-2</v>
      </c>
      <c r="R106">
        <v>6.070366666666667E-2</v>
      </c>
      <c r="S106">
        <v>6.070366666666667E-2</v>
      </c>
    </row>
    <row r="107" spans="1:19" x14ac:dyDescent="0.25">
      <c r="A107" s="136"/>
      <c r="B107" s="34" t="s">
        <v>84</v>
      </c>
      <c r="C107">
        <v>2.4355000000000002E-2</v>
      </c>
      <c r="D107">
        <v>0</v>
      </c>
      <c r="E107">
        <v>0</v>
      </c>
      <c r="F107">
        <v>6.0200000000000002E-3</v>
      </c>
      <c r="G107">
        <v>1.3090000000000001E-3</v>
      </c>
      <c r="H107" s="34">
        <v>0</v>
      </c>
      <c r="I107">
        <v>0</v>
      </c>
      <c r="J107">
        <v>9.1590000000000005E-3</v>
      </c>
      <c r="K107">
        <v>5.0350000000000004E-3</v>
      </c>
      <c r="L107">
        <v>0</v>
      </c>
      <c r="M107">
        <v>0</v>
      </c>
      <c r="N107" s="34">
        <v>99</v>
      </c>
      <c r="O107">
        <v>0</v>
      </c>
      <c r="P107" s="34">
        <v>99</v>
      </c>
      <c r="Q107">
        <v>1.5036666666666668E-3</v>
      </c>
      <c r="R107">
        <v>1.5036666666666668E-3</v>
      </c>
      <c r="S107">
        <v>1.5036666666666668E-3</v>
      </c>
    </row>
    <row r="108" spans="1:19" x14ac:dyDescent="0.25">
      <c r="A108" s="136"/>
      <c r="B108" s="34" t="s">
        <v>83</v>
      </c>
      <c r="C108">
        <v>6.8500000000000002E-3</v>
      </c>
      <c r="D108">
        <v>0</v>
      </c>
      <c r="E108">
        <v>0</v>
      </c>
      <c r="F108">
        <v>1.8489999999999999E-3</v>
      </c>
      <c r="G108">
        <v>0</v>
      </c>
      <c r="H108" s="34">
        <v>0</v>
      </c>
      <c r="I108">
        <v>2.862E-3</v>
      </c>
      <c r="J108">
        <v>1.1850000000000001E-3</v>
      </c>
      <c r="K108">
        <v>1.3159999999999999E-3</v>
      </c>
      <c r="L108">
        <v>4.5230000000000001E-3</v>
      </c>
      <c r="M108">
        <v>0</v>
      </c>
      <c r="N108" s="34">
        <v>99</v>
      </c>
      <c r="O108">
        <v>1.6609999999999999E-3</v>
      </c>
      <c r="P108" s="34">
        <v>99</v>
      </c>
      <c r="Q108">
        <v>1.6106666666666667E-3</v>
      </c>
      <c r="R108">
        <v>1.6106666666666667E-3</v>
      </c>
      <c r="S108">
        <v>1.6106666666666667E-3</v>
      </c>
    </row>
    <row r="109" spans="1:19" x14ac:dyDescent="0.25">
      <c r="A109" s="136"/>
      <c r="B109" s="34" t="s">
        <v>130</v>
      </c>
      <c r="C109">
        <v>0</v>
      </c>
      <c r="D109">
        <v>6.1898000000000002E-2</v>
      </c>
      <c r="E109">
        <v>7.2820000000000003E-3</v>
      </c>
      <c r="F109">
        <v>3.6410000000000001E-3</v>
      </c>
      <c r="G109">
        <v>0</v>
      </c>
      <c r="H109" s="34">
        <v>0</v>
      </c>
      <c r="I109">
        <v>3.79E-4</v>
      </c>
      <c r="J109">
        <v>0</v>
      </c>
      <c r="K109">
        <v>0</v>
      </c>
      <c r="L109">
        <v>0</v>
      </c>
      <c r="M109">
        <v>6.1898000000000002E-2</v>
      </c>
      <c r="N109" s="34">
        <v>99</v>
      </c>
      <c r="O109">
        <v>1.3110000000000001E-3</v>
      </c>
      <c r="P109" s="34">
        <v>99</v>
      </c>
      <c r="Q109">
        <v>5.8266666666666666E-4</v>
      </c>
      <c r="R109">
        <v>5.8266666666666666E-4</v>
      </c>
      <c r="S109">
        <v>5.8266666666666666E-4</v>
      </c>
    </row>
    <row r="110" spans="1:19" x14ac:dyDescent="0.25">
      <c r="A110" s="136"/>
      <c r="B110" s="34" t="s">
        <v>131</v>
      </c>
      <c r="C110">
        <v>0</v>
      </c>
      <c r="D110">
        <v>1.0139560768925715E-2</v>
      </c>
      <c r="E110">
        <v>3.1854720878295162E-2</v>
      </c>
      <c r="F110">
        <v>6.4295744818517655E-3</v>
      </c>
      <c r="G110">
        <v>3.9508766671536794E-3</v>
      </c>
      <c r="H110" s="34">
        <v>0</v>
      </c>
      <c r="I110">
        <v>2E-3</v>
      </c>
      <c r="J110">
        <v>0</v>
      </c>
      <c r="K110">
        <v>0</v>
      </c>
      <c r="L110">
        <v>2.2451889252989916E-2</v>
      </c>
      <c r="M110">
        <v>1.0076560768925717E-2</v>
      </c>
      <c r="N110" s="34">
        <v>99</v>
      </c>
      <c r="O110">
        <v>7.1976115088393054E-3</v>
      </c>
      <c r="P110" s="34">
        <v>99</v>
      </c>
      <c r="Q110">
        <v>6.3595668079007598E-3</v>
      </c>
      <c r="R110">
        <v>6.3595668079007598E-3</v>
      </c>
      <c r="S110">
        <v>6.3595668079007598E-3</v>
      </c>
    </row>
    <row r="111" spans="1:19" x14ac:dyDescent="0.25">
      <c r="A111" s="136"/>
      <c r="B111" s="34" t="s">
        <v>82</v>
      </c>
      <c r="C111">
        <v>0.111</v>
      </c>
      <c r="D111">
        <v>0</v>
      </c>
      <c r="E111">
        <v>1.7000000000000001E-4</v>
      </c>
      <c r="F111">
        <v>5.4199999999999998E-2</v>
      </c>
      <c r="G111">
        <v>5.4136999999999998E-2</v>
      </c>
      <c r="H111" s="34">
        <v>0</v>
      </c>
      <c r="I111">
        <v>3.0000000000000001E-6</v>
      </c>
      <c r="J111">
        <v>0</v>
      </c>
      <c r="K111">
        <v>5.8999999999999998E-5</v>
      </c>
      <c r="L111">
        <v>0</v>
      </c>
      <c r="M111">
        <v>0</v>
      </c>
      <c r="N111" s="34">
        <v>99</v>
      </c>
      <c r="O111">
        <v>2.9727E-2</v>
      </c>
      <c r="P111" s="34">
        <v>99</v>
      </c>
      <c r="Q111">
        <v>1.3386E-2</v>
      </c>
      <c r="R111">
        <v>1.3386E-2</v>
      </c>
      <c r="S111">
        <v>1.3386E-2</v>
      </c>
    </row>
    <row r="112" spans="1:19" x14ac:dyDescent="0.25">
      <c r="A112" s="136"/>
      <c r="B112" s="34" t="s">
        <v>81</v>
      </c>
      <c r="C112">
        <v>0</v>
      </c>
      <c r="D112">
        <v>4.7055E-2</v>
      </c>
      <c r="E112">
        <v>0</v>
      </c>
      <c r="F112">
        <v>6.6600000000000003E-4</v>
      </c>
      <c r="G112">
        <v>0</v>
      </c>
      <c r="H112" s="34">
        <v>0</v>
      </c>
      <c r="I112">
        <v>0</v>
      </c>
      <c r="J112">
        <v>0</v>
      </c>
      <c r="K112">
        <v>6.6600000000000003E-4</v>
      </c>
      <c r="L112">
        <v>0.13566600000000001</v>
      </c>
      <c r="M112">
        <v>4.7055E-2</v>
      </c>
      <c r="N112" s="34">
        <v>99</v>
      </c>
      <c r="O112">
        <v>0</v>
      </c>
      <c r="P112" s="34">
        <v>99</v>
      </c>
      <c r="Q112">
        <v>0</v>
      </c>
      <c r="R112">
        <v>0</v>
      </c>
      <c r="S112">
        <v>0</v>
      </c>
    </row>
    <row r="113" spans="1:19" x14ac:dyDescent="0.25">
      <c r="A113" s="136"/>
      <c r="B113" s="34" t="s">
        <v>222</v>
      </c>
      <c r="C113">
        <v>5.0000000000000001E-3</v>
      </c>
      <c r="D113">
        <v>0</v>
      </c>
      <c r="E113">
        <v>5.0000000000000001E-3</v>
      </c>
      <c r="F113">
        <v>1.5E-3</v>
      </c>
      <c r="G113">
        <v>0</v>
      </c>
      <c r="H113" s="34">
        <v>0</v>
      </c>
      <c r="I113">
        <v>0</v>
      </c>
      <c r="J113">
        <v>0</v>
      </c>
      <c r="K113">
        <v>3.0000000000000001E-3</v>
      </c>
      <c r="L113">
        <v>0</v>
      </c>
      <c r="M113">
        <v>0</v>
      </c>
      <c r="N113" s="34">
        <v>99</v>
      </c>
      <c r="O113">
        <v>2E-3</v>
      </c>
      <c r="P113" s="34">
        <v>99</v>
      </c>
      <c r="Q113">
        <v>0</v>
      </c>
      <c r="R113">
        <v>0</v>
      </c>
      <c r="S113">
        <v>0</v>
      </c>
    </row>
    <row r="114" spans="1:19" x14ac:dyDescent="0.25">
      <c r="A114" s="136"/>
      <c r="B114" s="34" t="s">
        <v>223</v>
      </c>
      <c r="C114">
        <v>0</v>
      </c>
      <c r="D114">
        <v>2.6915439231074284E-2</v>
      </c>
      <c r="E114">
        <v>0.10441827912170483</v>
      </c>
      <c r="F114">
        <v>1.5833425518148234E-2</v>
      </c>
      <c r="G114">
        <v>1.100612333284632E-2</v>
      </c>
      <c r="H114" s="34">
        <v>0</v>
      </c>
      <c r="I114">
        <v>2E-3</v>
      </c>
      <c r="J114">
        <v>0</v>
      </c>
      <c r="K114">
        <v>0</v>
      </c>
      <c r="L114">
        <v>8.504911074701009E-2</v>
      </c>
      <c r="M114">
        <v>2.6915439231074284E-2</v>
      </c>
      <c r="N114" s="34">
        <v>99</v>
      </c>
      <c r="O114">
        <v>2.5182388491160695E-2</v>
      </c>
      <c r="P114" s="34">
        <v>99</v>
      </c>
      <c r="Q114">
        <v>2.1456766525432578E-2</v>
      </c>
      <c r="R114">
        <v>2.1456766525432578E-2</v>
      </c>
      <c r="S114">
        <v>2.1456766525432578E-2</v>
      </c>
    </row>
    <row r="115" spans="1:19" x14ac:dyDescent="0.25">
      <c r="A115" s="136"/>
      <c r="B115" s="34" t="s">
        <v>224</v>
      </c>
      <c r="C115">
        <v>9.8949999999999993E-3</v>
      </c>
      <c r="D115">
        <v>0</v>
      </c>
      <c r="E115">
        <v>0</v>
      </c>
      <c r="F115">
        <v>1.2E-4</v>
      </c>
      <c r="G115">
        <v>0</v>
      </c>
      <c r="H115" s="34">
        <v>0</v>
      </c>
      <c r="I115">
        <v>0</v>
      </c>
      <c r="J115">
        <v>0</v>
      </c>
      <c r="K115">
        <v>1.6200000000000001E-4</v>
      </c>
      <c r="L115">
        <v>0</v>
      </c>
      <c r="M115">
        <v>0</v>
      </c>
      <c r="N115" s="34">
        <v>99</v>
      </c>
      <c r="O115">
        <v>9.8949999999999993E-3</v>
      </c>
      <c r="P115" s="34">
        <v>99</v>
      </c>
      <c r="Q115">
        <v>0</v>
      </c>
      <c r="R115">
        <v>0</v>
      </c>
      <c r="S115">
        <v>0</v>
      </c>
    </row>
    <row r="116" spans="1:19" x14ac:dyDescent="0.25">
      <c r="A116" s="136"/>
      <c r="B116" s="34" t="s">
        <v>225</v>
      </c>
      <c r="C116">
        <v>1.1464E-2</v>
      </c>
      <c r="D116">
        <v>0</v>
      </c>
      <c r="E116">
        <v>0</v>
      </c>
      <c r="F116">
        <v>1.9120000000000001E-3</v>
      </c>
      <c r="G116">
        <v>0</v>
      </c>
      <c r="H116" s="34">
        <v>0</v>
      </c>
      <c r="I116">
        <v>2.3869999999999998E-3</v>
      </c>
      <c r="J116">
        <v>1.8339999999999999E-3</v>
      </c>
      <c r="K116">
        <v>9.5500000000000001E-4</v>
      </c>
      <c r="L116">
        <v>8.1169999999999992E-3</v>
      </c>
      <c r="M116">
        <v>0</v>
      </c>
      <c r="N116" s="34">
        <v>99</v>
      </c>
      <c r="O116">
        <v>1.7282184105202973E-3</v>
      </c>
      <c r="P116" s="34">
        <v>99</v>
      </c>
      <c r="Q116">
        <v>2.7299999999999998E-3</v>
      </c>
      <c r="R116">
        <v>2.7299999999999998E-3</v>
      </c>
      <c r="S116">
        <v>2.7299999999999998E-3</v>
      </c>
    </row>
    <row r="117" spans="1:19" x14ac:dyDescent="0.25">
      <c r="A117" s="136"/>
      <c r="B117" s="34" t="s">
        <v>255</v>
      </c>
      <c r="C117">
        <v>6.3160000000000004E-3</v>
      </c>
      <c r="D117">
        <v>0</v>
      </c>
      <c r="E117">
        <v>0</v>
      </c>
      <c r="F117">
        <v>1.0529999999999999E-3</v>
      </c>
      <c r="G117">
        <v>0</v>
      </c>
      <c r="H117" s="34">
        <v>0</v>
      </c>
      <c r="I117">
        <v>1.3159999999999999E-3</v>
      </c>
      <c r="J117">
        <v>1.011E-3</v>
      </c>
      <c r="K117">
        <v>5.2599999999999999E-4</v>
      </c>
      <c r="L117">
        <v>4.4720000000000003E-3</v>
      </c>
      <c r="M117">
        <v>0</v>
      </c>
      <c r="N117" s="34">
        <v>99</v>
      </c>
      <c r="O117">
        <v>9.2378158947970272E-4</v>
      </c>
      <c r="P117" s="34">
        <v>99</v>
      </c>
      <c r="Q117">
        <v>1.5926666666666665E-3</v>
      </c>
      <c r="R117">
        <v>1.5926666666666665E-3</v>
      </c>
      <c r="S117">
        <v>1.5926666666666665E-3</v>
      </c>
    </row>
    <row r="118" spans="1:19" x14ac:dyDescent="0.25">
      <c r="A118" s="136"/>
      <c r="B118" s="1" t="s">
        <v>230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 s="8">
        <v>7.9699999999999997E-4</v>
      </c>
      <c r="K118">
        <v>99</v>
      </c>
      <c r="L118">
        <v>99</v>
      </c>
      <c r="M118">
        <v>99</v>
      </c>
      <c r="N118">
        <v>99</v>
      </c>
      <c r="O118">
        <v>99</v>
      </c>
      <c r="P118">
        <v>99</v>
      </c>
      <c r="Q118">
        <v>99</v>
      </c>
      <c r="R118">
        <v>99</v>
      </c>
      <c r="S118">
        <v>99</v>
      </c>
    </row>
    <row r="119" spans="1:19" x14ac:dyDescent="0.25">
      <c r="A119" s="136"/>
      <c r="B119" s="1" t="s">
        <v>231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 s="8">
        <v>1.4607999999999999E-2</v>
      </c>
      <c r="K119">
        <v>99</v>
      </c>
      <c r="L119">
        <v>99</v>
      </c>
      <c r="M119">
        <v>99</v>
      </c>
      <c r="N119">
        <v>99</v>
      </c>
      <c r="O119">
        <v>99</v>
      </c>
      <c r="P119">
        <v>99</v>
      </c>
      <c r="Q119">
        <v>99</v>
      </c>
      <c r="R119">
        <v>99</v>
      </c>
      <c r="S119">
        <v>99</v>
      </c>
    </row>
    <row r="120" spans="1:19" x14ac:dyDescent="0.25">
      <c r="A120" s="136"/>
      <c r="B120" t="s">
        <v>232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 s="8">
        <v>0.113008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99</v>
      </c>
      <c r="Q120">
        <v>99</v>
      </c>
      <c r="R120">
        <v>99</v>
      </c>
      <c r="S120">
        <v>99</v>
      </c>
    </row>
    <row r="121" spans="1:19" x14ac:dyDescent="0.25">
      <c r="A121" s="136"/>
      <c r="B121" t="s">
        <v>233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 s="8">
        <v>1.359E-3</v>
      </c>
      <c r="K121">
        <v>99</v>
      </c>
      <c r="L121">
        <v>99</v>
      </c>
      <c r="M121">
        <v>99</v>
      </c>
      <c r="N121">
        <v>99</v>
      </c>
      <c r="O121">
        <v>99</v>
      </c>
      <c r="P121">
        <v>99</v>
      </c>
      <c r="Q121">
        <v>99</v>
      </c>
      <c r="R121">
        <v>99</v>
      </c>
      <c r="S121">
        <v>99</v>
      </c>
    </row>
    <row r="122" spans="1:19" x14ac:dyDescent="0.25">
      <c r="A122" s="136"/>
      <c r="B122" t="s">
        <v>234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 s="8">
        <v>5.0489999999999997E-3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99</v>
      </c>
      <c r="Q122">
        <v>99</v>
      </c>
      <c r="R122">
        <v>99</v>
      </c>
      <c r="S122">
        <v>99</v>
      </c>
    </row>
    <row r="123" spans="1:19" x14ac:dyDescent="0.25">
      <c r="A123" s="136"/>
      <c r="B123" t="s">
        <v>235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 s="8">
        <v>8.0859999999999994E-3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  <c r="R123">
        <v>99</v>
      </c>
      <c r="S123">
        <v>99</v>
      </c>
    </row>
    <row r="124" spans="1:19" x14ac:dyDescent="0.25">
      <c r="A124" s="136"/>
      <c r="B124" t="s">
        <v>236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 s="8">
        <v>1.3610000000000001E-2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  <c r="R124">
        <v>99</v>
      </c>
      <c r="S124">
        <v>99</v>
      </c>
    </row>
    <row r="125" spans="1:19" x14ac:dyDescent="0.25">
      <c r="A125" s="136"/>
      <c r="B125" t="s">
        <v>252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 s="8">
        <v>5.5779999999999996E-3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  <c r="R125">
        <v>99</v>
      </c>
      <c r="S125">
        <v>99</v>
      </c>
    </row>
    <row r="126" spans="1:19" x14ac:dyDescent="0.25">
      <c r="A126" s="136"/>
      <c r="B126" t="s">
        <v>237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 s="8">
        <v>8.2399999999999997E-4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  <c r="R126">
        <v>99</v>
      </c>
      <c r="S126">
        <v>99</v>
      </c>
    </row>
    <row r="127" spans="1:19" x14ac:dyDescent="0.25">
      <c r="A127" s="136"/>
      <c r="B127" t="s">
        <v>238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 s="8">
        <v>4.0400000000000002E-3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  <c r="R127">
        <v>99</v>
      </c>
      <c r="S127">
        <v>99</v>
      </c>
    </row>
    <row r="128" spans="1:19" x14ac:dyDescent="0.25">
      <c r="A128" s="136"/>
      <c r="B128" t="s">
        <v>240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 s="8">
        <v>1.2400000000000001E-4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</row>
    <row r="129" spans="1:19" x14ac:dyDescent="0.25">
      <c r="A129" s="136"/>
      <c r="B129" t="s">
        <v>239</v>
      </c>
      <c r="C129">
        <v>99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 s="8">
        <v>1.26E-4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  <c r="R129">
        <v>99</v>
      </c>
      <c r="S129">
        <v>99</v>
      </c>
    </row>
    <row r="130" spans="1:19" x14ac:dyDescent="0.25">
      <c r="A130" s="136"/>
      <c r="B130" t="s">
        <v>241</v>
      </c>
      <c r="C130">
        <v>99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 s="8">
        <v>2.6200000000000003E-4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  <c r="Q130">
        <v>99</v>
      </c>
      <c r="R130">
        <v>99</v>
      </c>
      <c r="S130">
        <v>99</v>
      </c>
    </row>
    <row r="131" spans="1:19" x14ac:dyDescent="0.25">
      <c r="A131" s="136"/>
      <c r="B131" t="s">
        <v>242</v>
      </c>
      <c r="C131">
        <v>99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 s="8">
        <v>3.3000000000000003E-5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>
        <v>99</v>
      </c>
      <c r="R131">
        <v>99</v>
      </c>
      <c r="S131">
        <v>99</v>
      </c>
    </row>
    <row r="132" spans="1:19" x14ac:dyDescent="0.25">
      <c r="A132" s="136"/>
      <c r="B132" t="s">
        <v>243</v>
      </c>
      <c r="C132">
        <v>99</v>
      </c>
      <c r="D132">
        <v>99</v>
      </c>
      <c r="E132">
        <v>99</v>
      </c>
      <c r="F132">
        <v>99</v>
      </c>
      <c r="G132">
        <v>99</v>
      </c>
      <c r="H132">
        <v>99</v>
      </c>
      <c r="I132">
        <v>99</v>
      </c>
      <c r="J132">
        <v>0</v>
      </c>
      <c r="K132">
        <v>99</v>
      </c>
      <c r="L132">
        <v>99</v>
      </c>
      <c r="M132">
        <v>99</v>
      </c>
      <c r="N132">
        <v>99</v>
      </c>
      <c r="O132">
        <v>99</v>
      </c>
      <c r="P132">
        <v>99</v>
      </c>
      <c r="Q132">
        <v>99</v>
      </c>
      <c r="R132">
        <v>99</v>
      </c>
      <c r="S132">
        <v>99</v>
      </c>
    </row>
    <row r="133" spans="1:19" x14ac:dyDescent="0.25">
      <c r="A133" s="136"/>
      <c r="B133" t="s">
        <v>244</v>
      </c>
      <c r="C133">
        <v>99</v>
      </c>
      <c r="D133">
        <v>99</v>
      </c>
      <c r="E133">
        <v>99</v>
      </c>
      <c r="F133">
        <v>99</v>
      </c>
      <c r="G133">
        <v>99</v>
      </c>
      <c r="H133">
        <v>99</v>
      </c>
      <c r="I133">
        <v>99</v>
      </c>
      <c r="J133">
        <v>1.4916E-2</v>
      </c>
      <c r="K133">
        <v>99</v>
      </c>
      <c r="L133">
        <v>99</v>
      </c>
      <c r="M133">
        <v>99</v>
      </c>
      <c r="N133">
        <v>99</v>
      </c>
      <c r="O133">
        <v>99</v>
      </c>
      <c r="P133">
        <v>99</v>
      </c>
      <c r="Q133">
        <v>99</v>
      </c>
      <c r="R133">
        <v>99</v>
      </c>
      <c r="S133">
        <v>99</v>
      </c>
    </row>
    <row r="134" spans="1:19" x14ac:dyDescent="0.25">
      <c r="A134" s="136"/>
      <c r="B134" t="s">
        <v>245</v>
      </c>
      <c r="C134">
        <v>99</v>
      </c>
      <c r="D134">
        <v>99</v>
      </c>
      <c r="E134">
        <v>99</v>
      </c>
      <c r="F134">
        <v>99</v>
      </c>
      <c r="G134">
        <v>99</v>
      </c>
      <c r="H134">
        <v>99</v>
      </c>
      <c r="I134">
        <v>99</v>
      </c>
      <c r="J134">
        <v>1.371E-3</v>
      </c>
      <c r="K134">
        <v>99</v>
      </c>
      <c r="L134">
        <v>99</v>
      </c>
      <c r="M134">
        <v>99</v>
      </c>
      <c r="N134">
        <v>99</v>
      </c>
      <c r="O134">
        <v>99</v>
      </c>
      <c r="P134">
        <v>99</v>
      </c>
      <c r="Q134">
        <v>99</v>
      </c>
      <c r="R134">
        <v>99</v>
      </c>
      <c r="S134">
        <v>99</v>
      </c>
    </row>
    <row r="135" spans="1:19" x14ac:dyDescent="0.25">
      <c r="A135" s="136"/>
      <c r="B135" t="s">
        <v>246</v>
      </c>
      <c r="C135">
        <v>99</v>
      </c>
      <c r="D135">
        <v>99</v>
      </c>
      <c r="E135">
        <v>99</v>
      </c>
      <c r="F135">
        <v>99</v>
      </c>
      <c r="G135">
        <v>99</v>
      </c>
      <c r="H135">
        <v>99</v>
      </c>
      <c r="I135">
        <v>99</v>
      </c>
      <c r="J135">
        <v>8.5400000000000005E-4</v>
      </c>
      <c r="K135">
        <v>99</v>
      </c>
      <c r="L135">
        <v>99</v>
      </c>
      <c r="M135">
        <v>99</v>
      </c>
      <c r="N135">
        <v>99</v>
      </c>
      <c r="O135">
        <v>99</v>
      </c>
      <c r="P135">
        <v>99</v>
      </c>
      <c r="Q135">
        <v>99</v>
      </c>
      <c r="R135">
        <v>99</v>
      </c>
      <c r="S135">
        <v>99</v>
      </c>
    </row>
    <row r="136" spans="1:19" x14ac:dyDescent="0.25">
      <c r="A136" s="136"/>
      <c r="B136" s="16" t="s">
        <v>257</v>
      </c>
      <c r="C136" s="16">
        <v>99</v>
      </c>
      <c r="D136" s="16">
        <v>99</v>
      </c>
      <c r="E136" s="16">
        <v>99</v>
      </c>
      <c r="F136" s="16">
        <v>99</v>
      </c>
      <c r="G136" s="16">
        <v>99</v>
      </c>
      <c r="H136" s="16">
        <v>99</v>
      </c>
      <c r="I136" s="16">
        <v>99</v>
      </c>
      <c r="J136" s="16">
        <v>7.3709999999999999E-3</v>
      </c>
      <c r="K136" s="16">
        <v>99</v>
      </c>
      <c r="L136" s="16">
        <v>99</v>
      </c>
      <c r="M136" s="16">
        <v>99</v>
      </c>
      <c r="N136" s="16">
        <v>99</v>
      </c>
      <c r="O136" s="16">
        <v>99</v>
      </c>
      <c r="P136" s="16">
        <v>99</v>
      </c>
      <c r="Q136" s="16">
        <v>99</v>
      </c>
      <c r="R136" s="16">
        <v>99</v>
      </c>
      <c r="S136" s="16">
        <v>99</v>
      </c>
    </row>
  </sheetData>
  <hyperlinks>
    <hyperlink ref="A12" r:id="rId1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showGridLines="0" zoomScale="85" zoomScaleNormal="85" workbookViewId="0">
      <selection activeCell="B17" sqref="B17"/>
    </sheetView>
  </sheetViews>
  <sheetFormatPr defaultRowHeight="11.5" x14ac:dyDescent="0.25"/>
  <cols>
    <col min="1" max="1" width="12" customWidth="1"/>
    <col min="2" max="2" width="14.6328125" customWidth="1"/>
    <col min="3" max="5" width="15" customWidth="1"/>
    <col min="6" max="6" width="18" customWidth="1"/>
    <col min="7" max="7" width="14.453125" customWidth="1"/>
    <col min="8" max="8" width="11.36328125" customWidth="1"/>
    <col min="10" max="10" width="16.6328125" customWidth="1"/>
    <col min="11" max="11" width="14" customWidth="1"/>
    <col min="15" max="15" width="11.90625" customWidth="1"/>
  </cols>
  <sheetData>
    <row r="1" spans="1:14" ht="19.5" x14ac:dyDescent="0.35">
      <c r="A1" s="6" t="s">
        <v>62</v>
      </c>
    </row>
    <row r="2" spans="1:14" x14ac:dyDescent="0.25">
      <c r="A2" s="5" t="s">
        <v>353</v>
      </c>
    </row>
    <row r="3" spans="1:14" x14ac:dyDescent="0.25">
      <c r="B3" s="5"/>
    </row>
    <row r="4" spans="1:14" x14ac:dyDescent="0.25">
      <c r="A4" s="42" t="s">
        <v>138</v>
      </c>
      <c r="B4" s="40"/>
      <c r="C4" s="40"/>
      <c r="D4" s="40"/>
      <c r="E4" s="41"/>
      <c r="F4" s="39" t="s">
        <v>139</v>
      </c>
      <c r="G4" s="40"/>
      <c r="H4" s="167"/>
      <c r="I4" s="12"/>
      <c r="J4" s="193"/>
      <c r="K4" s="8"/>
      <c r="L4" s="122"/>
      <c r="M4" s="8"/>
    </row>
    <row r="5" spans="1:14" x14ac:dyDescent="0.25">
      <c r="B5" s="46"/>
      <c r="C5" s="43"/>
      <c r="D5" s="43"/>
      <c r="E5" s="44"/>
      <c r="F5" s="190" t="s">
        <v>380</v>
      </c>
      <c r="G5" s="119"/>
      <c r="H5" s="8"/>
      <c r="I5" s="8"/>
      <c r="J5" s="75"/>
      <c r="K5" s="8"/>
      <c r="L5" s="8"/>
      <c r="M5" s="8"/>
    </row>
    <row r="6" spans="1:14" x14ac:dyDescent="0.25">
      <c r="A6" s="43" t="s">
        <v>386</v>
      </c>
      <c r="B6" s="48"/>
      <c r="C6" s="43"/>
      <c r="D6" s="43"/>
      <c r="E6" s="44"/>
      <c r="F6" s="162" t="s">
        <v>377</v>
      </c>
      <c r="G6" s="43"/>
      <c r="H6" s="8"/>
      <c r="I6" s="8"/>
      <c r="J6" s="75"/>
      <c r="K6" s="8"/>
      <c r="L6" s="8"/>
      <c r="M6" s="8"/>
    </row>
    <row r="7" spans="1:14" x14ac:dyDescent="0.25">
      <c r="A7" s="45" t="s">
        <v>321</v>
      </c>
      <c r="B7" s="49"/>
      <c r="C7" s="43"/>
      <c r="D7" s="43"/>
      <c r="E7" s="44"/>
      <c r="F7" s="13" t="s">
        <v>93</v>
      </c>
      <c r="G7" s="124">
        <v>1.0200761645709615</v>
      </c>
      <c r="H7" s="8"/>
      <c r="I7" s="8"/>
      <c r="J7" s="75"/>
      <c r="K7" s="8"/>
      <c r="L7" s="8"/>
      <c r="M7" s="8"/>
      <c r="N7" s="1"/>
    </row>
    <row r="8" spans="1:14" x14ac:dyDescent="0.25">
      <c r="A8" s="36" t="s">
        <v>125</v>
      </c>
      <c r="D8" s="43"/>
      <c r="E8" s="44"/>
      <c r="F8" s="47" t="s">
        <v>132</v>
      </c>
      <c r="G8" s="124">
        <v>1.0117268103267067</v>
      </c>
      <c r="H8" s="8"/>
      <c r="I8" s="8"/>
      <c r="J8" s="75"/>
      <c r="K8" s="8"/>
      <c r="L8" s="8"/>
      <c r="M8" s="8"/>
      <c r="N8" s="1"/>
    </row>
    <row r="9" spans="1:14" x14ac:dyDescent="0.25">
      <c r="A9" s="43" t="s">
        <v>323</v>
      </c>
      <c r="C9" s="43"/>
      <c r="D9" s="43"/>
      <c r="E9" s="43"/>
      <c r="F9" s="47" t="s">
        <v>95</v>
      </c>
      <c r="G9" s="124">
        <v>1.0173936834030901</v>
      </c>
      <c r="H9" s="8"/>
      <c r="I9" s="8"/>
      <c r="J9" s="75"/>
      <c r="K9" s="8"/>
      <c r="L9" s="8"/>
      <c r="M9" s="8"/>
      <c r="N9" s="1"/>
    </row>
    <row r="10" spans="1:14" x14ac:dyDescent="0.25">
      <c r="A10" s="32" t="s">
        <v>379</v>
      </c>
      <c r="B10" s="43"/>
      <c r="C10" s="43"/>
      <c r="D10" s="43"/>
      <c r="E10" s="44"/>
      <c r="F10" s="47" t="s">
        <v>190</v>
      </c>
      <c r="G10" s="129">
        <f>AVERAGE(G7:G9)</f>
        <v>1.0163988861002526</v>
      </c>
      <c r="H10" s="8"/>
      <c r="I10" s="8"/>
      <c r="J10" s="75"/>
      <c r="K10" s="1"/>
      <c r="L10" s="8"/>
      <c r="M10" s="8"/>
      <c r="N10" s="1"/>
    </row>
    <row r="11" spans="1:14" x14ac:dyDescent="0.25">
      <c r="A11" s="43"/>
      <c r="B11" s="43"/>
      <c r="C11" s="43"/>
      <c r="D11" s="43"/>
      <c r="E11" s="44"/>
      <c r="F11" s="47" t="s">
        <v>254</v>
      </c>
      <c r="G11" s="43">
        <v>40</v>
      </c>
      <c r="H11" s="8"/>
      <c r="I11" s="8"/>
      <c r="J11" s="75"/>
      <c r="K11" s="8"/>
      <c r="L11" s="8"/>
      <c r="M11" s="8"/>
      <c r="N11" s="1"/>
    </row>
    <row r="12" spans="1:14" x14ac:dyDescent="0.25">
      <c r="B12" s="43"/>
      <c r="C12" s="43"/>
      <c r="D12" s="43"/>
      <c r="E12" s="44"/>
      <c r="F12" s="13"/>
      <c r="G12" s="1"/>
      <c r="H12" s="8"/>
      <c r="I12" s="8"/>
      <c r="J12" s="75"/>
      <c r="K12" s="8"/>
      <c r="L12" s="8"/>
      <c r="M12" s="8"/>
      <c r="N12" s="1"/>
    </row>
    <row r="13" spans="1:14" x14ac:dyDescent="0.25">
      <c r="E13" s="44"/>
      <c r="F13" s="13"/>
      <c r="G13" s="1"/>
      <c r="H13" s="8"/>
      <c r="I13" s="8"/>
      <c r="J13" s="75"/>
      <c r="K13" s="8"/>
      <c r="L13" s="8"/>
      <c r="M13" s="8"/>
      <c r="N13" s="1"/>
    </row>
    <row r="14" spans="1:14" x14ac:dyDescent="0.25">
      <c r="A14" s="43" t="s">
        <v>324</v>
      </c>
      <c r="E14" s="44"/>
      <c r="F14" s="13"/>
      <c r="G14" s="1"/>
      <c r="H14" s="8"/>
      <c r="I14" s="8"/>
      <c r="J14" s="75"/>
      <c r="K14" s="8"/>
      <c r="L14" s="8"/>
      <c r="M14" s="8"/>
      <c r="N14" s="1"/>
    </row>
    <row r="15" spans="1:14" x14ac:dyDescent="0.25">
      <c r="A15" s="43" t="s">
        <v>307</v>
      </c>
      <c r="B15" t="s">
        <v>216</v>
      </c>
      <c r="C15" t="s">
        <v>217</v>
      </c>
      <c r="D15" s="43"/>
      <c r="E15" s="44"/>
      <c r="F15" s="13"/>
      <c r="G15" s="1"/>
      <c r="H15" s="8"/>
      <c r="I15" s="8"/>
      <c r="J15" s="75"/>
      <c r="K15" s="8"/>
      <c r="L15" s="8"/>
      <c r="M15" s="8"/>
      <c r="N15" s="1"/>
    </row>
    <row r="16" spans="1:14" x14ac:dyDescent="0.25">
      <c r="A16" t="s">
        <v>218</v>
      </c>
      <c r="B16" t="s">
        <v>219</v>
      </c>
      <c r="C16" t="s">
        <v>220</v>
      </c>
      <c r="D16" s="43"/>
      <c r="E16" s="44"/>
      <c r="F16" s="47"/>
      <c r="G16" s="43"/>
      <c r="H16" s="8"/>
      <c r="I16" s="8"/>
      <c r="J16" s="75"/>
      <c r="K16" s="8"/>
      <c r="L16" s="8"/>
      <c r="M16" s="8"/>
      <c r="N16" s="1"/>
    </row>
    <row r="17" spans="1:19" x14ac:dyDescent="0.25">
      <c r="D17" s="43"/>
      <c r="E17" s="44"/>
      <c r="F17" s="47"/>
      <c r="G17" s="43"/>
      <c r="H17" s="8"/>
      <c r="I17" s="8"/>
      <c r="J17" s="75"/>
      <c r="K17" s="8"/>
      <c r="L17" s="8"/>
      <c r="M17" s="8"/>
      <c r="N17" s="1"/>
    </row>
    <row r="18" spans="1:19" x14ac:dyDescent="0.25">
      <c r="A18" s="50"/>
      <c r="B18" s="50"/>
      <c r="C18" s="50"/>
      <c r="D18" s="50"/>
      <c r="E18" s="51"/>
      <c r="F18" s="52"/>
      <c r="G18" s="50"/>
      <c r="H18" s="16"/>
      <c r="I18" s="16"/>
      <c r="J18" s="17"/>
      <c r="K18" s="1"/>
      <c r="L18" s="1"/>
      <c r="M18" s="1"/>
      <c r="N18" s="1"/>
    </row>
    <row r="19" spans="1:19" x14ac:dyDescent="0.25">
      <c r="B19" s="5"/>
      <c r="F19" s="36"/>
      <c r="K19" s="1"/>
      <c r="L19" s="1"/>
      <c r="M19" s="1"/>
      <c r="N19" s="1"/>
      <c r="P19" s="1"/>
      <c r="Q19" s="1"/>
      <c r="R19" s="1"/>
      <c r="S19" s="1"/>
    </row>
    <row r="20" spans="1:19" ht="46" x14ac:dyDescent="0.25">
      <c r="A20" s="146" t="s">
        <v>325</v>
      </c>
      <c r="B20" s="22" t="s">
        <v>56</v>
      </c>
      <c r="C20" s="22" t="s">
        <v>317</v>
      </c>
      <c r="D20" s="22" t="s">
        <v>318</v>
      </c>
      <c r="E20" s="22" t="s">
        <v>316</v>
      </c>
      <c r="F20" s="22" t="s">
        <v>319</v>
      </c>
      <c r="G20" s="22" t="s">
        <v>117</v>
      </c>
      <c r="H20" s="22" t="s">
        <v>39</v>
      </c>
      <c r="I20" s="22" t="s">
        <v>40</v>
      </c>
      <c r="J20" s="66" t="s">
        <v>143</v>
      </c>
      <c r="K20" s="8"/>
      <c r="L20" s="8"/>
      <c r="M20" s="8"/>
      <c r="N20" s="8"/>
      <c r="O20" s="8"/>
      <c r="P20" s="8"/>
      <c r="Q20" s="8"/>
      <c r="R20" s="1"/>
      <c r="S20" s="1"/>
    </row>
    <row r="21" spans="1:19" x14ac:dyDescent="0.25">
      <c r="B21" s="20" t="s">
        <v>41</v>
      </c>
      <c r="C21" s="2" t="s">
        <v>41</v>
      </c>
      <c r="D21" s="2" t="s">
        <v>41</v>
      </c>
      <c r="E21" s="2" t="s">
        <v>41</v>
      </c>
      <c r="F21" s="2" t="s">
        <v>41</v>
      </c>
      <c r="G21" t="s">
        <v>41</v>
      </c>
      <c r="H21" s="2" t="s">
        <v>6</v>
      </c>
      <c r="I21" s="2" t="s">
        <v>7</v>
      </c>
      <c r="J21" s="65" t="s">
        <v>315</v>
      </c>
      <c r="K21" s="8"/>
      <c r="L21" s="8"/>
      <c r="M21" s="8"/>
      <c r="N21" s="8"/>
      <c r="O21" s="8"/>
      <c r="P21" s="8"/>
      <c r="Q21" s="8"/>
      <c r="R21" s="8"/>
      <c r="S21" s="1"/>
    </row>
    <row r="22" spans="1:19" ht="12" thickBot="1" x14ac:dyDescent="0.3">
      <c r="A22" s="54" t="s">
        <v>391</v>
      </c>
      <c r="B22" s="57" t="s">
        <v>59</v>
      </c>
      <c r="C22" s="58" t="s">
        <v>63</v>
      </c>
      <c r="D22" s="58" t="s">
        <v>65</v>
      </c>
      <c r="E22" s="58" t="s">
        <v>271</v>
      </c>
      <c r="F22" s="58" t="s">
        <v>64</v>
      </c>
      <c r="G22" s="59" t="s">
        <v>137</v>
      </c>
      <c r="H22" s="86" t="s">
        <v>5</v>
      </c>
      <c r="I22" s="58" t="s">
        <v>4</v>
      </c>
      <c r="J22" s="13" t="s">
        <v>142</v>
      </c>
      <c r="K22" s="122"/>
      <c r="L22" s="8"/>
      <c r="M22" s="122"/>
      <c r="N22" s="8"/>
      <c r="O22" s="122"/>
      <c r="P22" s="8"/>
      <c r="Q22" s="122"/>
      <c r="R22" s="122"/>
      <c r="S22" s="8"/>
    </row>
    <row r="23" spans="1:19" x14ac:dyDescent="0.25">
      <c r="A23" s="56" t="s">
        <v>140</v>
      </c>
      <c r="B23" s="1" t="s">
        <v>81</v>
      </c>
      <c r="C23" s="1" t="s">
        <v>69</v>
      </c>
      <c r="D23" s="1" t="s">
        <v>69</v>
      </c>
      <c r="E23" s="8" t="s">
        <v>111</v>
      </c>
      <c r="F23" t="s">
        <v>93</v>
      </c>
      <c r="G23" t="s">
        <v>168</v>
      </c>
      <c r="H23" s="32">
        <v>2E-3</v>
      </c>
      <c r="I23" s="8">
        <v>0.55000000000000004</v>
      </c>
      <c r="J23" s="13">
        <v>127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56"/>
      <c r="B24" s="1" t="s">
        <v>82</v>
      </c>
      <c r="C24" s="1" t="s">
        <v>70</v>
      </c>
      <c r="D24" s="1" t="s">
        <v>70</v>
      </c>
      <c r="E24" s="8" t="s">
        <v>111</v>
      </c>
      <c r="F24" t="s">
        <v>93</v>
      </c>
      <c r="G24" t="s">
        <v>168</v>
      </c>
      <c r="H24" s="1">
        <v>2E-3</v>
      </c>
      <c r="I24" s="8">
        <v>0.55000000000000004</v>
      </c>
      <c r="J24" s="13">
        <v>669</v>
      </c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56"/>
      <c r="B25" t="s">
        <v>131</v>
      </c>
      <c r="C25" t="s">
        <v>71</v>
      </c>
      <c r="D25" t="s">
        <v>71</v>
      </c>
      <c r="E25" t="s">
        <v>110</v>
      </c>
      <c r="F25" t="s">
        <v>94</v>
      </c>
      <c r="G25" t="s">
        <v>167</v>
      </c>
      <c r="H25" s="1">
        <v>2E-3</v>
      </c>
      <c r="I25" s="8">
        <v>0.55000000000000004</v>
      </c>
      <c r="J25" s="13">
        <v>495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56"/>
      <c r="B26" t="s">
        <v>130</v>
      </c>
      <c r="C26" t="s">
        <v>71</v>
      </c>
      <c r="D26" t="s">
        <v>71</v>
      </c>
      <c r="E26" t="s">
        <v>112</v>
      </c>
      <c r="F26" t="s">
        <v>132</v>
      </c>
      <c r="G26" t="s">
        <v>163</v>
      </c>
      <c r="H26" s="1">
        <v>2E-3</v>
      </c>
      <c r="I26" s="8">
        <v>0.55000000000000004</v>
      </c>
      <c r="J26" s="64">
        <v>154</v>
      </c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56"/>
      <c r="B27" t="s">
        <v>83</v>
      </c>
      <c r="C27" t="s">
        <v>72</v>
      </c>
      <c r="D27" t="s">
        <v>72</v>
      </c>
      <c r="E27" t="s">
        <v>113</v>
      </c>
      <c r="F27" t="s">
        <v>96</v>
      </c>
      <c r="G27" t="s">
        <v>165</v>
      </c>
      <c r="H27" s="1">
        <v>2E-3</v>
      </c>
      <c r="I27" s="8">
        <v>0.55000000000000004</v>
      </c>
      <c r="J27" s="13">
        <v>309</v>
      </c>
      <c r="K27" s="8"/>
      <c r="L27" s="8"/>
      <c r="M27" s="8"/>
      <c r="N27" s="8"/>
      <c r="O27" s="8"/>
      <c r="P27" s="8"/>
      <c r="Q27" s="8"/>
      <c r="R27" s="34"/>
      <c r="S27" s="34"/>
    </row>
    <row r="28" spans="1:19" x14ac:dyDescent="0.25">
      <c r="A28" s="56"/>
      <c r="B28" t="s">
        <v>84</v>
      </c>
      <c r="C28" t="s">
        <v>73</v>
      </c>
      <c r="D28" t="s">
        <v>73</v>
      </c>
      <c r="E28" t="s">
        <v>126</v>
      </c>
      <c r="F28" t="s">
        <v>95</v>
      </c>
      <c r="G28" t="s">
        <v>166</v>
      </c>
      <c r="H28" s="1">
        <v>2E-3</v>
      </c>
      <c r="I28" s="8">
        <v>0.55000000000000004</v>
      </c>
      <c r="J28" s="64">
        <v>120</v>
      </c>
      <c r="K28" s="8"/>
      <c r="L28" s="8"/>
      <c r="M28" s="8"/>
      <c r="N28" s="8"/>
      <c r="O28" s="8"/>
      <c r="P28" s="8"/>
      <c r="Q28" s="8"/>
      <c r="R28" s="34"/>
      <c r="S28" s="34"/>
    </row>
    <row r="29" spans="1:19" x14ac:dyDescent="0.25">
      <c r="A29" s="56"/>
      <c r="B29" t="s">
        <v>85</v>
      </c>
      <c r="C29" t="s">
        <v>74</v>
      </c>
      <c r="D29" t="s">
        <v>74</v>
      </c>
      <c r="E29" t="s">
        <v>113</v>
      </c>
      <c r="F29" t="s">
        <v>96</v>
      </c>
      <c r="G29" t="s">
        <v>165</v>
      </c>
      <c r="H29" s="1">
        <v>2E-3</v>
      </c>
      <c r="I29" s="8">
        <v>0.55000000000000004</v>
      </c>
      <c r="J29" s="13">
        <v>649</v>
      </c>
      <c r="K29" s="8"/>
      <c r="L29" s="8"/>
      <c r="M29" s="8"/>
      <c r="N29" s="8"/>
      <c r="O29" s="8"/>
      <c r="P29" s="8"/>
      <c r="Q29" s="8"/>
      <c r="R29" s="34"/>
      <c r="S29" s="34"/>
    </row>
    <row r="30" spans="1:19" x14ac:dyDescent="0.25">
      <c r="A30" s="56"/>
      <c r="B30" t="s">
        <v>249</v>
      </c>
      <c r="C30" t="s">
        <v>228</v>
      </c>
      <c r="D30" t="s">
        <v>228</v>
      </c>
      <c r="E30" t="s">
        <v>126</v>
      </c>
      <c r="F30" t="s">
        <v>95</v>
      </c>
      <c r="G30" t="s">
        <v>166</v>
      </c>
      <c r="H30" s="1">
        <v>2E-3</v>
      </c>
      <c r="I30" s="8">
        <v>0.55000000000000004</v>
      </c>
      <c r="J30" s="13">
        <v>626</v>
      </c>
      <c r="K30" s="8"/>
      <c r="L30" s="8"/>
      <c r="M30" s="8"/>
      <c r="N30" s="8"/>
      <c r="O30" s="8"/>
      <c r="P30" s="8"/>
      <c r="Q30" s="8"/>
      <c r="R30" s="34"/>
      <c r="S30" s="34"/>
    </row>
    <row r="31" spans="1:19" x14ac:dyDescent="0.25">
      <c r="A31" s="56"/>
      <c r="B31" t="s">
        <v>87</v>
      </c>
      <c r="C31" t="s">
        <v>75</v>
      </c>
      <c r="D31" t="s">
        <v>75</v>
      </c>
      <c r="E31" s="1" t="s">
        <v>108</v>
      </c>
      <c r="F31" s="1" t="s">
        <v>97</v>
      </c>
      <c r="G31" s="1" t="s">
        <v>164</v>
      </c>
      <c r="H31" s="1">
        <v>2E-3</v>
      </c>
      <c r="I31" s="8">
        <v>0.55000000000000004</v>
      </c>
      <c r="J31" s="13">
        <v>10</v>
      </c>
      <c r="K31" s="8"/>
      <c r="L31" s="8"/>
      <c r="M31" s="8"/>
      <c r="N31" s="8"/>
      <c r="O31" s="8"/>
      <c r="P31" s="8"/>
      <c r="Q31" s="8"/>
      <c r="R31" s="34"/>
      <c r="S31" s="34"/>
    </row>
    <row r="32" spans="1:19" x14ac:dyDescent="0.25">
      <c r="A32" s="56"/>
      <c r="B32" t="s">
        <v>88</v>
      </c>
      <c r="C32" t="s">
        <v>76</v>
      </c>
      <c r="D32" t="s">
        <v>76</v>
      </c>
      <c r="E32" t="s">
        <v>126</v>
      </c>
      <c r="F32" t="s">
        <v>95</v>
      </c>
      <c r="G32" t="s">
        <v>166</v>
      </c>
      <c r="H32" s="1">
        <v>2E-3</v>
      </c>
      <c r="I32" s="8">
        <v>0.55000000000000004</v>
      </c>
      <c r="J32" s="64">
        <v>3</v>
      </c>
      <c r="K32" s="8"/>
      <c r="L32" s="8"/>
      <c r="M32" s="8"/>
      <c r="N32" s="8"/>
      <c r="O32" s="8"/>
      <c r="P32" s="8"/>
      <c r="Q32" s="8"/>
      <c r="R32" s="34"/>
      <c r="S32" s="34"/>
    </row>
    <row r="33" spans="1:19" x14ac:dyDescent="0.25">
      <c r="A33" s="56"/>
      <c r="B33" t="s">
        <v>89</v>
      </c>
      <c r="C33" t="s">
        <v>77</v>
      </c>
      <c r="D33" t="s">
        <v>77</v>
      </c>
      <c r="E33" s="1" t="s">
        <v>108</v>
      </c>
      <c r="F33" s="1" t="s">
        <v>97</v>
      </c>
      <c r="G33" s="1" t="s">
        <v>164</v>
      </c>
      <c r="H33" s="1">
        <v>2E-3</v>
      </c>
      <c r="I33" s="8">
        <v>0.55000000000000004</v>
      </c>
      <c r="J33" s="13">
        <v>14</v>
      </c>
      <c r="K33" s="8"/>
      <c r="L33" s="8"/>
      <c r="M33" s="8"/>
      <c r="N33" s="8"/>
      <c r="O33" s="8"/>
      <c r="P33" s="8"/>
      <c r="Q33" s="8"/>
      <c r="R33" s="34"/>
      <c r="S33" s="34"/>
    </row>
    <row r="34" spans="1:19" x14ac:dyDescent="0.25">
      <c r="A34" s="56"/>
      <c r="B34" t="s">
        <v>90</v>
      </c>
      <c r="C34" t="s">
        <v>78</v>
      </c>
      <c r="D34" t="s">
        <v>78</v>
      </c>
      <c r="E34" s="1" t="s">
        <v>108</v>
      </c>
      <c r="F34" s="1" t="s">
        <v>97</v>
      </c>
      <c r="G34" s="1" t="s">
        <v>164</v>
      </c>
      <c r="H34" s="1">
        <v>2E-3</v>
      </c>
      <c r="I34" s="8">
        <v>0.55000000000000004</v>
      </c>
      <c r="J34" s="13">
        <v>15</v>
      </c>
      <c r="K34" s="8"/>
      <c r="L34" s="8"/>
      <c r="M34" s="8"/>
      <c r="N34" s="8"/>
      <c r="O34" s="8"/>
      <c r="P34" s="8"/>
      <c r="Q34" s="8"/>
      <c r="R34" s="34"/>
      <c r="S34" s="34"/>
    </row>
    <row r="35" spans="1:19" x14ac:dyDescent="0.25">
      <c r="A35" s="56"/>
      <c r="B35" t="s">
        <v>91</v>
      </c>
      <c r="C35" t="s">
        <v>79</v>
      </c>
      <c r="D35" t="s">
        <v>79</v>
      </c>
      <c r="E35" s="1" t="s">
        <v>108</v>
      </c>
      <c r="F35" s="1" t="s">
        <v>97</v>
      </c>
      <c r="G35" s="1" t="s">
        <v>164</v>
      </c>
      <c r="H35" s="1">
        <v>2E-3</v>
      </c>
      <c r="I35" s="8">
        <v>0.55000000000000004</v>
      </c>
      <c r="J35" s="13">
        <v>38</v>
      </c>
      <c r="K35" s="8"/>
      <c r="L35" s="8"/>
      <c r="M35" s="8"/>
      <c r="N35" s="8"/>
      <c r="O35" s="8"/>
      <c r="P35" s="8"/>
      <c r="Q35" s="8"/>
      <c r="R35" s="34"/>
      <c r="S35" s="34"/>
    </row>
    <row r="36" spans="1:19" x14ac:dyDescent="0.25">
      <c r="A36" s="56"/>
      <c r="B36" t="s">
        <v>92</v>
      </c>
      <c r="C36" t="s">
        <v>80</v>
      </c>
      <c r="D36" t="s">
        <v>80</v>
      </c>
      <c r="E36" t="s">
        <v>126</v>
      </c>
      <c r="F36" t="s">
        <v>95</v>
      </c>
      <c r="G36" t="s">
        <v>166</v>
      </c>
      <c r="H36" s="1">
        <v>2E-3</v>
      </c>
      <c r="I36" s="8">
        <v>0.55000000000000004</v>
      </c>
      <c r="J36" s="13">
        <v>5</v>
      </c>
      <c r="K36" s="8"/>
      <c r="L36" s="8"/>
      <c r="M36" s="8"/>
      <c r="N36" s="8"/>
      <c r="O36" s="8"/>
      <c r="P36" s="8"/>
      <c r="Q36" s="8"/>
      <c r="R36" s="34"/>
      <c r="S36" s="34"/>
    </row>
    <row r="37" spans="1:19" x14ac:dyDescent="0.25">
      <c r="A37" s="56"/>
      <c r="B37" t="s">
        <v>222</v>
      </c>
      <c r="C37" t="s">
        <v>74</v>
      </c>
      <c r="D37" t="s">
        <v>74</v>
      </c>
      <c r="E37" s="1" t="s">
        <v>109</v>
      </c>
      <c r="F37" t="s">
        <v>186</v>
      </c>
      <c r="G37" s="55" t="s">
        <v>165</v>
      </c>
      <c r="H37" s="1">
        <v>2E-3</v>
      </c>
      <c r="I37" s="8">
        <v>0.55000000000000004</v>
      </c>
      <c r="J37" s="13"/>
      <c r="K37" s="8"/>
      <c r="L37" s="8"/>
      <c r="M37" s="8"/>
      <c r="N37" s="8"/>
      <c r="O37" s="8"/>
      <c r="P37" s="8"/>
      <c r="Q37" s="8"/>
      <c r="R37" s="34"/>
      <c r="S37" s="34"/>
    </row>
    <row r="38" spans="1:19" x14ac:dyDescent="0.25">
      <c r="A38" s="56"/>
      <c r="B38" t="s">
        <v>223</v>
      </c>
      <c r="C38" t="s">
        <v>247</v>
      </c>
      <c r="D38" t="s">
        <v>247</v>
      </c>
      <c r="E38" t="s">
        <v>110</v>
      </c>
      <c r="F38" t="s">
        <v>94</v>
      </c>
      <c r="G38" t="s">
        <v>167</v>
      </c>
      <c r="H38" s="1">
        <v>2E-3</v>
      </c>
      <c r="I38" s="8">
        <v>0.55000000000000004</v>
      </c>
      <c r="J38" s="13"/>
      <c r="K38" s="8"/>
      <c r="L38" s="8"/>
      <c r="M38" s="8"/>
      <c r="N38" s="8"/>
      <c r="O38" s="8"/>
      <c r="P38" s="8"/>
      <c r="Q38" s="8"/>
      <c r="R38" s="34"/>
      <c r="S38" s="34"/>
    </row>
    <row r="39" spans="1:19" x14ac:dyDescent="0.25">
      <c r="A39" s="56"/>
      <c r="B39" t="s">
        <v>224</v>
      </c>
      <c r="C39" t="s">
        <v>136</v>
      </c>
      <c r="D39" t="s">
        <v>136</v>
      </c>
      <c r="E39" t="s">
        <v>126</v>
      </c>
      <c r="F39" t="s">
        <v>95</v>
      </c>
      <c r="G39" t="s">
        <v>166</v>
      </c>
      <c r="H39" s="1">
        <v>2E-3</v>
      </c>
      <c r="I39" s="8">
        <v>0.55000000000000004</v>
      </c>
      <c r="J39" s="13"/>
      <c r="K39" s="8"/>
      <c r="L39" s="8"/>
      <c r="M39" s="8"/>
      <c r="N39" s="8"/>
      <c r="O39" s="8"/>
      <c r="P39" s="8"/>
      <c r="Q39" s="8"/>
      <c r="R39" s="34"/>
      <c r="S39" s="34"/>
    </row>
    <row r="40" spans="1:19" x14ac:dyDescent="0.25">
      <c r="A40" s="56"/>
      <c r="B40" t="s">
        <v>225</v>
      </c>
      <c r="C40" t="s">
        <v>229</v>
      </c>
      <c r="D40" t="s">
        <v>229</v>
      </c>
      <c r="E40" t="s">
        <v>113</v>
      </c>
      <c r="F40" t="s">
        <v>96</v>
      </c>
      <c r="G40" t="s">
        <v>165</v>
      </c>
      <c r="H40" s="1">
        <v>2E-3</v>
      </c>
      <c r="I40" s="8">
        <v>0.55000000000000004</v>
      </c>
      <c r="J40" s="13"/>
      <c r="K40" s="8"/>
      <c r="L40" s="8"/>
      <c r="M40" s="8"/>
      <c r="N40" s="8"/>
      <c r="O40" s="8"/>
      <c r="P40" s="8"/>
      <c r="Q40" s="8"/>
      <c r="R40" s="34"/>
      <c r="S40" s="34"/>
    </row>
    <row r="41" spans="1:19" x14ac:dyDescent="0.25">
      <c r="A41" s="56"/>
      <c r="B41" s="1" t="s">
        <v>255</v>
      </c>
      <c r="C41" s="1" t="s">
        <v>256</v>
      </c>
      <c r="D41" s="1" t="s">
        <v>256</v>
      </c>
      <c r="E41" t="s">
        <v>113</v>
      </c>
      <c r="F41" s="1" t="s">
        <v>96</v>
      </c>
      <c r="G41" s="1" t="s">
        <v>165</v>
      </c>
      <c r="H41" s="1">
        <v>2E-3</v>
      </c>
      <c r="I41" s="8">
        <v>0.55000000000000004</v>
      </c>
      <c r="J41" s="13"/>
      <c r="K41" s="8"/>
      <c r="L41" s="8"/>
      <c r="M41" s="8"/>
      <c r="N41" s="8"/>
      <c r="O41" s="8"/>
      <c r="P41" s="8"/>
      <c r="Q41" s="8"/>
      <c r="R41" s="34"/>
      <c r="S41" s="34"/>
    </row>
    <row r="42" spans="1:19" x14ac:dyDescent="0.25">
      <c r="A42" s="56"/>
      <c r="B42" s="1" t="s">
        <v>230</v>
      </c>
      <c r="C42" s="1" t="s">
        <v>69</v>
      </c>
      <c r="D42" s="1" t="s">
        <v>69</v>
      </c>
      <c r="E42" s="8" t="s">
        <v>111</v>
      </c>
      <c r="F42" s="1" t="s">
        <v>93</v>
      </c>
      <c r="G42" s="1" t="s">
        <v>174</v>
      </c>
      <c r="H42" s="1">
        <v>0</v>
      </c>
      <c r="I42" s="8">
        <v>0</v>
      </c>
      <c r="J42" s="13"/>
      <c r="K42" s="8"/>
      <c r="L42" s="122"/>
      <c r="M42" s="8"/>
      <c r="N42" s="122"/>
      <c r="O42" s="8"/>
      <c r="P42" s="122"/>
      <c r="Q42" s="8"/>
      <c r="R42" s="117"/>
    </row>
    <row r="43" spans="1:19" x14ac:dyDescent="0.25">
      <c r="A43" s="56"/>
      <c r="B43" s="1" t="s">
        <v>231</v>
      </c>
      <c r="C43" s="1" t="s">
        <v>70</v>
      </c>
      <c r="D43" s="1" t="s">
        <v>70</v>
      </c>
      <c r="E43" s="8" t="s">
        <v>111</v>
      </c>
      <c r="F43" s="1" t="s">
        <v>93</v>
      </c>
      <c r="G43" s="1" t="s">
        <v>174</v>
      </c>
      <c r="H43" s="1">
        <v>0</v>
      </c>
      <c r="I43" s="8">
        <v>0</v>
      </c>
      <c r="J43" s="13"/>
      <c r="K43" s="8"/>
      <c r="L43" s="29"/>
      <c r="M43" s="8"/>
      <c r="N43" s="8"/>
      <c r="O43" s="8"/>
      <c r="P43" s="8"/>
      <c r="Q43" s="8"/>
    </row>
    <row r="44" spans="1:19" x14ac:dyDescent="0.25">
      <c r="A44" s="56"/>
      <c r="B44" t="s">
        <v>232</v>
      </c>
      <c r="C44" t="s">
        <v>71</v>
      </c>
      <c r="D44" t="s">
        <v>71</v>
      </c>
      <c r="E44" t="s">
        <v>110</v>
      </c>
      <c r="F44" t="s">
        <v>94</v>
      </c>
      <c r="G44" t="s">
        <v>173</v>
      </c>
      <c r="H44" s="1">
        <v>0</v>
      </c>
      <c r="I44" s="8">
        <v>0</v>
      </c>
      <c r="J44" s="13"/>
      <c r="K44" s="8"/>
      <c r="L44" s="29"/>
      <c r="M44" s="8"/>
      <c r="N44" s="8"/>
      <c r="O44" s="8"/>
      <c r="P44" s="8"/>
      <c r="Q44" s="8"/>
    </row>
    <row r="45" spans="1:19" x14ac:dyDescent="0.25">
      <c r="A45" s="56"/>
      <c r="B45" t="s">
        <v>233</v>
      </c>
      <c r="C45" t="s">
        <v>71</v>
      </c>
      <c r="D45" t="s">
        <v>71</v>
      </c>
      <c r="E45" t="s">
        <v>112</v>
      </c>
      <c r="F45" t="s">
        <v>132</v>
      </c>
      <c r="G45" t="s">
        <v>169</v>
      </c>
      <c r="H45" s="1">
        <v>0</v>
      </c>
      <c r="I45" s="8">
        <v>0</v>
      </c>
      <c r="J45" s="13"/>
      <c r="K45" s="8"/>
      <c r="L45" s="29"/>
      <c r="M45" s="8"/>
      <c r="N45" s="8"/>
      <c r="O45" s="8"/>
      <c r="P45" s="8"/>
      <c r="Q45" s="8"/>
    </row>
    <row r="46" spans="1:19" x14ac:dyDescent="0.25">
      <c r="A46" s="56"/>
      <c r="B46" t="s">
        <v>234</v>
      </c>
      <c r="C46" t="s">
        <v>72</v>
      </c>
      <c r="D46" t="s">
        <v>72</v>
      </c>
      <c r="E46" t="s">
        <v>126</v>
      </c>
      <c r="F46" t="s">
        <v>95</v>
      </c>
      <c r="G46" t="s">
        <v>172</v>
      </c>
      <c r="H46" s="1">
        <v>0</v>
      </c>
      <c r="I46" s="8">
        <v>0</v>
      </c>
      <c r="J46" s="13"/>
      <c r="K46" s="8"/>
      <c r="L46" s="29"/>
      <c r="M46" s="8"/>
      <c r="N46" s="8"/>
      <c r="O46" s="8"/>
      <c r="P46" s="8"/>
      <c r="Q46" s="8"/>
    </row>
    <row r="47" spans="1:19" x14ac:dyDescent="0.25">
      <c r="A47" s="56"/>
      <c r="B47" t="s">
        <v>235</v>
      </c>
      <c r="C47" t="s">
        <v>73</v>
      </c>
      <c r="D47" t="s">
        <v>73</v>
      </c>
      <c r="E47" t="s">
        <v>126</v>
      </c>
      <c r="F47" t="s">
        <v>95</v>
      </c>
      <c r="G47" t="s">
        <v>172</v>
      </c>
      <c r="H47" s="1">
        <v>0</v>
      </c>
      <c r="I47" s="8">
        <v>0</v>
      </c>
      <c r="J47" s="13"/>
      <c r="K47" s="8"/>
      <c r="L47" s="29"/>
      <c r="M47" s="8"/>
      <c r="N47" s="8"/>
      <c r="O47" s="8"/>
      <c r="P47" s="8"/>
      <c r="Q47" s="8"/>
    </row>
    <row r="48" spans="1:19" x14ac:dyDescent="0.25">
      <c r="A48" s="56"/>
      <c r="B48" t="s">
        <v>236</v>
      </c>
      <c r="C48" t="s">
        <v>74</v>
      </c>
      <c r="D48" t="s">
        <v>74</v>
      </c>
      <c r="E48" t="s">
        <v>113</v>
      </c>
      <c r="F48" t="s">
        <v>96</v>
      </c>
      <c r="G48" t="s">
        <v>171</v>
      </c>
      <c r="H48" s="1">
        <v>0</v>
      </c>
      <c r="I48" s="8">
        <v>0</v>
      </c>
      <c r="J48" s="13"/>
      <c r="K48" s="8"/>
      <c r="L48" s="29"/>
      <c r="M48" s="8"/>
      <c r="N48" s="8"/>
      <c r="O48" s="8"/>
      <c r="P48" s="8"/>
      <c r="Q48" s="8"/>
      <c r="R48" s="34"/>
    </row>
    <row r="49" spans="1:18" x14ac:dyDescent="0.25">
      <c r="A49" s="56"/>
      <c r="B49" t="s">
        <v>252</v>
      </c>
      <c r="C49" t="s">
        <v>228</v>
      </c>
      <c r="D49" t="s">
        <v>228</v>
      </c>
      <c r="E49" t="s">
        <v>126</v>
      </c>
      <c r="F49" t="s">
        <v>95</v>
      </c>
      <c r="G49" t="s">
        <v>172</v>
      </c>
      <c r="H49" s="1">
        <v>0</v>
      </c>
      <c r="I49" s="8">
        <v>0</v>
      </c>
      <c r="J49" s="13"/>
      <c r="K49" s="8"/>
      <c r="L49" s="29"/>
      <c r="M49" s="8"/>
      <c r="N49" s="8"/>
      <c r="O49" s="8"/>
      <c r="P49" s="8"/>
      <c r="Q49" s="8"/>
      <c r="R49" s="34"/>
    </row>
    <row r="50" spans="1:18" x14ac:dyDescent="0.25">
      <c r="A50" s="56"/>
      <c r="B50" t="s">
        <v>237</v>
      </c>
      <c r="C50" t="s">
        <v>75</v>
      </c>
      <c r="D50" t="s">
        <v>75</v>
      </c>
      <c r="E50" s="1" t="s">
        <v>108</v>
      </c>
      <c r="F50" s="1" t="s">
        <v>97</v>
      </c>
      <c r="G50" s="1" t="s">
        <v>170</v>
      </c>
      <c r="H50" s="1">
        <v>0</v>
      </c>
      <c r="I50" s="8">
        <v>0</v>
      </c>
      <c r="J50" s="13"/>
      <c r="K50" s="8"/>
      <c r="L50" s="29"/>
      <c r="M50" s="8"/>
      <c r="N50" s="8"/>
      <c r="O50" s="8"/>
      <c r="P50" s="8"/>
      <c r="Q50" s="8"/>
      <c r="R50" s="34"/>
    </row>
    <row r="51" spans="1:18" x14ac:dyDescent="0.25">
      <c r="A51" s="56"/>
      <c r="B51" t="s">
        <v>238</v>
      </c>
      <c r="C51" t="s">
        <v>76</v>
      </c>
      <c r="D51" t="s">
        <v>76</v>
      </c>
      <c r="E51" t="s">
        <v>126</v>
      </c>
      <c r="F51" s="1" t="s">
        <v>95</v>
      </c>
      <c r="G51" s="1" t="s">
        <v>172</v>
      </c>
      <c r="H51" s="1">
        <v>0</v>
      </c>
      <c r="I51" s="8">
        <v>0</v>
      </c>
      <c r="J51" s="13"/>
      <c r="K51" s="8"/>
      <c r="L51" s="29"/>
      <c r="M51" s="8"/>
      <c r="N51" s="8"/>
      <c r="O51" s="8"/>
      <c r="P51" s="8"/>
      <c r="Q51" s="8"/>
      <c r="R51" s="34"/>
    </row>
    <row r="52" spans="1:18" x14ac:dyDescent="0.25">
      <c r="A52" s="56"/>
      <c r="B52" t="s">
        <v>240</v>
      </c>
      <c r="C52" t="s">
        <v>77</v>
      </c>
      <c r="D52" t="s">
        <v>77</v>
      </c>
      <c r="E52" s="1" t="s">
        <v>108</v>
      </c>
      <c r="F52" s="1" t="s">
        <v>97</v>
      </c>
      <c r="G52" s="1" t="s">
        <v>170</v>
      </c>
      <c r="H52" s="1">
        <v>0</v>
      </c>
      <c r="I52" s="8">
        <v>0</v>
      </c>
      <c r="J52" s="13"/>
      <c r="K52" s="8"/>
      <c r="L52" s="29"/>
      <c r="M52" s="8"/>
      <c r="N52" s="8"/>
      <c r="O52" s="8"/>
      <c r="P52" s="8"/>
      <c r="Q52" s="8"/>
      <c r="R52" s="34"/>
    </row>
    <row r="53" spans="1:18" x14ac:dyDescent="0.25">
      <c r="A53" s="56"/>
      <c r="B53" t="s">
        <v>239</v>
      </c>
      <c r="C53" t="s">
        <v>78</v>
      </c>
      <c r="D53" t="s">
        <v>78</v>
      </c>
      <c r="E53" s="1" t="s">
        <v>108</v>
      </c>
      <c r="F53" s="1" t="s">
        <v>97</v>
      </c>
      <c r="G53" s="1" t="s">
        <v>170</v>
      </c>
      <c r="H53" s="1">
        <v>0</v>
      </c>
      <c r="I53" s="8">
        <v>0</v>
      </c>
      <c r="J53" s="13"/>
      <c r="K53" s="8"/>
      <c r="L53" s="29"/>
      <c r="M53" s="8"/>
      <c r="N53" s="8"/>
      <c r="O53" s="8"/>
      <c r="P53" s="8"/>
      <c r="Q53" s="8"/>
      <c r="R53" s="34"/>
    </row>
    <row r="54" spans="1:18" x14ac:dyDescent="0.25">
      <c r="A54" s="56"/>
      <c r="B54" t="s">
        <v>241</v>
      </c>
      <c r="C54" t="s">
        <v>79</v>
      </c>
      <c r="D54" t="s">
        <v>79</v>
      </c>
      <c r="E54" s="1" t="s">
        <v>108</v>
      </c>
      <c r="F54" s="1" t="s">
        <v>97</v>
      </c>
      <c r="G54" s="1" t="s">
        <v>170</v>
      </c>
      <c r="H54" s="1">
        <v>0</v>
      </c>
      <c r="I54" s="8">
        <v>0</v>
      </c>
      <c r="J54" s="13"/>
      <c r="K54" s="8"/>
      <c r="L54" s="29"/>
      <c r="M54" s="8"/>
      <c r="N54" s="8"/>
      <c r="O54" s="8"/>
      <c r="P54" s="8"/>
      <c r="Q54" s="8"/>
      <c r="R54" s="34"/>
    </row>
    <row r="55" spans="1:18" x14ac:dyDescent="0.25">
      <c r="A55" s="56"/>
      <c r="B55" t="s">
        <v>242</v>
      </c>
      <c r="C55" t="s">
        <v>80</v>
      </c>
      <c r="D55" t="s">
        <v>80</v>
      </c>
      <c r="E55" t="s">
        <v>126</v>
      </c>
      <c r="F55" s="1" t="s">
        <v>95</v>
      </c>
      <c r="G55" s="1" t="s">
        <v>172</v>
      </c>
      <c r="H55" s="1">
        <v>0</v>
      </c>
      <c r="I55" s="8">
        <v>0</v>
      </c>
      <c r="J55" s="13"/>
      <c r="K55" s="8"/>
      <c r="L55" s="29"/>
      <c r="M55" s="8"/>
      <c r="N55" s="8"/>
      <c r="O55" s="8"/>
      <c r="P55" s="8"/>
      <c r="Q55" s="8"/>
      <c r="R55" s="34"/>
    </row>
    <row r="56" spans="1:18" x14ac:dyDescent="0.25">
      <c r="A56" s="56"/>
      <c r="B56" t="s">
        <v>243</v>
      </c>
      <c r="C56" t="s">
        <v>74</v>
      </c>
      <c r="D56" t="s">
        <v>74</v>
      </c>
      <c r="E56" s="1" t="s">
        <v>109</v>
      </c>
      <c r="F56" t="s">
        <v>186</v>
      </c>
      <c r="G56" t="s">
        <v>171</v>
      </c>
      <c r="H56" s="1">
        <v>0</v>
      </c>
      <c r="I56" s="8">
        <v>0</v>
      </c>
      <c r="J56" s="13"/>
      <c r="K56" s="8"/>
      <c r="L56" s="29"/>
      <c r="M56" s="8"/>
      <c r="N56" s="8"/>
      <c r="O56" s="8"/>
      <c r="P56" s="8"/>
      <c r="Q56" s="8"/>
      <c r="R56" s="34"/>
    </row>
    <row r="57" spans="1:18" x14ac:dyDescent="0.25">
      <c r="A57" s="56"/>
      <c r="B57" t="s">
        <v>244</v>
      </c>
      <c r="C57" t="s">
        <v>247</v>
      </c>
      <c r="D57" t="s">
        <v>247</v>
      </c>
      <c r="E57" t="s">
        <v>110</v>
      </c>
      <c r="F57" t="s">
        <v>94</v>
      </c>
      <c r="G57" t="s">
        <v>173</v>
      </c>
      <c r="H57" s="1">
        <v>0</v>
      </c>
      <c r="I57" s="8">
        <v>0</v>
      </c>
      <c r="J57" s="13"/>
      <c r="K57" s="8"/>
      <c r="L57" s="29"/>
      <c r="M57" s="8"/>
      <c r="N57" s="8"/>
      <c r="O57" s="8"/>
      <c r="P57" s="8"/>
      <c r="Q57" s="8"/>
      <c r="R57" s="34"/>
    </row>
    <row r="58" spans="1:18" x14ac:dyDescent="0.25">
      <c r="A58" s="56"/>
      <c r="B58" t="s">
        <v>245</v>
      </c>
      <c r="C58" t="s">
        <v>136</v>
      </c>
      <c r="D58" t="s">
        <v>136</v>
      </c>
      <c r="E58" t="s">
        <v>126</v>
      </c>
      <c r="F58" t="s">
        <v>95</v>
      </c>
      <c r="G58" t="s">
        <v>172</v>
      </c>
      <c r="H58" s="1">
        <v>0</v>
      </c>
      <c r="I58" s="8">
        <v>0</v>
      </c>
      <c r="J58" s="13"/>
      <c r="K58" s="8"/>
      <c r="L58" s="29"/>
      <c r="M58" s="8"/>
      <c r="N58" s="8"/>
      <c r="O58" s="8"/>
      <c r="P58" s="8"/>
      <c r="Q58" s="8"/>
      <c r="R58" s="34"/>
    </row>
    <row r="59" spans="1:18" x14ac:dyDescent="0.25">
      <c r="A59" s="56"/>
      <c r="B59" t="s">
        <v>246</v>
      </c>
      <c r="C59" t="s">
        <v>229</v>
      </c>
      <c r="D59" t="s">
        <v>229</v>
      </c>
      <c r="E59" t="s">
        <v>113</v>
      </c>
      <c r="F59" t="s">
        <v>96</v>
      </c>
      <c r="G59" t="s">
        <v>171</v>
      </c>
      <c r="H59" s="1">
        <v>0</v>
      </c>
      <c r="I59" s="8">
        <v>0</v>
      </c>
      <c r="J59" s="13"/>
      <c r="K59" s="8"/>
      <c r="L59" s="29"/>
      <c r="M59" s="8"/>
      <c r="N59" s="8"/>
      <c r="O59" s="8"/>
      <c r="P59" s="8"/>
      <c r="Q59" s="8"/>
      <c r="R59" s="34"/>
    </row>
    <row r="60" spans="1:18" ht="12" thickBot="1" x14ac:dyDescent="0.3">
      <c r="A60" s="60"/>
      <c r="B60" s="16" t="s">
        <v>257</v>
      </c>
      <c r="C60" s="16" t="s">
        <v>256</v>
      </c>
      <c r="D60" s="16" t="s">
        <v>256</v>
      </c>
      <c r="E60" s="16" t="s">
        <v>113</v>
      </c>
      <c r="F60" s="16" t="s">
        <v>96</v>
      </c>
      <c r="G60" s="16" t="s">
        <v>171</v>
      </c>
      <c r="H60" s="16">
        <v>0</v>
      </c>
      <c r="I60" s="73">
        <v>0</v>
      </c>
      <c r="J60" s="13"/>
      <c r="K60" s="8"/>
      <c r="L60" s="29"/>
      <c r="M60" s="8"/>
      <c r="N60" s="8"/>
      <c r="O60" s="8"/>
      <c r="P60" s="8"/>
      <c r="Q60" s="8"/>
      <c r="R60" s="34"/>
    </row>
  </sheetData>
  <autoFilter ref="A22:I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0D56-EF05-413F-A747-D33CD0D4C76E}">
  <dimension ref="A1:N326"/>
  <sheetViews>
    <sheetView showGridLines="0" topLeftCell="A306" workbookViewId="0">
      <selection activeCell="B331" sqref="B331"/>
    </sheetView>
  </sheetViews>
  <sheetFormatPr defaultRowHeight="11.5" x14ac:dyDescent="0.25"/>
  <cols>
    <col min="1" max="1" width="12" customWidth="1"/>
    <col min="2" max="2" width="14.6328125" customWidth="1"/>
    <col min="3" max="5" width="15" customWidth="1"/>
    <col min="6" max="6" width="18" customWidth="1"/>
    <col min="7" max="7" width="14.453125" customWidth="1"/>
    <col min="8" max="8" width="13.26953125" customWidth="1"/>
    <col min="9" max="9" width="11.36328125" customWidth="1"/>
    <col min="11" max="11" width="16.6328125" customWidth="1"/>
    <col min="12" max="12" width="14" customWidth="1"/>
    <col min="16" max="16" width="11.90625" customWidth="1"/>
  </cols>
  <sheetData>
    <row r="1" spans="1:14" ht="19.5" x14ac:dyDescent="0.35">
      <c r="A1" s="6" t="s">
        <v>385</v>
      </c>
    </row>
    <row r="2" spans="1:14" x14ac:dyDescent="0.25">
      <c r="A2" s="5" t="s">
        <v>353</v>
      </c>
    </row>
    <row r="3" spans="1:14" x14ac:dyDescent="0.25">
      <c r="B3" s="5"/>
    </row>
    <row r="4" spans="1:14" x14ac:dyDescent="0.25">
      <c r="A4" s="42" t="s">
        <v>138</v>
      </c>
      <c r="B4" s="40"/>
      <c r="C4" s="40"/>
      <c r="D4" s="40"/>
      <c r="E4" s="41"/>
      <c r="F4" s="39" t="s">
        <v>139</v>
      </c>
      <c r="G4" s="40"/>
      <c r="H4" s="40"/>
      <c r="I4" s="140" t="s">
        <v>213</v>
      </c>
      <c r="J4" s="141" t="s">
        <v>205</v>
      </c>
      <c r="K4" s="140" t="s">
        <v>214</v>
      </c>
      <c r="L4" s="141" t="s">
        <v>205</v>
      </c>
      <c r="M4" s="140" t="s">
        <v>215</v>
      </c>
      <c r="N4" s="141" t="s">
        <v>205</v>
      </c>
    </row>
    <row r="5" spans="1:14" x14ac:dyDescent="0.25">
      <c r="A5" s="45"/>
      <c r="B5" s="46"/>
      <c r="C5" s="43"/>
      <c r="D5" s="43"/>
      <c r="E5" s="44"/>
      <c r="F5" s="190" t="s">
        <v>380</v>
      </c>
      <c r="G5" s="119"/>
      <c r="H5" s="43"/>
      <c r="I5" s="139" t="s">
        <v>81</v>
      </c>
      <c r="J5" s="139">
        <f>H36</f>
        <v>6.9979999999999999E-3</v>
      </c>
      <c r="K5" s="139" t="s">
        <v>81</v>
      </c>
      <c r="L5" s="139">
        <f>J36</f>
        <v>8.4053000000000003E-2</v>
      </c>
      <c r="M5" s="139" t="s">
        <v>81</v>
      </c>
      <c r="N5" s="139">
        <f>L36</f>
        <v>0.18405299999999999</v>
      </c>
    </row>
    <row r="6" spans="1:14" x14ac:dyDescent="0.25">
      <c r="A6" s="43" t="s">
        <v>322</v>
      </c>
      <c r="B6" s="48"/>
      <c r="C6" s="43"/>
      <c r="D6" s="43"/>
      <c r="E6" s="44"/>
      <c r="F6" s="189" t="s">
        <v>377</v>
      </c>
      <c r="G6" s="43"/>
      <c r="H6" s="124"/>
      <c r="I6" s="139" t="s">
        <v>82</v>
      </c>
      <c r="J6" s="139">
        <f>H35</f>
        <v>4.1399999999999998E-4</v>
      </c>
      <c r="K6" s="139" t="s">
        <v>82</v>
      </c>
      <c r="L6" s="139">
        <f>J35</f>
        <v>1.9564000000000002E-2</v>
      </c>
      <c r="M6" s="139" t="s">
        <v>82</v>
      </c>
      <c r="N6" s="139">
        <f>L35</f>
        <v>0.21956400000000001</v>
      </c>
    </row>
    <row r="7" spans="1:14" x14ac:dyDescent="0.25">
      <c r="A7" s="45" t="s">
        <v>378</v>
      </c>
      <c r="B7" s="49"/>
      <c r="C7" s="43"/>
      <c r="D7" s="43"/>
      <c r="E7" s="44"/>
      <c r="F7" s="13" t="s">
        <v>93</v>
      </c>
      <c r="G7" s="124">
        <v>1.0200761645709615</v>
      </c>
      <c r="H7" s="124"/>
      <c r="I7" s="139" t="s">
        <v>131</v>
      </c>
      <c r="J7" s="139">
        <f>H34</f>
        <v>1.3816E-2</v>
      </c>
      <c r="K7" s="139" t="s">
        <v>131</v>
      </c>
      <c r="L7" s="139">
        <f>J34</f>
        <v>2.4101999999999998E-2</v>
      </c>
      <c r="M7" s="139" t="s">
        <v>131</v>
      </c>
      <c r="N7" s="139">
        <f>L34</f>
        <v>8.8508921166329232E-2</v>
      </c>
    </row>
    <row r="8" spans="1:14" x14ac:dyDescent="0.25">
      <c r="A8" s="36" t="s">
        <v>125</v>
      </c>
      <c r="D8" s="43"/>
      <c r="E8" s="44"/>
      <c r="F8" s="47" t="s">
        <v>132</v>
      </c>
      <c r="G8" s="124">
        <v>1.0117268103267067</v>
      </c>
      <c r="H8" s="124"/>
      <c r="I8" s="139" t="s">
        <v>130</v>
      </c>
      <c r="J8" s="139">
        <f>H33</f>
        <v>1.1599999999999999E-2</v>
      </c>
      <c r="K8" s="139" t="s">
        <v>130</v>
      </c>
      <c r="L8" s="139">
        <f>J33</f>
        <v>2.3199999999999998E-2</v>
      </c>
      <c r="M8" s="139" t="s">
        <v>130</v>
      </c>
      <c r="N8" s="139">
        <f>L33</f>
        <v>7.3200000000000001E-2</v>
      </c>
    </row>
    <row r="9" spans="1:14" x14ac:dyDescent="0.25">
      <c r="A9" s="43" t="s">
        <v>323</v>
      </c>
      <c r="C9" s="43"/>
      <c r="D9" s="43"/>
      <c r="E9" s="43"/>
      <c r="F9" s="47" t="s">
        <v>95</v>
      </c>
      <c r="G9" s="124">
        <v>1.0173936834030901</v>
      </c>
      <c r="H9" s="129"/>
      <c r="I9" s="139" t="s">
        <v>84</v>
      </c>
      <c r="J9" s="139">
        <f>H31</f>
        <v>1.01E-2</v>
      </c>
      <c r="K9" s="139" t="s">
        <v>84</v>
      </c>
      <c r="L9" s="139">
        <f>J31</f>
        <v>1.6230000000000001E-2</v>
      </c>
      <c r="M9" s="139" t="s">
        <v>84</v>
      </c>
      <c r="N9" s="139">
        <f>L31</f>
        <v>4.1230000000000003E-2</v>
      </c>
    </row>
    <row r="10" spans="1:14" x14ac:dyDescent="0.25">
      <c r="A10" s="43" t="s">
        <v>376</v>
      </c>
      <c r="B10" s="43"/>
      <c r="C10" s="43"/>
      <c r="D10" s="43"/>
      <c r="E10" s="44"/>
      <c r="F10" s="47" t="s">
        <v>190</v>
      </c>
      <c r="G10" s="129">
        <f>AVERAGE(G7:G9)</f>
        <v>1.0163988861002526</v>
      </c>
      <c r="H10" s="43"/>
      <c r="I10" s="139" t="s">
        <v>85</v>
      </c>
      <c r="J10" s="139">
        <f>H30</f>
        <v>2.8185999999999999E-2</v>
      </c>
      <c r="K10" s="139" t="s">
        <v>85</v>
      </c>
      <c r="L10" s="139">
        <f>J30</f>
        <v>0.13397800000000001</v>
      </c>
      <c r="M10" s="139" t="s">
        <v>85</v>
      </c>
      <c r="N10" s="139">
        <f>L30</f>
        <v>0.57777800000000001</v>
      </c>
    </row>
    <row r="11" spans="1:14" x14ac:dyDescent="0.25">
      <c r="A11" s="43" t="s">
        <v>326</v>
      </c>
      <c r="B11" s="43"/>
      <c r="C11" s="43"/>
      <c r="D11" s="43"/>
      <c r="E11" s="44"/>
      <c r="F11" s="47" t="s">
        <v>254</v>
      </c>
      <c r="G11" s="43">
        <v>40</v>
      </c>
      <c r="H11" s="43"/>
      <c r="I11" s="139" t="s">
        <v>86</v>
      </c>
      <c r="J11" s="139">
        <f>H29</f>
        <v>3.5980999999999999E-2</v>
      </c>
      <c r="K11" s="139" t="s">
        <v>86</v>
      </c>
      <c r="L11" s="139">
        <f>J29</f>
        <v>4.3590999999999998E-2</v>
      </c>
      <c r="M11" s="139" t="s">
        <v>86</v>
      </c>
      <c r="N11" s="139">
        <f>L29</f>
        <v>6.8590999999999999E-2</v>
      </c>
    </row>
    <row r="12" spans="1:14" x14ac:dyDescent="0.25">
      <c r="A12" s="8"/>
      <c r="B12" s="43"/>
      <c r="C12" s="43"/>
      <c r="D12" s="43"/>
      <c r="E12" s="44"/>
      <c r="H12" s="43"/>
      <c r="I12" s="139" t="s">
        <v>87</v>
      </c>
      <c r="J12" s="139">
        <f>H28</f>
        <v>6.2E-4</v>
      </c>
      <c r="K12" s="139" t="s">
        <v>87</v>
      </c>
      <c r="L12" s="139">
        <f>J28</f>
        <v>9.2000000000000003E-4</v>
      </c>
      <c r="M12" s="139" t="s">
        <v>87</v>
      </c>
      <c r="N12" s="139">
        <f>L28</f>
        <v>1.592E-2</v>
      </c>
    </row>
    <row r="13" spans="1:14" x14ac:dyDescent="0.25">
      <c r="E13" s="44"/>
      <c r="H13" s="43"/>
      <c r="I13" s="139" t="s">
        <v>88</v>
      </c>
      <c r="J13" s="139">
        <f>H27</f>
        <v>2.0000000000000001E-4</v>
      </c>
      <c r="K13" s="139" t="s">
        <v>88</v>
      </c>
      <c r="L13" s="139">
        <f>J27</f>
        <v>7.208E-3</v>
      </c>
      <c r="M13" s="139" t="s">
        <v>88</v>
      </c>
      <c r="N13" s="139">
        <f>L27</f>
        <v>1.7208000000000001E-2</v>
      </c>
    </row>
    <row r="14" spans="1:14" x14ac:dyDescent="0.25">
      <c r="A14" s="43" t="s">
        <v>324</v>
      </c>
      <c r="E14" s="44"/>
      <c r="H14" s="43"/>
      <c r="I14" s="139" t="s">
        <v>89</v>
      </c>
      <c r="J14" s="139">
        <f>H26</f>
        <v>7.5000000000000002E-4</v>
      </c>
      <c r="K14" s="139" t="s">
        <v>89</v>
      </c>
      <c r="L14" s="139">
        <f>J26</f>
        <v>5.7499999999999999E-3</v>
      </c>
      <c r="M14" s="139" t="s">
        <v>89</v>
      </c>
      <c r="N14" s="139">
        <f>L26</f>
        <v>1.575E-2</v>
      </c>
    </row>
    <row r="15" spans="1:14" x14ac:dyDescent="0.25">
      <c r="A15" s="43" t="s">
        <v>307</v>
      </c>
      <c r="B15" t="s">
        <v>216</v>
      </c>
      <c r="C15" t="s">
        <v>217</v>
      </c>
      <c r="D15" s="43"/>
      <c r="E15" s="44"/>
      <c r="H15" s="43"/>
      <c r="I15" s="139" t="s">
        <v>90</v>
      </c>
      <c r="J15" s="139">
        <f>H25</f>
        <v>1E-3</v>
      </c>
      <c r="K15" s="139" t="s">
        <v>90</v>
      </c>
      <c r="L15" s="139">
        <f>J25</f>
        <v>1.5E-3</v>
      </c>
      <c r="M15" s="139" t="s">
        <v>90</v>
      </c>
      <c r="N15" s="139">
        <f>L25</f>
        <v>1.15E-2</v>
      </c>
    </row>
    <row r="16" spans="1:14" x14ac:dyDescent="0.25">
      <c r="A16" t="s">
        <v>218</v>
      </c>
      <c r="B16" t="s">
        <v>219</v>
      </c>
      <c r="C16" t="s">
        <v>220</v>
      </c>
      <c r="D16" s="43"/>
      <c r="E16" s="44"/>
      <c r="F16" s="47"/>
      <c r="G16" s="43"/>
      <c r="H16" s="43"/>
      <c r="I16" s="139" t="s">
        <v>91</v>
      </c>
      <c r="J16" s="139">
        <f>H24</f>
        <v>2.5000000000000001E-3</v>
      </c>
      <c r="K16" s="139" t="s">
        <v>91</v>
      </c>
      <c r="L16" s="139">
        <f>J24</f>
        <v>7.4999999999999997E-3</v>
      </c>
      <c r="M16" s="139" t="s">
        <v>91</v>
      </c>
      <c r="N16" s="139">
        <f>L24</f>
        <v>1.7500000000000002E-2</v>
      </c>
    </row>
    <row r="17" spans="1:14" x14ac:dyDescent="0.25">
      <c r="D17" s="43"/>
      <c r="E17" s="44"/>
      <c r="F17" s="47"/>
      <c r="G17" s="43"/>
      <c r="H17" s="43"/>
      <c r="I17" s="139" t="s">
        <v>92</v>
      </c>
      <c r="J17" s="139">
        <f>H23</f>
        <v>3.5E-4</v>
      </c>
      <c r="K17" s="139" t="s">
        <v>92</v>
      </c>
      <c r="L17" s="139">
        <f>J23</f>
        <v>6.6499999999999997E-3</v>
      </c>
      <c r="M17" s="139" t="s">
        <v>92</v>
      </c>
      <c r="N17" s="139">
        <f>L23</f>
        <v>1.6650000000000002E-2</v>
      </c>
    </row>
    <row r="18" spans="1:14" x14ac:dyDescent="0.25">
      <c r="A18" s="50"/>
      <c r="B18" s="50"/>
      <c r="C18" s="50"/>
      <c r="D18" s="50"/>
      <c r="E18" s="51"/>
      <c r="F18" s="52"/>
      <c r="G18" s="50"/>
      <c r="H18" s="50"/>
      <c r="I18" s="16"/>
      <c r="J18" s="16"/>
      <c r="K18" s="16"/>
      <c r="L18" s="16"/>
      <c r="M18" s="16"/>
      <c r="N18" s="16"/>
    </row>
    <row r="19" spans="1:14" x14ac:dyDescent="0.25">
      <c r="B19" s="5"/>
      <c r="F19" s="36"/>
    </row>
    <row r="20" spans="1:14" ht="23" x14ac:dyDescent="0.25">
      <c r="A20" s="146" t="s">
        <v>325</v>
      </c>
      <c r="B20" s="22" t="s">
        <v>56</v>
      </c>
      <c r="C20" s="22" t="s">
        <v>320</v>
      </c>
      <c r="D20" s="194"/>
      <c r="E20" s="194"/>
      <c r="F20" s="194"/>
    </row>
    <row r="21" spans="1:14" x14ac:dyDescent="0.25">
      <c r="B21" s="20" t="s">
        <v>41</v>
      </c>
      <c r="C21" s="2" t="s">
        <v>314</v>
      </c>
      <c r="D21" s="195"/>
      <c r="E21" s="195"/>
      <c r="F21" s="195"/>
      <c r="G21" s="34"/>
      <c r="H21" s="34"/>
      <c r="I21" s="34"/>
      <c r="J21" s="34"/>
      <c r="K21" s="34"/>
      <c r="L21" s="34"/>
    </row>
    <row r="22" spans="1:14" ht="12" thickBot="1" x14ac:dyDescent="0.3">
      <c r="A22" s="54" t="s">
        <v>392</v>
      </c>
      <c r="B22" s="57" t="s">
        <v>59</v>
      </c>
      <c r="C22" s="58" t="s">
        <v>205</v>
      </c>
      <c r="D22" s="196"/>
      <c r="E22" s="192"/>
      <c r="F22" s="1"/>
      <c r="G22" s="140" t="s">
        <v>213</v>
      </c>
      <c r="H22" s="139" t="s">
        <v>227</v>
      </c>
      <c r="I22" s="140" t="s">
        <v>214</v>
      </c>
      <c r="J22" s="139" t="s">
        <v>227</v>
      </c>
      <c r="K22" s="140" t="s">
        <v>215</v>
      </c>
      <c r="L22" s="139" t="s">
        <v>227</v>
      </c>
    </row>
    <row r="23" spans="1:14" x14ac:dyDescent="0.25">
      <c r="A23" s="56" t="s">
        <v>140</v>
      </c>
      <c r="B23" s="1" t="s">
        <v>81</v>
      </c>
      <c r="C23" s="138">
        <v>6.9979999999999999E-3</v>
      </c>
      <c r="D23" s="1"/>
      <c r="E23" s="8"/>
      <c r="F23" s="1"/>
      <c r="G23" s="138" t="s">
        <v>92</v>
      </c>
      <c r="H23" s="138">
        <v>3.5E-4</v>
      </c>
      <c r="I23" s="138" t="s">
        <v>92</v>
      </c>
      <c r="J23" s="138">
        <v>6.6499999999999997E-3</v>
      </c>
      <c r="K23" s="138" t="s">
        <v>92</v>
      </c>
      <c r="L23" s="138">
        <v>1.6650000000000002E-2</v>
      </c>
    </row>
    <row r="24" spans="1:14" x14ac:dyDescent="0.25">
      <c r="A24" s="56"/>
      <c r="B24" s="1" t="s">
        <v>82</v>
      </c>
      <c r="C24" s="138">
        <v>4.1399999999999998E-4</v>
      </c>
      <c r="D24" s="1"/>
      <c r="E24" s="8"/>
      <c r="F24" s="1"/>
      <c r="G24" s="138" t="s">
        <v>91</v>
      </c>
      <c r="H24" s="138">
        <v>2.5000000000000001E-3</v>
      </c>
      <c r="I24" s="138" t="s">
        <v>91</v>
      </c>
      <c r="J24" s="138">
        <v>7.4999999999999997E-3</v>
      </c>
      <c r="K24" s="138" t="s">
        <v>91</v>
      </c>
      <c r="L24" s="138">
        <v>1.7500000000000002E-2</v>
      </c>
    </row>
    <row r="25" spans="1:14" x14ac:dyDescent="0.25">
      <c r="A25" s="56"/>
      <c r="B25" t="s">
        <v>131</v>
      </c>
      <c r="C25" s="138">
        <v>1.3816E-2</v>
      </c>
      <c r="D25" s="1"/>
      <c r="E25" s="8"/>
      <c r="F25" s="1"/>
      <c r="G25" s="138" t="s">
        <v>90</v>
      </c>
      <c r="H25" s="138">
        <v>1E-3</v>
      </c>
      <c r="I25" s="138" t="s">
        <v>90</v>
      </c>
      <c r="J25" s="138">
        <v>1.5E-3</v>
      </c>
      <c r="K25" s="138" t="s">
        <v>90</v>
      </c>
      <c r="L25" s="138">
        <v>1.15E-2</v>
      </c>
    </row>
    <row r="26" spans="1:14" x14ac:dyDescent="0.25">
      <c r="A26" s="56"/>
      <c r="B26" t="s">
        <v>130</v>
      </c>
      <c r="C26" s="138">
        <v>1.1599999999999999E-2</v>
      </c>
      <c r="D26" s="1"/>
      <c r="E26" s="8"/>
      <c r="F26" s="8"/>
      <c r="G26" s="138" t="s">
        <v>89</v>
      </c>
      <c r="H26" s="138">
        <v>7.5000000000000002E-4</v>
      </c>
      <c r="I26" s="138" t="s">
        <v>89</v>
      </c>
      <c r="J26" s="138">
        <v>5.7499999999999999E-3</v>
      </c>
      <c r="K26" s="138" t="s">
        <v>89</v>
      </c>
      <c r="L26" s="138">
        <v>1.575E-2</v>
      </c>
    </row>
    <row r="27" spans="1:14" x14ac:dyDescent="0.25">
      <c r="A27" s="56"/>
      <c r="B27" t="s">
        <v>83</v>
      </c>
      <c r="C27" s="138">
        <v>1.4200000000000001E-2</v>
      </c>
      <c r="D27" s="1"/>
      <c r="E27" s="8"/>
      <c r="F27" s="1"/>
      <c r="G27" s="138" t="s">
        <v>88</v>
      </c>
      <c r="H27" s="138">
        <v>2.0000000000000001E-4</v>
      </c>
      <c r="I27" s="138" t="s">
        <v>88</v>
      </c>
      <c r="J27" s="138">
        <v>7.208E-3</v>
      </c>
      <c r="K27" s="138" t="s">
        <v>88</v>
      </c>
      <c r="L27" s="138">
        <v>1.7208000000000001E-2</v>
      </c>
    </row>
    <row r="28" spans="1:14" x14ac:dyDescent="0.25">
      <c r="A28" s="56"/>
      <c r="B28" t="s">
        <v>84</v>
      </c>
      <c r="C28" s="138">
        <v>1.01E-2</v>
      </c>
      <c r="D28" s="1"/>
      <c r="E28" s="8"/>
      <c r="F28" s="8"/>
      <c r="G28" s="138" t="s">
        <v>87</v>
      </c>
      <c r="H28" s="138">
        <v>6.2E-4</v>
      </c>
      <c r="I28" s="138" t="s">
        <v>87</v>
      </c>
      <c r="J28" s="138">
        <v>9.2000000000000003E-4</v>
      </c>
      <c r="K28" s="138" t="s">
        <v>87</v>
      </c>
      <c r="L28" s="138">
        <v>1.592E-2</v>
      </c>
    </row>
    <row r="29" spans="1:14" x14ac:dyDescent="0.25">
      <c r="A29" s="56"/>
      <c r="B29" t="s">
        <v>85</v>
      </c>
      <c r="C29" s="138">
        <v>2.8185999999999999E-2</v>
      </c>
      <c r="D29" s="1"/>
      <c r="E29" s="8"/>
      <c r="F29" s="1"/>
      <c r="G29" s="138" t="s">
        <v>86</v>
      </c>
      <c r="H29" s="138">
        <v>3.5980999999999999E-2</v>
      </c>
      <c r="I29" s="138" t="s">
        <v>86</v>
      </c>
      <c r="J29" s="138">
        <v>4.3590999999999998E-2</v>
      </c>
      <c r="K29" s="138" t="s">
        <v>86</v>
      </c>
      <c r="L29" s="138">
        <v>6.8590999999999999E-2</v>
      </c>
    </row>
    <row r="30" spans="1:14" x14ac:dyDescent="0.25">
      <c r="A30" s="56"/>
      <c r="B30" t="s">
        <v>249</v>
      </c>
      <c r="C30" s="138">
        <v>3.5980999999999999E-2</v>
      </c>
      <c r="D30" s="1"/>
      <c r="E30" s="8"/>
      <c r="F30" s="1"/>
      <c r="G30" s="138" t="s">
        <v>85</v>
      </c>
      <c r="H30" s="138">
        <v>2.8185999999999999E-2</v>
      </c>
      <c r="I30" s="138" t="s">
        <v>85</v>
      </c>
      <c r="J30" s="138">
        <v>0.13397800000000001</v>
      </c>
      <c r="K30" s="138" t="s">
        <v>85</v>
      </c>
      <c r="L30" s="138">
        <v>0.57777800000000001</v>
      </c>
    </row>
    <row r="31" spans="1:14" x14ac:dyDescent="0.25">
      <c r="A31" s="56"/>
      <c r="B31" t="s">
        <v>87</v>
      </c>
      <c r="C31" s="138">
        <v>6.2E-4</v>
      </c>
      <c r="D31" s="1"/>
      <c r="E31" s="8"/>
      <c r="F31" s="1"/>
      <c r="G31" s="138" t="s">
        <v>84</v>
      </c>
      <c r="H31" s="138">
        <v>1.01E-2</v>
      </c>
      <c r="I31" s="138" t="s">
        <v>84</v>
      </c>
      <c r="J31" s="138">
        <v>1.6230000000000001E-2</v>
      </c>
      <c r="K31" s="138" t="s">
        <v>84</v>
      </c>
      <c r="L31" s="138">
        <v>4.1230000000000003E-2</v>
      </c>
    </row>
    <row r="32" spans="1:14" x14ac:dyDescent="0.25">
      <c r="A32" s="56"/>
      <c r="B32" t="s">
        <v>88</v>
      </c>
      <c r="C32" s="138">
        <v>2.0000000000000001E-4</v>
      </c>
      <c r="D32" s="1"/>
      <c r="E32" s="8"/>
      <c r="F32" s="8"/>
      <c r="G32" s="138" t="s">
        <v>83</v>
      </c>
      <c r="H32" s="138">
        <v>1.4200000000000001E-2</v>
      </c>
      <c r="I32" s="138" t="s">
        <v>83</v>
      </c>
      <c r="J32" s="138">
        <v>2.0060000000000001E-2</v>
      </c>
      <c r="K32" s="138" t="s">
        <v>83</v>
      </c>
      <c r="L32" s="138">
        <v>2.0060000000000001E-2</v>
      </c>
    </row>
    <row r="33" spans="1:12" x14ac:dyDescent="0.25">
      <c r="A33" s="56"/>
      <c r="B33" t="s">
        <v>89</v>
      </c>
      <c r="C33" s="138">
        <v>7.5000000000000002E-4</v>
      </c>
      <c r="D33" s="1"/>
      <c r="E33" s="8"/>
      <c r="F33" s="1"/>
      <c r="G33" s="138" t="s">
        <v>130</v>
      </c>
      <c r="H33" s="138">
        <v>1.1599999999999999E-2</v>
      </c>
      <c r="I33" s="138" t="s">
        <v>130</v>
      </c>
      <c r="J33" s="138">
        <v>2.3199999999999998E-2</v>
      </c>
      <c r="K33" s="138" t="s">
        <v>130</v>
      </c>
      <c r="L33" s="138">
        <v>7.3200000000000001E-2</v>
      </c>
    </row>
    <row r="34" spans="1:12" x14ac:dyDescent="0.25">
      <c r="A34" s="56"/>
      <c r="B34" t="s">
        <v>90</v>
      </c>
      <c r="C34" s="138">
        <v>1E-3</v>
      </c>
      <c r="D34" s="1"/>
      <c r="E34" s="8"/>
      <c r="F34" s="1"/>
      <c r="G34" s="138" t="s">
        <v>131</v>
      </c>
      <c r="H34" s="138">
        <v>1.3816E-2</v>
      </c>
      <c r="I34" s="138" t="s">
        <v>131</v>
      </c>
      <c r="J34" s="138">
        <v>2.4101999999999998E-2</v>
      </c>
      <c r="K34" s="138" t="s">
        <v>131</v>
      </c>
      <c r="L34" s="138">
        <v>8.8508921166329232E-2</v>
      </c>
    </row>
    <row r="35" spans="1:12" x14ac:dyDescent="0.25">
      <c r="A35" s="56"/>
      <c r="B35" t="s">
        <v>91</v>
      </c>
      <c r="C35" s="138">
        <v>2.5000000000000001E-3</v>
      </c>
      <c r="D35" s="1"/>
      <c r="E35" s="8"/>
      <c r="F35" s="1"/>
      <c r="G35" s="138" t="s">
        <v>82</v>
      </c>
      <c r="H35" s="138">
        <v>4.1399999999999998E-4</v>
      </c>
      <c r="I35" s="138" t="s">
        <v>82</v>
      </c>
      <c r="J35" s="138">
        <v>1.9564000000000002E-2</v>
      </c>
      <c r="K35" s="138" t="s">
        <v>82</v>
      </c>
      <c r="L35" s="138">
        <v>0.21956400000000001</v>
      </c>
    </row>
    <row r="36" spans="1:12" x14ac:dyDescent="0.25">
      <c r="A36" s="56"/>
      <c r="B36" t="s">
        <v>92</v>
      </c>
      <c r="C36" s="138">
        <v>3.5E-4</v>
      </c>
      <c r="D36" s="1"/>
      <c r="E36" s="8"/>
      <c r="F36" s="1"/>
      <c r="G36" s="138" t="s">
        <v>81</v>
      </c>
      <c r="H36" s="138">
        <v>6.9979999999999999E-3</v>
      </c>
      <c r="I36" s="138" t="s">
        <v>81</v>
      </c>
      <c r="J36" s="138">
        <v>8.4053000000000003E-2</v>
      </c>
      <c r="K36" s="138" t="s">
        <v>81</v>
      </c>
      <c r="L36" s="138">
        <v>0.18405299999999999</v>
      </c>
    </row>
    <row r="37" spans="1:12" x14ac:dyDescent="0.25">
      <c r="A37" s="56"/>
      <c r="B37" t="s">
        <v>222</v>
      </c>
      <c r="C37" s="138">
        <v>0</v>
      </c>
      <c r="D37" s="1"/>
      <c r="E37" s="8"/>
      <c r="F37" s="1"/>
      <c r="G37" s="138" t="s">
        <v>222</v>
      </c>
      <c r="H37" s="138">
        <v>0</v>
      </c>
      <c r="I37" s="138" t="s">
        <v>222</v>
      </c>
      <c r="J37" s="138">
        <v>1.38E-2</v>
      </c>
      <c r="K37" s="138" t="s">
        <v>222</v>
      </c>
      <c r="L37" s="138">
        <v>1.38E-2</v>
      </c>
    </row>
    <row r="38" spans="1:12" x14ac:dyDescent="0.25">
      <c r="A38" s="56"/>
      <c r="B38" t="s">
        <v>223</v>
      </c>
      <c r="C38" s="138">
        <v>1.7000000000000001E-2</v>
      </c>
      <c r="D38" s="1"/>
      <c r="E38" s="8"/>
      <c r="F38" s="1"/>
      <c r="G38" s="138" t="s">
        <v>223</v>
      </c>
      <c r="H38" s="138">
        <v>1.7000000000000001E-2</v>
      </c>
      <c r="I38" s="138" t="s">
        <v>223</v>
      </c>
      <c r="J38" s="138">
        <v>5.4625E-2</v>
      </c>
      <c r="K38" s="138" t="s">
        <v>223</v>
      </c>
      <c r="L38" s="138">
        <v>0.29021807883367079</v>
      </c>
    </row>
    <row r="39" spans="1:12" x14ac:dyDescent="0.25">
      <c r="A39" s="56"/>
      <c r="B39" t="s">
        <v>224</v>
      </c>
      <c r="C39" s="138">
        <v>4.1770000000000002E-3</v>
      </c>
      <c r="D39" s="1"/>
      <c r="E39" s="8"/>
      <c r="F39" s="1"/>
      <c r="G39" s="138" t="s">
        <v>224</v>
      </c>
      <c r="H39" s="138">
        <v>4.1770000000000002E-3</v>
      </c>
      <c r="I39" s="138" t="s">
        <v>224</v>
      </c>
      <c r="J39" s="138">
        <v>1.0177E-2</v>
      </c>
      <c r="K39" s="138" t="s">
        <v>224</v>
      </c>
      <c r="L39" s="138">
        <v>1.0177E-2</v>
      </c>
    </row>
    <row r="40" spans="1:12" x14ac:dyDescent="0.25">
      <c r="A40" s="56"/>
      <c r="B40" t="s">
        <v>225</v>
      </c>
      <c r="C40" s="138">
        <v>2.2092000000000001E-2</v>
      </c>
      <c r="D40" s="1"/>
      <c r="E40" s="8"/>
      <c r="F40" s="1"/>
      <c r="G40" s="138" t="s">
        <v>225</v>
      </c>
      <c r="H40" s="138">
        <v>2.2092000000000001E-2</v>
      </c>
      <c r="I40" s="138" t="s">
        <v>225</v>
      </c>
      <c r="J40" s="138">
        <v>2.9614999999999999E-2</v>
      </c>
      <c r="K40" s="138" t="s">
        <v>225</v>
      </c>
      <c r="L40" s="138">
        <v>2.9614999999999999E-2</v>
      </c>
    </row>
    <row r="41" spans="1:12" x14ac:dyDescent="0.25">
      <c r="A41" s="56"/>
      <c r="B41" s="1" t="s">
        <v>255</v>
      </c>
      <c r="C41" s="138">
        <v>1.2652999999999999E-2</v>
      </c>
      <c r="D41" s="1"/>
      <c r="E41" s="8"/>
      <c r="F41" s="1"/>
      <c r="G41" s="138" t="s">
        <v>255</v>
      </c>
      <c r="H41" s="138">
        <v>1.2652999999999999E-2</v>
      </c>
      <c r="I41" s="138" t="s">
        <v>226</v>
      </c>
      <c r="J41" s="138">
        <v>1.6316000000000001E-2</v>
      </c>
      <c r="K41" s="138" t="s">
        <v>255</v>
      </c>
      <c r="L41" s="138">
        <v>1.6316000000000001E-2</v>
      </c>
    </row>
    <row r="42" spans="1:12" x14ac:dyDescent="0.25">
      <c r="A42" s="56"/>
      <c r="B42" s="1" t="s">
        <v>230</v>
      </c>
      <c r="C42">
        <v>8.7817000000000006E-2</v>
      </c>
      <c r="D42" s="1"/>
      <c r="E42" s="8"/>
      <c r="F42" s="1"/>
      <c r="G42" t="s">
        <v>59</v>
      </c>
      <c r="H42" s="117" t="s">
        <v>306</v>
      </c>
      <c r="I42" s="34" t="s">
        <v>251</v>
      </c>
      <c r="J42" s="117" t="s">
        <v>248</v>
      </c>
      <c r="K42" t="s">
        <v>59</v>
      </c>
      <c r="L42" s="117" t="s">
        <v>250</v>
      </c>
    </row>
    <row r="43" spans="1:12" x14ac:dyDescent="0.25">
      <c r="A43" s="56"/>
      <c r="B43" s="1" t="s">
        <v>231</v>
      </c>
      <c r="C43">
        <v>0.67331300000000005</v>
      </c>
      <c r="D43" s="1"/>
      <c r="E43" s="8"/>
      <c r="F43" s="1"/>
      <c r="G43" t="s">
        <v>91</v>
      </c>
      <c r="H43" s="111">
        <v>45107.212317489124</v>
      </c>
      <c r="I43">
        <v>4.5107212317489126E-2</v>
      </c>
      <c r="J43">
        <v>1869</v>
      </c>
      <c r="K43" t="s">
        <v>91</v>
      </c>
      <c r="L43">
        <v>55600</v>
      </c>
    </row>
    <row r="44" spans="1:12" x14ac:dyDescent="0.25">
      <c r="A44" s="56"/>
      <c r="B44" t="s">
        <v>232</v>
      </c>
      <c r="C44">
        <v>1.826444</v>
      </c>
      <c r="D44" s="1"/>
      <c r="E44" s="8"/>
      <c r="F44" s="1"/>
      <c r="G44" t="s">
        <v>83</v>
      </c>
      <c r="H44" s="111">
        <v>74340.904559366871</v>
      </c>
      <c r="I44">
        <v>7.4340904559366872E-2</v>
      </c>
      <c r="J44">
        <v>2470</v>
      </c>
      <c r="K44" t="s">
        <v>83</v>
      </c>
      <c r="L44">
        <v>91634</v>
      </c>
    </row>
    <row r="45" spans="1:12" x14ac:dyDescent="0.25">
      <c r="A45" s="56"/>
      <c r="B45" t="s">
        <v>233</v>
      </c>
      <c r="C45">
        <v>0.27019100000000001</v>
      </c>
      <c r="D45" s="1"/>
      <c r="E45" s="8"/>
      <c r="F45" s="1"/>
      <c r="G45" t="s">
        <v>88</v>
      </c>
      <c r="H45" s="111">
        <v>103676.00690087928</v>
      </c>
      <c r="I45">
        <v>0.10367600690087928</v>
      </c>
      <c r="J45">
        <v>2798</v>
      </c>
      <c r="K45" t="s">
        <v>88</v>
      </c>
      <c r="L45">
        <v>127793</v>
      </c>
    </row>
    <row r="46" spans="1:12" x14ac:dyDescent="0.25">
      <c r="A46" s="56"/>
      <c r="B46" t="s">
        <v>234</v>
      </c>
      <c r="C46">
        <v>9.1633999999999993E-2</v>
      </c>
      <c r="D46" s="1"/>
      <c r="E46" s="8"/>
      <c r="F46" s="1"/>
      <c r="G46" t="s">
        <v>90</v>
      </c>
      <c r="H46" s="111">
        <v>31056.640192910094</v>
      </c>
      <c r="I46">
        <v>3.1056640192910094E-2</v>
      </c>
      <c r="J46">
        <v>0</v>
      </c>
      <c r="K46" t="s">
        <v>90</v>
      </c>
      <c r="L46">
        <v>38281</v>
      </c>
    </row>
    <row r="47" spans="1:12" x14ac:dyDescent="0.25">
      <c r="A47" s="56"/>
      <c r="B47" t="s">
        <v>235</v>
      </c>
      <c r="C47">
        <v>0.53322499999999995</v>
      </c>
      <c r="D47" s="1"/>
      <c r="E47" s="8"/>
      <c r="F47" s="1"/>
      <c r="G47" t="s">
        <v>92</v>
      </c>
      <c r="H47" s="111">
        <v>12910.722604685647</v>
      </c>
      <c r="I47">
        <v>1.2910722604685647E-2</v>
      </c>
      <c r="J47">
        <v>0</v>
      </c>
      <c r="K47" t="s">
        <v>92</v>
      </c>
      <c r="L47">
        <v>15914</v>
      </c>
    </row>
    <row r="48" spans="1:12" x14ac:dyDescent="0.25">
      <c r="A48" s="56"/>
      <c r="B48" t="s">
        <v>236</v>
      </c>
      <c r="C48">
        <v>0.84973399999999999</v>
      </c>
      <c r="D48" s="1"/>
      <c r="E48" s="8"/>
      <c r="F48" s="1"/>
      <c r="G48" t="s">
        <v>225</v>
      </c>
      <c r="H48" s="111">
        <v>80113.167430570757</v>
      </c>
      <c r="I48">
        <v>8.0113167430570759E-2</v>
      </c>
      <c r="J48">
        <v>21388</v>
      </c>
      <c r="K48" t="s">
        <v>225</v>
      </c>
      <c r="L48">
        <v>98749</v>
      </c>
    </row>
    <row r="49" spans="1:12" x14ac:dyDescent="0.25">
      <c r="A49" s="56"/>
      <c r="B49" t="s">
        <v>252</v>
      </c>
      <c r="C49">
        <v>0.154582</v>
      </c>
      <c r="D49" s="1"/>
      <c r="E49" s="8"/>
      <c r="F49" s="1"/>
      <c r="G49" t="s">
        <v>84</v>
      </c>
      <c r="H49" s="111">
        <v>432595.20302145934</v>
      </c>
      <c r="I49">
        <v>0.43259520302145932</v>
      </c>
      <c r="J49">
        <v>34871</v>
      </c>
      <c r="K49" t="s">
        <v>84</v>
      </c>
      <c r="L49">
        <v>533225</v>
      </c>
    </row>
    <row r="50" spans="1:12" x14ac:dyDescent="0.25">
      <c r="A50" s="56"/>
      <c r="B50" t="s">
        <v>237</v>
      </c>
      <c r="C50">
        <v>0.127356</v>
      </c>
      <c r="D50" s="1"/>
      <c r="E50" s="8"/>
      <c r="F50" s="1"/>
      <c r="G50" t="s">
        <v>89</v>
      </c>
      <c r="H50" s="111">
        <v>18696.777249439827</v>
      </c>
      <c r="I50">
        <v>1.8696777249439828E-2</v>
      </c>
      <c r="J50">
        <v>0</v>
      </c>
      <c r="K50" t="s">
        <v>89</v>
      </c>
      <c r="L50">
        <v>23046</v>
      </c>
    </row>
    <row r="51" spans="1:12" x14ac:dyDescent="0.25">
      <c r="A51" s="56"/>
      <c r="B51" t="s">
        <v>238</v>
      </c>
      <c r="C51">
        <v>0.12779299999999999</v>
      </c>
      <c r="D51" s="1"/>
      <c r="E51" s="8"/>
      <c r="F51" s="1"/>
      <c r="G51" t="s">
        <v>81</v>
      </c>
      <c r="H51" s="111">
        <v>71244.245756923425</v>
      </c>
      <c r="I51">
        <v>7.1244245756923424E-2</v>
      </c>
      <c r="J51">
        <v>4826</v>
      </c>
      <c r="K51" t="s">
        <v>81</v>
      </c>
      <c r="L51">
        <v>87817</v>
      </c>
    </row>
    <row r="52" spans="1:12" x14ac:dyDescent="0.25">
      <c r="A52" s="56"/>
      <c r="B52" t="s">
        <v>240</v>
      </c>
      <c r="C52">
        <v>2.3046000000000001E-2</v>
      </c>
      <c r="D52" s="1"/>
      <c r="E52" s="8"/>
      <c r="F52" s="1"/>
      <c r="G52" t="s">
        <v>224</v>
      </c>
      <c r="H52" s="111">
        <v>107295.94181743749</v>
      </c>
      <c r="I52">
        <v>0.10729594181743748</v>
      </c>
      <c r="J52">
        <v>4500</v>
      </c>
      <c r="K52" t="s">
        <v>224</v>
      </c>
      <c r="L52">
        <v>132255</v>
      </c>
    </row>
    <row r="53" spans="1:12" x14ac:dyDescent="0.25">
      <c r="A53" s="56"/>
      <c r="B53" t="s">
        <v>239</v>
      </c>
      <c r="C53">
        <v>3.8281000000000003E-2</v>
      </c>
      <c r="D53" s="1"/>
      <c r="E53" s="8"/>
      <c r="F53" s="1"/>
      <c r="G53" t="s">
        <v>249</v>
      </c>
      <c r="H53" s="111">
        <v>125409.40817377884</v>
      </c>
      <c r="I53">
        <v>0.12540940817377882</v>
      </c>
      <c r="J53">
        <v>26374</v>
      </c>
      <c r="K53" t="s">
        <v>249</v>
      </c>
      <c r="L53">
        <v>154582</v>
      </c>
    </row>
    <row r="54" spans="1:12" x14ac:dyDescent="0.25">
      <c r="A54" s="56"/>
      <c r="B54" t="s">
        <v>241</v>
      </c>
      <c r="C54">
        <v>5.5599999999999997E-2</v>
      </c>
      <c r="D54" s="1"/>
      <c r="E54" s="8"/>
      <c r="F54" s="1"/>
      <c r="G54" t="s">
        <v>131</v>
      </c>
      <c r="H54" s="111">
        <v>1481758.9441367644</v>
      </c>
      <c r="I54">
        <v>1.4817589441367645</v>
      </c>
      <c r="J54">
        <v>18961</v>
      </c>
      <c r="K54" t="s">
        <v>131</v>
      </c>
      <c r="L54">
        <v>1826444</v>
      </c>
    </row>
    <row r="55" spans="1:12" x14ac:dyDescent="0.25">
      <c r="A55" s="56"/>
      <c r="B55" t="s">
        <v>242</v>
      </c>
      <c r="C55">
        <v>1.5914000000000001E-2</v>
      </c>
      <c r="D55" s="1"/>
      <c r="E55" s="8"/>
      <c r="F55" s="1"/>
      <c r="G55" t="s">
        <v>130</v>
      </c>
      <c r="H55" s="111">
        <v>219200.76984307021</v>
      </c>
      <c r="I55">
        <v>0.21920076984307021</v>
      </c>
      <c r="J55">
        <v>5352</v>
      </c>
      <c r="K55" t="s">
        <v>130</v>
      </c>
      <c r="L55">
        <v>270191</v>
      </c>
    </row>
    <row r="56" spans="1:12" x14ac:dyDescent="0.25">
      <c r="A56" s="56"/>
      <c r="B56" t="s">
        <v>243</v>
      </c>
      <c r="C56">
        <v>4.5869999999999999E-3</v>
      </c>
      <c r="D56" s="1"/>
      <c r="E56" s="8"/>
      <c r="F56" s="1"/>
      <c r="G56" t="s">
        <v>87</v>
      </c>
      <c r="H56" s="111">
        <v>103321.47719255659</v>
      </c>
      <c r="I56">
        <v>0.10332147719255659</v>
      </c>
      <c r="J56">
        <v>4</v>
      </c>
      <c r="K56" t="s">
        <v>87</v>
      </c>
      <c r="L56">
        <v>127356</v>
      </c>
    </row>
    <row r="57" spans="1:12" x14ac:dyDescent="0.25">
      <c r="A57" s="56"/>
      <c r="B57" t="s">
        <v>244</v>
      </c>
      <c r="C57">
        <v>0.97963999999999996</v>
      </c>
      <c r="D57" s="1"/>
      <c r="E57" s="8"/>
      <c r="F57" s="1"/>
      <c r="G57" s="8" t="s">
        <v>85</v>
      </c>
      <c r="H57" s="111">
        <v>689372.87682354858</v>
      </c>
      <c r="I57">
        <v>0.68937287682354853</v>
      </c>
      <c r="J57">
        <v>29522</v>
      </c>
      <c r="K57" s="8" t="s">
        <v>85</v>
      </c>
      <c r="L57">
        <v>849734</v>
      </c>
    </row>
    <row r="58" spans="1:12" x14ac:dyDescent="0.25">
      <c r="A58" s="56"/>
      <c r="B58" t="s">
        <v>245</v>
      </c>
      <c r="C58">
        <v>0.13225500000000001</v>
      </c>
      <c r="D58" s="1"/>
      <c r="E58" s="8"/>
      <c r="F58" s="1"/>
      <c r="G58" s="1" t="s">
        <v>222</v>
      </c>
      <c r="H58" s="111">
        <v>3721.3450161928527</v>
      </c>
      <c r="I58">
        <v>3.7213450161928526E-3</v>
      </c>
      <c r="J58">
        <v>0</v>
      </c>
      <c r="K58" s="1" t="s">
        <v>222</v>
      </c>
      <c r="L58">
        <v>4587</v>
      </c>
    </row>
    <row r="59" spans="1:12" x14ac:dyDescent="0.25">
      <c r="A59" s="56"/>
      <c r="B59" t="s">
        <v>246</v>
      </c>
      <c r="C59">
        <v>9.8749000000000003E-2</v>
      </c>
      <c r="D59" s="1"/>
      <c r="E59" s="8"/>
      <c r="F59" s="1"/>
      <c r="G59" s="1" t="s">
        <v>223</v>
      </c>
      <c r="H59" s="111">
        <v>794763.12004865194</v>
      </c>
      <c r="I59">
        <v>0.79476312004865191</v>
      </c>
      <c r="J59">
        <v>26669</v>
      </c>
      <c r="K59" s="1" t="s">
        <v>223</v>
      </c>
      <c r="L59">
        <v>979640</v>
      </c>
    </row>
    <row r="60" spans="1:12" ht="12" thickBot="1" x14ac:dyDescent="0.3">
      <c r="A60" s="60"/>
      <c r="B60" s="16" t="s">
        <v>257</v>
      </c>
      <c r="C60" s="16">
        <v>0.31945699999999999</v>
      </c>
      <c r="D60" s="1"/>
      <c r="E60" s="8"/>
      <c r="F60" s="1"/>
      <c r="G60" s="1" t="s">
        <v>255</v>
      </c>
      <c r="H60" s="111">
        <v>259169.32959187275</v>
      </c>
      <c r="I60">
        <v>0.25916932959187278</v>
      </c>
      <c r="J60">
        <v>24007</v>
      </c>
      <c r="K60" s="1" t="s">
        <v>255</v>
      </c>
      <c r="L60">
        <v>319457</v>
      </c>
    </row>
    <row r="61" spans="1:12" x14ac:dyDescent="0.25">
      <c r="A61" s="55" t="s">
        <v>221</v>
      </c>
      <c r="B61" s="1" t="s">
        <v>81</v>
      </c>
      <c r="C61" s="138">
        <v>8.4053000000000003E-2</v>
      </c>
      <c r="D61" s="1"/>
      <c r="E61" s="8"/>
      <c r="F61" s="1"/>
      <c r="G61" t="s">
        <v>82</v>
      </c>
      <c r="H61" s="111">
        <v>546245.907322402</v>
      </c>
      <c r="I61">
        <v>0.54624590732240197</v>
      </c>
      <c r="J61">
        <v>1510</v>
      </c>
      <c r="K61" t="s">
        <v>82</v>
      </c>
      <c r="L61">
        <v>673313</v>
      </c>
    </row>
    <row r="62" spans="1:12" x14ac:dyDescent="0.25">
      <c r="A62" s="55"/>
      <c r="B62" s="1" t="s">
        <v>82</v>
      </c>
      <c r="C62" s="138">
        <v>1.9564000000000002E-2</v>
      </c>
      <c r="D62" s="1"/>
      <c r="E62" s="8"/>
      <c r="F62" s="1"/>
      <c r="G62" s="1"/>
      <c r="H62" t="s">
        <v>140</v>
      </c>
      <c r="I62" t="s">
        <v>253</v>
      </c>
      <c r="K62" s="1"/>
      <c r="L62" t="s">
        <v>140</v>
      </c>
    </row>
    <row r="63" spans="1:12" x14ac:dyDescent="0.25">
      <c r="A63" s="55"/>
      <c r="B63" t="s">
        <v>131</v>
      </c>
      <c r="C63" s="138">
        <v>2.4101999999999998E-2</v>
      </c>
      <c r="D63" s="1"/>
      <c r="E63" s="8"/>
      <c r="F63" s="1"/>
      <c r="G63" s="1" t="s">
        <v>230</v>
      </c>
      <c r="H63">
        <v>7.1244245756923424E-2</v>
      </c>
      <c r="I63">
        <f>H63*$G$7^$G$11</f>
        <v>0.15778066633337465</v>
      </c>
      <c r="K63" s="1" t="s">
        <v>230</v>
      </c>
      <c r="L63">
        <f>M51</f>
        <v>0</v>
      </c>
    </row>
    <row r="64" spans="1:12" x14ac:dyDescent="0.25">
      <c r="A64" s="55"/>
      <c r="B64" t="s">
        <v>130</v>
      </c>
      <c r="C64" s="138">
        <v>2.3199999999999998E-2</v>
      </c>
      <c r="D64" s="1"/>
      <c r="E64" s="8"/>
      <c r="F64" s="1"/>
      <c r="G64" s="1" t="s">
        <v>231</v>
      </c>
      <c r="H64">
        <v>0.54624590732240197</v>
      </c>
      <c r="I64">
        <f>H64*$G$7^$G$11</f>
        <v>1.2097404123452573</v>
      </c>
      <c r="K64" s="1" t="s">
        <v>231</v>
      </c>
      <c r="L64">
        <f>M61</f>
        <v>0</v>
      </c>
    </row>
    <row r="65" spans="1:12" x14ac:dyDescent="0.25">
      <c r="A65" s="55"/>
      <c r="B65" t="s">
        <v>83</v>
      </c>
      <c r="C65" s="138">
        <v>2.0060000000000001E-2</v>
      </c>
      <c r="D65" s="1"/>
      <c r="E65" s="8"/>
      <c r="F65" s="1"/>
      <c r="G65" t="s">
        <v>232</v>
      </c>
      <c r="H65">
        <v>1.4817589441367645</v>
      </c>
      <c r="I65">
        <f>H65*$G$10^$G$11</f>
        <v>2.8401728679996396</v>
      </c>
      <c r="K65" t="s">
        <v>232</v>
      </c>
      <c r="L65">
        <f>M54</f>
        <v>0</v>
      </c>
    </row>
    <row r="66" spans="1:12" x14ac:dyDescent="0.25">
      <c r="A66" s="55"/>
      <c r="B66" t="s">
        <v>84</v>
      </c>
      <c r="C66" s="138">
        <v>1.6230000000000001E-2</v>
      </c>
      <c r="D66" s="1"/>
      <c r="E66" s="8"/>
      <c r="F66" s="1"/>
      <c r="G66" t="s">
        <v>233</v>
      </c>
      <c r="H66">
        <v>0.21920076984307021</v>
      </c>
      <c r="I66">
        <f>H66*$G$8^$G$11</f>
        <v>0.34943984627877234</v>
      </c>
      <c r="K66" t="s">
        <v>233</v>
      </c>
      <c r="L66">
        <f>M55</f>
        <v>0</v>
      </c>
    </row>
    <row r="67" spans="1:12" x14ac:dyDescent="0.25">
      <c r="A67" s="55"/>
      <c r="B67" t="s">
        <v>85</v>
      </c>
      <c r="C67" s="138">
        <v>0.13397800000000001</v>
      </c>
      <c r="D67" s="1"/>
      <c r="E67" s="8"/>
      <c r="F67" s="1"/>
      <c r="G67" t="s">
        <v>234</v>
      </c>
      <c r="H67">
        <v>7.4340904559366872E-2</v>
      </c>
      <c r="I67">
        <f>H67*$G$9^$G$11</f>
        <v>0.14817990730637928</v>
      </c>
      <c r="K67" t="s">
        <v>234</v>
      </c>
      <c r="L67">
        <f>M44</f>
        <v>0</v>
      </c>
    </row>
    <row r="68" spans="1:12" x14ac:dyDescent="0.25">
      <c r="A68" s="55"/>
      <c r="B68" t="s">
        <v>249</v>
      </c>
      <c r="C68" s="138">
        <v>4.3590999999999998E-2</v>
      </c>
      <c r="D68" s="1"/>
      <c r="E68" s="8"/>
      <c r="F68" s="1"/>
      <c r="G68" t="s">
        <v>235</v>
      </c>
      <c r="H68">
        <v>0.43259520302145932</v>
      </c>
      <c r="I68">
        <f>H68*$G$9^$G$11</f>
        <v>0.86226980240351947</v>
      </c>
      <c r="K68" t="s">
        <v>235</v>
      </c>
      <c r="L68">
        <f>M49</f>
        <v>0</v>
      </c>
    </row>
    <row r="69" spans="1:12" x14ac:dyDescent="0.25">
      <c r="A69" s="55"/>
      <c r="B69" t="s">
        <v>87</v>
      </c>
      <c r="C69" s="138">
        <v>9.2000000000000003E-4</v>
      </c>
      <c r="D69" s="1"/>
      <c r="E69" s="8"/>
      <c r="F69" s="1"/>
      <c r="G69" t="s">
        <v>236</v>
      </c>
      <c r="H69">
        <v>0.68937287682354853</v>
      </c>
      <c r="I69">
        <f>H69*$G$10^$G$11</f>
        <v>1.3213607708841912</v>
      </c>
      <c r="K69" t="s">
        <v>236</v>
      </c>
      <c r="L69">
        <f>M57</f>
        <v>0</v>
      </c>
    </row>
    <row r="70" spans="1:12" x14ac:dyDescent="0.25">
      <c r="A70" s="55"/>
      <c r="B70" t="s">
        <v>88</v>
      </c>
      <c r="C70" s="138">
        <v>7.208E-3</v>
      </c>
      <c r="D70" s="1"/>
      <c r="E70" s="8"/>
      <c r="F70" s="1"/>
      <c r="G70" t="s">
        <v>252</v>
      </c>
      <c r="H70">
        <v>0.12540940817377882</v>
      </c>
      <c r="I70">
        <f>H70*$G$9^$G$11</f>
        <v>0.24997213295539561</v>
      </c>
      <c r="K70" t="s">
        <v>252</v>
      </c>
      <c r="L70">
        <f>M53</f>
        <v>0</v>
      </c>
    </row>
    <row r="71" spans="1:12" x14ac:dyDescent="0.25">
      <c r="A71" s="55"/>
      <c r="B71" t="s">
        <v>89</v>
      </c>
      <c r="C71" s="138">
        <v>5.7499999999999999E-3</v>
      </c>
      <c r="D71" s="1"/>
      <c r="E71" s="8"/>
      <c r="F71" s="1"/>
      <c r="G71" t="s">
        <v>237</v>
      </c>
      <c r="H71">
        <v>0.10332147719255659</v>
      </c>
      <c r="I71">
        <f>H71*$G$10^$G$11</f>
        <v>0.19804223714330263</v>
      </c>
      <c r="K71" t="s">
        <v>237</v>
      </c>
      <c r="L71">
        <f>M56</f>
        <v>0</v>
      </c>
    </row>
    <row r="72" spans="1:12" x14ac:dyDescent="0.25">
      <c r="A72" s="55"/>
      <c r="B72" t="s">
        <v>90</v>
      </c>
      <c r="C72" s="138">
        <v>1.5E-3</v>
      </c>
      <c r="D72" s="1"/>
      <c r="E72" s="8"/>
      <c r="F72" s="1"/>
      <c r="G72" t="s">
        <v>238</v>
      </c>
      <c r="H72">
        <v>0.10367600690087928</v>
      </c>
      <c r="I72">
        <f>H72*$G$9^$G$11</f>
        <v>0.2066520603095372</v>
      </c>
      <c r="K72" t="s">
        <v>238</v>
      </c>
      <c r="L72">
        <f>M45</f>
        <v>0</v>
      </c>
    </row>
    <row r="73" spans="1:12" x14ac:dyDescent="0.25">
      <c r="A73" s="55"/>
      <c r="B73" t="s">
        <v>91</v>
      </c>
      <c r="C73" s="138">
        <v>7.4999999999999997E-3</v>
      </c>
      <c r="D73" s="1"/>
      <c r="E73" s="8"/>
      <c r="F73" s="1"/>
      <c r="G73" t="s">
        <v>240</v>
      </c>
      <c r="H73">
        <v>1.8696777249439828E-2</v>
      </c>
      <c r="I73">
        <f>H73*$G$10^$G$11</f>
        <v>3.5837191786838085E-2</v>
      </c>
      <c r="K73" t="s">
        <v>240</v>
      </c>
      <c r="L73">
        <f>M50</f>
        <v>0</v>
      </c>
    </row>
    <row r="74" spans="1:12" x14ac:dyDescent="0.25">
      <c r="A74" s="55"/>
      <c r="B74" t="s">
        <v>92</v>
      </c>
      <c r="C74" s="138">
        <v>6.6499999999999997E-3</v>
      </c>
      <c r="D74" s="1"/>
      <c r="E74" s="8"/>
      <c r="F74" s="1"/>
      <c r="G74" t="s">
        <v>239</v>
      </c>
      <c r="H74">
        <v>3.1056640192910094E-2</v>
      </c>
      <c r="I74">
        <f>H74*$G$10^$G$11</f>
        <v>5.9528054273711224E-2</v>
      </c>
      <c r="K74" t="s">
        <v>239</v>
      </c>
      <c r="L74">
        <f>M46</f>
        <v>0</v>
      </c>
    </row>
    <row r="75" spans="1:12" x14ac:dyDescent="0.25">
      <c r="A75" s="55"/>
      <c r="B75" t="s">
        <v>222</v>
      </c>
      <c r="C75" s="138">
        <v>1.38E-2</v>
      </c>
      <c r="D75" s="1"/>
      <c r="E75" s="8"/>
      <c r="F75" s="1"/>
      <c r="G75" t="s">
        <v>241</v>
      </c>
      <c r="H75">
        <v>4.5107212317489126E-2</v>
      </c>
      <c r="I75">
        <f>H75*$G$10^$G$11</f>
        <v>8.6459596604538641E-2</v>
      </c>
      <c r="K75" t="s">
        <v>241</v>
      </c>
      <c r="L75">
        <f>M43</f>
        <v>0</v>
      </c>
    </row>
    <row r="76" spans="1:12" x14ac:dyDescent="0.25">
      <c r="A76" s="55"/>
      <c r="B76" t="s">
        <v>223</v>
      </c>
      <c r="C76" s="138">
        <v>5.4625E-2</v>
      </c>
      <c r="D76" s="1"/>
      <c r="E76" s="8"/>
      <c r="F76" s="1"/>
      <c r="G76" t="s">
        <v>242</v>
      </c>
      <c r="H76">
        <v>1.2910722604685647E-2</v>
      </c>
      <c r="I76">
        <f>H76*$G$9^$G$11</f>
        <v>2.5734280342162519E-2</v>
      </c>
      <c r="K76" t="s">
        <v>242</v>
      </c>
      <c r="L76">
        <f>M47</f>
        <v>0</v>
      </c>
    </row>
    <row r="77" spans="1:12" x14ac:dyDescent="0.25">
      <c r="A77" s="55"/>
      <c r="B77" t="s">
        <v>224</v>
      </c>
      <c r="C77" s="138">
        <v>1.0177E-2</v>
      </c>
      <c r="D77" s="1"/>
      <c r="E77" s="8"/>
      <c r="F77" s="1"/>
      <c r="G77" t="s">
        <v>243</v>
      </c>
      <c r="H77">
        <v>3.7213450161928526E-3</v>
      </c>
      <c r="I77">
        <f>H77*$G$10^$G$11</f>
        <v>7.1329167198744383E-3</v>
      </c>
      <c r="K77" t="s">
        <v>243</v>
      </c>
      <c r="L77">
        <f>M58</f>
        <v>0</v>
      </c>
    </row>
    <row r="78" spans="1:12" x14ac:dyDescent="0.25">
      <c r="A78" s="55"/>
      <c r="B78" t="s">
        <v>225</v>
      </c>
      <c r="C78" s="138">
        <v>2.9614999999999999E-2</v>
      </c>
      <c r="D78" s="1"/>
      <c r="E78" s="8"/>
      <c r="F78" s="1"/>
      <c r="G78" t="s">
        <v>244</v>
      </c>
      <c r="H78">
        <v>0.79476312004865191</v>
      </c>
      <c r="I78">
        <f>H78*$G$10^$G$11</f>
        <v>1.5233683312530619</v>
      </c>
      <c r="K78" t="s">
        <v>244</v>
      </c>
      <c r="L78">
        <f>M59</f>
        <v>0</v>
      </c>
    </row>
    <row r="79" spans="1:12" x14ac:dyDescent="0.25">
      <c r="A79" s="55"/>
      <c r="B79" s="1" t="s">
        <v>255</v>
      </c>
      <c r="C79" s="138">
        <v>1.6316000000000001E-2</v>
      </c>
      <c r="D79" s="1"/>
      <c r="E79" s="8"/>
      <c r="F79" s="1"/>
      <c r="G79" t="s">
        <v>245</v>
      </c>
      <c r="H79">
        <v>0.10729594181743748</v>
      </c>
      <c r="I79">
        <f>H79*$G$9^$G$11</f>
        <v>0.21386749067818928</v>
      </c>
      <c r="K79" t="s">
        <v>245</v>
      </c>
      <c r="L79">
        <f>M52</f>
        <v>0</v>
      </c>
    </row>
    <row r="80" spans="1:12" x14ac:dyDescent="0.25">
      <c r="A80" s="55"/>
      <c r="B80" s="1" t="s">
        <v>230</v>
      </c>
      <c r="C80">
        <f>MAX(0,C42-(C61-C23))</f>
        <v>1.0762000000000008E-2</v>
      </c>
      <c r="D80" s="1"/>
      <c r="E80" s="8"/>
      <c r="F80" s="1"/>
      <c r="G80" t="s">
        <v>246</v>
      </c>
      <c r="H80">
        <v>8.0113167430570759E-2</v>
      </c>
      <c r="I80">
        <f>H80*$G$10^$G$11</f>
        <v>0.15355753066729474</v>
      </c>
      <c r="K80" t="s">
        <v>246</v>
      </c>
      <c r="L80">
        <f>M48</f>
        <v>0</v>
      </c>
    </row>
    <row r="81" spans="1:12" x14ac:dyDescent="0.25">
      <c r="A81" s="55"/>
      <c r="B81" s="1" t="s">
        <v>231</v>
      </c>
      <c r="C81">
        <f>MAX(0,C43-(C62-C24))</f>
        <v>0.65416300000000005</v>
      </c>
      <c r="D81" s="1"/>
      <c r="E81" s="8"/>
      <c r="F81" s="1"/>
      <c r="G81" s="16" t="s">
        <v>257</v>
      </c>
      <c r="H81" s="16">
        <v>0.25916932959187278</v>
      </c>
      <c r="I81">
        <f>H81*$G$10^$G$11</f>
        <v>0.49676480849813143</v>
      </c>
      <c r="K81" s="16" t="s">
        <v>257</v>
      </c>
      <c r="L81" s="16">
        <f>M60</f>
        <v>0</v>
      </c>
    </row>
    <row r="82" spans="1:12" x14ac:dyDescent="0.25">
      <c r="A82" s="55"/>
      <c r="B82" t="s">
        <v>232</v>
      </c>
      <c r="C82">
        <f t="shared" ref="C82:C98" si="0">MAX(0,C44-(C63-C25))</f>
        <v>1.8161579999999999</v>
      </c>
      <c r="D82" s="1"/>
      <c r="E82" s="8"/>
      <c r="F82" s="1"/>
      <c r="G82" s="34"/>
      <c r="H82" s="34"/>
      <c r="I82" s="34"/>
      <c r="L82" s="34"/>
    </row>
    <row r="83" spans="1:12" x14ac:dyDescent="0.25">
      <c r="A83" s="55"/>
      <c r="B83" t="s">
        <v>233</v>
      </c>
      <c r="C83">
        <f t="shared" si="0"/>
        <v>0.25859100000000002</v>
      </c>
      <c r="D83" s="1"/>
      <c r="E83" s="8"/>
      <c r="F83" s="1"/>
      <c r="G83" s="34"/>
      <c r="H83" s="34"/>
      <c r="I83" s="34"/>
      <c r="L83" s="34"/>
    </row>
    <row r="84" spans="1:12" x14ac:dyDescent="0.25">
      <c r="A84" s="55"/>
      <c r="B84" t="s">
        <v>234</v>
      </c>
      <c r="C84">
        <f t="shared" si="0"/>
        <v>8.5773999999999989E-2</v>
      </c>
      <c r="D84" s="1"/>
      <c r="E84" s="8"/>
      <c r="F84" s="1"/>
      <c r="G84" s="34"/>
      <c r="H84" s="34"/>
      <c r="I84" s="34"/>
      <c r="L84" s="34"/>
    </row>
    <row r="85" spans="1:12" x14ac:dyDescent="0.25">
      <c r="A85" s="55"/>
      <c r="B85" t="s">
        <v>235</v>
      </c>
      <c r="C85">
        <f t="shared" si="0"/>
        <v>0.52709499999999998</v>
      </c>
      <c r="D85" s="1"/>
      <c r="E85" s="8"/>
      <c r="F85" s="1"/>
      <c r="G85" s="34"/>
      <c r="H85" s="34"/>
      <c r="I85" s="34"/>
      <c r="L85" s="34"/>
    </row>
    <row r="86" spans="1:12" x14ac:dyDescent="0.25">
      <c r="A86" s="55"/>
      <c r="B86" t="s">
        <v>236</v>
      </c>
      <c r="C86">
        <f t="shared" si="0"/>
        <v>0.74394199999999999</v>
      </c>
      <c r="D86" s="1"/>
      <c r="E86" s="8"/>
      <c r="F86" s="1"/>
      <c r="G86" s="34"/>
      <c r="H86" s="34"/>
      <c r="I86" s="34"/>
      <c r="L86" s="34"/>
    </row>
    <row r="87" spans="1:12" x14ac:dyDescent="0.25">
      <c r="A87" s="55"/>
      <c r="B87" t="s">
        <v>252</v>
      </c>
      <c r="C87">
        <f t="shared" si="0"/>
        <v>0.14697199999999999</v>
      </c>
      <c r="D87" s="1"/>
      <c r="E87" s="8"/>
      <c r="F87" s="1"/>
      <c r="G87" s="34"/>
      <c r="H87" s="34"/>
      <c r="I87" s="34"/>
      <c r="L87" s="34"/>
    </row>
    <row r="88" spans="1:12" x14ac:dyDescent="0.25">
      <c r="A88" s="55"/>
      <c r="B88" t="s">
        <v>237</v>
      </c>
      <c r="C88">
        <f t="shared" si="0"/>
        <v>0.127056</v>
      </c>
      <c r="D88" s="1"/>
      <c r="E88" s="8"/>
      <c r="F88" s="1"/>
      <c r="G88" s="34"/>
      <c r="H88" s="34"/>
      <c r="I88" s="34"/>
      <c r="L88" s="34"/>
    </row>
    <row r="89" spans="1:12" x14ac:dyDescent="0.25">
      <c r="A89" s="55"/>
      <c r="B89" t="s">
        <v>238</v>
      </c>
      <c r="C89">
        <f t="shared" si="0"/>
        <v>0.12078499999999999</v>
      </c>
      <c r="D89" s="1"/>
      <c r="E89" s="8"/>
      <c r="F89" s="1"/>
      <c r="G89" s="34"/>
      <c r="H89" s="34"/>
      <c r="I89" s="34"/>
      <c r="L89" s="34"/>
    </row>
    <row r="90" spans="1:12" x14ac:dyDescent="0.25">
      <c r="A90" s="55"/>
      <c r="B90" t="s">
        <v>240</v>
      </c>
      <c r="C90">
        <f t="shared" si="0"/>
        <v>1.8046E-2</v>
      </c>
      <c r="D90" s="1"/>
      <c r="E90" s="8"/>
      <c r="F90" s="1"/>
      <c r="G90" s="34"/>
      <c r="H90" s="34"/>
      <c r="I90" s="34"/>
      <c r="L90" s="34"/>
    </row>
    <row r="91" spans="1:12" x14ac:dyDescent="0.25">
      <c r="A91" s="55"/>
      <c r="B91" t="s">
        <v>239</v>
      </c>
      <c r="C91">
        <f t="shared" si="0"/>
        <v>3.7781000000000002E-2</v>
      </c>
      <c r="D91" s="1"/>
      <c r="E91" s="8"/>
      <c r="F91" s="1"/>
      <c r="G91" s="34"/>
      <c r="H91" s="34"/>
      <c r="I91" s="34"/>
      <c r="L91" s="34"/>
    </row>
    <row r="92" spans="1:12" x14ac:dyDescent="0.25">
      <c r="A92" s="55"/>
      <c r="B92" t="s">
        <v>241</v>
      </c>
      <c r="C92">
        <f t="shared" si="0"/>
        <v>5.0599999999999999E-2</v>
      </c>
      <c r="D92" s="1"/>
      <c r="E92" s="8"/>
      <c r="F92" s="1"/>
      <c r="G92" s="34"/>
      <c r="H92" s="34"/>
      <c r="I92" s="34"/>
      <c r="L92" s="34"/>
    </row>
    <row r="93" spans="1:12" x14ac:dyDescent="0.25">
      <c r="A93" s="55"/>
      <c r="B93" t="s">
        <v>242</v>
      </c>
      <c r="C93">
        <f t="shared" si="0"/>
        <v>9.614000000000001E-3</v>
      </c>
      <c r="D93" s="1"/>
      <c r="E93" s="8"/>
      <c r="F93" s="1"/>
      <c r="G93" s="34"/>
      <c r="H93" s="34"/>
      <c r="I93" s="34"/>
      <c r="L93" s="34"/>
    </row>
    <row r="94" spans="1:12" x14ac:dyDescent="0.25">
      <c r="A94" s="55"/>
      <c r="B94" t="s">
        <v>243</v>
      </c>
      <c r="C94">
        <f t="shared" si="0"/>
        <v>0</v>
      </c>
      <c r="D94" s="1"/>
      <c r="E94" s="8"/>
      <c r="F94" s="1"/>
      <c r="G94" s="34"/>
      <c r="H94" s="34"/>
      <c r="I94" s="34"/>
      <c r="L94" s="34"/>
    </row>
    <row r="95" spans="1:12" x14ac:dyDescent="0.25">
      <c r="A95" s="55"/>
      <c r="B95" t="s">
        <v>244</v>
      </c>
      <c r="C95">
        <f t="shared" si="0"/>
        <v>0.94201499999999994</v>
      </c>
      <c r="D95" s="1"/>
      <c r="E95" s="8"/>
      <c r="F95" s="1"/>
      <c r="G95" s="34"/>
      <c r="H95" s="34"/>
      <c r="I95" s="34"/>
      <c r="L95" s="34"/>
    </row>
    <row r="96" spans="1:12" x14ac:dyDescent="0.25">
      <c r="A96" s="55"/>
      <c r="B96" t="s">
        <v>245</v>
      </c>
      <c r="C96">
        <f t="shared" si="0"/>
        <v>0.12625500000000001</v>
      </c>
      <c r="D96" s="1"/>
      <c r="E96" s="8"/>
      <c r="F96" s="1"/>
      <c r="G96" s="34"/>
      <c r="H96" s="34"/>
      <c r="I96" s="34"/>
      <c r="L96" s="34"/>
    </row>
    <row r="97" spans="1:12" x14ac:dyDescent="0.25">
      <c r="A97" s="118"/>
      <c r="B97" t="s">
        <v>246</v>
      </c>
      <c r="C97">
        <f t="shared" si="0"/>
        <v>9.1226000000000002E-2</v>
      </c>
      <c r="D97" s="1"/>
      <c r="E97" s="8"/>
      <c r="F97" s="1"/>
      <c r="G97" s="34"/>
      <c r="H97" s="34"/>
      <c r="I97" s="34"/>
      <c r="L97" s="34"/>
    </row>
    <row r="98" spans="1:12" x14ac:dyDescent="0.25">
      <c r="A98" s="116"/>
      <c r="B98" s="16" t="s">
        <v>257</v>
      </c>
      <c r="C98" s="16">
        <f t="shared" si="0"/>
        <v>0.31579399999999996</v>
      </c>
      <c r="D98" s="1"/>
      <c r="E98" s="8"/>
      <c r="F98" s="1"/>
      <c r="G98" s="122"/>
      <c r="H98" s="8"/>
      <c r="I98" s="34"/>
      <c r="L98" s="34"/>
    </row>
    <row r="99" spans="1:12" x14ac:dyDescent="0.25">
      <c r="A99" s="136" t="s">
        <v>212</v>
      </c>
      <c r="B99" s="1" t="s">
        <v>81</v>
      </c>
      <c r="C99" s="138">
        <v>0.18405299999999999</v>
      </c>
      <c r="D99" s="1"/>
      <c r="E99" s="8"/>
      <c r="G99" s="34"/>
      <c r="H99" s="34"/>
      <c r="I99" s="34"/>
      <c r="L99" s="34"/>
    </row>
    <row r="100" spans="1:12" x14ac:dyDescent="0.25">
      <c r="A100" s="136"/>
      <c r="B100" s="1" t="s">
        <v>82</v>
      </c>
      <c r="C100" s="138">
        <v>0.21956400000000001</v>
      </c>
      <c r="D100" s="1"/>
      <c r="E100" s="8"/>
      <c r="G100" s="34"/>
      <c r="H100" s="34"/>
      <c r="I100" s="34"/>
      <c r="L100" s="34"/>
    </row>
    <row r="101" spans="1:12" x14ac:dyDescent="0.25">
      <c r="A101" s="136"/>
      <c r="B101" t="s">
        <v>131</v>
      </c>
      <c r="C101" s="138">
        <v>8.8508921166329232E-2</v>
      </c>
      <c r="D101" s="1"/>
      <c r="E101" s="8"/>
      <c r="G101" s="34"/>
      <c r="H101" s="34"/>
      <c r="I101" s="34"/>
      <c r="L101" s="34"/>
    </row>
    <row r="102" spans="1:12" x14ac:dyDescent="0.25">
      <c r="A102" s="136"/>
      <c r="B102" t="s">
        <v>130</v>
      </c>
      <c r="C102" s="138">
        <v>7.3200000000000001E-2</v>
      </c>
      <c r="D102" s="1"/>
      <c r="E102" s="8"/>
      <c r="G102" s="34"/>
      <c r="H102" s="34"/>
      <c r="I102" s="34"/>
      <c r="L102" s="34"/>
    </row>
    <row r="103" spans="1:12" x14ac:dyDescent="0.25">
      <c r="A103" s="136"/>
      <c r="B103" t="s">
        <v>83</v>
      </c>
      <c r="C103" s="138">
        <v>2.0060000000000001E-2</v>
      </c>
      <c r="D103" s="1"/>
      <c r="E103" s="8"/>
      <c r="G103" s="34"/>
      <c r="H103" s="34"/>
      <c r="I103" s="34"/>
      <c r="L103" s="34"/>
    </row>
    <row r="104" spans="1:12" x14ac:dyDescent="0.25">
      <c r="A104" s="136"/>
      <c r="B104" t="s">
        <v>84</v>
      </c>
      <c r="C104" s="138">
        <v>4.1230000000000003E-2</v>
      </c>
      <c r="D104" s="1"/>
      <c r="E104" s="8"/>
      <c r="G104" s="34"/>
      <c r="H104" s="34"/>
      <c r="I104" s="34"/>
      <c r="L104" s="34"/>
    </row>
    <row r="105" spans="1:12" x14ac:dyDescent="0.25">
      <c r="A105" s="136"/>
      <c r="B105" t="s">
        <v>85</v>
      </c>
      <c r="C105" s="138">
        <v>0.57777800000000001</v>
      </c>
      <c r="D105" s="1"/>
      <c r="E105" s="8"/>
      <c r="G105" s="34"/>
      <c r="H105" s="34"/>
      <c r="I105" s="34"/>
      <c r="L105" s="34"/>
    </row>
    <row r="106" spans="1:12" x14ac:dyDescent="0.25">
      <c r="A106" s="136"/>
      <c r="B106" t="s">
        <v>249</v>
      </c>
      <c r="C106" s="138">
        <v>6.8590999999999999E-2</v>
      </c>
      <c r="D106" s="1"/>
      <c r="E106" s="8"/>
      <c r="G106" s="34"/>
      <c r="H106" s="34"/>
      <c r="I106" s="34"/>
      <c r="L106" s="34"/>
    </row>
    <row r="107" spans="1:12" x14ac:dyDescent="0.25">
      <c r="A107" s="136"/>
      <c r="B107" t="s">
        <v>87</v>
      </c>
      <c r="C107" s="138">
        <v>1.592E-2</v>
      </c>
      <c r="D107" s="1"/>
      <c r="E107" s="8"/>
      <c r="G107" s="34"/>
      <c r="H107" s="34"/>
      <c r="I107" s="34"/>
      <c r="L107" s="34"/>
    </row>
    <row r="108" spans="1:12" x14ac:dyDescent="0.25">
      <c r="A108" s="136"/>
      <c r="B108" t="s">
        <v>88</v>
      </c>
      <c r="C108" s="138">
        <v>1.7208000000000001E-2</v>
      </c>
      <c r="D108" s="1"/>
      <c r="E108" s="8"/>
      <c r="G108" s="34"/>
      <c r="H108" s="34"/>
      <c r="I108" s="34"/>
      <c r="L108" s="34"/>
    </row>
    <row r="109" spans="1:12" x14ac:dyDescent="0.25">
      <c r="A109" s="136"/>
      <c r="B109" t="s">
        <v>89</v>
      </c>
      <c r="C109" s="138">
        <v>1.575E-2</v>
      </c>
      <c r="D109" s="1"/>
      <c r="E109" s="8"/>
      <c r="G109" s="34"/>
      <c r="H109" s="34"/>
      <c r="I109" s="34"/>
      <c r="L109" s="34"/>
    </row>
    <row r="110" spans="1:12" x14ac:dyDescent="0.25">
      <c r="A110" s="136"/>
      <c r="B110" t="s">
        <v>90</v>
      </c>
      <c r="C110" s="138">
        <v>1.15E-2</v>
      </c>
      <c r="D110" s="1"/>
      <c r="E110" s="8"/>
      <c r="G110" s="34"/>
      <c r="H110" s="34"/>
      <c r="I110" s="34"/>
      <c r="L110" s="34"/>
    </row>
    <row r="111" spans="1:12" x14ac:dyDescent="0.25">
      <c r="A111" s="136"/>
      <c r="B111" t="s">
        <v>91</v>
      </c>
      <c r="C111" s="138">
        <v>1.7500000000000002E-2</v>
      </c>
      <c r="D111" s="1"/>
      <c r="E111" s="8"/>
      <c r="G111" s="34"/>
      <c r="H111" s="34"/>
      <c r="I111" s="34"/>
      <c r="L111" s="34"/>
    </row>
    <row r="112" spans="1:12" x14ac:dyDescent="0.25">
      <c r="A112" s="136"/>
      <c r="B112" t="s">
        <v>92</v>
      </c>
      <c r="C112" s="138">
        <v>1.6650000000000002E-2</v>
      </c>
      <c r="D112" s="1"/>
      <c r="E112" s="8"/>
      <c r="G112" s="34"/>
      <c r="H112" s="34"/>
      <c r="I112" s="34"/>
      <c r="L112" s="34"/>
    </row>
    <row r="113" spans="1:12" x14ac:dyDescent="0.25">
      <c r="A113" s="136"/>
      <c r="B113" t="s">
        <v>222</v>
      </c>
      <c r="C113" s="138">
        <v>1.38E-2</v>
      </c>
      <c r="D113" s="1"/>
      <c r="E113" s="8"/>
      <c r="G113" s="34"/>
      <c r="H113" s="34"/>
      <c r="I113" s="34"/>
      <c r="L113" s="34"/>
    </row>
    <row r="114" spans="1:12" x14ac:dyDescent="0.25">
      <c r="A114" s="136"/>
      <c r="B114" t="s">
        <v>223</v>
      </c>
      <c r="C114" s="138">
        <v>0.29021807883367079</v>
      </c>
      <c r="D114" s="1"/>
      <c r="E114" s="8"/>
      <c r="G114" s="34"/>
      <c r="H114" s="34"/>
      <c r="I114" s="34"/>
      <c r="L114" s="34"/>
    </row>
    <row r="115" spans="1:12" x14ac:dyDescent="0.25">
      <c r="A115" s="136"/>
      <c r="B115" t="s">
        <v>224</v>
      </c>
      <c r="C115" s="138">
        <v>1.0177E-2</v>
      </c>
      <c r="D115" s="1"/>
      <c r="E115" s="8"/>
      <c r="G115" s="34"/>
      <c r="H115" s="34"/>
      <c r="I115" s="34"/>
      <c r="L115" s="34"/>
    </row>
    <row r="116" spans="1:12" x14ac:dyDescent="0.25">
      <c r="A116" s="136"/>
      <c r="B116" t="s">
        <v>225</v>
      </c>
      <c r="C116" s="138">
        <v>2.9614999999999999E-2</v>
      </c>
      <c r="D116" s="1"/>
      <c r="E116" s="8"/>
      <c r="G116" s="34"/>
      <c r="H116" s="34"/>
      <c r="I116" s="34"/>
      <c r="L116" s="34"/>
    </row>
    <row r="117" spans="1:12" x14ac:dyDescent="0.25">
      <c r="A117" s="136"/>
      <c r="B117" s="1" t="s">
        <v>255</v>
      </c>
      <c r="C117" s="138">
        <v>1.6316000000000001E-2</v>
      </c>
      <c r="D117" s="1"/>
      <c r="E117" s="8"/>
      <c r="G117" s="34"/>
      <c r="H117" s="34"/>
      <c r="I117" s="34"/>
      <c r="L117" s="34"/>
    </row>
    <row r="118" spans="1:12" x14ac:dyDescent="0.25">
      <c r="A118" s="136"/>
      <c r="B118" s="1" t="s">
        <v>230</v>
      </c>
      <c r="C118">
        <f>MAX(0,C42-(C99-C23))</f>
        <v>0</v>
      </c>
      <c r="D118" s="1"/>
      <c r="E118" s="8"/>
      <c r="G118" s="34"/>
      <c r="H118" s="34"/>
      <c r="I118" s="34"/>
      <c r="L118" s="34"/>
    </row>
    <row r="119" spans="1:12" x14ac:dyDescent="0.25">
      <c r="A119" s="136"/>
      <c r="B119" s="1" t="s">
        <v>231</v>
      </c>
      <c r="C119">
        <f>MAX(0,C43-(C100-C24))</f>
        <v>0.45416300000000004</v>
      </c>
      <c r="D119" s="1"/>
      <c r="E119" s="8"/>
      <c r="G119" s="34"/>
      <c r="H119" s="34"/>
      <c r="I119" s="34"/>
      <c r="L119" s="34"/>
    </row>
    <row r="120" spans="1:12" x14ac:dyDescent="0.25">
      <c r="A120" s="136"/>
      <c r="B120" t="s">
        <v>232</v>
      </c>
      <c r="C120">
        <f>MAX(0,C44-(C101-C25))</f>
        <v>1.7517510788336708</v>
      </c>
      <c r="D120" s="1"/>
      <c r="E120" s="8"/>
      <c r="G120" s="34"/>
      <c r="H120" s="34"/>
      <c r="I120" s="34"/>
      <c r="L120" s="34"/>
    </row>
    <row r="121" spans="1:12" x14ac:dyDescent="0.25">
      <c r="A121" s="136"/>
      <c r="B121" t="s">
        <v>233</v>
      </c>
      <c r="C121">
        <f>MAX(0,C45-(C102-C26))</f>
        <v>0.20859100000000003</v>
      </c>
      <c r="D121" s="1"/>
      <c r="E121" s="8"/>
      <c r="G121" s="34"/>
      <c r="H121" s="34"/>
      <c r="I121" s="34"/>
      <c r="L121" s="34"/>
    </row>
    <row r="122" spans="1:12" x14ac:dyDescent="0.25">
      <c r="A122" s="136"/>
      <c r="B122" t="s">
        <v>234</v>
      </c>
      <c r="C122">
        <f>MAX(0,C46-(C103-C27))</f>
        <v>8.5773999999999989E-2</v>
      </c>
      <c r="D122" s="1"/>
      <c r="E122" s="8"/>
      <c r="G122" s="34"/>
      <c r="H122" s="34"/>
      <c r="I122" s="34"/>
      <c r="L122" s="34"/>
    </row>
    <row r="123" spans="1:12" x14ac:dyDescent="0.25">
      <c r="A123" s="136"/>
      <c r="B123" t="s">
        <v>235</v>
      </c>
      <c r="C123">
        <f>MAX(0,C47-(C104-C28))</f>
        <v>0.50209499999999996</v>
      </c>
      <c r="D123" s="1"/>
      <c r="E123" s="8"/>
      <c r="G123" s="34"/>
      <c r="H123" s="34"/>
      <c r="I123" s="34"/>
      <c r="L123" s="34"/>
    </row>
    <row r="124" spans="1:12" x14ac:dyDescent="0.25">
      <c r="A124" s="136"/>
      <c r="B124" t="s">
        <v>236</v>
      </c>
      <c r="C124">
        <f>MAX(0,C48-(C105-C29))</f>
        <v>0.30014200000000002</v>
      </c>
      <c r="D124" s="1"/>
      <c r="E124" s="8"/>
      <c r="G124" s="34"/>
      <c r="H124" s="34"/>
      <c r="I124" s="34"/>
      <c r="L124" s="34"/>
    </row>
    <row r="125" spans="1:12" x14ac:dyDescent="0.25">
      <c r="A125" s="136"/>
      <c r="B125" t="s">
        <v>252</v>
      </c>
      <c r="C125">
        <f>MAX(0,C49-(C106-C30))</f>
        <v>0.121972</v>
      </c>
      <c r="D125" s="1"/>
      <c r="E125" s="8"/>
      <c r="G125" s="34"/>
      <c r="H125" s="34"/>
      <c r="I125" s="34"/>
      <c r="L125" s="34"/>
    </row>
    <row r="126" spans="1:12" x14ac:dyDescent="0.25">
      <c r="A126" s="136"/>
      <c r="B126" t="s">
        <v>237</v>
      </c>
      <c r="C126">
        <f>MAX(0,C50-(C107-C31))</f>
        <v>0.112056</v>
      </c>
      <c r="D126" s="1"/>
      <c r="E126" s="8"/>
      <c r="G126" s="34"/>
      <c r="H126" s="34"/>
      <c r="I126" s="34"/>
      <c r="L126" s="34"/>
    </row>
    <row r="127" spans="1:12" x14ac:dyDescent="0.25">
      <c r="A127" s="136"/>
      <c r="B127" t="s">
        <v>238</v>
      </c>
      <c r="C127">
        <f>MAX(0,C56-(C108-C32))</f>
        <v>0</v>
      </c>
      <c r="D127" s="1"/>
      <c r="E127" s="8"/>
      <c r="G127" s="34"/>
      <c r="H127" s="34"/>
      <c r="I127" s="34"/>
      <c r="L127" s="34"/>
    </row>
    <row r="128" spans="1:12" x14ac:dyDescent="0.25">
      <c r="A128" s="136"/>
      <c r="B128" t="s">
        <v>240</v>
      </c>
      <c r="C128">
        <f>MAX(0,C57-(C109-C33))</f>
        <v>0.96463999999999994</v>
      </c>
      <c r="D128" s="1"/>
      <c r="E128" s="8"/>
      <c r="L128" s="34"/>
    </row>
    <row r="129" spans="1:12" x14ac:dyDescent="0.25">
      <c r="A129" s="136"/>
      <c r="B129" t="s">
        <v>239</v>
      </c>
      <c r="C129">
        <f>MAX(0,C58-(C110-C34))</f>
        <v>0.12175500000000002</v>
      </c>
      <c r="D129" s="1"/>
      <c r="E129" s="8"/>
      <c r="L129" s="8"/>
    </row>
    <row r="130" spans="1:12" x14ac:dyDescent="0.25">
      <c r="A130" s="136"/>
      <c r="B130" t="s">
        <v>241</v>
      </c>
      <c r="C130">
        <f>MAX(0,C59-(C111-C35))</f>
        <v>8.3749000000000004E-2</v>
      </c>
      <c r="D130" s="1"/>
      <c r="E130" s="8"/>
      <c r="L130" s="34"/>
    </row>
    <row r="131" spans="1:12" x14ac:dyDescent="0.25">
      <c r="A131" s="136"/>
      <c r="B131" t="s">
        <v>242</v>
      </c>
      <c r="C131">
        <f>MAX(0,C60-(C112-C36))</f>
        <v>0.30315700000000001</v>
      </c>
      <c r="D131" s="1"/>
      <c r="E131" s="8"/>
      <c r="L131" s="34"/>
    </row>
    <row r="132" spans="1:12" x14ac:dyDescent="0.25">
      <c r="A132" s="136"/>
      <c r="B132" t="s">
        <v>243</v>
      </c>
      <c r="C132">
        <f>MAX(0,C61-(C113-C37))</f>
        <v>7.025300000000001E-2</v>
      </c>
      <c r="D132" s="1"/>
      <c r="E132" s="8"/>
      <c r="L132" s="34"/>
    </row>
    <row r="133" spans="1:12" x14ac:dyDescent="0.25">
      <c r="A133" s="136"/>
      <c r="B133" t="s">
        <v>244</v>
      </c>
      <c r="C133">
        <f>MAX(0,C62-(C114-C38))</f>
        <v>0</v>
      </c>
      <c r="D133" s="1"/>
      <c r="E133" s="8"/>
      <c r="L133" s="34"/>
    </row>
    <row r="134" spans="1:12" x14ac:dyDescent="0.25">
      <c r="A134" s="136"/>
      <c r="B134" t="s">
        <v>245</v>
      </c>
      <c r="C134">
        <f>MAX(0,C63-(C115-C39))</f>
        <v>1.8102E-2</v>
      </c>
      <c r="D134" s="1"/>
      <c r="E134" s="8"/>
      <c r="L134" s="34"/>
    </row>
    <row r="135" spans="1:12" x14ac:dyDescent="0.25">
      <c r="A135" s="136"/>
      <c r="B135" t="s">
        <v>246</v>
      </c>
      <c r="C135">
        <f>MAX(0,C64-(C116-C40))</f>
        <v>1.5677E-2</v>
      </c>
      <c r="D135" s="1"/>
      <c r="E135" s="8"/>
      <c r="L135" s="34"/>
    </row>
    <row r="136" spans="1:12" ht="12" thickBot="1" x14ac:dyDescent="0.3">
      <c r="A136" s="145"/>
      <c r="B136" s="16" t="s">
        <v>257</v>
      </c>
      <c r="C136" s="61">
        <f>MAX(0,C65-(C117-C41))</f>
        <v>1.6397000000000002E-2</v>
      </c>
      <c r="D136" s="1"/>
      <c r="E136" s="8"/>
      <c r="G136" s="1"/>
      <c r="H136" s="1"/>
      <c r="L136" s="34"/>
    </row>
    <row r="137" spans="1:12" x14ac:dyDescent="0.25">
      <c r="A137" s="56" t="s">
        <v>272</v>
      </c>
      <c r="B137" s="1" t="s">
        <v>81</v>
      </c>
      <c r="C137" s="138">
        <v>6.9979999999999999E-3</v>
      </c>
      <c r="D137" s="1"/>
      <c r="E137" s="8"/>
      <c r="G137" s="119"/>
      <c r="H137" s="8"/>
      <c r="L137" s="34"/>
    </row>
    <row r="138" spans="1:12" x14ac:dyDescent="0.25">
      <c r="A138" s="56"/>
      <c r="B138" s="1" t="s">
        <v>82</v>
      </c>
      <c r="C138" s="138">
        <v>4.1399999999999998E-4</v>
      </c>
      <c r="D138" s="1"/>
      <c r="E138" s="8"/>
      <c r="G138" s="1"/>
      <c r="H138" s="124"/>
      <c r="L138" s="34"/>
    </row>
    <row r="139" spans="1:12" x14ac:dyDescent="0.25">
      <c r="A139" s="56"/>
      <c r="B139" t="s">
        <v>131</v>
      </c>
      <c r="C139" s="138">
        <v>1.3816E-2</v>
      </c>
      <c r="D139" s="1"/>
      <c r="E139" s="8"/>
      <c r="G139" s="43"/>
      <c r="H139" s="124"/>
      <c r="L139" s="34"/>
    </row>
    <row r="140" spans="1:12" x14ac:dyDescent="0.25">
      <c r="A140" s="56"/>
      <c r="B140" t="s">
        <v>130</v>
      </c>
      <c r="C140" s="138">
        <v>1.1599999999999999E-2</v>
      </c>
      <c r="D140" s="1"/>
      <c r="E140" s="8"/>
      <c r="G140" s="43"/>
      <c r="H140" s="124"/>
      <c r="L140" s="34"/>
    </row>
    <row r="141" spans="1:12" x14ac:dyDescent="0.25">
      <c r="A141" s="56"/>
      <c r="B141" t="s">
        <v>83</v>
      </c>
      <c r="C141" s="138">
        <v>1.4200000000000001E-2</v>
      </c>
      <c r="D141" s="1"/>
      <c r="E141" s="8"/>
      <c r="G141" s="43"/>
      <c r="H141" s="129"/>
      <c r="L141" s="34"/>
    </row>
    <row r="142" spans="1:12" x14ac:dyDescent="0.25">
      <c r="A142" s="56"/>
      <c r="B142" t="s">
        <v>84</v>
      </c>
      <c r="C142" s="138">
        <v>1.01E-2</v>
      </c>
      <c r="D142" s="1"/>
      <c r="E142" s="8"/>
      <c r="L142" s="34"/>
    </row>
    <row r="143" spans="1:12" x14ac:dyDescent="0.25">
      <c r="A143" s="56"/>
      <c r="B143" t="s">
        <v>85</v>
      </c>
      <c r="C143" s="138">
        <v>2.8185999999999999E-2</v>
      </c>
      <c r="D143" s="1"/>
      <c r="E143" s="8"/>
      <c r="L143" s="34"/>
    </row>
    <row r="144" spans="1:12" x14ac:dyDescent="0.25">
      <c r="A144" s="56"/>
      <c r="B144" t="s">
        <v>249</v>
      </c>
      <c r="C144" s="138">
        <v>3.5980999999999999E-2</v>
      </c>
      <c r="D144" s="1"/>
      <c r="E144" s="8"/>
      <c r="L144" s="34"/>
    </row>
    <row r="145" spans="1:12" x14ac:dyDescent="0.25">
      <c r="A145" s="56"/>
      <c r="B145" t="s">
        <v>87</v>
      </c>
      <c r="C145" s="138">
        <v>6.2E-4</v>
      </c>
      <c r="D145" s="1"/>
      <c r="E145" s="8"/>
      <c r="L145" s="34"/>
    </row>
    <row r="146" spans="1:12" x14ac:dyDescent="0.25">
      <c r="A146" s="56"/>
      <c r="B146" t="s">
        <v>88</v>
      </c>
      <c r="C146" s="138">
        <v>2.0000000000000001E-4</v>
      </c>
      <c r="D146" s="1"/>
      <c r="E146" s="8"/>
      <c r="L146" s="34"/>
    </row>
    <row r="147" spans="1:12" x14ac:dyDescent="0.25">
      <c r="A147" s="56"/>
      <c r="B147" t="s">
        <v>89</v>
      </c>
      <c r="C147" s="138">
        <v>7.5000000000000002E-4</v>
      </c>
      <c r="D147" s="1"/>
      <c r="E147" s="8"/>
      <c r="L147" s="34"/>
    </row>
    <row r="148" spans="1:12" x14ac:dyDescent="0.25">
      <c r="A148" s="56"/>
      <c r="B148" t="s">
        <v>90</v>
      </c>
      <c r="C148" s="138">
        <v>1E-3</v>
      </c>
      <c r="D148" s="1"/>
      <c r="E148" s="8"/>
    </row>
    <row r="149" spans="1:12" x14ac:dyDescent="0.25">
      <c r="A149" s="56"/>
      <c r="B149" t="s">
        <v>91</v>
      </c>
      <c r="C149" s="138">
        <v>2.5000000000000001E-3</v>
      </c>
      <c r="D149" s="1"/>
      <c r="E149" s="8"/>
    </row>
    <row r="150" spans="1:12" x14ac:dyDescent="0.25">
      <c r="A150" s="56"/>
      <c r="B150" t="s">
        <v>92</v>
      </c>
      <c r="C150" s="138">
        <v>3.5E-4</v>
      </c>
      <c r="D150" s="1"/>
      <c r="E150" s="8"/>
    </row>
    <row r="151" spans="1:12" x14ac:dyDescent="0.25">
      <c r="A151" s="56"/>
      <c r="B151" t="s">
        <v>222</v>
      </c>
      <c r="C151" s="138">
        <v>0</v>
      </c>
      <c r="D151" s="1"/>
      <c r="E151" s="8"/>
    </row>
    <row r="152" spans="1:12" x14ac:dyDescent="0.25">
      <c r="A152" s="56"/>
      <c r="B152" t="s">
        <v>223</v>
      </c>
      <c r="C152" s="138">
        <v>1.7000000000000001E-2</v>
      </c>
      <c r="D152" s="1"/>
      <c r="E152" s="8"/>
    </row>
    <row r="153" spans="1:12" x14ac:dyDescent="0.25">
      <c r="A153" s="56"/>
      <c r="B153" t="s">
        <v>224</v>
      </c>
      <c r="C153" s="138">
        <v>4.1770000000000002E-3</v>
      </c>
      <c r="D153" s="1"/>
      <c r="E153" s="8"/>
    </row>
    <row r="154" spans="1:12" x14ac:dyDescent="0.25">
      <c r="A154" s="56"/>
      <c r="B154" t="s">
        <v>225</v>
      </c>
      <c r="C154" s="138">
        <v>2.2092000000000001E-2</v>
      </c>
      <c r="D154" s="1"/>
      <c r="E154" s="8"/>
    </row>
    <row r="155" spans="1:12" x14ac:dyDescent="0.25">
      <c r="A155" s="56"/>
      <c r="B155" s="1" t="s">
        <v>255</v>
      </c>
      <c r="C155" s="138">
        <v>1.2652999999999999E-2</v>
      </c>
      <c r="D155" s="1"/>
      <c r="E155" s="8"/>
    </row>
    <row r="156" spans="1:12" x14ac:dyDescent="0.25">
      <c r="A156" s="56"/>
      <c r="B156" s="1" t="s">
        <v>230</v>
      </c>
      <c r="C156">
        <v>0.13068645969327089</v>
      </c>
      <c r="D156" s="1"/>
      <c r="E156" s="8"/>
    </row>
    <row r="157" spans="1:12" x14ac:dyDescent="0.25">
      <c r="A157" s="56"/>
      <c r="B157" s="1" t="s">
        <v>231</v>
      </c>
      <c r="C157">
        <v>1.0020029406089401</v>
      </c>
      <c r="D157" s="1"/>
      <c r="E157" s="8"/>
    </row>
    <row r="158" spans="1:12" x14ac:dyDescent="0.25">
      <c r="A158" s="56"/>
      <c r="B158" t="s">
        <v>232</v>
      </c>
      <c r="C158">
        <v>2.5286572681036175</v>
      </c>
      <c r="D158" s="1"/>
      <c r="E158" s="8"/>
    </row>
    <row r="159" spans="1:12" x14ac:dyDescent="0.25">
      <c r="A159" s="56"/>
      <c r="B159" t="s">
        <v>233</v>
      </c>
      <c r="C159">
        <v>0.34114267766617651</v>
      </c>
      <c r="D159" s="1"/>
      <c r="E159" s="8"/>
    </row>
    <row r="160" spans="1:12" x14ac:dyDescent="0.25">
      <c r="A160" s="56"/>
      <c r="B160" t="s">
        <v>234</v>
      </c>
      <c r="C160">
        <v>0.12937113358477439</v>
      </c>
      <c r="D160" s="1"/>
      <c r="E160" s="8"/>
    </row>
    <row r="161" spans="1:5" x14ac:dyDescent="0.25">
      <c r="A161" s="56"/>
      <c r="B161" t="s">
        <v>235</v>
      </c>
      <c r="C161">
        <v>0.75282016179301703</v>
      </c>
      <c r="D161" s="1"/>
      <c r="E161" s="8"/>
    </row>
    <row r="162" spans="1:5" x14ac:dyDescent="0.25">
      <c r="A162" s="56"/>
      <c r="B162" t="s">
        <v>236</v>
      </c>
      <c r="C162">
        <v>1.1764313907542523</v>
      </c>
      <c r="D162" s="1"/>
      <c r="E162" s="8"/>
    </row>
    <row r="163" spans="1:5" x14ac:dyDescent="0.25">
      <c r="A163" s="56"/>
      <c r="B163" t="s">
        <v>252</v>
      </c>
      <c r="C163">
        <v>0.21824266726107772</v>
      </c>
      <c r="D163" s="1"/>
      <c r="E163" s="8"/>
    </row>
    <row r="164" spans="1:5" x14ac:dyDescent="0.25">
      <c r="A164" s="56"/>
      <c r="B164" t="s">
        <v>237</v>
      </c>
      <c r="C164">
        <v>0.17632058526656405</v>
      </c>
      <c r="D164" s="1"/>
      <c r="E164" s="8"/>
    </row>
    <row r="165" spans="1:5" x14ac:dyDescent="0.25">
      <c r="A165" s="56"/>
      <c r="B165" t="s">
        <v>238</v>
      </c>
      <c r="C165">
        <v>0.18042129858130249</v>
      </c>
      <c r="D165" s="1"/>
      <c r="E165" s="8"/>
    </row>
    <row r="166" spans="1:5" x14ac:dyDescent="0.25">
      <c r="A166" s="56"/>
      <c r="B166" t="s">
        <v>240</v>
      </c>
      <c r="C166">
        <v>3.1906499953305974E-2</v>
      </c>
      <c r="D166" s="1"/>
      <c r="E166" s="8"/>
    </row>
    <row r="167" spans="1:5" x14ac:dyDescent="0.25">
      <c r="A167" s="56"/>
      <c r="B167" t="s">
        <v>239</v>
      </c>
      <c r="C167">
        <v>5.2998903267920942E-2</v>
      </c>
      <c r="D167" s="1"/>
      <c r="E167" s="8"/>
    </row>
    <row r="168" spans="1:5" x14ac:dyDescent="0.25">
      <c r="A168" s="56"/>
      <c r="B168" t="s">
        <v>241</v>
      </c>
      <c r="C168">
        <v>7.6976542454387398E-2</v>
      </c>
      <c r="D168" s="1"/>
      <c r="E168" s="8"/>
    </row>
    <row r="169" spans="1:5" x14ac:dyDescent="0.25">
      <c r="A169" s="56"/>
      <c r="B169" t="s">
        <v>242</v>
      </c>
      <c r="C169">
        <v>2.2467776369776499E-2</v>
      </c>
      <c r="D169" s="1"/>
      <c r="E169" s="8"/>
    </row>
    <row r="170" spans="1:5" x14ac:dyDescent="0.25">
      <c r="A170" s="56"/>
      <c r="B170" t="s">
        <v>243</v>
      </c>
      <c r="C170">
        <v>6.3505647524869603E-3</v>
      </c>
      <c r="D170" s="1"/>
      <c r="E170" s="8"/>
    </row>
    <row r="171" spans="1:5" x14ac:dyDescent="0.25">
      <c r="A171" s="56"/>
      <c r="B171" t="s">
        <v>244</v>
      </c>
      <c r="C171">
        <v>1.356282375000289</v>
      </c>
      <c r="D171" s="1"/>
      <c r="E171" s="8"/>
    </row>
    <row r="172" spans="1:5" x14ac:dyDescent="0.25">
      <c r="A172" s="56"/>
      <c r="B172" t="s">
        <v>245</v>
      </c>
      <c r="C172">
        <v>0.18672085985828774</v>
      </c>
      <c r="D172" s="1"/>
      <c r="E172" s="8"/>
    </row>
    <row r="173" spans="1:5" x14ac:dyDescent="0.25">
      <c r="A173" s="56"/>
      <c r="B173" t="s">
        <v>246</v>
      </c>
      <c r="C173">
        <v>0.13671504659763131</v>
      </c>
      <c r="D173" s="1"/>
      <c r="E173" s="8"/>
    </row>
    <row r="174" spans="1:5" ht="12" thickBot="1" x14ac:dyDescent="0.3">
      <c r="A174" s="60"/>
      <c r="B174" s="16" t="s">
        <v>257</v>
      </c>
      <c r="C174" s="16">
        <v>0.44227869285703658</v>
      </c>
      <c r="D174" s="1"/>
      <c r="E174" s="8"/>
    </row>
    <row r="175" spans="1:5" x14ac:dyDescent="0.25">
      <c r="A175" s="55" t="s">
        <v>273</v>
      </c>
      <c r="B175" s="1" t="s">
        <v>81</v>
      </c>
      <c r="C175" s="138">
        <v>8.4053000000000003E-2</v>
      </c>
      <c r="D175" s="1"/>
      <c r="E175" s="8"/>
    </row>
    <row r="176" spans="1:5" x14ac:dyDescent="0.25">
      <c r="A176" s="55"/>
      <c r="B176" s="1" t="s">
        <v>82</v>
      </c>
      <c r="C176" s="138">
        <v>1.9564000000000002E-2</v>
      </c>
      <c r="D176" s="1"/>
      <c r="E176" s="8"/>
    </row>
    <row r="177" spans="1:5" x14ac:dyDescent="0.25">
      <c r="A177" s="55"/>
      <c r="B177" t="s">
        <v>131</v>
      </c>
      <c r="C177" s="138">
        <v>2.4101999999999998E-2</v>
      </c>
      <c r="D177" s="1"/>
      <c r="E177" s="8"/>
    </row>
    <row r="178" spans="1:5" x14ac:dyDescent="0.25">
      <c r="A178" s="55"/>
      <c r="B178" t="s">
        <v>130</v>
      </c>
      <c r="C178" s="138">
        <v>2.3199999999999998E-2</v>
      </c>
      <c r="D178" s="1"/>
      <c r="E178" s="8"/>
    </row>
    <row r="179" spans="1:5" x14ac:dyDescent="0.25">
      <c r="A179" s="55"/>
      <c r="B179" t="s">
        <v>83</v>
      </c>
      <c r="C179" s="138">
        <v>2.0060000000000001E-2</v>
      </c>
      <c r="D179" s="1"/>
      <c r="E179" s="8"/>
    </row>
    <row r="180" spans="1:5" x14ac:dyDescent="0.25">
      <c r="A180" s="55"/>
      <c r="B180" t="s">
        <v>84</v>
      </c>
      <c r="C180" s="138">
        <v>1.6230000000000001E-2</v>
      </c>
      <c r="D180" s="1"/>
      <c r="E180" s="8"/>
    </row>
    <row r="181" spans="1:5" x14ac:dyDescent="0.25">
      <c r="A181" s="55"/>
      <c r="B181" t="s">
        <v>85</v>
      </c>
      <c r="C181" s="138">
        <v>0.13397800000000001</v>
      </c>
      <c r="D181" s="1"/>
      <c r="E181" s="8"/>
    </row>
    <row r="182" spans="1:5" x14ac:dyDescent="0.25">
      <c r="A182" s="55"/>
      <c r="B182" t="s">
        <v>249</v>
      </c>
      <c r="C182" s="138">
        <v>4.3590999999999998E-2</v>
      </c>
      <c r="D182" s="1"/>
      <c r="E182" s="8"/>
    </row>
    <row r="183" spans="1:5" x14ac:dyDescent="0.25">
      <c r="A183" s="55"/>
      <c r="B183" t="s">
        <v>87</v>
      </c>
      <c r="C183" s="138">
        <v>9.2000000000000003E-4</v>
      </c>
      <c r="D183" s="1"/>
      <c r="E183" s="8"/>
    </row>
    <row r="184" spans="1:5" x14ac:dyDescent="0.25">
      <c r="A184" s="55"/>
      <c r="B184" t="s">
        <v>88</v>
      </c>
      <c r="C184" s="138">
        <v>7.208E-3</v>
      </c>
      <c r="D184" s="1"/>
      <c r="E184" s="8"/>
    </row>
    <row r="185" spans="1:5" x14ac:dyDescent="0.25">
      <c r="A185" s="55"/>
      <c r="B185" t="s">
        <v>89</v>
      </c>
      <c r="C185" s="138">
        <v>5.7499999999999999E-3</v>
      </c>
      <c r="D185" s="1"/>
      <c r="E185" s="8"/>
    </row>
    <row r="186" spans="1:5" x14ac:dyDescent="0.25">
      <c r="A186" s="55"/>
      <c r="B186" t="s">
        <v>90</v>
      </c>
      <c r="C186" s="138">
        <v>1.5E-3</v>
      </c>
      <c r="D186" s="1"/>
      <c r="E186" s="8"/>
    </row>
    <row r="187" spans="1:5" x14ac:dyDescent="0.25">
      <c r="A187" s="55"/>
      <c r="B187" t="s">
        <v>91</v>
      </c>
      <c r="C187" s="138">
        <v>7.4999999999999997E-3</v>
      </c>
      <c r="D187" s="1"/>
      <c r="E187" s="8"/>
    </row>
    <row r="188" spans="1:5" x14ac:dyDescent="0.25">
      <c r="A188" s="55"/>
      <c r="B188" t="s">
        <v>92</v>
      </c>
      <c r="C188" s="138">
        <v>6.6499999999999997E-3</v>
      </c>
      <c r="D188" s="1"/>
      <c r="E188" s="8"/>
    </row>
    <row r="189" spans="1:5" x14ac:dyDescent="0.25">
      <c r="A189" s="55"/>
      <c r="B189" t="s">
        <v>222</v>
      </c>
      <c r="C189" s="138">
        <v>1.38E-2</v>
      </c>
      <c r="D189" s="1"/>
      <c r="E189" s="8"/>
    </row>
    <row r="190" spans="1:5" x14ac:dyDescent="0.25">
      <c r="A190" s="55"/>
      <c r="B190" t="s">
        <v>223</v>
      </c>
      <c r="C190" s="138">
        <v>5.4625E-2</v>
      </c>
      <c r="D190" s="1"/>
      <c r="E190" s="8"/>
    </row>
    <row r="191" spans="1:5" x14ac:dyDescent="0.25">
      <c r="A191" s="55"/>
      <c r="B191" t="s">
        <v>224</v>
      </c>
      <c r="C191" s="138">
        <v>1.0177E-2</v>
      </c>
      <c r="D191" s="1"/>
      <c r="E191" s="8"/>
    </row>
    <row r="192" spans="1:5" x14ac:dyDescent="0.25">
      <c r="A192" s="55"/>
      <c r="B192" t="s">
        <v>225</v>
      </c>
      <c r="C192" s="138">
        <v>2.9614999999999999E-2</v>
      </c>
      <c r="D192" s="1"/>
      <c r="E192" s="8"/>
    </row>
    <row r="193" spans="1:5" x14ac:dyDescent="0.25">
      <c r="A193" s="55"/>
      <c r="B193" s="1" t="s">
        <v>255</v>
      </c>
      <c r="C193" s="138">
        <v>1.6316000000000001E-2</v>
      </c>
      <c r="D193" s="1"/>
      <c r="E193" s="8"/>
    </row>
    <row r="194" spans="1:5" x14ac:dyDescent="0.25">
      <c r="A194" s="55"/>
      <c r="B194" s="1" t="s">
        <v>230</v>
      </c>
      <c r="C194">
        <f>MAX(0,C156-(C175-C137))</f>
        <v>5.3631459693270891E-2</v>
      </c>
      <c r="D194" s="1"/>
      <c r="E194" s="8"/>
    </row>
    <row r="195" spans="1:5" x14ac:dyDescent="0.25">
      <c r="A195" s="55"/>
      <c r="B195" s="1" t="s">
        <v>231</v>
      </c>
      <c r="C195">
        <f t="shared" ref="C195:C212" si="1">MAX(0,C157-(C176-C138))</f>
        <v>0.98285294060894013</v>
      </c>
      <c r="D195" s="1"/>
      <c r="E195" s="8"/>
    </row>
    <row r="196" spans="1:5" x14ac:dyDescent="0.25">
      <c r="A196" s="55"/>
      <c r="B196" t="s">
        <v>232</v>
      </c>
      <c r="C196">
        <f>MAX(0,C158-(C177-C139))</f>
        <v>2.5183712681036177</v>
      </c>
      <c r="D196" s="1"/>
      <c r="E196" s="8"/>
    </row>
    <row r="197" spans="1:5" x14ac:dyDescent="0.25">
      <c r="A197" s="55"/>
      <c r="B197" t="s">
        <v>233</v>
      </c>
      <c r="C197">
        <f t="shared" si="1"/>
        <v>0.32954267766617651</v>
      </c>
      <c r="D197" s="1"/>
      <c r="E197" s="8"/>
    </row>
    <row r="198" spans="1:5" x14ac:dyDescent="0.25">
      <c r="A198" s="55"/>
      <c r="B198" t="s">
        <v>234</v>
      </c>
      <c r="C198">
        <f t="shared" si="1"/>
        <v>0.12351113358477439</v>
      </c>
      <c r="D198" s="1"/>
      <c r="E198" s="8"/>
    </row>
    <row r="199" spans="1:5" x14ac:dyDescent="0.25">
      <c r="A199" s="55"/>
      <c r="B199" t="s">
        <v>235</v>
      </c>
      <c r="C199">
        <f t="shared" si="1"/>
        <v>0.74669016179301706</v>
      </c>
      <c r="D199" s="1"/>
      <c r="E199" s="8"/>
    </row>
    <row r="200" spans="1:5" x14ac:dyDescent="0.25">
      <c r="A200" s="55"/>
      <c r="B200" t="s">
        <v>236</v>
      </c>
      <c r="C200">
        <f t="shared" si="1"/>
        <v>1.0706393907542522</v>
      </c>
      <c r="D200" s="1"/>
      <c r="E200" s="8"/>
    </row>
    <row r="201" spans="1:5" x14ac:dyDescent="0.25">
      <c r="A201" s="55"/>
      <c r="B201" t="s">
        <v>252</v>
      </c>
      <c r="C201">
        <f t="shared" si="1"/>
        <v>0.21063266726107771</v>
      </c>
      <c r="D201" s="1"/>
      <c r="E201" s="8"/>
    </row>
    <row r="202" spans="1:5" x14ac:dyDescent="0.25">
      <c r="A202" s="55"/>
      <c r="B202" t="s">
        <v>237</v>
      </c>
      <c r="C202">
        <f t="shared" si="1"/>
        <v>0.17602058526656406</v>
      </c>
      <c r="D202" s="1"/>
      <c r="E202" s="8"/>
    </row>
    <row r="203" spans="1:5" x14ac:dyDescent="0.25">
      <c r="A203" s="55"/>
      <c r="B203" t="s">
        <v>238</v>
      </c>
      <c r="C203">
        <f t="shared" si="1"/>
        <v>0.1734132985813025</v>
      </c>
      <c r="D203" s="1"/>
      <c r="E203" s="8"/>
    </row>
    <row r="204" spans="1:5" x14ac:dyDescent="0.25">
      <c r="A204" s="55"/>
      <c r="B204" t="s">
        <v>240</v>
      </c>
      <c r="C204">
        <f t="shared" si="1"/>
        <v>2.6906499953305973E-2</v>
      </c>
      <c r="D204" s="1"/>
      <c r="E204" s="8"/>
    </row>
    <row r="205" spans="1:5" x14ac:dyDescent="0.25">
      <c r="A205" s="55"/>
      <c r="B205" t="s">
        <v>239</v>
      </c>
      <c r="C205">
        <f t="shared" si="1"/>
        <v>5.2498903267920942E-2</v>
      </c>
      <c r="D205" s="1"/>
      <c r="E205" s="8"/>
    </row>
    <row r="206" spans="1:5" x14ac:dyDescent="0.25">
      <c r="A206" s="55"/>
      <c r="B206" t="s">
        <v>241</v>
      </c>
      <c r="C206">
        <f t="shared" si="1"/>
        <v>7.1976542454387393E-2</v>
      </c>
      <c r="D206" s="1"/>
      <c r="E206" s="8"/>
    </row>
    <row r="207" spans="1:5" x14ac:dyDescent="0.25">
      <c r="A207" s="55"/>
      <c r="B207" t="s">
        <v>242</v>
      </c>
      <c r="C207">
        <f t="shared" si="1"/>
        <v>1.6167776369776499E-2</v>
      </c>
      <c r="D207" s="1"/>
      <c r="E207" s="8"/>
    </row>
    <row r="208" spans="1:5" x14ac:dyDescent="0.25">
      <c r="A208" s="55"/>
      <c r="B208" t="s">
        <v>243</v>
      </c>
      <c r="C208">
        <f t="shared" si="1"/>
        <v>0</v>
      </c>
      <c r="D208" s="1"/>
      <c r="E208" s="8"/>
    </row>
    <row r="209" spans="1:5" x14ac:dyDescent="0.25">
      <c r="A209" s="55"/>
      <c r="B209" t="s">
        <v>244</v>
      </c>
      <c r="C209">
        <f t="shared" si="1"/>
        <v>1.318657375000289</v>
      </c>
      <c r="D209" s="1"/>
      <c r="E209" s="8"/>
    </row>
    <row r="210" spans="1:5" x14ac:dyDescent="0.25">
      <c r="A210" s="55"/>
      <c r="B210" t="s">
        <v>245</v>
      </c>
      <c r="C210">
        <f t="shared" si="1"/>
        <v>0.18072085985828773</v>
      </c>
      <c r="D210" s="1"/>
      <c r="E210" s="8"/>
    </row>
    <row r="211" spans="1:5" x14ac:dyDescent="0.25">
      <c r="A211" s="118"/>
      <c r="B211" t="s">
        <v>246</v>
      </c>
      <c r="C211">
        <f t="shared" si="1"/>
        <v>0.12919204659763131</v>
      </c>
      <c r="D211" s="1"/>
      <c r="E211" s="8"/>
    </row>
    <row r="212" spans="1:5" x14ac:dyDescent="0.25">
      <c r="A212" s="116"/>
      <c r="B212" s="16" t="s">
        <v>257</v>
      </c>
      <c r="C212" s="16">
        <f t="shared" si="1"/>
        <v>0.43861569285703655</v>
      </c>
      <c r="D212" s="1"/>
      <c r="E212" s="8"/>
    </row>
    <row r="213" spans="1:5" x14ac:dyDescent="0.25">
      <c r="A213" s="136" t="s">
        <v>274</v>
      </c>
      <c r="B213" s="1" t="s">
        <v>81</v>
      </c>
      <c r="C213" s="138">
        <v>0.18405299999999999</v>
      </c>
      <c r="D213" s="1"/>
      <c r="E213" s="8"/>
    </row>
    <row r="214" spans="1:5" x14ac:dyDescent="0.25">
      <c r="A214" s="136"/>
      <c r="B214" s="1" t="s">
        <v>82</v>
      </c>
      <c r="C214" s="138">
        <v>0.21956400000000001</v>
      </c>
      <c r="D214" s="1"/>
      <c r="E214" s="8"/>
    </row>
    <row r="215" spans="1:5" x14ac:dyDescent="0.25">
      <c r="A215" s="136"/>
      <c r="B215" t="s">
        <v>131</v>
      </c>
      <c r="C215" s="138">
        <v>8.8508921166329232E-2</v>
      </c>
      <c r="D215" s="1"/>
      <c r="E215" s="8"/>
    </row>
    <row r="216" spans="1:5" x14ac:dyDescent="0.25">
      <c r="A216" s="136"/>
      <c r="B216" t="s">
        <v>130</v>
      </c>
      <c r="C216" s="138">
        <v>7.3200000000000001E-2</v>
      </c>
      <c r="D216" s="1"/>
      <c r="E216" s="8"/>
    </row>
    <row r="217" spans="1:5" x14ac:dyDescent="0.25">
      <c r="A217" s="136"/>
      <c r="B217" t="s">
        <v>83</v>
      </c>
      <c r="C217" s="138">
        <v>2.0060000000000001E-2</v>
      </c>
      <c r="D217" s="1"/>
      <c r="E217" s="8"/>
    </row>
    <row r="218" spans="1:5" x14ac:dyDescent="0.25">
      <c r="A218" s="136"/>
      <c r="B218" t="s">
        <v>84</v>
      </c>
      <c r="C218" s="138">
        <v>4.1230000000000003E-2</v>
      </c>
      <c r="D218" s="1"/>
      <c r="E218" s="8"/>
    </row>
    <row r="219" spans="1:5" x14ac:dyDescent="0.25">
      <c r="A219" s="136"/>
      <c r="B219" t="s">
        <v>85</v>
      </c>
      <c r="C219" s="138">
        <v>0.57777800000000001</v>
      </c>
      <c r="D219" s="1"/>
      <c r="E219" s="8"/>
    </row>
    <row r="220" spans="1:5" x14ac:dyDescent="0.25">
      <c r="A220" s="136"/>
      <c r="B220" t="s">
        <v>249</v>
      </c>
      <c r="C220" s="138">
        <v>6.8590999999999999E-2</v>
      </c>
      <c r="D220" s="1"/>
      <c r="E220" s="8"/>
    </row>
    <row r="221" spans="1:5" x14ac:dyDescent="0.25">
      <c r="A221" s="136"/>
      <c r="B221" t="s">
        <v>87</v>
      </c>
      <c r="C221" s="138">
        <v>1.592E-2</v>
      </c>
      <c r="D221" s="1"/>
      <c r="E221" s="8"/>
    </row>
    <row r="222" spans="1:5" x14ac:dyDescent="0.25">
      <c r="A222" s="136"/>
      <c r="B222" t="s">
        <v>88</v>
      </c>
      <c r="C222" s="138">
        <v>1.7208000000000001E-2</v>
      </c>
      <c r="D222" s="1"/>
      <c r="E222" s="8"/>
    </row>
    <row r="223" spans="1:5" x14ac:dyDescent="0.25">
      <c r="A223" s="136"/>
      <c r="B223" t="s">
        <v>89</v>
      </c>
      <c r="C223" s="138">
        <v>1.575E-2</v>
      </c>
      <c r="D223" s="1"/>
      <c r="E223" s="8"/>
    </row>
    <row r="224" spans="1:5" x14ac:dyDescent="0.25">
      <c r="A224" s="136"/>
      <c r="B224" t="s">
        <v>90</v>
      </c>
      <c r="C224" s="138">
        <v>1.15E-2</v>
      </c>
      <c r="D224" s="1"/>
      <c r="E224" s="8"/>
    </row>
    <row r="225" spans="1:5" x14ac:dyDescent="0.25">
      <c r="A225" s="136"/>
      <c r="B225" t="s">
        <v>91</v>
      </c>
      <c r="C225" s="138">
        <v>1.7500000000000002E-2</v>
      </c>
      <c r="D225" s="1"/>
      <c r="E225" s="8"/>
    </row>
    <row r="226" spans="1:5" x14ac:dyDescent="0.25">
      <c r="A226" s="136"/>
      <c r="B226" t="s">
        <v>92</v>
      </c>
      <c r="C226" s="138">
        <v>1.6650000000000002E-2</v>
      </c>
      <c r="D226" s="1"/>
      <c r="E226" s="8"/>
    </row>
    <row r="227" spans="1:5" x14ac:dyDescent="0.25">
      <c r="A227" s="136"/>
      <c r="B227" t="s">
        <v>222</v>
      </c>
      <c r="C227" s="138">
        <v>1.38E-2</v>
      </c>
      <c r="D227" s="1"/>
      <c r="E227" s="8"/>
    </row>
    <row r="228" spans="1:5" x14ac:dyDescent="0.25">
      <c r="A228" s="136"/>
      <c r="B228" t="s">
        <v>223</v>
      </c>
      <c r="C228" s="138">
        <v>0.29021807883367079</v>
      </c>
      <c r="D228" s="1"/>
      <c r="E228" s="8"/>
    </row>
    <row r="229" spans="1:5" x14ac:dyDescent="0.25">
      <c r="A229" s="136"/>
      <c r="B229" t="s">
        <v>224</v>
      </c>
      <c r="C229" s="138">
        <v>1.0177E-2</v>
      </c>
      <c r="D229" s="1"/>
      <c r="E229" s="8"/>
    </row>
    <row r="230" spans="1:5" x14ac:dyDescent="0.25">
      <c r="A230" s="136"/>
      <c r="B230" t="s">
        <v>225</v>
      </c>
      <c r="C230" s="138">
        <v>2.9614999999999999E-2</v>
      </c>
      <c r="D230" s="1"/>
      <c r="E230" s="8"/>
    </row>
    <row r="231" spans="1:5" x14ac:dyDescent="0.25">
      <c r="A231" s="136"/>
      <c r="B231" s="1" t="s">
        <v>255</v>
      </c>
      <c r="C231" s="138">
        <v>1.6316000000000001E-2</v>
      </c>
      <c r="D231" s="1"/>
      <c r="E231" s="8"/>
    </row>
    <row r="232" spans="1:5" x14ac:dyDescent="0.25">
      <c r="A232" s="136"/>
      <c r="B232" s="1" t="s">
        <v>230</v>
      </c>
      <c r="C232">
        <f>MAX(0,C156-(C213-C137))</f>
        <v>0</v>
      </c>
      <c r="D232" s="1"/>
      <c r="E232" s="8"/>
    </row>
    <row r="233" spans="1:5" x14ac:dyDescent="0.25">
      <c r="A233" s="136"/>
      <c r="B233" s="1" t="s">
        <v>231</v>
      </c>
      <c r="C233">
        <f t="shared" ref="C233:C240" si="2">MAX(0,C157-(C214-C138))</f>
        <v>0.78285294060894017</v>
      </c>
      <c r="D233" s="1"/>
      <c r="E233" s="8"/>
    </row>
    <row r="234" spans="1:5" x14ac:dyDescent="0.25">
      <c r="A234" s="136"/>
      <c r="B234" t="s">
        <v>232</v>
      </c>
      <c r="C234">
        <f t="shared" si="2"/>
        <v>2.4539643469372883</v>
      </c>
      <c r="D234" s="1"/>
      <c r="E234" s="8"/>
    </row>
    <row r="235" spans="1:5" x14ac:dyDescent="0.25">
      <c r="A235" s="136"/>
      <c r="B235" t="s">
        <v>233</v>
      </c>
      <c r="C235">
        <f t="shared" si="2"/>
        <v>0.27954267766617652</v>
      </c>
      <c r="D235" s="1"/>
      <c r="E235" s="8"/>
    </row>
    <row r="236" spans="1:5" x14ac:dyDescent="0.25">
      <c r="A236" s="136"/>
      <c r="B236" t="s">
        <v>234</v>
      </c>
      <c r="C236">
        <f t="shared" si="2"/>
        <v>0.12351113358477439</v>
      </c>
      <c r="D236" s="1"/>
      <c r="E236" s="8"/>
    </row>
    <row r="237" spans="1:5" x14ac:dyDescent="0.25">
      <c r="A237" s="136"/>
      <c r="B237" t="s">
        <v>235</v>
      </c>
      <c r="C237">
        <f t="shared" si="2"/>
        <v>0.72169016179301704</v>
      </c>
      <c r="D237" s="1"/>
      <c r="E237" s="8"/>
    </row>
    <row r="238" spans="1:5" x14ac:dyDescent="0.25">
      <c r="A238" s="136"/>
      <c r="B238" t="s">
        <v>236</v>
      </c>
      <c r="C238">
        <f t="shared" si="2"/>
        <v>0.62683939075425232</v>
      </c>
      <c r="D238" s="1"/>
      <c r="E238" s="8"/>
    </row>
    <row r="239" spans="1:5" x14ac:dyDescent="0.25">
      <c r="A239" s="136"/>
      <c r="B239" t="s">
        <v>252</v>
      </c>
      <c r="C239">
        <f t="shared" si="2"/>
        <v>0.18563266726107772</v>
      </c>
      <c r="D239" s="1"/>
      <c r="E239" s="8"/>
    </row>
    <row r="240" spans="1:5" x14ac:dyDescent="0.25">
      <c r="A240" s="136"/>
      <c r="B240" t="s">
        <v>237</v>
      </c>
      <c r="C240">
        <f t="shared" si="2"/>
        <v>0.16102058526656404</v>
      </c>
      <c r="D240" s="1"/>
      <c r="E240" s="8"/>
    </row>
    <row r="241" spans="1:5" x14ac:dyDescent="0.25">
      <c r="A241" s="136"/>
      <c r="B241" t="s">
        <v>238</v>
      </c>
      <c r="C241">
        <f t="shared" ref="C241:C250" si="3">MAX(0,C170-(C222-C146))</f>
        <v>0</v>
      </c>
      <c r="D241" s="1"/>
      <c r="E241" s="8"/>
    </row>
    <row r="242" spans="1:5" x14ac:dyDescent="0.25">
      <c r="A242" s="136"/>
      <c r="B242" t="s">
        <v>240</v>
      </c>
      <c r="C242">
        <f t="shared" si="3"/>
        <v>1.3412823750002891</v>
      </c>
      <c r="D242" s="1"/>
      <c r="E242" s="8"/>
    </row>
    <row r="243" spans="1:5" x14ac:dyDescent="0.25">
      <c r="A243" s="136"/>
      <c r="B243" t="s">
        <v>239</v>
      </c>
      <c r="C243">
        <f t="shared" si="3"/>
        <v>0.17622085985828773</v>
      </c>
      <c r="D243" s="1"/>
      <c r="E243" s="8"/>
    </row>
    <row r="244" spans="1:5" x14ac:dyDescent="0.25">
      <c r="A244" s="136"/>
      <c r="B244" t="s">
        <v>241</v>
      </c>
      <c r="C244">
        <f t="shared" si="3"/>
        <v>0.12171504659763131</v>
      </c>
      <c r="D244" s="1"/>
      <c r="E244" s="8"/>
    </row>
    <row r="245" spans="1:5" x14ac:dyDescent="0.25">
      <c r="A245" s="136"/>
      <c r="B245" t="s">
        <v>242</v>
      </c>
      <c r="C245">
        <f t="shared" si="3"/>
        <v>0.4259786928570366</v>
      </c>
      <c r="D245" s="1"/>
      <c r="E245" s="8"/>
    </row>
    <row r="246" spans="1:5" x14ac:dyDescent="0.25">
      <c r="A246" s="136"/>
      <c r="B246" t="s">
        <v>243</v>
      </c>
      <c r="C246">
        <f t="shared" si="3"/>
        <v>7.025300000000001E-2</v>
      </c>
      <c r="D246" s="1"/>
      <c r="E246" s="8"/>
    </row>
    <row r="247" spans="1:5" x14ac:dyDescent="0.25">
      <c r="A247" s="136"/>
      <c r="B247" t="s">
        <v>244</v>
      </c>
      <c r="C247">
        <f t="shared" si="3"/>
        <v>0</v>
      </c>
      <c r="D247" s="1"/>
      <c r="E247" s="8"/>
    </row>
    <row r="248" spans="1:5" x14ac:dyDescent="0.25">
      <c r="A248" s="136"/>
      <c r="B248" t="s">
        <v>245</v>
      </c>
      <c r="C248">
        <f t="shared" si="3"/>
        <v>1.8102E-2</v>
      </c>
      <c r="D248" s="1"/>
      <c r="E248" s="8"/>
    </row>
    <row r="249" spans="1:5" x14ac:dyDescent="0.25">
      <c r="A249" s="136"/>
      <c r="B249" t="s">
        <v>246</v>
      </c>
      <c r="C249">
        <f t="shared" si="3"/>
        <v>1.5677E-2</v>
      </c>
      <c r="D249" s="1"/>
      <c r="E249" s="8"/>
    </row>
    <row r="250" spans="1:5" x14ac:dyDescent="0.25">
      <c r="A250" s="152"/>
      <c r="B250" s="16" t="s">
        <v>257</v>
      </c>
      <c r="C250" s="16">
        <f t="shared" si="3"/>
        <v>1.6397000000000002E-2</v>
      </c>
      <c r="D250" s="1"/>
      <c r="E250" s="8"/>
    </row>
    <row r="251" spans="1:5" x14ac:dyDescent="0.25">
      <c r="A251" s="56" t="s">
        <v>308</v>
      </c>
      <c r="B251" s="1" t="s">
        <v>81</v>
      </c>
      <c r="C251" s="138">
        <v>6.9979999999999999E-3</v>
      </c>
      <c r="D251" s="1"/>
      <c r="E251" s="8"/>
    </row>
    <row r="252" spans="1:5" x14ac:dyDescent="0.25">
      <c r="A252" s="56"/>
      <c r="B252" s="1" t="s">
        <v>82</v>
      </c>
      <c r="C252" s="138">
        <v>4.1399999999999998E-4</v>
      </c>
      <c r="D252" s="1"/>
      <c r="E252" s="8"/>
    </row>
    <row r="253" spans="1:5" x14ac:dyDescent="0.25">
      <c r="A253" s="56"/>
      <c r="B253" t="s">
        <v>131</v>
      </c>
      <c r="C253" s="138">
        <v>1.3816E-2</v>
      </c>
      <c r="D253" s="1"/>
      <c r="E253" s="8"/>
    </row>
    <row r="254" spans="1:5" x14ac:dyDescent="0.25">
      <c r="A254" s="56"/>
      <c r="B254" t="s">
        <v>130</v>
      </c>
      <c r="C254" s="138">
        <v>1.1599999999999999E-2</v>
      </c>
      <c r="D254" s="1"/>
      <c r="E254" s="8"/>
    </row>
    <row r="255" spans="1:5" x14ac:dyDescent="0.25">
      <c r="A255" s="56"/>
      <c r="B255" t="s">
        <v>83</v>
      </c>
      <c r="C255" s="138">
        <v>1.4200000000000001E-2</v>
      </c>
      <c r="D255" s="1"/>
      <c r="E255" s="8"/>
    </row>
    <row r="256" spans="1:5" x14ac:dyDescent="0.25">
      <c r="A256" s="56"/>
      <c r="B256" t="s">
        <v>84</v>
      </c>
      <c r="C256" s="138">
        <v>1.01E-2</v>
      </c>
      <c r="D256" s="1"/>
      <c r="E256" s="8"/>
    </row>
    <row r="257" spans="1:5" x14ac:dyDescent="0.25">
      <c r="A257" s="56"/>
      <c r="B257" t="s">
        <v>85</v>
      </c>
      <c r="C257" s="138">
        <v>2.8185999999999999E-2</v>
      </c>
      <c r="D257" s="1"/>
      <c r="E257" s="8"/>
    </row>
    <row r="258" spans="1:5" x14ac:dyDescent="0.25">
      <c r="A258" s="56"/>
      <c r="B258" t="s">
        <v>249</v>
      </c>
      <c r="C258" s="138">
        <v>3.5980999999999999E-2</v>
      </c>
      <c r="D258" s="1"/>
      <c r="E258" s="8"/>
    </row>
    <row r="259" spans="1:5" x14ac:dyDescent="0.25">
      <c r="A259" s="56"/>
      <c r="B259" t="s">
        <v>87</v>
      </c>
      <c r="C259" s="138">
        <v>6.2E-4</v>
      </c>
      <c r="D259" s="1"/>
      <c r="E259" s="8"/>
    </row>
    <row r="260" spans="1:5" x14ac:dyDescent="0.25">
      <c r="A260" s="56"/>
      <c r="B260" t="s">
        <v>88</v>
      </c>
      <c r="C260" s="138">
        <v>2.0000000000000001E-4</v>
      </c>
      <c r="D260" s="1"/>
      <c r="E260" s="8"/>
    </row>
    <row r="261" spans="1:5" x14ac:dyDescent="0.25">
      <c r="A261" s="56"/>
      <c r="B261" t="s">
        <v>89</v>
      </c>
      <c r="C261" s="138">
        <v>7.5000000000000002E-4</v>
      </c>
      <c r="D261" s="1"/>
      <c r="E261" s="8"/>
    </row>
    <row r="262" spans="1:5" x14ac:dyDescent="0.25">
      <c r="A262" s="56"/>
      <c r="B262" t="s">
        <v>90</v>
      </c>
      <c r="C262" s="138">
        <v>1E-3</v>
      </c>
      <c r="D262" s="1"/>
      <c r="E262" s="8"/>
    </row>
    <row r="263" spans="1:5" x14ac:dyDescent="0.25">
      <c r="A263" s="56"/>
      <c r="B263" t="s">
        <v>91</v>
      </c>
      <c r="C263" s="138">
        <v>2.5000000000000001E-3</v>
      </c>
      <c r="D263" s="1"/>
      <c r="E263" s="8"/>
    </row>
    <row r="264" spans="1:5" x14ac:dyDescent="0.25">
      <c r="A264" s="56"/>
      <c r="B264" t="s">
        <v>92</v>
      </c>
      <c r="C264" s="138">
        <v>3.5E-4</v>
      </c>
      <c r="D264" s="1"/>
      <c r="E264" s="8"/>
    </row>
    <row r="265" spans="1:5" x14ac:dyDescent="0.25">
      <c r="A265" s="56"/>
      <c r="B265" t="s">
        <v>222</v>
      </c>
      <c r="C265" s="138">
        <v>0</v>
      </c>
      <c r="D265" s="1"/>
      <c r="E265" s="8"/>
    </row>
    <row r="266" spans="1:5" x14ac:dyDescent="0.25">
      <c r="A266" s="56"/>
      <c r="B266" t="s">
        <v>223</v>
      </c>
      <c r="C266" s="138">
        <v>1.7000000000000001E-2</v>
      </c>
      <c r="D266" s="1"/>
      <c r="E266" s="8"/>
    </row>
    <row r="267" spans="1:5" x14ac:dyDescent="0.25">
      <c r="A267" s="56"/>
      <c r="B267" t="s">
        <v>224</v>
      </c>
      <c r="C267" s="138">
        <v>4.1770000000000002E-3</v>
      </c>
      <c r="D267" s="1"/>
      <c r="E267" s="8"/>
    </row>
    <row r="268" spans="1:5" x14ac:dyDescent="0.25">
      <c r="A268" s="56"/>
      <c r="B268" t="s">
        <v>225</v>
      </c>
      <c r="C268" s="138">
        <v>2.2092000000000001E-2</v>
      </c>
      <c r="D268" s="1"/>
      <c r="E268" s="8"/>
    </row>
    <row r="269" spans="1:5" x14ac:dyDescent="0.25">
      <c r="A269" s="56"/>
      <c r="B269" s="1" t="s">
        <v>255</v>
      </c>
      <c r="C269" s="138">
        <v>1.2652999999999999E-2</v>
      </c>
      <c r="D269" s="1"/>
      <c r="E269" s="8"/>
    </row>
    <row r="270" spans="1:5" x14ac:dyDescent="0.25">
      <c r="A270" s="56"/>
      <c r="B270" s="1" t="s">
        <v>230</v>
      </c>
      <c r="C270">
        <v>0.19448342288122927</v>
      </c>
      <c r="D270" s="1"/>
      <c r="E270" s="8"/>
    </row>
    <row r="271" spans="1:5" x14ac:dyDescent="0.25">
      <c r="A271" s="56"/>
      <c r="B271" s="1" t="s">
        <v>231</v>
      </c>
      <c r="C271">
        <v>1.4911488312106895</v>
      </c>
      <c r="D271" s="1"/>
      <c r="E271" s="8"/>
    </row>
    <row r="272" spans="1:5" x14ac:dyDescent="0.25">
      <c r="A272" s="56"/>
      <c r="B272" t="s">
        <v>232</v>
      </c>
      <c r="C272">
        <v>3.5008506034311759</v>
      </c>
      <c r="D272" s="1"/>
      <c r="E272" s="8"/>
    </row>
    <row r="273" spans="1:5" x14ac:dyDescent="0.25">
      <c r="A273" s="56"/>
      <c r="B273" t="s">
        <v>233</v>
      </c>
      <c r="C273">
        <v>0.43072614012031774</v>
      </c>
      <c r="D273" s="1"/>
      <c r="E273" s="8"/>
    </row>
    <row r="274" spans="1:5" x14ac:dyDescent="0.25">
      <c r="A274" s="56"/>
      <c r="B274" t="s">
        <v>234</v>
      </c>
      <c r="C274">
        <v>0.18264934636717312</v>
      </c>
      <c r="D274" s="1"/>
      <c r="E274" s="8"/>
    </row>
    <row r="275" spans="1:5" x14ac:dyDescent="0.25">
      <c r="A275" s="56"/>
      <c r="B275" t="s">
        <v>235</v>
      </c>
      <c r="C275">
        <v>1.062850008911931</v>
      </c>
      <c r="D275" s="1"/>
      <c r="E275" s="8"/>
    </row>
    <row r="276" spans="1:5" x14ac:dyDescent="0.25">
      <c r="A276" s="56"/>
      <c r="B276" t="s">
        <v>236</v>
      </c>
      <c r="C276">
        <v>1.6287341887602285</v>
      </c>
      <c r="D276" s="1"/>
      <c r="E276" s="8"/>
    </row>
    <row r="277" spans="1:5" x14ac:dyDescent="0.25">
      <c r="A277" s="56"/>
      <c r="B277" t="s">
        <v>252</v>
      </c>
      <c r="C277">
        <v>0.3081203620940956</v>
      </c>
      <c r="D277" s="1"/>
      <c r="E277" s="8"/>
    </row>
    <row r="278" spans="1:5" x14ac:dyDescent="0.25">
      <c r="A278" s="56"/>
      <c r="B278" t="s">
        <v>237</v>
      </c>
      <c r="C278">
        <v>0.24411059383730399</v>
      </c>
      <c r="D278" s="1"/>
      <c r="E278" s="8"/>
    </row>
    <row r="279" spans="1:5" x14ac:dyDescent="0.25">
      <c r="A279" s="56"/>
      <c r="B279" t="s">
        <v>238</v>
      </c>
      <c r="C279">
        <v>0.25472322413405674</v>
      </c>
      <c r="D279" s="1"/>
      <c r="E279" s="8"/>
    </row>
    <row r="280" spans="1:5" x14ac:dyDescent="0.25">
      <c r="A280" s="56"/>
      <c r="B280" t="s">
        <v>240</v>
      </c>
      <c r="C280">
        <v>4.4173597989686453E-2</v>
      </c>
      <c r="D280" s="1"/>
      <c r="E280" s="8"/>
    </row>
    <row r="281" spans="1:5" x14ac:dyDescent="0.25">
      <c r="A281" s="56"/>
      <c r="B281" t="s">
        <v>239</v>
      </c>
      <c r="C281">
        <v>7.3375401572645452E-2</v>
      </c>
      <c r="D281" s="1"/>
      <c r="E281" s="8"/>
    </row>
    <row r="282" spans="1:5" x14ac:dyDescent="0.25">
      <c r="A282" s="56"/>
      <c r="B282" t="s">
        <v>241</v>
      </c>
      <c r="C282">
        <v>0.10657172820561341</v>
      </c>
      <c r="D282" s="1"/>
      <c r="E282" s="8"/>
    </row>
    <row r="283" spans="1:5" x14ac:dyDescent="0.25">
      <c r="A283" s="56"/>
      <c r="B283" t="s">
        <v>242</v>
      </c>
      <c r="C283">
        <v>3.1720558941955974E-2</v>
      </c>
      <c r="D283" s="1"/>
      <c r="E283" s="8"/>
    </row>
    <row r="284" spans="1:5" x14ac:dyDescent="0.25">
      <c r="A284" s="56"/>
      <c r="B284" t="s">
        <v>243</v>
      </c>
      <c r="C284">
        <v>8.7921675769631058E-3</v>
      </c>
      <c r="D284" s="1"/>
      <c r="E284" s="8"/>
    </row>
    <row r="285" spans="1:5" x14ac:dyDescent="0.25">
      <c r="A285" s="56"/>
      <c r="B285" t="s">
        <v>244</v>
      </c>
      <c r="C285">
        <v>1.877732514736459</v>
      </c>
      <c r="D285" s="1"/>
      <c r="E285" s="8"/>
    </row>
    <row r="286" spans="1:5" x14ac:dyDescent="0.25">
      <c r="A286" s="56"/>
      <c r="B286" t="s">
        <v>245</v>
      </c>
      <c r="C286">
        <v>0.26361709958956814</v>
      </c>
      <c r="D286" s="1"/>
      <c r="E286" s="8"/>
    </row>
    <row r="287" spans="1:5" x14ac:dyDescent="0.25">
      <c r="A287" s="56"/>
      <c r="B287" t="s">
        <v>246</v>
      </c>
      <c r="C287">
        <v>0.18927790626935467</v>
      </c>
      <c r="D287" s="1"/>
      <c r="E287" s="8"/>
    </row>
    <row r="288" spans="1:5" ht="12" thickBot="1" x14ac:dyDescent="0.3">
      <c r="A288" s="60"/>
      <c r="B288" s="16" t="s">
        <v>257</v>
      </c>
      <c r="C288" s="16">
        <v>0.61232166506080299</v>
      </c>
      <c r="D288" s="1"/>
      <c r="E288" s="8"/>
    </row>
    <row r="289" spans="1:5" x14ac:dyDescent="0.25">
      <c r="A289" s="56" t="s">
        <v>309</v>
      </c>
      <c r="B289" s="1" t="s">
        <v>81</v>
      </c>
      <c r="C289" s="138">
        <v>8.4053000000000003E-2</v>
      </c>
      <c r="D289" s="1"/>
      <c r="E289" s="8"/>
    </row>
    <row r="290" spans="1:5" x14ac:dyDescent="0.25">
      <c r="A290" s="56"/>
      <c r="B290" s="1" t="s">
        <v>82</v>
      </c>
      <c r="C290" s="138">
        <v>1.9564000000000002E-2</v>
      </c>
      <c r="D290" s="1"/>
      <c r="E290" s="8"/>
    </row>
    <row r="291" spans="1:5" x14ac:dyDescent="0.25">
      <c r="A291" s="56"/>
      <c r="B291" t="s">
        <v>131</v>
      </c>
      <c r="C291" s="138">
        <v>2.4101999999999998E-2</v>
      </c>
      <c r="D291" s="1"/>
      <c r="E291" s="8"/>
    </row>
    <row r="292" spans="1:5" x14ac:dyDescent="0.25">
      <c r="A292" s="56"/>
      <c r="B292" t="s">
        <v>130</v>
      </c>
      <c r="C292" s="138">
        <v>2.3199999999999998E-2</v>
      </c>
      <c r="D292" s="1"/>
      <c r="E292" s="8"/>
    </row>
    <row r="293" spans="1:5" x14ac:dyDescent="0.25">
      <c r="A293" s="56"/>
      <c r="B293" t="s">
        <v>83</v>
      </c>
      <c r="C293" s="138">
        <v>2.0060000000000001E-2</v>
      </c>
      <c r="D293" s="1"/>
      <c r="E293" s="8"/>
    </row>
    <row r="294" spans="1:5" x14ac:dyDescent="0.25">
      <c r="A294" s="56"/>
      <c r="B294" t="s">
        <v>84</v>
      </c>
      <c r="C294" s="138">
        <v>1.6230000000000001E-2</v>
      </c>
      <c r="D294" s="1"/>
      <c r="E294" s="8"/>
    </row>
    <row r="295" spans="1:5" x14ac:dyDescent="0.25">
      <c r="A295" s="56"/>
      <c r="B295" t="s">
        <v>85</v>
      </c>
      <c r="C295" s="138">
        <v>0.13397800000000001</v>
      </c>
      <c r="D295" s="1"/>
      <c r="E295" s="8"/>
    </row>
    <row r="296" spans="1:5" x14ac:dyDescent="0.25">
      <c r="A296" s="56"/>
      <c r="B296" t="s">
        <v>249</v>
      </c>
      <c r="C296" s="138">
        <v>4.3590999999999998E-2</v>
      </c>
      <c r="D296" s="1"/>
      <c r="E296" s="8"/>
    </row>
    <row r="297" spans="1:5" x14ac:dyDescent="0.25">
      <c r="A297" s="56"/>
      <c r="B297" t="s">
        <v>87</v>
      </c>
      <c r="C297" s="138">
        <v>9.2000000000000003E-4</v>
      </c>
      <c r="D297" s="1"/>
      <c r="E297" s="8"/>
    </row>
    <row r="298" spans="1:5" x14ac:dyDescent="0.25">
      <c r="A298" s="56"/>
      <c r="B298" t="s">
        <v>88</v>
      </c>
      <c r="C298" s="138">
        <v>7.208E-3</v>
      </c>
      <c r="D298" s="1"/>
      <c r="E298" s="8"/>
    </row>
    <row r="299" spans="1:5" x14ac:dyDescent="0.25">
      <c r="A299" s="56"/>
      <c r="B299" t="s">
        <v>89</v>
      </c>
      <c r="C299" s="138">
        <v>5.7499999999999999E-3</v>
      </c>
      <c r="D299" s="1"/>
      <c r="E299" s="8"/>
    </row>
    <row r="300" spans="1:5" x14ac:dyDescent="0.25">
      <c r="A300" s="56"/>
      <c r="B300" t="s">
        <v>90</v>
      </c>
      <c r="C300" s="138">
        <v>1.5E-3</v>
      </c>
      <c r="D300" s="1"/>
      <c r="E300" s="8"/>
    </row>
    <row r="301" spans="1:5" x14ac:dyDescent="0.25">
      <c r="A301" s="56"/>
      <c r="B301" t="s">
        <v>91</v>
      </c>
      <c r="C301" s="138">
        <v>7.4999999999999997E-3</v>
      </c>
      <c r="D301" s="1"/>
      <c r="E301" s="8"/>
    </row>
    <row r="302" spans="1:5" x14ac:dyDescent="0.25">
      <c r="A302" s="56"/>
      <c r="B302" t="s">
        <v>92</v>
      </c>
      <c r="C302" s="138">
        <v>6.6499999999999997E-3</v>
      </c>
      <c r="D302" s="1"/>
      <c r="E302" s="8"/>
    </row>
    <row r="303" spans="1:5" x14ac:dyDescent="0.25">
      <c r="A303" s="56"/>
      <c r="B303" t="s">
        <v>222</v>
      </c>
      <c r="C303" s="138">
        <v>1.38E-2</v>
      </c>
      <c r="D303" s="1"/>
      <c r="E303" s="8"/>
    </row>
    <row r="304" spans="1:5" x14ac:dyDescent="0.25">
      <c r="A304" s="56"/>
      <c r="B304" t="s">
        <v>223</v>
      </c>
      <c r="C304" s="138">
        <v>5.4625E-2</v>
      </c>
      <c r="D304" s="1"/>
      <c r="E304" s="8"/>
    </row>
    <row r="305" spans="1:5" x14ac:dyDescent="0.25">
      <c r="A305" s="56"/>
      <c r="B305" t="s">
        <v>224</v>
      </c>
      <c r="C305" s="138">
        <v>1.0177E-2</v>
      </c>
      <c r="D305" s="1"/>
      <c r="E305" s="8"/>
    </row>
    <row r="306" spans="1:5" x14ac:dyDescent="0.25">
      <c r="A306" s="56"/>
      <c r="B306" t="s">
        <v>225</v>
      </c>
      <c r="C306" s="138">
        <v>2.9614999999999999E-2</v>
      </c>
      <c r="D306" s="1"/>
      <c r="E306" s="8"/>
    </row>
    <row r="307" spans="1:5" x14ac:dyDescent="0.25">
      <c r="A307" s="56"/>
      <c r="B307" s="1" t="s">
        <v>255</v>
      </c>
      <c r="C307" s="138">
        <v>1.6316000000000001E-2</v>
      </c>
      <c r="D307" s="1"/>
      <c r="E307" s="8"/>
    </row>
    <row r="308" spans="1:5" x14ac:dyDescent="0.25">
      <c r="A308" s="56"/>
      <c r="B308" s="1" t="s">
        <v>230</v>
      </c>
      <c r="C308">
        <f>MAX(0,C270-(C289-C251))</f>
        <v>0.11742842288122927</v>
      </c>
      <c r="D308" s="1"/>
      <c r="E308" s="8"/>
    </row>
    <row r="309" spans="1:5" x14ac:dyDescent="0.25">
      <c r="A309" s="56"/>
      <c r="B309" s="1" t="s">
        <v>231</v>
      </c>
      <c r="C309">
        <f t="shared" ref="C309:C326" si="4">MAX(0,C271-(C290-C252))</f>
        <v>1.4719988312106895</v>
      </c>
      <c r="D309" s="1"/>
      <c r="E309" s="8"/>
    </row>
    <row r="310" spans="1:5" x14ac:dyDescent="0.25">
      <c r="A310" s="56"/>
      <c r="B310" t="s">
        <v>232</v>
      </c>
      <c r="C310">
        <f>MAX(0,C272-(C291-C253))</f>
        <v>3.4905646034311761</v>
      </c>
      <c r="D310" s="1"/>
      <c r="E310" s="8"/>
    </row>
    <row r="311" spans="1:5" x14ac:dyDescent="0.25">
      <c r="A311" s="56"/>
      <c r="B311" t="s">
        <v>233</v>
      </c>
      <c r="C311">
        <f t="shared" si="4"/>
        <v>0.41912614012031774</v>
      </c>
      <c r="D311" s="1"/>
      <c r="E311" s="8"/>
    </row>
    <row r="312" spans="1:5" x14ac:dyDescent="0.25">
      <c r="A312" s="56"/>
      <c r="B312" t="s">
        <v>234</v>
      </c>
      <c r="C312">
        <f t="shared" si="4"/>
        <v>0.17678934636717311</v>
      </c>
      <c r="D312" s="1"/>
      <c r="E312" s="8"/>
    </row>
    <row r="313" spans="1:5" x14ac:dyDescent="0.25">
      <c r="A313" s="56"/>
      <c r="B313" t="s">
        <v>235</v>
      </c>
      <c r="C313">
        <f t="shared" si="4"/>
        <v>1.0567200089119311</v>
      </c>
      <c r="D313" s="1"/>
      <c r="E313" s="8"/>
    </row>
    <row r="314" spans="1:5" x14ac:dyDescent="0.25">
      <c r="A314" s="56"/>
      <c r="B314" t="s">
        <v>236</v>
      </c>
      <c r="C314">
        <f t="shared" si="4"/>
        <v>1.5229421887602284</v>
      </c>
      <c r="D314" s="1"/>
      <c r="E314" s="8"/>
    </row>
    <row r="315" spans="1:5" x14ac:dyDescent="0.25">
      <c r="A315" s="56"/>
      <c r="B315" t="s">
        <v>252</v>
      </c>
      <c r="C315">
        <f t="shared" si="4"/>
        <v>0.3005103620940956</v>
      </c>
      <c r="D315" s="1"/>
      <c r="E315" s="8"/>
    </row>
    <row r="316" spans="1:5" x14ac:dyDescent="0.25">
      <c r="A316" s="56"/>
      <c r="B316" t="s">
        <v>237</v>
      </c>
      <c r="C316">
        <f t="shared" si="4"/>
        <v>0.243810593837304</v>
      </c>
      <c r="D316" s="1"/>
      <c r="E316" s="8"/>
    </row>
    <row r="317" spans="1:5" x14ac:dyDescent="0.25">
      <c r="A317" s="56"/>
      <c r="B317" t="s">
        <v>238</v>
      </c>
      <c r="C317">
        <f t="shared" si="4"/>
        <v>0.24771522413405672</v>
      </c>
      <c r="D317" s="1"/>
      <c r="E317" s="8"/>
    </row>
    <row r="318" spans="1:5" x14ac:dyDescent="0.25">
      <c r="A318" s="56"/>
      <c r="B318" t="s">
        <v>240</v>
      </c>
      <c r="C318">
        <f t="shared" si="4"/>
        <v>3.9173597989686455E-2</v>
      </c>
      <c r="D318" s="1"/>
      <c r="E318" s="8"/>
    </row>
    <row r="319" spans="1:5" x14ac:dyDescent="0.25">
      <c r="A319" s="56"/>
      <c r="B319" t="s">
        <v>239</v>
      </c>
      <c r="C319">
        <f t="shared" si="4"/>
        <v>7.2875401572645451E-2</v>
      </c>
      <c r="D319" s="1"/>
      <c r="E319" s="8"/>
    </row>
    <row r="320" spans="1:5" x14ac:dyDescent="0.25">
      <c r="A320" s="56"/>
      <c r="B320" t="s">
        <v>241</v>
      </c>
      <c r="C320">
        <f t="shared" si="4"/>
        <v>0.1015717282056134</v>
      </c>
      <c r="D320" s="1"/>
      <c r="E320" s="8"/>
    </row>
    <row r="321" spans="1:5" x14ac:dyDescent="0.25">
      <c r="A321" s="56"/>
      <c r="B321" t="s">
        <v>242</v>
      </c>
      <c r="C321">
        <f t="shared" si="4"/>
        <v>2.5420558941955974E-2</v>
      </c>
      <c r="D321" s="1"/>
      <c r="E321" s="8"/>
    </row>
    <row r="322" spans="1:5" x14ac:dyDescent="0.25">
      <c r="A322" s="56"/>
      <c r="B322" t="s">
        <v>243</v>
      </c>
      <c r="C322">
        <f t="shared" si="4"/>
        <v>0</v>
      </c>
      <c r="D322" s="1"/>
      <c r="E322" s="8"/>
    </row>
    <row r="323" spans="1:5" x14ac:dyDescent="0.25">
      <c r="A323" s="56"/>
      <c r="B323" t="s">
        <v>244</v>
      </c>
      <c r="C323">
        <f t="shared" si="4"/>
        <v>1.8401075147364589</v>
      </c>
      <c r="D323" s="1"/>
      <c r="E323" s="8"/>
    </row>
    <row r="324" spans="1:5" x14ac:dyDescent="0.25">
      <c r="A324" s="56"/>
      <c r="B324" t="s">
        <v>245</v>
      </c>
      <c r="C324">
        <f t="shared" si="4"/>
        <v>0.25761709958956813</v>
      </c>
      <c r="D324" s="1"/>
      <c r="E324" s="8"/>
    </row>
    <row r="325" spans="1:5" x14ac:dyDescent="0.25">
      <c r="A325" s="56"/>
      <c r="B325" t="s">
        <v>246</v>
      </c>
      <c r="C325">
        <f t="shared" si="4"/>
        <v>0.18175490626935467</v>
      </c>
      <c r="D325" s="1"/>
      <c r="E325" s="8"/>
    </row>
    <row r="326" spans="1:5" ht="12" thickBot="1" x14ac:dyDescent="0.3">
      <c r="A326" s="60"/>
      <c r="B326" s="16" t="s">
        <v>257</v>
      </c>
      <c r="C326" s="16">
        <f t="shared" si="4"/>
        <v>0.60865866506080302</v>
      </c>
      <c r="D326" s="1"/>
      <c r="E3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showGridLines="0" workbookViewId="0">
      <selection activeCell="E41" sqref="E41"/>
    </sheetView>
  </sheetViews>
  <sheetFormatPr defaultRowHeight="11.5" x14ac:dyDescent="0.25"/>
  <cols>
    <col min="1" max="1" width="10.90625" customWidth="1"/>
    <col min="2" max="2" width="15.453125" customWidth="1"/>
    <col min="3" max="4" width="15.7265625" customWidth="1"/>
  </cols>
  <sheetData>
    <row r="1" spans="1:10" ht="19.5" x14ac:dyDescent="0.35">
      <c r="A1" s="6" t="s">
        <v>2</v>
      </c>
    </row>
    <row r="2" spans="1:10" x14ac:dyDescent="0.25">
      <c r="A2" s="5" t="s">
        <v>352</v>
      </c>
    </row>
    <row r="3" spans="1:10" x14ac:dyDescent="0.25">
      <c r="A3" s="5"/>
    </row>
    <row r="4" spans="1:10" x14ac:dyDescent="0.25">
      <c r="A4" s="94" t="s">
        <v>138</v>
      </c>
      <c r="B4" s="12"/>
      <c r="C4" s="12"/>
      <c r="D4" s="12"/>
      <c r="E4" s="74"/>
      <c r="F4" s="93" t="s">
        <v>139</v>
      </c>
      <c r="G4" s="94"/>
      <c r="H4" s="12"/>
      <c r="I4" s="12"/>
      <c r="J4" s="74"/>
    </row>
    <row r="5" spans="1:10" x14ac:dyDescent="0.25">
      <c r="A5" s="34"/>
      <c r="B5" s="95"/>
      <c r="C5" s="8"/>
      <c r="D5" s="8"/>
      <c r="E5" s="75"/>
      <c r="F5" s="64"/>
      <c r="G5" s="8"/>
      <c r="H5" s="8"/>
      <c r="I5" s="8"/>
      <c r="J5" s="75"/>
    </row>
    <row r="6" spans="1:10" x14ac:dyDescent="0.25">
      <c r="A6" s="34" t="s">
        <v>393</v>
      </c>
      <c r="B6" s="92"/>
      <c r="C6" s="8"/>
      <c r="D6" s="8"/>
      <c r="E6" s="75"/>
      <c r="F6" s="8"/>
      <c r="G6" s="8"/>
      <c r="H6" s="8"/>
      <c r="I6" s="8"/>
      <c r="J6" s="75"/>
    </row>
    <row r="7" spans="1:10" x14ac:dyDescent="0.25">
      <c r="A7" s="96"/>
      <c r="B7" s="97"/>
      <c r="C7" s="8"/>
      <c r="D7" s="8"/>
      <c r="E7" s="75"/>
      <c r="F7" s="64"/>
      <c r="G7" s="8"/>
      <c r="H7" s="8"/>
      <c r="I7" s="8"/>
      <c r="J7" s="75"/>
    </row>
    <row r="8" spans="1:10" x14ac:dyDescent="0.25">
      <c r="A8" s="107"/>
      <c r="B8" s="8"/>
      <c r="C8" s="8"/>
      <c r="D8" s="8"/>
      <c r="E8" s="75"/>
      <c r="F8" s="64"/>
      <c r="G8" s="8"/>
      <c r="H8" s="8"/>
      <c r="I8" s="8"/>
      <c r="J8" s="75"/>
    </row>
    <row r="9" spans="1:10" x14ac:dyDescent="0.25">
      <c r="A9" s="92"/>
      <c r="B9" s="8"/>
      <c r="C9" s="8"/>
      <c r="D9" s="8"/>
      <c r="E9" s="75"/>
      <c r="F9" s="64"/>
      <c r="G9" s="8"/>
      <c r="H9" s="76"/>
      <c r="I9" s="76"/>
      <c r="J9" s="174"/>
    </row>
    <row r="10" spans="1:10" x14ac:dyDescent="0.25">
      <c r="A10" s="96"/>
      <c r="B10" s="8"/>
      <c r="C10" s="8"/>
      <c r="D10" s="8"/>
      <c r="E10" s="75"/>
      <c r="F10" s="64"/>
      <c r="G10" s="8"/>
      <c r="H10" s="8"/>
      <c r="I10" s="8"/>
      <c r="J10" s="75"/>
    </row>
    <row r="11" spans="1:10" x14ac:dyDescent="0.25">
      <c r="A11" s="8"/>
      <c r="B11" s="8"/>
      <c r="C11" s="8"/>
      <c r="D11" s="8"/>
      <c r="E11" s="75"/>
      <c r="F11" s="64"/>
      <c r="G11" s="8"/>
      <c r="H11" s="8"/>
      <c r="I11" s="8"/>
      <c r="J11" s="75"/>
    </row>
    <row r="12" spans="1:10" x14ac:dyDescent="0.25">
      <c r="A12" s="34"/>
      <c r="B12" s="34"/>
      <c r="C12" s="34"/>
      <c r="D12" s="34"/>
      <c r="E12" s="75"/>
      <c r="F12" s="34"/>
      <c r="G12" s="34"/>
      <c r="H12" s="34"/>
      <c r="I12" s="8"/>
      <c r="J12" s="75"/>
    </row>
    <row r="13" spans="1:10" x14ac:dyDescent="0.25">
      <c r="A13" s="92"/>
      <c r="B13" s="34"/>
      <c r="C13" s="34"/>
      <c r="D13" s="34"/>
      <c r="E13" s="75"/>
      <c r="F13" s="34"/>
      <c r="G13" s="34"/>
      <c r="H13" s="34"/>
      <c r="I13" s="8"/>
      <c r="J13" s="75"/>
    </row>
    <row r="14" spans="1:10" x14ac:dyDescent="0.25">
      <c r="A14" s="34"/>
      <c r="B14" s="34"/>
      <c r="C14" s="34"/>
      <c r="D14" s="92"/>
      <c r="E14" s="75"/>
      <c r="F14" s="34"/>
      <c r="G14" s="34"/>
      <c r="H14" s="34"/>
      <c r="I14" s="8"/>
      <c r="J14" s="75"/>
    </row>
    <row r="15" spans="1:10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</row>
    <row r="16" spans="1:10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</row>
    <row r="17" spans="1:11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</row>
    <row r="18" spans="1:11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</row>
    <row r="19" spans="1:11" x14ac:dyDescent="0.25">
      <c r="A19" s="5"/>
      <c r="J19" s="1"/>
      <c r="K19" s="1"/>
    </row>
    <row r="20" spans="1:11" ht="36" customHeight="1" x14ac:dyDescent="0.25">
      <c r="A20" s="3" t="s">
        <v>1</v>
      </c>
      <c r="B20" s="22" t="s">
        <v>61</v>
      </c>
      <c r="C20" s="4"/>
    </row>
    <row r="21" spans="1:11" x14ac:dyDescent="0.25">
      <c r="A21" s="3" t="s">
        <v>0</v>
      </c>
      <c r="B21" s="2" t="s">
        <v>8</v>
      </c>
      <c r="C21" s="2"/>
      <c r="D21" s="2"/>
      <c r="E21" s="2"/>
      <c r="G21" s="2"/>
    </row>
    <row r="22" spans="1:11" x14ac:dyDescent="0.25">
      <c r="A22" s="7" t="s">
        <v>3</v>
      </c>
      <c r="B22" t="s">
        <v>60</v>
      </c>
      <c r="D22" s="1"/>
      <c r="E22" s="1"/>
    </row>
    <row r="23" spans="1:11" x14ac:dyDescent="0.25">
      <c r="A23" s="1" t="s">
        <v>105</v>
      </c>
      <c r="B23" s="33">
        <v>1</v>
      </c>
      <c r="C23" s="8"/>
      <c r="D23" s="1"/>
      <c r="E23" s="8"/>
      <c r="G23" s="8"/>
    </row>
    <row r="24" spans="1:11" x14ac:dyDescent="0.25">
      <c r="A24" s="1" t="s">
        <v>9</v>
      </c>
      <c r="B24">
        <v>1</v>
      </c>
      <c r="C24" s="8"/>
      <c r="D24" s="1"/>
      <c r="E24" s="8"/>
      <c r="G24" s="8"/>
    </row>
    <row r="25" spans="1:11" x14ac:dyDescent="0.25">
      <c r="A25" t="s">
        <v>185</v>
      </c>
      <c r="B25">
        <v>1</v>
      </c>
    </row>
    <row r="26" spans="1:11" x14ac:dyDescent="0.25">
      <c r="A26" t="s">
        <v>106</v>
      </c>
      <c r="B26">
        <v>1</v>
      </c>
    </row>
    <row r="27" spans="1:11" x14ac:dyDescent="0.25">
      <c r="A27" t="s">
        <v>107</v>
      </c>
      <c r="B27">
        <v>1</v>
      </c>
    </row>
    <row r="28" spans="1:11" x14ac:dyDescent="0.25">
      <c r="A28" t="s">
        <v>145</v>
      </c>
      <c r="B28">
        <v>1</v>
      </c>
    </row>
    <row r="29" spans="1:11" x14ac:dyDescent="0.25">
      <c r="A29" t="s">
        <v>146</v>
      </c>
      <c r="B29">
        <v>1</v>
      </c>
    </row>
    <row r="30" spans="1:11" x14ac:dyDescent="0.25">
      <c r="A30" t="s">
        <v>147</v>
      </c>
      <c r="B30">
        <v>1</v>
      </c>
    </row>
    <row r="31" spans="1:11" x14ac:dyDescent="0.25">
      <c r="A31" t="s">
        <v>149</v>
      </c>
      <c r="B31">
        <v>1</v>
      </c>
    </row>
    <row r="32" spans="1:11" x14ac:dyDescent="0.25">
      <c r="A32" t="s">
        <v>150</v>
      </c>
      <c r="B32">
        <v>1</v>
      </c>
    </row>
    <row r="33" spans="1:2" x14ac:dyDescent="0.25">
      <c r="A33" t="s">
        <v>310</v>
      </c>
      <c r="B33">
        <v>1</v>
      </c>
    </row>
    <row r="34" spans="1:2" x14ac:dyDescent="0.25">
      <c r="A34" t="s">
        <v>148</v>
      </c>
      <c r="B3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showGridLines="0" zoomScaleNormal="100" workbookViewId="0">
      <selection activeCell="A21" sqref="A21"/>
    </sheetView>
  </sheetViews>
  <sheetFormatPr defaultRowHeight="11.5" x14ac:dyDescent="0.25"/>
  <cols>
    <col min="1" max="1" width="12.7265625" customWidth="1"/>
    <col min="2" max="2" width="12.6328125" customWidth="1"/>
    <col min="3" max="3" width="13.7265625" customWidth="1"/>
    <col min="4" max="4" width="15.90625" customWidth="1"/>
    <col min="5" max="5" width="14.08984375" customWidth="1"/>
    <col min="6" max="6" width="12.26953125" customWidth="1"/>
    <col min="7" max="7" width="15.453125" customWidth="1"/>
    <col min="8" max="8" width="14.453125" customWidth="1"/>
    <col min="9" max="9" width="15.26953125" customWidth="1"/>
    <col min="10" max="10" width="14.6328125" customWidth="1"/>
  </cols>
  <sheetData>
    <row r="1" spans="1:22" s="34" customFormat="1" ht="19.5" x14ac:dyDescent="0.35">
      <c r="A1" s="90" t="s">
        <v>27</v>
      </c>
      <c r="G1" s="8"/>
    </row>
    <row r="2" spans="1:22" s="34" customFormat="1" x14ac:dyDescent="0.25">
      <c r="A2" s="91" t="s">
        <v>351</v>
      </c>
      <c r="E2" s="92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4" customFormat="1" x14ac:dyDescent="0.25">
      <c r="A3" s="91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4" customFormat="1" x14ac:dyDescent="0.25">
      <c r="A4" s="94" t="s">
        <v>138</v>
      </c>
      <c r="B4" s="12"/>
      <c r="C4" s="12"/>
      <c r="D4" s="12"/>
      <c r="E4" s="74"/>
      <c r="F4" s="93" t="s">
        <v>139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4" customFormat="1" x14ac:dyDescent="0.25">
      <c r="A5" s="34" t="s">
        <v>133</v>
      </c>
      <c r="B5" s="95"/>
      <c r="C5" s="8"/>
      <c r="D5" s="8"/>
      <c r="E5" s="75"/>
      <c r="F5" s="6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4" customFormat="1" x14ac:dyDescent="0.25">
      <c r="A6" s="92" t="s">
        <v>114</v>
      </c>
      <c r="B6" s="92"/>
      <c r="C6" s="8"/>
      <c r="D6" s="8"/>
      <c r="E6" s="7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4" customFormat="1" x14ac:dyDescent="0.25">
      <c r="A7" s="96"/>
      <c r="B7" s="97"/>
      <c r="C7" s="8"/>
      <c r="D7" s="8"/>
      <c r="E7" s="75"/>
      <c r="F7" s="6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4" customFormat="1" x14ac:dyDescent="0.25">
      <c r="A8" s="172" t="s">
        <v>115</v>
      </c>
      <c r="B8" s="8"/>
      <c r="C8" s="8"/>
      <c r="D8" s="8"/>
      <c r="E8" s="75"/>
      <c r="F8" s="6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4" customFormat="1" x14ac:dyDescent="0.25">
      <c r="A9" s="92" t="s">
        <v>116</v>
      </c>
      <c r="B9" s="8"/>
      <c r="C9" s="8"/>
      <c r="D9" s="8"/>
      <c r="E9" s="75"/>
      <c r="F9" s="64"/>
      <c r="G9" s="76"/>
      <c r="H9" s="76"/>
      <c r="I9" s="76"/>
      <c r="J9" s="76"/>
      <c r="K9" s="8"/>
      <c r="L9" s="8"/>
      <c r="M9" s="8"/>
      <c r="N9" s="8"/>
      <c r="O9" s="76"/>
      <c r="P9" s="76"/>
      <c r="Q9" s="76"/>
      <c r="R9" s="8"/>
      <c r="S9" s="8"/>
      <c r="T9" s="8"/>
      <c r="U9" s="8"/>
      <c r="V9" s="8"/>
    </row>
    <row r="10" spans="1:22" s="34" customFormat="1" x14ac:dyDescent="0.25">
      <c r="A10" s="96"/>
      <c r="B10" s="8"/>
      <c r="C10" s="8"/>
      <c r="D10" s="8"/>
      <c r="E10" s="75"/>
      <c r="F10" s="6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4" customFormat="1" x14ac:dyDescent="0.25">
      <c r="A11" s="8"/>
      <c r="B11" s="8"/>
      <c r="C11" s="8"/>
      <c r="D11" s="8"/>
      <c r="E11" s="75"/>
      <c r="F11" s="6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4" customFormat="1" x14ac:dyDescent="0.25">
      <c r="A12" s="34" t="s">
        <v>128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4" customFormat="1" x14ac:dyDescent="0.25">
      <c r="A13" s="92" t="s">
        <v>127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4" customFormat="1" x14ac:dyDescent="0.25">
      <c r="A14" s="34" t="s">
        <v>327</v>
      </c>
      <c r="D14" s="92" t="s">
        <v>129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4" customFormat="1" x14ac:dyDescent="0.25">
      <c r="A15" s="8"/>
      <c r="B15" s="8"/>
      <c r="C15" s="8"/>
      <c r="D15" s="8"/>
      <c r="E15" s="75"/>
      <c r="F15" s="6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4" customFormat="1" x14ac:dyDescent="0.25">
      <c r="A16" s="8"/>
      <c r="B16" s="8"/>
      <c r="C16" s="8"/>
      <c r="D16" s="8"/>
      <c r="E16" s="75"/>
      <c r="F16" s="6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4" customFormat="1" x14ac:dyDescent="0.25">
      <c r="A17" s="8"/>
      <c r="B17" s="8"/>
      <c r="C17" s="8"/>
      <c r="D17" s="8"/>
      <c r="E17" s="75"/>
      <c r="F17" s="6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4" customFormat="1" x14ac:dyDescent="0.25">
      <c r="A18" s="27"/>
      <c r="B18" s="27"/>
      <c r="C18" s="27"/>
      <c r="D18" s="27"/>
      <c r="E18" s="73"/>
      <c r="F18" s="72"/>
      <c r="G18" s="27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4" customFormat="1" x14ac:dyDescent="0.25">
      <c r="A19" s="91"/>
      <c r="C19" s="96"/>
      <c r="G19" s="8"/>
      <c r="H19" s="96"/>
      <c r="I19" s="8"/>
      <c r="J19" s="8"/>
      <c r="K19" s="8"/>
      <c r="L19" s="8"/>
      <c r="M19" s="8"/>
      <c r="N19" s="8"/>
      <c r="O19" s="8"/>
      <c r="P19" s="172"/>
      <c r="Q19" s="8"/>
      <c r="R19" s="8"/>
      <c r="S19" s="8"/>
      <c r="T19" s="8"/>
      <c r="U19" s="8"/>
      <c r="V19" s="8"/>
    </row>
    <row r="20" spans="1:22" s="34" customFormat="1" ht="35.5" customHeight="1" x14ac:dyDescent="0.25">
      <c r="A20" s="81" t="s">
        <v>42</v>
      </c>
      <c r="B20" s="81" t="s">
        <v>43</v>
      </c>
      <c r="C20" s="106"/>
      <c r="D20" s="81"/>
      <c r="E20" s="81"/>
      <c r="F20" s="8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4" customFormat="1" x14ac:dyDescent="0.25">
      <c r="A21" s="3" t="s">
        <v>0</v>
      </c>
      <c r="B21" s="82" t="s">
        <v>41</v>
      </c>
      <c r="C21" s="105"/>
      <c r="D21" s="82"/>
      <c r="E21" s="82"/>
      <c r="F21" s="82"/>
    </row>
    <row r="22" spans="1:22" s="34" customFormat="1" ht="12" thickBot="1" x14ac:dyDescent="0.3">
      <c r="A22" s="57" t="s">
        <v>26</v>
      </c>
      <c r="B22" s="62" t="s">
        <v>68</v>
      </c>
      <c r="C22" s="8"/>
      <c r="D22" s="8"/>
      <c r="H22" s="8"/>
      <c r="I22" s="8"/>
    </row>
    <row r="23" spans="1:22" s="34" customFormat="1" x14ac:dyDescent="0.25">
      <c r="A23" s="8" t="s">
        <v>99</v>
      </c>
      <c r="B23" s="110" t="s">
        <v>185</v>
      </c>
      <c r="C23" s="8"/>
      <c r="D23" s="8"/>
      <c r="E23" s="8"/>
      <c r="F23" s="8"/>
      <c r="H23" s="8"/>
      <c r="I23" s="8"/>
      <c r="J23" s="8"/>
      <c r="K23" s="8"/>
    </row>
    <row r="24" spans="1:22" s="34" customFormat="1" x14ac:dyDescent="0.25">
      <c r="A24" s="8" t="s">
        <v>98</v>
      </c>
      <c r="B24" s="110" t="s">
        <v>105</v>
      </c>
      <c r="C24" s="8"/>
      <c r="D24" s="8"/>
      <c r="E24" s="8"/>
      <c r="F24" s="8"/>
      <c r="H24" s="8"/>
      <c r="I24" s="8"/>
      <c r="J24" s="8"/>
      <c r="K24" s="8"/>
    </row>
    <row r="25" spans="1:22" s="34" customFormat="1" x14ac:dyDescent="0.25">
      <c r="A25" s="8" t="s">
        <v>100</v>
      </c>
      <c r="B25" s="110" t="s">
        <v>106</v>
      </c>
      <c r="C25" s="8"/>
      <c r="D25" s="8"/>
      <c r="E25" s="8"/>
      <c r="F25" s="8"/>
    </row>
    <row r="26" spans="1:22" s="34" customFormat="1" x14ac:dyDescent="0.25">
      <c r="A26" s="8" t="s">
        <v>101</v>
      </c>
      <c r="B26" s="110" t="s">
        <v>107</v>
      </c>
      <c r="C26" s="8"/>
      <c r="D26" s="8"/>
      <c r="E26" s="8"/>
      <c r="F26" s="8"/>
    </row>
    <row r="27" spans="1:22" s="34" customFormat="1" x14ac:dyDescent="0.25">
      <c r="A27" s="8" t="s">
        <v>103</v>
      </c>
      <c r="B27" s="110" t="s">
        <v>9</v>
      </c>
      <c r="C27" s="8"/>
      <c r="D27" s="8"/>
      <c r="E27" s="8"/>
      <c r="F27" s="8"/>
    </row>
    <row r="28" spans="1:22" s="34" customFormat="1" x14ac:dyDescent="0.25">
      <c r="A28" s="8" t="s">
        <v>104</v>
      </c>
      <c r="B28" s="110" t="s">
        <v>9</v>
      </c>
      <c r="C28" s="8"/>
      <c r="D28" s="8"/>
      <c r="E28" s="8"/>
      <c r="F28" s="8"/>
    </row>
    <row r="29" spans="1:22" s="34" customFormat="1" x14ac:dyDescent="0.25">
      <c r="A29" s="8" t="s">
        <v>151</v>
      </c>
      <c r="B29" s="110" t="s">
        <v>146</v>
      </c>
      <c r="C29" s="8"/>
      <c r="D29" s="8"/>
      <c r="E29" s="8"/>
      <c r="F29" s="8"/>
    </row>
    <row r="30" spans="1:22" s="34" customFormat="1" x14ac:dyDescent="0.25">
      <c r="A30" s="8" t="s">
        <v>152</v>
      </c>
      <c r="B30" s="110" t="s">
        <v>185</v>
      </c>
      <c r="C30" s="8"/>
      <c r="D30" s="8"/>
      <c r="E30" s="8"/>
      <c r="F30" s="8"/>
    </row>
    <row r="31" spans="1:22" s="34" customFormat="1" x14ac:dyDescent="0.25">
      <c r="A31" s="8" t="s">
        <v>303</v>
      </c>
      <c r="B31" s="110" t="s">
        <v>147</v>
      </c>
      <c r="C31" s="8"/>
      <c r="D31" s="8"/>
      <c r="E31" s="8"/>
      <c r="F31" s="8"/>
    </row>
    <row r="32" spans="1:22" s="34" customFormat="1" x14ac:dyDescent="0.25">
      <c r="A32" s="8" t="s">
        <v>302</v>
      </c>
      <c r="B32" s="110" t="s">
        <v>147</v>
      </c>
      <c r="C32" s="8"/>
      <c r="D32" s="8"/>
      <c r="E32" s="8"/>
      <c r="F32" s="8"/>
    </row>
    <row r="33" spans="1:12" s="34" customFormat="1" x14ac:dyDescent="0.25">
      <c r="A33" s="8" t="s">
        <v>102</v>
      </c>
      <c r="B33" s="110" t="s">
        <v>149</v>
      </c>
      <c r="C33" s="8"/>
      <c r="D33" s="8"/>
      <c r="E33" s="8"/>
      <c r="F33" s="8"/>
    </row>
    <row r="34" spans="1:12" s="34" customFormat="1" x14ac:dyDescent="0.25">
      <c r="A34" s="8" t="s">
        <v>153</v>
      </c>
      <c r="B34" s="110" t="s">
        <v>150</v>
      </c>
      <c r="C34" s="8"/>
      <c r="D34" s="8"/>
      <c r="E34" s="8"/>
      <c r="F34" s="8"/>
    </row>
    <row r="35" spans="1:12" s="34" customFormat="1" x14ac:dyDescent="0.25">
      <c r="A35" s="8" t="s">
        <v>211</v>
      </c>
      <c r="B35" s="110" t="s">
        <v>310</v>
      </c>
      <c r="C35" s="8"/>
      <c r="D35" s="8"/>
      <c r="E35" s="8"/>
      <c r="F35" s="8"/>
    </row>
    <row r="36" spans="1:12" s="34" customFormat="1" x14ac:dyDescent="0.25">
      <c r="A36" s="8" t="s">
        <v>154</v>
      </c>
      <c r="B36" s="110" t="s">
        <v>145</v>
      </c>
      <c r="C36" s="8"/>
      <c r="D36" s="8"/>
      <c r="E36" s="8"/>
      <c r="F36" s="8"/>
    </row>
    <row r="37" spans="1:12" x14ac:dyDescent="0.25">
      <c r="A37" s="8" t="s">
        <v>178</v>
      </c>
      <c r="B37" s="110" t="s">
        <v>105</v>
      </c>
      <c r="C37" s="1"/>
      <c r="D37" s="8"/>
      <c r="E37" s="8"/>
      <c r="F37" s="8"/>
      <c r="H37" s="34"/>
      <c r="I37" s="34"/>
      <c r="J37" s="34"/>
      <c r="K37" s="34"/>
      <c r="L37" s="34"/>
    </row>
    <row r="38" spans="1:12" x14ac:dyDescent="0.25">
      <c r="A38" s="8" t="s">
        <v>179</v>
      </c>
      <c r="B38" s="110" t="s">
        <v>149</v>
      </c>
      <c r="C38" s="1"/>
      <c r="D38" s="8"/>
      <c r="E38" s="8"/>
      <c r="F38" s="8"/>
      <c r="H38" s="34"/>
      <c r="I38" s="34"/>
      <c r="J38" s="34"/>
      <c r="K38" s="34"/>
      <c r="L38" s="34"/>
    </row>
    <row r="39" spans="1:12" x14ac:dyDescent="0.25">
      <c r="A39" s="8" t="s">
        <v>181</v>
      </c>
      <c r="B39" s="110" t="s">
        <v>148</v>
      </c>
      <c r="C39" s="1"/>
      <c r="D39" s="8"/>
      <c r="E39" s="8"/>
      <c r="F39" s="8"/>
      <c r="H39" s="34"/>
      <c r="I39" s="34"/>
      <c r="J39" s="34"/>
      <c r="K39" s="34"/>
      <c r="L39" s="34"/>
    </row>
    <row r="40" spans="1:12" x14ac:dyDescent="0.25">
      <c r="A40" s="1"/>
      <c r="B40" s="1"/>
      <c r="C40" s="1"/>
      <c r="D40" s="8"/>
      <c r="E40" s="8"/>
      <c r="F40" s="8"/>
    </row>
    <row r="41" spans="1:12" x14ac:dyDescent="0.25">
      <c r="A41" s="1"/>
      <c r="B41" s="8"/>
      <c r="C41" s="1"/>
      <c r="D41" s="8"/>
      <c r="E41" s="8"/>
      <c r="F41" s="8"/>
    </row>
    <row r="42" spans="1:12" x14ac:dyDescent="0.25">
      <c r="A42" s="1"/>
      <c r="B42" s="8"/>
      <c r="C42" s="1"/>
      <c r="D42" s="8"/>
      <c r="E42" s="8"/>
      <c r="F42" s="8"/>
    </row>
    <row r="43" spans="1:12" x14ac:dyDescent="0.25">
      <c r="A43" s="8"/>
      <c r="B43" s="8"/>
      <c r="C43" s="8"/>
      <c r="D43" s="8"/>
      <c r="E43" s="8"/>
      <c r="F43" s="8"/>
    </row>
    <row r="44" spans="1:12" x14ac:dyDescent="0.25">
      <c r="A44" s="8"/>
      <c r="B44" s="8"/>
      <c r="C44" s="8"/>
      <c r="D44" s="8"/>
      <c r="E44" s="8"/>
      <c r="F44" s="8"/>
    </row>
    <row r="45" spans="1:12" x14ac:dyDescent="0.25">
      <c r="A45" s="8"/>
      <c r="B45" s="8"/>
      <c r="C45" s="8"/>
      <c r="D45" s="8"/>
      <c r="E45" s="8"/>
      <c r="F45" s="8"/>
    </row>
    <row r="46" spans="1:12" x14ac:dyDescent="0.25">
      <c r="A46" s="8"/>
      <c r="B46" s="8"/>
      <c r="C46" s="8"/>
      <c r="D46" s="8"/>
      <c r="E46" s="8"/>
      <c r="F46" s="8"/>
    </row>
  </sheetData>
  <hyperlinks>
    <hyperlink ref="A9" r:id="rId1" xr:uid="{00000000-0004-0000-0300-000000000000}"/>
    <hyperlink ref="A13" r:id="rId2" xr:uid="{00000000-0004-0000-0300-000001000000}"/>
    <hyperlink ref="D14" r:id="rId3" location="data/TP" xr:uid="{00000000-0004-0000-0300-000002000000}"/>
    <hyperlink ref="A8" r:id="rId4" location="data/QC" xr:uid="{00000000-0004-0000-0300-000003000000}"/>
    <hyperlink ref="A6" r:id="rId5" xr:uid="{00000000-0004-0000-03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4"/>
  <sheetViews>
    <sheetView showGridLines="0" workbookViewId="0">
      <selection activeCell="C14" sqref="C14"/>
    </sheetView>
  </sheetViews>
  <sheetFormatPr defaultRowHeight="11.5" x14ac:dyDescent="0.25"/>
  <cols>
    <col min="1" max="1" width="12.90625" customWidth="1"/>
  </cols>
  <sheetData>
    <row r="1" spans="1:23" ht="19.5" x14ac:dyDescent="0.35">
      <c r="A1" s="90" t="s">
        <v>199</v>
      </c>
      <c r="B1" s="34"/>
      <c r="C1" s="34"/>
      <c r="D1" s="34"/>
      <c r="E1" s="34"/>
      <c r="F1" s="34"/>
      <c r="G1" s="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x14ac:dyDescent="0.25">
      <c r="A2" s="91" t="s">
        <v>350</v>
      </c>
      <c r="B2" s="34"/>
      <c r="C2" s="34"/>
      <c r="D2" s="34"/>
      <c r="E2" s="92"/>
      <c r="F2" s="34"/>
      <c r="G2" s="8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x14ac:dyDescent="0.25">
      <c r="A3" s="91"/>
      <c r="B3" s="34"/>
      <c r="C3" s="34"/>
      <c r="D3" s="34"/>
      <c r="E3" s="34"/>
      <c r="F3" s="34"/>
      <c r="G3" s="8"/>
      <c r="H3" s="34"/>
      <c r="I3" s="34"/>
      <c r="J3" s="3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4"/>
    </row>
    <row r="4" spans="1:23" x14ac:dyDescent="0.25">
      <c r="A4" s="94" t="s">
        <v>138</v>
      </c>
      <c r="B4" s="12"/>
      <c r="C4" s="12"/>
      <c r="D4" s="12"/>
      <c r="E4" s="74"/>
      <c r="F4" s="93" t="s">
        <v>139</v>
      </c>
      <c r="G4" s="94"/>
      <c r="H4" s="12"/>
      <c r="I4" s="12"/>
      <c r="J4" s="12"/>
      <c r="K4" s="6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4"/>
    </row>
    <row r="5" spans="1:23" x14ac:dyDescent="0.25">
      <c r="A5" s="34"/>
      <c r="B5" s="95"/>
      <c r="C5" s="8"/>
      <c r="D5" s="8"/>
      <c r="E5" s="75"/>
      <c r="F5" s="64"/>
      <c r="G5" s="8"/>
      <c r="H5" s="8"/>
      <c r="I5" s="8"/>
      <c r="J5" s="8"/>
      <c r="K5" s="6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4"/>
    </row>
    <row r="6" spans="1:23" x14ac:dyDescent="0.25">
      <c r="A6" s="34"/>
      <c r="B6" s="92"/>
      <c r="C6" s="8"/>
      <c r="D6" s="8"/>
      <c r="E6" s="75"/>
      <c r="F6" s="8"/>
      <c r="G6" s="8"/>
      <c r="H6" s="8"/>
      <c r="I6" s="8"/>
      <c r="J6" s="8"/>
      <c r="K6" s="6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4"/>
    </row>
    <row r="7" spans="1:23" x14ac:dyDescent="0.25">
      <c r="A7" s="96"/>
      <c r="B7" s="97"/>
      <c r="C7" s="8"/>
      <c r="D7" s="8"/>
      <c r="E7" s="75"/>
      <c r="F7" s="64"/>
      <c r="G7" s="8"/>
      <c r="H7" s="8"/>
      <c r="I7" s="8"/>
      <c r="J7" s="8"/>
      <c r="K7" s="6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4"/>
    </row>
    <row r="8" spans="1:23" x14ac:dyDescent="0.25">
      <c r="A8" s="206" t="s">
        <v>394</v>
      </c>
      <c r="B8" s="8"/>
      <c r="C8" s="8"/>
      <c r="D8" s="8"/>
      <c r="E8" s="75"/>
      <c r="F8" s="64"/>
      <c r="G8" s="8"/>
      <c r="H8" s="8"/>
      <c r="I8" s="8"/>
      <c r="J8" s="8"/>
      <c r="K8" s="6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4"/>
    </row>
    <row r="9" spans="1:23" x14ac:dyDescent="0.25">
      <c r="A9" s="92"/>
      <c r="B9" s="8"/>
      <c r="C9" s="8"/>
      <c r="D9" s="8"/>
      <c r="E9" s="75"/>
      <c r="F9" s="64"/>
      <c r="G9" s="8"/>
      <c r="H9" s="76"/>
      <c r="I9" s="76"/>
      <c r="J9" s="76"/>
      <c r="K9" s="173"/>
      <c r="L9" s="76"/>
      <c r="M9" s="76"/>
      <c r="N9" s="76"/>
      <c r="O9" s="76"/>
      <c r="P9" s="76"/>
      <c r="Q9" s="76"/>
      <c r="R9" s="76"/>
      <c r="S9" s="76"/>
      <c r="T9" s="8"/>
      <c r="U9" s="8"/>
      <c r="V9" s="8"/>
      <c r="W9" s="34"/>
    </row>
    <row r="10" spans="1:23" x14ac:dyDescent="0.25">
      <c r="A10" s="96"/>
      <c r="B10" s="8"/>
      <c r="C10" s="8"/>
      <c r="D10" s="8"/>
      <c r="E10" s="75"/>
      <c r="F10" s="64"/>
      <c r="G10" s="8"/>
      <c r="H10" s="8"/>
      <c r="I10" s="8"/>
      <c r="J10" s="8"/>
      <c r="K10" s="6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4"/>
    </row>
    <row r="11" spans="1:23" x14ac:dyDescent="0.25">
      <c r="A11" s="8"/>
      <c r="B11" s="8"/>
      <c r="C11" s="8"/>
      <c r="D11" s="8"/>
      <c r="E11" s="75"/>
      <c r="F11" s="64"/>
      <c r="G11" s="8"/>
      <c r="H11" s="8"/>
      <c r="I11" s="8"/>
      <c r="J11" s="8"/>
      <c r="K11" s="6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4"/>
    </row>
    <row r="12" spans="1:23" x14ac:dyDescent="0.25">
      <c r="A12" s="34"/>
      <c r="B12" s="34"/>
      <c r="C12" s="34"/>
      <c r="D12" s="34"/>
      <c r="E12" s="75"/>
      <c r="F12" s="34"/>
      <c r="G12" s="34"/>
      <c r="H12" s="34"/>
      <c r="I12" s="8"/>
      <c r="J12" s="8"/>
      <c r="K12" s="6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4"/>
    </row>
    <row r="13" spans="1:23" x14ac:dyDescent="0.25">
      <c r="A13" s="92"/>
      <c r="B13" s="34"/>
      <c r="C13" s="34"/>
      <c r="D13" s="34"/>
      <c r="E13" s="75"/>
      <c r="F13" s="34"/>
      <c r="G13" s="34"/>
      <c r="H13" s="34"/>
      <c r="I13" s="8"/>
      <c r="J13" s="8"/>
      <c r="K13" s="6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4"/>
    </row>
    <row r="14" spans="1:23" x14ac:dyDescent="0.25">
      <c r="A14" s="34"/>
      <c r="B14" s="34"/>
      <c r="C14" s="34"/>
      <c r="D14" s="92"/>
      <c r="E14" s="75"/>
      <c r="F14" s="34"/>
      <c r="G14" s="34"/>
      <c r="H14" s="34"/>
      <c r="I14" s="8"/>
      <c r="J14" s="8"/>
      <c r="K14" s="6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4"/>
    </row>
    <row r="15" spans="1:23" x14ac:dyDescent="0.25">
      <c r="A15" s="8"/>
      <c r="B15" s="8"/>
      <c r="C15" s="8"/>
      <c r="D15" s="8"/>
      <c r="E15" s="75"/>
      <c r="F15" s="64"/>
      <c r="G15" s="8"/>
      <c r="H15" s="8"/>
      <c r="I15" s="8"/>
      <c r="J15" s="8"/>
      <c r="K15" s="6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4"/>
    </row>
    <row r="16" spans="1:23" x14ac:dyDescent="0.25">
      <c r="A16" s="8"/>
      <c r="B16" s="8"/>
      <c r="C16" s="8"/>
      <c r="D16" s="8"/>
      <c r="E16" s="75"/>
      <c r="F16" s="64"/>
      <c r="G16" s="8"/>
      <c r="H16" s="8"/>
      <c r="I16" s="8"/>
      <c r="J16" s="8"/>
      <c r="K16" s="6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4"/>
    </row>
    <row r="17" spans="1:23" x14ac:dyDescent="0.25">
      <c r="A17" s="8"/>
      <c r="B17" s="8"/>
      <c r="C17" s="8"/>
      <c r="D17" s="8"/>
      <c r="E17" s="75"/>
      <c r="F17" s="64"/>
      <c r="G17" s="8"/>
      <c r="H17" s="8"/>
      <c r="I17" s="8"/>
      <c r="J17" s="8"/>
      <c r="K17" s="6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4"/>
    </row>
    <row r="18" spans="1:23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27"/>
      <c r="K18" s="6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4"/>
    </row>
    <row r="19" spans="1:23" x14ac:dyDescent="0.25">
      <c r="A19" s="91"/>
      <c r="B19" s="34"/>
      <c r="C19" s="96"/>
      <c r="D19" s="34"/>
      <c r="E19" s="34"/>
      <c r="F19" s="34"/>
      <c r="G19" s="8"/>
      <c r="H19" s="96"/>
      <c r="I19" s="34"/>
      <c r="J19" s="34"/>
      <c r="K19" s="8"/>
      <c r="L19" s="8"/>
      <c r="M19" s="8"/>
      <c r="N19" s="8"/>
      <c r="O19" s="8"/>
      <c r="P19" s="8"/>
      <c r="Q19" s="8"/>
      <c r="R19" s="172"/>
      <c r="S19" s="8"/>
      <c r="T19" s="8"/>
      <c r="U19" s="8"/>
      <c r="V19" s="8"/>
      <c r="W19" s="34"/>
    </row>
    <row r="20" spans="1:23" ht="23" x14ac:dyDescent="0.25">
      <c r="A20" s="22" t="s">
        <v>117</v>
      </c>
      <c r="B20" s="81" t="s">
        <v>42</v>
      </c>
      <c r="C20" s="81"/>
      <c r="D20" s="81"/>
      <c r="E20" s="81"/>
      <c r="F20" s="81"/>
      <c r="G20" s="8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25">
      <c r="A21" s="103"/>
      <c r="B21" s="104" t="s">
        <v>26</v>
      </c>
      <c r="C21" s="105"/>
      <c r="D21" s="105"/>
      <c r="E21" s="105"/>
      <c r="F21" s="105"/>
      <c r="G21" s="105"/>
      <c r="H21" s="8"/>
      <c r="I21" s="8"/>
      <c r="J21" s="8"/>
      <c r="K21" s="8"/>
      <c r="L21" s="8"/>
      <c r="M21" s="8"/>
      <c r="N21" s="8"/>
      <c r="O21" s="1"/>
    </row>
    <row r="22" spans="1:23" ht="12" thickBot="1" x14ac:dyDescent="0.3">
      <c r="A22" s="57" t="s">
        <v>58</v>
      </c>
      <c r="B22" s="61" t="s">
        <v>99</v>
      </c>
      <c r="C22" s="61" t="s">
        <v>98</v>
      </c>
      <c r="D22" s="61" t="s">
        <v>100</v>
      </c>
      <c r="E22" s="61" t="s">
        <v>101</v>
      </c>
      <c r="F22" s="61" t="s">
        <v>103</v>
      </c>
      <c r="G22" s="61" t="s">
        <v>104</v>
      </c>
      <c r="H22" s="62" t="s">
        <v>151</v>
      </c>
      <c r="I22" s="62" t="s">
        <v>152</v>
      </c>
      <c r="J22" s="62" t="s">
        <v>302</v>
      </c>
      <c r="K22" s="62" t="s">
        <v>303</v>
      </c>
      <c r="L22" s="62" t="s">
        <v>102</v>
      </c>
      <c r="M22" s="62" t="s">
        <v>153</v>
      </c>
      <c r="N22" s="62" t="s">
        <v>211</v>
      </c>
      <c r="O22" s="62" t="s">
        <v>154</v>
      </c>
      <c r="P22" s="62" t="s">
        <v>178</v>
      </c>
      <c r="Q22" s="62" t="s">
        <v>179</v>
      </c>
      <c r="R22" s="62" t="s">
        <v>181</v>
      </c>
    </row>
    <row r="23" spans="1:23" x14ac:dyDescent="0.25">
      <c r="A23" t="s">
        <v>163</v>
      </c>
      <c r="B23" s="89">
        <v>0.3</v>
      </c>
      <c r="C23" s="84">
        <v>0.3</v>
      </c>
      <c r="D23" s="84">
        <v>0.3</v>
      </c>
      <c r="E23" s="84">
        <v>0.3</v>
      </c>
      <c r="F23" s="84">
        <v>0.3</v>
      </c>
      <c r="G23" s="84">
        <v>0.3</v>
      </c>
      <c r="H23" s="84">
        <v>0.3</v>
      </c>
      <c r="I23" s="84">
        <v>0.3</v>
      </c>
      <c r="J23" s="84">
        <v>0.3</v>
      </c>
      <c r="K23" s="84">
        <v>0.3</v>
      </c>
      <c r="L23" s="84">
        <v>0.3</v>
      </c>
      <c r="M23" s="84">
        <v>0.3</v>
      </c>
      <c r="N23" s="84">
        <v>0.3</v>
      </c>
      <c r="O23" s="84">
        <v>0.3</v>
      </c>
      <c r="P23" s="84">
        <v>0.3</v>
      </c>
      <c r="Q23" s="84">
        <v>0.3</v>
      </c>
      <c r="R23" s="84">
        <v>0.3</v>
      </c>
    </row>
    <row r="24" spans="1:23" x14ac:dyDescent="0.25">
      <c r="A24" t="s">
        <v>164</v>
      </c>
      <c r="B24" s="84">
        <v>0.3</v>
      </c>
      <c r="C24" s="84">
        <v>0.3</v>
      </c>
      <c r="D24" s="84">
        <v>0.3</v>
      </c>
      <c r="E24" s="84">
        <v>0.3</v>
      </c>
      <c r="F24" s="84">
        <v>0.3</v>
      </c>
      <c r="G24" s="84">
        <v>0.3</v>
      </c>
      <c r="H24" s="84">
        <v>0.3</v>
      </c>
      <c r="I24" s="84">
        <v>0.3</v>
      </c>
      <c r="J24" s="84">
        <v>0.3</v>
      </c>
      <c r="K24" s="84">
        <v>0.3</v>
      </c>
      <c r="L24" s="84">
        <v>0.3</v>
      </c>
      <c r="M24" s="84">
        <v>0.3</v>
      </c>
      <c r="N24" s="84">
        <v>0.3</v>
      </c>
      <c r="O24" s="84">
        <v>0.3</v>
      </c>
      <c r="P24" s="84">
        <v>0.3</v>
      </c>
      <c r="Q24" s="84">
        <v>0.3</v>
      </c>
      <c r="R24" s="84">
        <v>0.3</v>
      </c>
    </row>
    <row r="25" spans="1:23" x14ac:dyDescent="0.25">
      <c r="A25" t="s">
        <v>165</v>
      </c>
      <c r="B25" s="84">
        <v>0.3</v>
      </c>
      <c r="C25" s="84">
        <v>0.3</v>
      </c>
      <c r="D25" s="84">
        <v>0.3</v>
      </c>
      <c r="E25" s="84">
        <v>0.3</v>
      </c>
      <c r="F25" s="84">
        <v>0.3</v>
      </c>
      <c r="G25" s="84">
        <v>0.3</v>
      </c>
      <c r="H25" s="84">
        <v>0.3</v>
      </c>
      <c r="I25" s="84">
        <v>0.3</v>
      </c>
      <c r="J25" s="84">
        <v>0.3</v>
      </c>
      <c r="K25" s="84">
        <v>0.3</v>
      </c>
      <c r="L25" s="84">
        <v>0.3</v>
      </c>
      <c r="M25" s="84">
        <v>0.3</v>
      </c>
      <c r="N25" s="84">
        <v>0.3</v>
      </c>
      <c r="O25" s="84">
        <v>0.3</v>
      </c>
      <c r="P25" s="84">
        <v>0.3</v>
      </c>
      <c r="Q25" s="84">
        <v>0.3</v>
      </c>
      <c r="R25" s="84">
        <v>0.3</v>
      </c>
    </row>
    <row r="26" spans="1:23" x14ac:dyDescent="0.25">
      <c r="A26" t="s">
        <v>166</v>
      </c>
      <c r="B26" s="84">
        <v>0.3</v>
      </c>
      <c r="C26" s="84">
        <v>0.3</v>
      </c>
      <c r="D26" s="84">
        <v>0.3</v>
      </c>
      <c r="E26" s="84">
        <v>0.3</v>
      </c>
      <c r="F26" s="84">
        <v>0.3</v>
      </c>
      <c r="G26" s="84">
        <v>0.3</v>
      </c>
      <c r="H26" s="84">
        <v>0.3</v>
      </c>
      <c r="I26" s="84">
        <v>0.3</v>
      </c>
      <c r="J26" s="84">
        <v>0.3</v>
      </c>
      <c r="K26" s="84">
        <v>0.3</v>
      </c>
      <c r="L26" s="84">
        <v>0.3</v>
      </c>
      <c r="M26" s="84">
        <v>0.3</v>
      </c>
      <c r="N26" s="84">
        <v>0.3</v>
      </c>
      <c r="O26" s="84">
        <v>0.3</v>
      </c>
      <c r="P26" s="84">
        <v>0.3</v>
      </c>
      <c r="Q26" s="84">
        <v>0.3</v>
      </c>
      <c r="R26" s="84">
        <v>0.3</v>
      </c>
    </row>
    <row r="27" spans="1:23" x14ac:dyDescent="0.25">
      <c r="A27" t="s">
        <v>167</v>
      </c>
      <c r="B27" s="84">
        <v>0.3</v>
      </c>
      <c r="C27" s="84">
        <v>0.3</v>
      </c>
      <c r="D27" s="84">
        <v>0.3</v>
      </c>
      <c r="E27" s="84">
        <v>0.3</v>
      </c>
      <c r="F27" s="84">
        <v>0.3</v>
      </c>
      <c r="G27" s="84">
        <v>0.3</v>
      </c>
      <c r="H27" s="84">
        <v>0.3</v>
      </c>
      <c r="I27" s="84">
        <v>0.3</v>
      </c>
      <c r="J27" s="84">
        <v>0.3</v>
      </c>
      <c r="K27" s="84">
        <v>0.3</v>
      </c>
      <c r="L27" s="84">
        <v>0.3</v>
      </c>
      <c r="M27" s="84">
        <v>0.3</v>
      </c>
      <c r="N27" s="84">
        <v>0.3</v>
      </c>
      <c r="O27" s="84">
        <v>0.3</v>
      </c>
      <c r="P27" s="84">
        <v>0.3</v>
      </c>
      <c r="Q27" s="84">
        <v>0.3</v>
      </c>
      <c r="R27" s="84">
        <v>0.3</v>
      </c>
    </row>
    <row r="28" spans="1:23" x14ac:dyDescent="0.25">
      <c r="A28" s="16" t="s">
        <v>168</v>
      </c>
      <c r="B28" s="101">
        <v>0.3</v>
      </c>
      <c r="C28" s="101">
        <v>0.3</v>
      </c>
      <c r="D28" s="101">
        <v>0.3</v>
      </c>
      <c r="E28" s="101">
        <v>0.3</v>
      </c>
      <c r="F28" s="101">
        <v>0.3</v>
      </c>
      <c r="G28" s="101">
        <v>0.3</v>
      </c>
      <c r="H28" s="101">
        <v>0.3</v>
      </c>
      <c r="I28" s="101">
        <v>0.3</v>
      </c>
      <c r="J28" s="101">
        <v>0.3</v>
      </c>
      <c r="K28" s="101">
        <v>0.3</v>
      </c>
      <c r="L28" s="101">
        <v>0.3</v>
      </c>
      <c r="M28" s="101">
        <v>0.3</v>
      </c>
      <c r="N28" s="101">
        <v>0.3</v>
      </c>
      <c r="O28" s="101">
        <v>0.3</v>
      </c>
      <c r="P28" s="101">
        <v>0.3</v>
      </c>
      <c r="Q28" s="101">
        <v>0.3</v>
      </c>
      <c r="R28" s="101">
        <v>0.3</v>
      </c>
    </row>
    <row r="29" spans="1:23" x14ac:dyDescent="0.25">
      <c r="A29" t="s">
        <v>169</v>
      </c>
      <c r="B29" s="84">
        <v>0.3</v>
      </c>
      <c r="C29" s="84">
        <v>0.3</v>
      </c>
      <c r="D29" s="84">
        <v>0.3</v>
      </c>
      <c r="E29" s="84">
        <v>0.3</v>
      </c>
      <c r="F29" s="84">
        <v>0.3</v>
      </c>
      <c r="G29" s="84">
        <v>0.3</v>
      </c>
      <c r="H29" s="84">
        <v>0.3</v>
      </c>
      <c r="I29" s="84">
        <v>0.3</v>
      </c>
      <c r="J29" s="84">
        <v>0.3</v>
      </c>
      <c r="K29" s="84">
        <v>0.3</v>
      </c>
      <c r="L29" s="84">
        <v>0.3</v>
      </c>
      <c r="M29" s="84">
        <v>0.3</v>
      </c>
      <c r="N29" s="84">
        <v>0.3</v>
      </c>
      <c r="O29" s="84">
        <v>0.3</v>
      </c>
      <c r="P29" s="84">
        <v>0.3</v>
      </c>
      <c r="Q29" s="84">
        <v>0.3</v>
      </c>
      <c r="R29" s="84">
        <v>0.3</v>
      </c>
    </row>
    <row r="30" spans="1:23" x14ac:dyDescent="0.25">
      <c r="A30" t="s">
        <v>170</v>
      </c>
      <c r="B30" s="84">
        <v>0.3</v>
      </c>
      <c r="C30" s="84">
        <v>0.3</v>
      </c>
      <c r="D30" s="84">
        <v>0.3</v>
      </c>
      <c r="E30" s="84">
        <v>0.3</v>
      </c>
      <c r="F30" s="84">
        <v>0.3</v>
      </c>
      <c r="G30" s="84">
        <v>0.3</v>
      </c>
      <c r="H30" s="84">
        <v>0.3</v>
      </c>
      <c r="I30" s="84">
        <v>0.3</v>
      </c>
      <c r="J30" s="84">
        <v>0.3</v>
      </c>
      <c r="K30" s="84">
        <v>0.3</v>
      </c>
      <c r="L30" s="84">
        <v>0.3</v>
      </c>
      <c r="M30" s="84">
        <v>0.3</v>
      </c>
      <c r="N30" s="84">
        <v>0.3</v>
      </c>
      <c r="O30" s="84">
        <v>0.3</v>
      </c>
      <c r="P30" s="84">
        <v>0.3</v>
      </c>
      <c r="Q30" s="84">
        <v>0.3</v>
      </c>
      <c r="R30" s="84">
        <v>0.3</v>
      </c>
    </row>
    <row r="31" spans="1:23" x14ac:dyDescent="0.25">
      <c r="A31" t="s">
        <v>171</v>
      </c>
      <c r="B31" s="84">
        <v>0.3</v>
      </c>
      <c r="C31" s="84">
        <v>0.3</v>
      </c>
      <c r="D31" s="84">
        <v>0.3</v>
      </c>
      <c r="E31" s="84">
        <v>0.3</v>
      </c>
      <c r="F31" s="84">
        <v>0.3</v>
      </c>
      <c r="G31" s="84">
        <v>0.3</v>
      </c>
      <c r="H31" s="84">
        <v>0.3</v>
      </c>
      <c r="I31" s="84">
        <v>0.3</v>
      </c>
      <c r="J31" s="84">
        <v>0.3</v>
      </c>
      <c r="K31" s="84">
        <v>0.3</v>
      </c>
      <c r="L31" s="84">
        <v>0.3</v>
      </c>
      <c r="M31" s="84">
        <v>0.3</v>
      </c>
      <c r="N31" s="84">
        <v>0.3</v>
      </c>
      <c r="O31" s="84">
        <v>0.3</v>
      </c>
      <c r="P31" s="84">
        <v>0.3</v>
      </c>
      <c r="Q31" s="84">
        <v>0.3</v>
      </c>
      <c r="R31" s="84">
        <v>0.3</v>
      </c>
    </row>
    <row r="32" spans="1:23" x14ac:dyDescent="0.25">
      <c r="A32" t="s">
        <v>172</v>
      </c>
      <c r="B32" s="84">
        <v>0.3</v>
      </c>
      <c r="C32" s="84">
        <v>0.3</v>
      </c>
      <c r="D32" s="84">
        <v>0.3</v>
      </c>
      <c r="E32" s="84">
        <v>0.3</v>
      </c>
      <c r="F32" s="84">
        <v>0.3</v>
      </c>
      <c r="G32" s="84">
        <v>0.3</v>
      </c>
      <c r="H32" s="84">
        <v>0.3</v>
      </c>
      <c r="I32" s="84">
        <v>0.3</v>
      </c>
      <c r="J32" s="84">
        <v>0.3</v>
      </c>
      <c r="K32" s="84">
        <v>0.3</v>
      </c>
      <c r="L32" s="84">
        <v>0.3</v>
      </c>
      <c r="M32" s="84">
        <v>0.3</v>
      </c>
      <c r="N32" s="84">
        <v>0.3</v>
      </c>
      <c r="O32" s="84">
        <v>0.3</v>
      </c>
      <c r="P32" s="84">
        <v>0.3</v>
      </c>
      <c r="Q32" s="84">
        <v>0.3</v>
      </c>
      <c r="R32" s="84">
        <v>0.3</v>
      </c>
    </row>
    <row r="33" spans="1:18" x14ac:dyDescent="0.25">
      <c r="A33" t="s">
        <v>173</v>
      </c>
      <c r="B33" s="84">
        <v>0.3</v>
      </c>
      <c r="C33" s="84">
        <v>0.3</v>
      </c>
      <c r="D33" s="84">
        <v>0.3</v>
      </c>
      <c r="E33" s="84">
        <v>0.3</v>
      </c>
      <c r="F33" s="84">
        <v>0.3</v>
      </c>
      <c r="G33" s="84">
        <v>0.3</v>
      </c>
      <c r="H33" s="84">
        <v>0.3</v>
      </c>
      <c r="I33" s="84">
        <v>0.3</v>
      </c>
      <c r="J33" s="84">
        <v>0.3</v>
      </c>
      <c r="K33" s="84">
        <v>0.3</v>
      </c>
      <c r="L33" s="84">
        <v>0.3</v>
      </c>
      <c r="M33" s="84">
        <v>0.3</v>
      </c>
      <c r="N33" s="84">
        <v>0.3</v>
      </c>
      <c r="O33" s="84">
        <v>0.3</v>
      </c>
      <c r="P33" s="84">
        <v>0.3</v>
      </c>
      <c r="Q33" s="84">
        <v>0.3</v>
      </c>
      <c r="R33" s="84">
        <v>0.3</v>
      </c>
    </row>
    <row r="34" spans="1:18" x14ac:dyDescent="0.25">
      <c r="A34" t="s">
        <v>174</v>
      </c>
      <c r="B34" s="84">
        <v>0.3</v>
      </c>
      <c r="C34" s="84">
        <v>0.3</v>
      </c>
      <c r="D34" s="84">
        <v>0.3</v>
      </c>
      <c r="E34" s="84">
        <v>0.3</v>
      </c>
      <c r="F34" s="84">
        <v>0.3</v>
      </c>
      <c r="G34" s="84">
        <v>0.3</v>
      </c>
      <c r="H34" s="84">
        <v>0.3</v>
      </c>
      <c r="I34" s="84">
        <v>0.3</v>
      </c>
      <c r="J34" s="84">
        <v>0.3</v>
      </c>
      <c r="K34" s="84">
        <v>0.3</v>
      </c>
      <c r="L34" s="84">
        <v>0.3</v>
      </c>
      <c r="M34" s="84">
        <v>0.3</v>
      </c>
      <c r="N34" s="84">
        <v>0.3</v>
      </c>
      <c r="O34" s="84">
        <v>0.3</v>
      </c>
      <c r="P34" s="84">
        <v>0.3</v>
      </c>
      <c r="Q34" s="84">
        <v>0.3</v>
      </c>
      <c r="R34" s="84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4"/>
  <sheetViews>
    <sheetView showGridLines="0" workbookViewId="0">
      <selection activeCell="E28" sqref="E28"/>
    </sheetView>
  </sheetViews>
  <sheetFormatPr defaultRowHeight="11.5" x14ac:dyDescent="0.25"/>
  <cols>
    <col min="1" max="1" width="12.7265625" customWidth="1"/>
  </cols>
  <sheetData>
    <row r="1" spans="1:22" ht="19.5" x14ac:dyDescent="0.35">
      <c r="A1" s="90" t="s">
        <v>175</v>
      </c>
      <c r="B1" s="34"/>
      <c r="C1" s="34"/>
      <c r="D1" s="34"/>
      <c r="E1" s="34"/>
      <c r="F1" s="34"/>
      <c r="G1" s="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x14ac:dyDescent="0.25">
      <c r="A2" s="91" t="s">
        <v>349</v>
      </c>
      <c r="B2" s="34"/>
      <c r="C2" s="34"/>
      <c r="D2" s="34"/>
      <c r="E2" s="92"/>
      <c r="F2" s="34"/>
      <c r="G2" s="8"/>
      <c r="H2" s="34"/>
      <c r="I2" s="34"/>
      <c r="J2" s="34"/>
      <c r="K2" s="34"/>
      <c r="L2" s="34"/>
      <c r="M2" s="34"/>
      <c r="N2" s="8"/>
      <c r="O2" s="8"/>
      <c r="P2" s="8"/>
      <c r="Q2" s="8"/>
      <c r="R2" s="8"/>
      <c r="S2" s="8"/>
      <c r="T2" s="8"/>
      <c r="U2" s="8"/>
      <c r="V2" s="34"/>
    </row>
    <row r="3" spans="1:22" x14ac:dyDescent="0.25">
      <c r="A3" s="91"/>
      <c r="B3" s="34"/>
      <c r="C3" s="34"/>
      <c r="D3" s="34"/>
      <c r="E3" s="34"/>
      <c r="F3" s="34"/>
      <c r="G3" s="8"/>
      <c r="H3" s="34"/>
      <c r="I3" s="34"/>
      <c r="J3" s="34"/>
      <c r="K3" s="34"/>
      <c r="L3" s="34"/>
      <c r="M3" s="34"/>
      <c r="N3" s="8"/>
      <c r="O3" s="8"/>
      <c r="P3" s="8"/>
      <c r="Q3" s="8"/>
      <c r="R3" s="8"/>
      <c r="S3" s="8"/>
      <c r="T3" s="8"/>
      <c r="U3" s="8"/>
      <c r="V3" s="34"/>
    </row>
    <row r="4" spans="1:22" x14ac:dyDescent="0.25">
      <c r="A4" s="94" t="s">
        <v>138</v>
      </c>
      <c r="B4" s="12"/>
      <c r="C4" s="12"/>
      <c r="D4" s="12"/>
      <c r="E4" s="74"/>
      <c r="F4" s="93" t="s">
        <v>139</v>
      </c>
      <c r="G4" s="12"/>
      <c r="H4" s="12"/>
      <c r="I4" s="12"/>
      <c r="J4" s="74"/>
      <c r="N4" s="1"/>
      <c r="O4" s="8"/>
      <c r="P4" s="8"/>
      <c r="Q4" s="8"/>
      <c r="R4" s="8"/>
      <c r="S4" s="8"/>
      <c r="T4" s="8"/>
      <c r="U4" s="8"/>
      <c r="V4" s="34"/>
    </row>
    <row r="5" spans="1:22" x14ac:dyDescent="0.25">
      <c r="A5" s="34"/>
      <c r="B5" s="95"/>
      <c r="C5" s="8"/>
      <c r="D5" s="8"/>
      <c r="E5" s="75"/>
      <c r="F5" s="64"/>
      <c r="G5" s="8"/>
      <c r="H5" s="8"/>
      <c r="I5" s="8"/>
      <c r="J5" s="75"/>
      <c r="N5" s="1"/>
      <c r="O5" s="8"/>
      <c r="P5" s="8"/>
      <c r="Q5" s="8"/>
      <c r="R5" s="8"/>
      <c r="S5" s="8"/>
      <c r="T5" s="8"/>
      <c r="U5" s="8"/>
      <c r="V5" s="34"/>
    </row>
    <row r="6" spans="1:22" ht="14.5" customHeight="1" x14ac:dyDescent="0.25">
      <c r="A6" s="175" t="s">
        <v>330</v>
      </c>
      <c r="B6" s="92"/>
      <c r="C6" s="8"/>
      <c r="D6" s="8"/>
      <c r="E6" s="75"/>
      <c r="F6" s="8"/>
      <c r="G6" s="8"/>
      <c r="H6" s="8"/>
      <c r="I6" s="8"/>
      <c r="J6" s="75"/>
      <c r="N6" s="1"/>
      <c r="O6" s="8"/>
      <c r="P6" s="8"/>
      <c r="Q6" s="8"/>
      <c r="R6" s="8"/>
      <c r="S6" s="8"/>
      <c r="T6" s="8"/>
      <c r="U6" s="8"/>
      <c r="V6" s="34"/>
    </row>
    <row r="7" spans="1:22" x14ac:dyDescent="0.25">
      <c r="A7" s="95" t="s">
        <v>331</v>
      </c>
      <c r="B7" s="97"/>
      <c r="C7" s="8"/>
      <c r="D7" s="8"/>
      <c r="E7" s="75"/>
      <c r="F7" s="64"/>
      <c r="G7" s="8"/>
      <c r="H7" s="8"/>
      <c r="I7" s="8"/>
      <c r="J7" s="75"/>
      <c r="N7" s="1"/>
      <c r="O7" s="8"/>
      <c r="P7" s="8"/>
      <c r="Q7" s="8"/>
      <c r="R7" s="8"/>
      <c r="S7" s="8"/>
      <c r="T7" s="8"/>
      <c r="U7" s="8"/>
      <c r="V7" s="34"/>
    </row>
    <row r="8" spans="1:22" x14ac:dyDescent="0.25">
      <c r="A8" s="8"/>
      <c r="B8" s="8"/>
      <c r="C8" s="8"/>
      <c r="D8" s="8"/>
      <c r="E8" s="75"/>
      <c r="F8" s="64"/>
      <c r="G8" s="8"/>
      <c r="H8" s="8"/>
      <c r="I8" s="8"/>
      <c r="J8" s="75"/>
      <c r="N8" s="1"/>
      <c r="O8" s="8"/>
      <c r="P8" s="8"/>
      <c r="Q8" s="8"/>
      <c r="R8" s="8"/>
      <c r="S8" s="8"/>
      <c r="T8" s="8"/>
      <c r="U8" s="8"/>
      <c r="V8" s="34"/>
    </row>
    <row r="9" spans="1:22" x14ac:dyDescent="0.25">
      <c r="A9" s="92"/>
      <c r="B9" s="8"/>
      <c r="C9" s="8"/>
      <c r="D9" s="8"/>
      <c r="E9" s="75"/>
      <c r="F9" s="64"/>
      <c r="G9" s="76"/>
      <c r="H9" s="76"/>
      <c r="I9" s="76"/>
      <c r="J9" s="174"/>
      <c r="N9" s="1"/>
      <c r="O9" s="76"/>
      <c r="P9" s="76"/>
      <c r="Q9" s="76"/>
      <c r="R9" s="8"/>
      <c r="S9" s="8"/>
      <c r="T9" s="8"/>
      <c r="U9" s="8"/>
      <c r="V9" s="34"/>
    </row>
    <row r="10" spans="1:22" x14ac:dyDescent="0.25">
      <c r="A10" s="96"/>
      <c r="B10" s="8"/>
      <c r="C10" s="8"/>
      <c r="D10" s="8"/>
      <c r="E10" s="75"/>
      <c r="F10" s="8"/>
      <c r="G10" s="8"/>
      <c r="H10" s="8"/>
      <c r="I10" s="8"/>
      <c r="J10" s="75"/>
      <c r="N10" s="1"/>
      <c r="O10" s="8"/>
      <c r="P10" s="8"/>
      <c r="Q10" s="8"/>
      <c r="R10" s="8"/>
      <c r="S10" s="8"/>
      <c r="T10" s="8"/>
      <c r="U10" s="8"/>
      <c r="V10" s="34"/>
    </row>
    <row r="11" spans="1:22" x14ac:dyDescent="0.25">
      <c r="A11" s="8"/>
      <c r="B11" s="8"/>
      <c r="C11" s="8"/>
      <c r="D11" s="8"/>
      <c r="E11" s="75"/>
      <c r="F11" s="8"/>
      <c r="G11" s="8"/>
      <c r="H11" s="8"/>
      <c r="I11" s="8"/>
      <c r="J11" s="75"/>
      <c r="N11" s="1"/>
      <c r="O11" s="8"/>
      <c r="P11" s="8"/>
      <c r="Q11" s="8"/>
      <c r="R11" s="8"/>
      <c r="S11" s="8"/>
      <c r="T11" s="8"/>
      <c r="U11" s="8"/>
      <c r="V11" s="34"/>
    </row>
    <row r="12" spans="1:22" x14ac:dyDescent="0.25">
      <c r="A12" s="34"/>
      <c r="B12" s="34"/>
      <c r="C12" s="34"/>
      <c r="D12" s="34"/>
      <c r="E12" s="75"/>
      <c r="F12" s="34"/>
      <c r="G12" s="34"/>
      <c r="H12" s="8"/>
      <c r="I12" s="8"/>
      <c r="J12" s="75"/>
      <c r="N12" s="1"/>
      <c r="O12" s="8"/>
      <c r="P12" s="8"/>
      <c r="Q12" s="8"/>
      <c r="R12" s="8"/>
      <c r="S12" s="8"/>
      <c r="T12" s="8"/>
      <c r="U12" s="8"/>
      <c r="V12" s="34"/>
    </row>
    <row r="13" spans="1:22" x14ac:dyDescent="0.25">
      <c r="A13" s="92"/>
      <c r="B13" s="34"/>
      <c r="C13" s="34"/>
      <c r="D13" s="34"/>
      <c r="E13" s="75"/>
      <c r="F13" s="34"/>
      <c r="G13" s="34"/>
      <c r="H13" s="8"/>
      <c r="I13" s="8"/>
      <c r="J13" s="75"/>
      <c r="N13" s="1"/>
      <c r="O13" s="8"/>
      <c r="P13" s="8"/>
      <c r="Q13" s="8"/>
      <c r="R13" s="8"/>
      <c r="S13" s="8"/>
      <c r="T13" s="8"/>
      <c r="U13" s="8"/>
      <c r="V13" s="34"/>
    </row>
    <row r="14" spans="1:22" x14ac:dyDescent="0.25">
      <c r="A14" s="34"/>
      <c r="B14" s="34"/>
      <c r="C14" s="34"/>
      <c r="D14" s="92"/>
      <c r="E14" s="75"/>
      <c r="F14" s="34"/>
      <c r="G14" s="34"/>
      <c r="H14" s="8"/>
      <c r="I14" s="8"/>
      <c r="J14" s="75"/>
      <c r="N14" s="1"/>
      <c r="O14" s="8"/>
      <c r="P14" s="8"/>
      <c r="Q14" s="8"/>
      <c r="R14" s="8"/>
      <c r="S14" s="8"/>
      <c r="T14" s="8"/>
      <c r="U14" s="8"/>
      <c r="V14" s="34"/>
    </row>
    <row r="15" spans="1:22" x14ac:dyDescent="0.25">
      <c r="A15" s="8"/>
      <c r="B15" s="8"/>
      <c r="C15" s="8"/>
      <c r="D15" s="8"/>
      <c r="E15" s="75"/>
      <c r="F15" s="8"/>
      <c r="G15" s="8"/>
      <c r="H15" s="8"/>
      <c r="I15" s="8"/>
      <c r="J15" s="75"/>
      <c r="N15" s="1"/>
      <c r="O15" s="8"/>
      <c r="P15" s="8"/>
      <c r="Q15" s="8"/>
      <c r="R15" s="8"/>
      <c r="S15" s="8"/>
      <c r="T15" s="8"/>
      <c r="U15" s="8"/>
      <c r="V15" s="34"/>
    </row>
    <row r="16" spans="1:22" x14ac:dyDescent="0.25">
      <c r="A16" s="8"/>
      <c r="B16" s="8"/>
      <c r="C16" s="8"/>
      <c r="D16" s="8"/>
      <c r="E16" s="75"/>
      <c r="F16" s="8"/>
      <c r="G16" s="8"/>
      <c r="H16" s="8"/>
      <c r="I16" s="8"/>
      <c r="J16" s="75"/>
      <c r="N16" s="1"/>
      <c r="O16" s="8"/>
      <c r="P16" s="8"/>
      <c r="Q16" s="8"/>
      <c r="R16" s="8"/>
      <c r="S16" s="8"/>
      <c r="T16" s="8"/>
      <c r="U16" s="8"/>
      <c r="V16" s="34"/>
    </row>
    <row r="17" spans="1:22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  <c r="N17" s="1"/>
      <c r="O17" s="8"/>
      <c r="P17" s="8"/>
      <c r="Q17" s="8"/>
      <c r="R17" s="8"/>
      <c r="S17" s="8"/>
      <c r="T17" s="8"/>
      <c r="U17" s="8"/>
      <c r="V17" s="34"/>
    </row>
    <row r="18" spans="1:22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  <c r="N18" s="1"/>
      <c r="O18" s="8"/>
      <c r="P18" s="8"/>
      <c r="Q18" s="8"/>
      <c r="R18" s="8"/>
      <c r="S18" s="8"/>
      <c r="T18" s="8"/>
      <c r="U18" s="8"/>
      <c r="V18" s="34"/>
    </row>
    <row r="19" spans="1:22" x14ac:dyDescent="0.25">
      <c r="A19" s="91"/>
      <c r="B19" s="34"/>
      <c r="C19" s="96"/>
      <c r="D19" s="34"/>
      <c r="E19" s="34"/>
      <c r="F19" s="34"/>
      <c r="G19" s="8"/>
      <c r="H19" s="96"/>
      <c r="I19" s="34"/>
      <c r="J19" s="34"/>
      <c r="K19" s="34"/>
      <c r="L19" s="34"/>
      <c r="M19" s="34"/>
      <c r="N19" s="8"/>
      <c r="O19" s="8"/>
      <c r="P19" s="172"/>
      <c r="Q19" s="8"/>
      <c r="R19" s="8"/>
      <c r="S19" s="8"/>
      <c r="T19" s="8"/>
      <c r="U19" s="8"/>
      <c r="V19" s="34"/>
    </row>
    <row r="20" spans="1:22" ht="23" x14ac:dyDescent="0.25">
      <c r="A20" s="81" t="s">
        <v>117</v>
      </c>
      <c r="B20" s="81" t="s">
        <v>176</v>
      </c>
      <c r="C20" s="81"/>
      <c r="D20" s="81"/>
      <c r="E20" s="81"/>
      <c r="F20" s="81"/>
      <c r="G20" s="8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4"/>
    </row>
    <row r="21" spans="1:22" x14ac:dyDescent="0.25">
      <c r="A21" s="3" t="s">
        <v>0</v>
      </c>
      <c r="B21" s="2" t="s">
        <v>365</v>
      </c>
      <c r="C21" s="82"/>
      <c r="D21" s="82"/>
      <c r="E21" s="82"/>
      <c r="F21" s="82"/>
      <c r="G21" s="82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ht="12" thickBot="1" x14ac:dyDescent="0.3">
      <c r="A22" s="57" t="s">
        <v>58</v>
      </c>
      <c r="B22" s="61" t="s">
        <v>57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4"/>
      <c r="O22" s="34"/>
      <c r="P22" s="34"/>
      <c r="Q22" s="34"/>
      <c r="R22" s="34"/>
      <c r="S22" s="34"/>
      <c r="T22" s="34"/>
      <c r="U22" s="34"/>
      <c r="V22" s="34"/>
    </row>
    <row r="23" spans="1:22" x14ac:dyDescent="0.25">
      <c r="A23" s="34" t="s">
        <v>163</v>
      </c>
      <c r="B23" s="99">
        <v>1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98" t="str">
        <f t="shared" ref="N23:N28" si="0">IF(AD23&gt;0,AT23/AD23,"")</f>
        <v/>
      </c>
      <c r="O23" s="34"/>
      <c r="P23" s="34"/>
      <c r="Q23" s="34"/>
      <c r="R23" s="34"/>
      <c r="S23" s="34"/>
      <c r="T23" s="34"/>
      <c r="U23" s="34"/>
      <c r="V23" s="34"/>
    </row>
    <row r="24" spans="1:22" x14ac:dyDescent="0.25">
      <c r="A24" s="34" t="s">
        <v>164</v>
      </c>
      <c r="B24" s="100">
        <v>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8" t="str">
        <f t="shared" si="0"/>
        <v/>
      </c>
      <c r="O24" s="34"/>
      <c r="P24" s="34"/>
      <c r="Q24" s="34"/>
      <c r="R24" s="34"/>
      <c r="S24" s="34"/>
      <c r="T24" s="34"/>
      <c r="U24" s="34"/>
      <c r="V24" s="34"/>
    </row>
    <row r="25" spans="1:22" x14ac:dyDescent="0.25">
      <c r="A25" s="34" t="s">
        <v>165</v>
      </c>
      <c r="B25" s="100">
        <v>1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98" t="str">
        <f t="shared" si="0"/>
        <v/>
      </c>
      <c r="O25" s="34"/>
      <c r="P25" s="34"/>
      <c r="Q25" s="34"/>
      <c r="R25" s="34"/>
      <c r="S25" s="34"/>
      <c r="T25" s="34"/>
      <c r="U25" s="34"/>
      <c r="V25" s="34"/>
    </row>
    <row r="26" spans="1:22" x14ac:dyDescent="0.25">
      <c r="A26" s="34" t="s">
        <v>166</v>
      </c>
      <c r="B26" s="100">
        <v>1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98" t="str">
        <f t="shared" si="0"/>
        <v/>
      </c>
      <c r="O26" s="34"/>
      <c r="P26" s="34"/>
      <c r="Q26" s="34"/>
      <c r="R26" s="34"/>
      <c r="S26" s="34"/>
      <c r="T26" s="34"/>
      <c r="U26" s="34"/>
      <c r="V26" s="34"/>
    </row>
    <row r="27" spans="1:22" x14ac:dyDescent="0.25">
      <c r="A27" s="34" t="s">
        <v>167</v>
      </c>
      <c r="B27" s="100">
        <v>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98" t="str">
        <f t="shared" si="0"/>
        <v/>
      </c>
      <c r="O27" s="34"/>
      <c r="P27" s="34"/>
      <c r="Q27" s="34"/>
      <c r="R27" s="34"/>
      <c r="S27" s="34"/>
      <c r="T27" s="34"/>
      <c r="U27" s="34"/>
      <c r="V27" s="34"/>
    </row>
    <row r="28" spans="1:22" x14ac:dyDescent="0.25">
      <c r="A28" s="27" t="s">
        <v>168</v>
      </c>
      <c r="B28" s="102">
        <v>1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98" t="str">
        <f t="shared" si="0"/>
        <v/>
      </c>
      <c r="O28" s="34"/>
      <c r="P28" s="34"/>
      <c r="Q28" s="34"/>
      <c r="R28" s="34"/>
      <c r="S28" s="34"/>
      <c r="T28" s="34"/>
      <c r="U28" s="34"/>
      <c r="V28" s="34"/>
    </row>
    <row r="29" spans="1:22" x14ac:dyDescent="0.25">
      <c r="A29" s="34" t="s">
        <v>169</v>
      </c>
      <c r="B29" s="100">
        <v>0</v>
      </c>
      <c r="C29" s="84"/>
      <c r="D29" s="84"/>
      <c r="E29" s="84"/>
      <c r="F29" s="84"/>
      <c r="G29" s="84"/>
      <c r="H29" s="84"/>
      <c r="I29" s="84"/>
      <c r="J29" s="30"/>
      <c r="K29" s="84"/>
      <c r="L29" s="84"/>
      <c r="M29" s="30"/>
      <c r="N29" s="34"/>
      <c r="O29" s="34"/>
      <c r="P29" s="34"/>
      <c r="Q29" s="34"/>
      <c r="R29" s="34"/>
      <c r="S29" s="34"/>
      <c r="T29" s="34"/>
      <c r="U29" s="34"/>
      <c r="V29" s="34"/>
    </row>
    <row r="30" spans="1:22" x14ac:dyDescent="0.25">
      <c r="A30" s="34" t="s">
        <v>170</v>
      </c>
      <c r="B30" s="100">
        <v>0</v>
      </c>
      <c r="C30" s="84"/>
      <c r="D30" s="84"/>
      <c r="E30" s="84"/>
      <c r="F30" s="84"/>
      <c r="G30" s="84"/>
      <c r="H30" s="84"/>
      <c r="I30" s="84"/>
      <c r="J30" s="30"/>
      <c r="K30" s="84"/>
      <c r="L30" s="84"/>
      <c r="M30" s="30"/>
      <c r="N30" s="34"/>
      <c r="O30" s="34"/>
      <c r="P30" s="34"/>
      <c r="Q30" s="34"/>
      <c r="R30" s="34"/>
      <c r="S30" s="34"/>
      <c r="T30" s="34"/>
      <c r="U30" s="34"/>
      <c r="V30" s="34"/>
    </row>
    <row r="31" spans="1:22" x14ac:dyDescent="0.25">
      <c r="A31" s="34" t="s">
        <v>171</v>
      </c>
      <c r="B31" s="100">
        <v>0</v>
      </c>
      <c r="C31" s="84"/>
      <c r="D31" s="84"/>
      <c r="E31" s="84"/>
      <c r="F31" s="84"/>
      <c r="G31" s="84"/>
      <c r="H31" s="84"/>
      <c r="I31" s="84"/>
      <c r="J31" s="30"/>
      <c r="K31" s="84"/>
      <c r="L31" s="84"/>
      <c r="M31" s="30"/>
      <c r="N31" s="34"/>
      <c r="O31" s="34"/>
      <c r="P31" s="34"/>
      <c r="Q31" s="34"/>
      <c r="R31" s="34"/>
      <c r="S31" s="34"/>
      <c r="T31" s="34"/>
      <c r="U31" s="34"/>
      <c r="V31" s="34"/>
    </row>
    <row r="32" spans="1:22" x14ac:dyDescent="0.25">
      <c r="A32" s="34" t="s">
        <v>172</v>
      </c>
      <c r="B32" s="100">
        <v>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34"/>
      <c r="O32" s="34"/>
      <c r="P32" s="34"/>
      <c r="Q32" s="34"/>
      <c r="R32" s="34"/>
      <c r="S32" s="34"/>
      <c r="T32" s="34"/>
      <c r="U32" s="34"/>
      <c r="V32" s="34"/>
    </row>
    <row r="33" spans="1:22" x14ac:dyDescent="0.25">
      <c r="A33" s="34" t="s">
        <v>173</v>
      </c>
      <c r="B33" s="100">
        <v>0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34"/>
      <c r="O33" s="34"/>
      <c r="P33" s="34"/>
      <c r="Q33" s="34"/>
      <c r="R33" s="34"/>
      <c r="S33" s="34"/>
      <c r="T33" s="34"/>
      <c r="U33" s="34"/>
      <c r="V33" s="34"/>
    </row>
    <row r="34" spans="1:22" x14ac:dyDescent="0.25">
      <c r="A34" s="34" t="s">
        <v>174</v>
      </c>
      <c r="B34" s="100">
        <v>0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34"/>
      <c r="O34" s="34"/>
      <c r="P34" s="34"/>
      <c r="Q34" s="34"/>
      <c r="R34" s="34"/>
      <c r="S34" s="34"/>
      <c r="T34" s="34"/>
      <c r="U34" s="34"/>
      <c r="V34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8"/>
  <sheetViews>
    <sheetView showGridLines="0" topLeftCell="A37" zoomScaleNormal="100" workbookViewId="0">
      <selection activeCell="B22" sqref="B22"/>
    </sheetView>
  </sheetViews>
  <sheetFormatPr defaultRowHeight="11.5" x14ac:dyDescent="0.25"/>
  <cols>
    <col min="1" max="1" width="11.26953125" customWidth="1"/>
    <col min="2" max="2" width="13.26953125" customWidth="1"/>
    <col min="3" max="4" width="10.36328125" bestFit="1" customWidth="1"/>
    <col min="5" max="5" width="11.36328125" bestFit="1" customWidth="1"/>
    <col min="6" max="6" width="12.36328125" bestFit="1" customWidth="1"/>
    <col min="7" max="8" width="10.36328125" bestFit="1" customWidth="1"/>
    <col min="9" max="9" width="11.36328125" bestFit="1" customWidth="1"/>
    <col min="10" max="13" width="10.36328125" bestFit="1" customWidth="1"/>
    <col min="14" max="14" width="11.36328125" bestFit="1" customWidth="1"/>
    <col min="15" max="16" width="10.36328125" bestFit="1" customWidth="1"/>
    <col min="17" max="17" width="11.36328125" bestFit="1" customWidth="1"/>
  </cols>
  <sheetData>
    <row r="1" spans="1:22" ht="19.5" x14ac:dyDescent="0.35">
      <c r="A1" s="6" t="s">
        <v>200</v>
      </c>
      <c r="H1" s="43"/>
      <c r="I1" s="45"/>
    </row>
    <row r="2" spans="1:22" x14ac:dyDescent="0.25">
      <c r="A2" s="5" t="s">
        <v>348</v>
      </c>
      <c r="F2" s="35"/>
      <c r="H2" s="1"/>
    </row>
    <row r="3" spans="1:22" x14ac:dyDescent="0.25">
      <c r="B3" s="5"/>
      <c r="H3" s="1"/>
    </row>
    <row r="4" spans="1:22" x14ac:dyDescent="0.25">
      <c r="A4" s="42" t="s">
        <v>138</v>
      </c>
      <c r="B4" s="40"/>
      <c r="C4" s="40"/>
      <c r="D4" s="40"/>
      <c r="E4" s="41"/>
      <c r="F4" s="39" t="s">
        <v>139</v>
      </c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22" x14ac:dyDescent="0.25">
      <c r="B5" s="46"/>
      <c r="F5" s="47"/>
      <c r="G5" s="43"/>
      <c r="H5" s="43"/>
      <c r="I5" s="43"/>
      <c r="J5" s="144"/>
      <c r="K5" s="43"/>
      <c r="L5" s="43"/>
      <c r="M5" s="43"/>
      <c r="N5" s="43"/>
      <c r="O5" s="43"/>
      <c r="P5" s="44"/>
    </row>
    <row r="6" spans="1:22" x14ac:dyDescent="0.25">
      <c r="A6" s="35" t="s">
        <v>266</v>
      </c>
      <c r="B6" s="48"/>
      <c r="F6" s="119"/>
      <c r="G6" s="43"/>
      <c r="H6" s="43"/>
      <c r="I6" s="43"/>
      <c r="J6" s="144"/>
      <c r="K6" s="43"/>
      <c r="L6" s="43"/>
      <c r="M6" s="43"/>
      <c r="N6" s="43"/>
      <c r="O6" s="43"/>
      <c r="P6" s="44"/>
    </row>
    <row r="7" spans="1:22" x14ac:dyDescent="0.25">
      <c r="A7" s="36" t="s">
        <v>191</v>
      </c>
      <c r="B7" s="49"/>
      <c r="F7" s="47"/>
      <c r="G7" s="43"/>
      <c r="H7" s="43"/>
      <c r="I7" s="43"/>
      <c r="J7" s="43"/>
      <c r="K7" s="43"/>
      <c r="L7" s="43" t="s">
        <v>313</v>
      </c>
      <c r="M7" s="43" t="s">
        <v>312</v>
      </c>
      <c r="N7" s="43"/>
      <c r="O7" s="43"/>
      <c r="P7" s="44"/>
    </row>
    <row r="8" spans="1:22" x14ac:dyDescent="0.25">
      <c r="A8" t="s">
        <v>115</v>
      </c>
      <c r="B8" s="43"/>
      <c r="F8" s="47"/>
      <c r="G8" s="84"/>
      <c r="H8" s="84"/>
      <c r="I8" s="84"/>
      <c r="J8" s="84"/>
      <c r="K8" s="43" t="s">
        <v>140</v>
      </c>
      <c r="L8" s="171">
        <f>AVERAGE(G23:S28,C23:E28)</f>
        <v>4.1519708333333325</v>
      </c>
      <c r="M8" s="43"/>
      <c r="N8" s="30"/>
      <c r="O8" s="84"/>
      <c r="P8" s="121"/>
      <c r="V8" s="84"/>
    </row>
    <row r="9" spans="1:22" x14ac:dyDescent="0.25">
      <c r="B9" s="43"/>
      <c r="C9" s="43"/>
      <c r="D9" s="43"/>
      <c r="E9" s="44"/>
      <c r="F9" s="84"/>
      <c r="G9" s="84"/>
      <c r="H9" s="84"/>
      <c r="I9" s="84"/>
      <c r="J9" s="84"/>
      <c r="K9" s="43">
        <v>2030</v>
      </c>
      <c r="L9" s="171">
        <f>AVERAGE(G35:S40,C35:E40)</f>
        <v>5.8418010614491456</v>
      </c>
      <c r="M9" s="170">
        <f>(L9-$L$8)/$L$8</f>
        <v>0.40699472514337592</v>
      </c>
      <c r="N9" s="30"/>
      <c r="O9" s="84"/>
      <c r="P9" s="121"/>
      <c r="V9" s="84"/>
    </row>
    <row r="10" spans="1:22" x14ac:dyDescent="0.25">
      <c r="A10" s="43" t="s">
        <v>194</v>
      </c>
      <c r="B10" s="43"/>
      <c r="C10" s="43"/>
      <c r="D10" s="43"/>
      <c r="E10" s="44"/>
      <c r="F10" s="84"/>
      <c r="G10" s="84"/>
      <c r="H10" s="84"/>
      <c r="I10" s="84"/>
      <c r="J10" s="84"/>
      <c r="K10" s="43">
        <v>2050</v>
      </c>
      <c r="L10" s="171">
        <f>AVERAGE(G47:S52,C47:E52)</f>
        <v>8.2960294273006348</v>
      </c>
      <c r="M10" s="170">
        <f>(L10-$L$8)/$L$8</f>
        <v>0.99809434129389629</v>
      </c>
      <c r="N10" s="30"/>
      <c r="O10" s="84"/>
      <c r="P10" s="121"/>
      <c r="V10" s="84"/>
    </row>
    <row r="11" spans="1:22" x14ac:dyDescent="0.25">
      <c r="A11" s="43" t="s">
        <v>329</v>
      </c>
      <c r="B11" s="43"/>
      <c r="C11" s="43"/>
      <c r="D11" s="43"/>
      <c r="E11" s="43"/>
      <c r="F11" s="120"/>
      <c r="G11" s="30"/>
      <c r="H11" s="30"/>
      <c r="I11" s="30"/>
      <c r="J11" s="30"/>
      <c r="K11" s="30"/>
      <c r="L11" s="84"/>
      <c r="M11" s="84"/>
      <c r="N11" s="84"/>
      <c r="O11" s="84"/>
      <c r="P11" s="121"/>
      <c r="V11" s="84"/>
    </row>
    <row r="12" spans="1:22" x14ac:dyDescent="0.25">
      <c r="A12" s="127" t="s">
        <v>196</v>
      </c>
      <c r="F12" s="125" t="s">
        <v>328</v>
      </c>
      <c r="G12" s="122" t="s">
        <v>148</v>
      </c>
      <c r="H12" s="122" t="s">
        <v>192</v>
      </c>
      <c r="I12" s="123" t="s">
        <v>105</v>
      </c>
      <c r="J12" s="122" t="s">
        <v>9</v>
      </c>
      <c r="K12" s="122" t="s">
        <v>107</v>
      </c>
      <c r="L12" s="123" t="s">
        <v>197</v>
      </c>
      <c r="M12" s="123" t="s">
        <v>195</v>
      </c>
      <c r="O12" s="30"/>
      <c r="P12" s="121"/>
      <c r="V12" s="30"/>
    </row>
    <row r="13" spans="1:22" x14ac:dyDescent="0.25">
      <c r="A13" s="131" t="s">
        <v>198</v>
      </c>
      <c r="F13" s="13" t="s">
        <v>93</v>
      </c>
      <c r="G13" s="124">
        <v>1.0049547225757753</v>
      </c>
      <c r="H13" s="124">
        <v>1.0103182855391637</v>
      </c>
      <c r="I13" s="124">
        <v>1.0145989410846314</v>
      </c>
      <c r="J13" s="124">
        <v>1.0212293503117618</v>
      </c>
      <c r="K13" s="124">
        <v>1.0144129637732298</v>
      </c>
      <c r="L13" s="124">
        <v>1.0109797692413225</v>
      </c>
      <c r="M13" s="124">
        <f>AVERAGE(G13:L13)</f>
        <v>1.0127490054209807</v>
      </c>
      <c r="O13" s="30"/>
      <c r="P13" s="121"/>
      <c r="V13" s="30"/>
    </row>
    <row r="14" spans="1:22" x14ac:dyDescent="0.25">
      <c r="A14" s="113" t="s">
        <v>187</v>
      </c>
      <c r="D14" s="35"/>
      <c r="F14" s="47" t="s">
        <v>132</v>
      </c>
      <c r="G14" s="124">
        <v>1.0257320431982959</v>
      </c>
      <c r="H14" s="124">
        <v>1.0236752695393911</v>
      </c>
      <c r="I14" s="124">
        <v>1.0205685720013449</v>
      </c>
      <c r="J14" s="124">
        <v>1.0177446652182531</v>
      </c>
      <c r="K14" s="124">
        <v>1.0160911041337279</v>
      </c>
      <c r="L14" s="129">
        <v>1.0180488683612503</v>
      </c>
      <c r="M14" s="124">
        <f>AVERAGE(G14:L14)</f>
        <v>1.0203100870753772</v>
      </c>
      <c r="O14" s="43"/>
      <c r="P14" s="44"/>
      <c r="V14" s="1"/>
    </row>
    <row r="15" spans="1:22" x14ac:dyDescent="0.25">
      <c r="A15" s="8"/>
      <c r="B15" s="43"/>
      <c r="C15" s="43"/>
      <c r="D15" s="43"/>
      <c r="E15" s="43"/>
      <c r="F15" s="47" t="s">
        <v>95</v>
      </c>
      <c r="G15" s="124">
        <v>1.0171350529519534</v>
      </c>
      <c r="H15" s="124">
        <v>1.010259423758787</v>
      </c>
      <c r="I15" s="124">
        <v>1.0249932301052076</v>
      </c>
      <c r="J15" s="124">
        <v>1.0382755526510514</v>
      </c>
      <c r="K15" s="124">
        <v>1.0047514765236958</v>
      </c>
      <c r="L15" s="129">
        <v>1.0112899864210472</v>
      </c>
      <c r="M15" s="124">
        <f>AVERAGE(G15:L15)</f>
        <v>1.0177841204019569</v>
      </c>
      <c r="O15" s="43"/>
      <c r="P15" s="44"/>
      <c r="V15" s="1"/>
    </row>
    <row r="16" spans="1:22" x14ac:dyDescent="0.25">
      <c r="A16" s="8"/>
      <c r="B16" s="43"/>
      <c r="C16" s="43"/>
      <c r="D16" s="43"/>
      <c r="E16" s="43"/>
      <c r="F16" s="47" t="s">
        <v>193</v>
      </c>
      <c r="G16" s="130">
        <f>AVERAGE(G13:G15)</f>
        <v>1.0159406062420082</v>
      </c>
      <c r="H16" s="124">
        <f>EXP(LN(2.68/2.25)/10)</f>
        <v>1.0176424798119541</v>
      </c>
      <c r="I16" s="124">
        <f>EXP(LN(2.48/1.99)/10)</f>
        <v>1.0222564523411595</v>
      </c>
      <c r="J16" s="124">
        <f>EXP(LN(1.71/1.44)/10)</f>
        <v>1.017333537754854</v>
      </c>
      <c r="K16" s="130">
        <f>AVERAGE(K13:K15)</f>
        <v>1.0117518481435512</v>
      </c>
      <c r="L16" s="129">
        <v>1.0228237653735259</v>
      </c>
      <c r="M16" s="124">
        <f>AVERAGE(G16:L16)</f>
        <v>1.0179581149445089</v>
      </c>
      <c r="O16" s="43"/>
      <c r="P16" s="44"/>
    </row>
    <row r="17" spans="1:29" x14ac:dyDescent="0.25">
      <c r="A17" s="8"/>
      <c r="B17" s="43"/>
      <c r="C17" s="43"/>
      <c r="D17" s="43"/>
      <c r="E17" s="44"/>
      <c r="F17" s="47"/>
      <c r="G17" s="43"/>
      <c r="H17" s="43"/>
      <c r="I17" s="43"/>
      <c r="J17" s="43"/>
      <c r="K17" s="43"/>
      <c r="L17" s="43"/>
      <c r="M17" s="43"/>
      <c r="N17" s="43"/>
      <c r="O17" s="43"/>
      <c r="P17" s="44"/>
    </row>
    <row r="18" spans="1:29" x14ac:dyDescent="0.25">
      <c r="A18" s="27"/>
      <c r="B18" s="50"/>
      <c r="C18" s="50"/>
      <c r="D18" s="50"/>
      <c r="E18" s="51"/>
      <c r="F18" s="52"/>
      <c r="G18" s="50"/>
      <c r="H18" s="50"/>
      <c r="I18" s="50"/>
      <c r="J18" s="50"/>
      <c r="K18" s="50"/>
      <c r="L18" s="50"/>
      <c r="M18" s="50"/>
      <c r="N18" s="50"/>
      <c r="O18" s="50"/>
      <c r="P18" s="51"/>
    </row>
    <row r="19" spans="1:29" x14ac:dyDescent="0.25">
      <c r="B19" s="5"/>
      <c r="D19" s="31"/>
      <c r="H19" s="1"/>
      <c r="I19" s="31"/>
      <c r="Q19" s="35"/>
    </row>
    <row r="20" spans="1:29" x14ac:dyDescent="0.25">
      <c r="A20" s="2" t="s">
        <v>325</v>
      </c>
      <c r="B20" s="22" t="s">
        <v>117</v>
      </c>
      <c r="C20" s="81" t="s">
        <v>42</v>
      </c>
      <c r="D20" s="81"/>
      <c r="E20" s="81"/>
      <c r="F20" s="81"/>
      <c r="G20" s="81"/>
      <c r="H20" s="81"/>
      <c r="I20" s="3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9" x14ac:dyDescent="0.25">
      <c r="B21" s="3" t="s">
        <v>366</v>
      </c>
      <c r="C21" s="83" t="s">
        <v>26</v>
      </c>
      <c r="D21" s="82"/>
      <c r="E21" s="82"/>
      <c r="F21" s="82"/>
      <c r="G21" s="151"/>
      <c r="H21" s="82"/>
      <c r="I21" s="34"/>
      <c r="J21" s="34"/>
      <c r="K21" s="34"/>
      <c r="M21" s="34"/>
      <c r="N21" s="34"/>
    </row>
    <row r="22" spans="1:29" ht="12" thickBot="1" x14ac:dyDescent="0.3">
      <c r="A22" s="54" t="s">
        <v>269</v>
      </c>
      <c r="B22" s="57" t="s">
        <v>58</v>
      </c>
      <c r="C22" s="61" t="s">
        <v>99</v>
      </c>
      <c r="D22" s="61" t="s">
        <v>98</v>
      </c>
      <c r="E22" s="61" t="s">
        <v>100</v>
      </c>
      <c r="F22" s="61" t="s">
        <v>101</v>
      </c>
      <c r="G22" s="61" t="s">
        <v>103</v>
      </c>
      <c r="H22" s="61" t="s">
        <v>104</v>
      </c>
      <c r="I22" s="62" t="s">
        <v>151</v>
      </c>
      <c r="J22" s="62" t="s">
        <v>152</v>
      </c>
      <c r="K22" s="62" t="s">
        <v>302</v>
      </c>
      <c r="L22" s="62" t="s">
        <v>303</v>
      </c>
      <c r="M22" s="62" t="s">
        <v>102</v>
      </c>
      <c r="N22" s="62" t="s">
        <v>153</v>
      </c>
      <c r="O22" s="62" t="s">
        <v>211</v>
      </c>
      <c r="P22" s="62" t="s">
        <v>154</v>
      </c>
      <c r="Q22" s="62" t="s">
        <v>178</v>
      </c>
      <c r="R22" s="62" t="s">
        <v>179</v>
      </c>
      <c r="S22" s="62" t="s">
        <v>181</v>
      </c>
    </row>
    <row r="23" spans="1:29" x14ac:dyDescent="0.25">
      <c r="A23" s="114" t="s">
        <v>140</v>
      </c>
      <c r="B23" t="s">
        <v>164</v>
      </c>
      <c r="C23" s="85">
        <v>1.7391000000000001</v>
      </c>
      <c r="D23" s="85">
        <v>1.1234</v>
      </c>
      <c r="E23" s="85">
        <v>7.7778</v>
      </c>
      <c r="F23" s="85">
        <v>39.246600000000001</v>
      </c>
      <c r="G23" s="85">
        <v>2</v>
      </c>
      <c r="H23" s="85">
        <v>2</v>
      </c>
      <c r="I23" s="85">
        <v>29.3489</v>
      </c>
      <c r="J23" s="85">
        <v>0.40910000000000002</v>
      </c>
      <c r="K23" s="85">
        <v>0.51319999999999999</v>
      </c>
      <c r="L23" s="85">
        <v>0.51319999999999999</v>
      </c>
      <c r="M23" s="85">
        <v>0.85750000000000004</v>
      </c>
      <c r="N23" s="84">
        <v>0.34</v>
      </c>
      <c r="O23" s="84">
        <v>1.02</v>
      </c>
      <c r="P23" s="85">
        <v>15.578200000000001</v>
      </c>
      <c r="Q23" s="85">
        <v>1.1234</v>
      </c>
      <c r="R23" s="85">
        <v>0.79769999999999996</v>
      </c>
      <c r="S23" s="85">
        <v>8.7424999999999997</v>
      </c>
    </row>
    <row r="24" spans="1:29" x14ac:dyDescent="0.25">
      <c r="A24" s="114"/>
      <c r="B24" t="s">
        <v>167</v>
      </c>
      <c r="C24" s="85">
        <v>2.2968000000000002</v>
      </c>
      <c r="D24" s="85">
        <v>2.6547000000000001</v>
      </c>
      <c r="E24" s="85">
        <v>3.2850999999999999</v>
      </c>
      <c r="F24" s="85">
        <v>110</v>
      </c>
      <c r="G24" s="85">
        <v>2.1259000000000001</v>
      </c>
      <c r="H24" s="85">
        <v>2.1259000000000001</v>
      </c>
      <c r="I24" s="85">
        <v>28.385899999999999</v>
      </c>
      <c r="J24" s="85">
        <v>1.0119</v>
      </c>
      <c r="K24" s="85">
        <v>0.63219999999999998</v>
      </c>
      <c r="L24" s="85">
        <v>0.63219999999999998</v>
      </c>
      <c r="M24" s="85">
        <v>1.0843</v>
      </c>
      <c r="N24" s="85">
        <v>2.19</v>
      </c>
      <c r="O24" s="85">
        <v>1.1100000000000001</v>
      </c>
      <c r="P24" s="85">
        <v>22.804099999999998</v>
      </c>
      <c r="Q24" s="85">
        <v>2.6547000000000001</v>
      </c>
      <c r="R24" s="85">
        <v>1.0571999999999999</v>
      </c>
      <c r="S24" s="85">
        <v>17.541399999999999</v>
      </c>
    </row>
    <row r="25" spans="1:29" ht="14.5" x14ac:dyDescent="0.35">
      <c r="A25" s="114"/>
      <c r="B25" s="1" t="s">
        <v>168</v>
      </c>
      <c r="C25" s="85">
        <v>1.7041999999999999</v>
      </c>
      <c r="D25" s="85">
        <v>1.498</v>
      </c>
      <c r="E25" s="85">
        <v>6.2</v>
      </c>
      <c r="F25" s="85">
        <v>79.535700000000006</v>
      </c>
      <c r="G25" s="85">
        <v>1.1366000000000001</v>
      </c>
      <c r="H25" s="85">
        <v>1.1366000000000001</v>
      </c>
      <c r="I25" s="85">
        <v>8.875</v>
      </c>
      <c r="J25" s="85">
        <v>0.66249999999999998</v>
      </c>
      <c r="K25" s="85">
        <v>0.55330000000000001</v>
      </c>
      <c r="L25" s="85">
        <v>0.55330000000000001</v>
      </c>
      <c r="M25" s="89">
        <v>0</v>
      </c>
      <c r="N25" s="85">
        <v>1.35</v>
      </c>
      <c r="O25" s="85">
        <v>1.27</v>
      </c>
      <c r="P25" s="85">
        <v>10.7501</v>
      </c>
      <c r="Q25" s="85">
        <v>1.498</v>
      </c>
      <c r="R25" s="85">
        <v>0.58009999999999995</v>
      </c>
      <c r="S25" s="85">
        <v>17</v>
      </c>
      <c r="T25" s="168"/>
      <c r="U25" s="169"/>
      <c r="V25" s="169"/>
      <c r="W25" s="169"/>
      <c r="X25" s="169"/>
      <c r="Y25" s="169"/>
      <c r="Z25" s="169"/>
      <c r="AA25" s="169"/>
      <c r="AB25" s="169"/>
      <c r="AC25" s="1"/>
    </row>
    <row r="26" spans="1:29" ht="14.5" x14ac:dyDescent="0.35">
      <c r="A26" s="114"/>
      <c r="B26" t="s">
        <v>163</v>
      </c>
      <c r="C26" s="85">
        <v>2.8837999999999999</v>
      </c>
      <c r="D26" s="85">
        <v>3.1358999999999999</v>
      </c>
      <c r="E26" s="85">
        <v>6.8148</v>
      </c>
      <c r="F26" s="85">
        <v>118.09520000000001</v>
      </c>
      <c r="G26" s="85">
        <v>2.7382</v>
      </c>
      <c r="H26" s="85">
        <v>2.7382</v>
      </c>
      <c r="I26" s="85">
        <v>7.9204999999999997</v>
      </c>
      <c r="J26" s="85">
        <v>1.2914000000000001</v>
      </c>
      <c r="K26" s="85">
        <v>1.0687</v>
      </c>
      <c r="L26" s="85">
        <v>1.0687</v>
      </c>
      <c r="M26" s="85">
        <v>1.3</v>
      </c>
      <c r="N26" s="85">
        <v>2.13</v>
      </c>
      <c r="O26" s="85">
        <v>0.79</v>
      </c>
      <c r="P26" s="85">
        <v>8.5968</v>
      </c>
      <c r="Q26" s="85">
        <v>3.1358999999999999</v>
      </c>
      <c r="R26" s="85">
        <v>1.5101</v>
      </c>
      <c r="S26" s="85">
        <v>9.1651000000000007</v>
      </c>
      <c r="T26" s="168"/>
      <c r="U26" s="168"/>
      <c r="V26" s="168"/>
      <c r="W26" s="168"/>
      <c r="X26" s="168"/>
      <c r="Y26" s="168"/>
      <c r="Z26" s="168"/>
      <c r="AA26" s="168"/>
      <c r="AB26" s="168"/>
      <c r="AC26" s="1"/>
    </row>
    <row r="27" spans="1:29" ht="14.5" x14ac:dyDescent="0.35">
      <c r="A27" s="114"/>
      <c r="B27" t="s">
        <v>166</v>
      </c>
      <c r="C27" s="85">
        <v>9.9387000000000008</v>
      </c>
      <c r="D27" s="85">
        <v>3.0310000000000001</v>
      </c>
      <c r="E27" s="85">
        <v>7.875</v>
      </c>
      <c r="F27" s="85">
        <v>107.1429</v>
      </c>
      <c r="G27" s="85">
        <v>1.7974000000000001</v>
      </c>
      <c r="H27" s="85">
        <v>1.7974000000000001</v>
      </c>
      <c r="I27" s="85">
        <v>4.25</v>
      </c>
      <c r="J27" s="85">
        <v>0.97870000000000001</v>
      </c>
      <c r="K27" s="89">
        <v>0</v>
      </c>
      <c r="L27" s="89">
        <v>0</v>
      </c>
      <c r="M27" s="85">
        <v>2.3940999999999999</v>
      </c>
      <c r="N27" s="85">
        <v>1.17</v>
      </c>
      <c r="O27" s="85">
        <v>1.69</v>
      </c>
      <c r="P27" s="85">
        <v>6.2</v>
      </c>
      <c r="Q27" s="85">
        <v>3.0310000000000001</v>
      </c>
      <c r="R27" s="85">
        <v>1.3323</v>
      </c>
      <c r="S27" s="85">
        <v>18.7331</v>
      </c>
      <c r="T27" s="168"/>
      <c r="U27" s="168"/>
      <c r="V27" s="168"/>
      <c r="W27" s="168"/>
      <c r="X27" s="168"/>
      <c r="Y27" s="168"/>
      <c r="Z27" s="168"/>
      <c r="AA27" s="168"/>
      <c r="AB27" s="168"/>
      <c r="AC27" s="1"/>
    </row>
    <row r="28" spans="1:29" ht="14.5" x14ac:dyDescent="0.35">
      <c r="A28" s="114"/>
      <c r="B28" s="16" t="s">
        <v>165</v>
      </c>
      <c r="C28" s="112">
        <v>5.6</v>
      </c>
      <c r="D28" s="112">
        <v>1.2965</v>
      </c>
      <c r="E28" s="112">
        <v>7.2</v>
      </c>
      <c r="F28" s="112">
        <v>113.04259999999999</v>
      </c>
      <c r="G28" s="112">
        <v>2.4138000000000002</v>
      </c>
      <c r="H28" s="112">
        <v>2.4138000000000002</v>
      </c>
      <c r="I28" s="112">
        <v>6.8535000000000004</v>
      </c>
      <c r="J28" s="112">
        <v>0.61929999999999996</v>
      </c>
      <c r="K28" s="112">
        <v>0.82779999999999998</v>
      </c>
      <c r="L28" s="112">
        <v>0.82779999999999998</v>
      </c>
      <c r="M28" s="112">
        <v>2.2799999999999998</v>
      </c>
      <c r="N28" s="112">
        <v>1.99</v>
      </c>
      <c r="O28" s="112">
        <v>1.5</v>
      </c>
      <c r="P28" s="112">
        <v>4.7085999999999997</v>
      </c>
      <c r="Q28" s="112">
        <v>1.2965</v>
      </c>
      <c r="R28" s="112">
        <v>0.82330000000000003</v>
      </c>
      <c r="S28" s="112">
        <v>17.1875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"/>
    </row>
    <row r="29" spans="1:29" ht="14.5" x14ac:dyDescent="0.35">
      <c r="A29" s="114"/>
      <c r="B29" t="s">
        <v>170</v>
      </c>
      <c r="C29" s="84">
        <v>1.7391000000000001</v>
      </c>
      <c r="D29" s="84">
        <v>1.1234</v>
      </c>
      <c r="E29" s="84">
        <v>7.7778</v>
      </c>
      <c r="F29" s="84">
        <v>39.246600000000001</v>
      </c>
      <c r="G29" s="84">
        <v>2</v>
      </c>
      <c r="H29" s="84">
        <v>2</v>
      </c>
      <c r="I29" s="84">
        <v>29.3489</v>
      </c>
      <c r="J29" s="84">
        <v>0.40910000000000002</v>
      </c>
      <c r="K29" s="84">
        <v>0.51319999999999999</v>
      </c>
      <c r="L29" s="84">
        <v>0.51319999999999999</v>
      </c>
      <c r="M29" s="84">
        <v>0.85750000000000004</v>
      </c>
      <c r="N29" s="84">
        <v>0.34</v>
      </c>
      <c r="O29" s="84">
        <v>1.02</v>
      </c>
      <c r="P29" s="84">
        <v>15.578200000000001</v>
      </c>
      <c r="Q29" s="84">
        <v>1.1234</v>
      </c>
      <c r="R29" s="84">
        <v>0.79769999999999996</v>
      </c>
      <c r="S29" s="84">
        <v>8.7424999999999997</v>
      </c>
      <c r="T29" s="168"/>
      <c r="U29" s="1"/>
      <c r="V29" s="1"/>
      <c r="W29" s="1"/>
      <c r="X29" s="1"/>
      <c r="Y29" s="1"/>
      <c r="Z29" s="1"/>
      <c r="AA29" s="1"/>
      <c r="AB29" s="1"/>
      <c r="AC29" s="1"/>
    </row>
    <row r="30" spans="1:29" ht="14.5" x14ac:dyDescent="0.35">
      <c r="A30" s="56"/>
      <c r="B30" t="s">
        <v>173</v>
      </c>
      <c r="C30" s="84">
        <v>2.2968000000000002</v>
      </c>
      <c r="D30" s="84">
        <v>2.6547000000000001</v>
      </c>
      <c r="E30" s="84">
        <v>3.2850999999999999</v>
      </c>
      <c r="F30" s="84">
        <v>110</v>
      </c>
      <c r="G30" s="84">
        <v>2.1259000000000001</v>
      </c>
      <c r="H30" s="84">
        <v>2.1259000000000001</v>
      </c>
      <c r="I30" s="84">
        <v>28.385899999999999</v>
      </c>
      <c r="J30" s="84">
        <v>1.0119</v>
      </c>
      <c r="K30" s="84">
        <v>0.63219999999999998</v>
      </c>
      <c r="L30" s="84">
        <v>0.63219999999999998</v>
      </c>
      <c r="M30" s="84">
        <v>1.0843</v>
      </c>
      <c r="N30" s="84">
        <v>2.19</v>
      </c>
      <c r="O30" s="85">
        <v>1.1100000000000001</v>
      </c>
      <c r="P30" s="84">
        <v>22.804099999999998</v>
      </c>
      <c r="Q30" s="84">
        <v>2.6547000000000001</v>
      </c>
      <c r="R30" s="84">
        <v>1.0571999999999999</v>
      </c>
      <c r="S30" s="84">
        <v>17.541399999999999</v>
      </c>
      <c r="T30" s="168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56"/>
      <c r="B31" s="1" t="s">
        <v>174</v>
      </c>
      <c r="C31" s="84">
        <v>1.7041999999999999</v>
      </c>
      <c r="D31" s="84">
        <v>1.498</v>
      </c>
      <c r="E31" s="84">
        <v>6.2</v>
      </c>
      <c r="F31" s="84">
        <v>79.535700000000006</v>
      </c>
      <c r="G31" s="84">
        <v>1.1366000000000001</v>
      </c>
      <c r="H31" s="84">
        <v>1.1366000000000001</v>
      </c>
      <c r="I31" s="84">
        <v>8.875</v>
      </c>
      <c r="J31" s="84">
        <v>0.66249999999999998</v>
      </c>
      <c r="K31" s="84">
        <v>0.55330000000000001</v>
      </c>
      <c r="L31" s="84">
        <v>0.55330000000000001</v>
      </c>
      <c r="M31" s="84">
        <v>0</v>
      </c>
      <c r="N31" s="84">
        <v>1.35</v>
      </c>
      <c r="O31" s="85">
        <v>1.27</v>
      </c>
      <c r="P31" s="84">
        <v>10.7501</v>
      </c>
      <c r="Q31" s="84">
        <v>1.498</v>
      </c>
      <c r="R31" s="84">
        <v>0.58009999999999995</v>
      </c>
      <c r="S31" s="84">
        <v>17</v>
      </c>
    </row>
    <row r="32" spans="1:29" x14ac:dyDescent="0.25">
      <c r="A32" s="56"/>
      <c r="B32" t="s">
        <v>169</v>
      </c>
      <c r="C32" s="84">
        <v>2.8837999999999999</v>
      </c>
      <c r="D32" s="84">
        <v>3.1358999999999999</v>
      </c>
      <c r="E32" s="84">
        <v>6.8148</v>
      </c>
      <c r="F32" s="84">
        <v>118.09520000000001</v>
      </c>
      <c r="G32" s="84">
        <v>2.7382</v>
      </c>
      <c r="H32" s="84">
        <v>2.7382</v>
      </c>
      <c r="I32" s="84">
        <v>7.9204999999999997</v>
      </c>
      <c r="J32" s="84">
        <v>1.2914000000000001</v>
      </c>
      <c r="K32" s="84">
        <v>1.0687</v>
      </c>
      <c r="L32" s="84">
        <v>1.0687</v>
      </c>
      <c r="M32" s="84">
        <v>1.3</v>
      </c>
      <c r="N32" s="84">
        <v>2.13</v>
      </c>
      <c r="O32" s="85">
        <v>0.79</v>
      </c>
      <c r="P32" s="84">
        <v>8.5968</v>
      </c>
      <c r="Q32" s="84">
        <v>3.1358999999999999</v>
      </c>
      <c r="R32" s="84">
        <v>1.5101</v>
      </c>
      <c r="S32" s="84">
        <v>9.1651000000000007</v>
      </c>
    </row>
    <row r="33" spans="1:19" x14ac:dyDescent="0.25">
      <c r="A33" s="56"/>
      <c r="B33" s="1" t="s">
        <v>172</v>
      </c>
      <c r="C33" s="30">
        <v>9.9387000000000008</v>
      </c>
      <c r="D33" s="30">
        <v>3.0310000000000001</v>
      </c>
      <c r="E33" s="30">
        <v>7.875</v>
      </c>
      <c r="F33" s="30">
        <v>107.1429</v>
      </c>
      <c r="G33" s="30">
        <v>1.7974000000000001</v>
      </c>
      <c r="H33" s="30">
        <v>1.7974000000000001</v>
      </c>
      <c r="I33" s="30">
        <v>4.25</v>
      </c>
      <c r="J33" s="30">
        <v>0.97870000000000001</v>
      </c>
      <c r="K33" s="30">
        <v>0</v>
      </c>
      <c r="L33" s="30">
        <v>0</v>
      </c>
      <c r="M33" s="30">
        <v>2.3940999999999999</v>
      </c>
      <c r="N33" s="30">
        <v>1.17</v>
      </c>
      <c r="O33" s="85">
        <v>1.69</v>
      </c>
      <c r="P33" s="30">
        <v>6.2</v>
      </c>
      <c r="Q33" s="30">
        <v>3.0310000000000001</v>
      </c>
      <c r="R33" s="30">
        <v>1.3323</v>
      </c>
      <c r="S33" s="30">
        <v>18.7331</v>
      </c>
    </row>
    <row r="34" spans="1:19" x14ac:dyDescent="0.25">
      <c r="A34" s="115"/>
      <c r="B34" s="16" t="s">
        <v>171</v>
      </c>
      <c r="C34" s="101">
        <v>5.6</v>
      </c>
      <c r="D34" s="101">
        <v>1.2965</v>
      </c>
      <c r="E34" s="101">
        <v>7.2</v>
      </c>
      <c r="F34" s="101">
        <v>113.04259999999999</v>
      </c>
      <c r="G34" s="101">
        <v>2.4138000000000002</v>
      </c>
      <c r="H34" s="101">
        <v>2.4138000000000002</v>
      </c>
      <c r="I34" s="101">
        <v>6.8535000000000004</v>
      </c>
      <c r="J34" s="101">
        <v>0.61929999999999996</v>
      </c>
      <c r="K34" s="101">
        <v>0.82779999999999998</v>
      </c>
      <c r="L34" s="101">
        <v>0.82779999999999998</v>
      </c>
      <c r="M34" s="101">
        <v>2.2799999999999998</v>
      </c>
      <c r="N34" s="101">
        <v>1.99</v>
      </c>
      <c r="O34" s="112">
        <v>1.5</v>
      </c>
      <c r="P34" s="101">
        <v>4.7085999999999997</v>
      </c>
      <c r="Q34" s="101">
        <v>1.2965</v>
      </c>
      <c r="R34" s="101">
        <v>0.82330000000000003</v>
      </c>
      <c r="S34" s="101">
        <v>17.1875</v>
      </c>
    </row>
    <row r="35" spans="1:19" x14ac:dyDescent="0.25">
      <c r="A35" s="55" t="s">
        <v>275</v>
      </c>
      <c r="B35" t="s">
        <v>164</v>
      </c>
      <c r="C35" s="85">
        <f>C23*$H$16^20</f>
        <v>2.4673406103703681</v>
      </c>
      <c r="D35" s="85">
        <f>D23*$I$16^20</f>
        <v>1.744743657988435</v>
      </c>
      <c r="E35" s="128">
        <f>E23*$M$16^20</f>
        <v>11.10337347024614</v>
      </c>
      <c r="F35" s="85">
        <f>F23*$K$16^20</f>
        <v>49.577219567610591</v>
      </c>
      <c r="G35" s="85">
        <f>G23*$J$16^20</f>
        <v>2.8203124999999982</v>
      </c>
      <c r="H35" s="85">
        <f>H23*$J$16^20</f>
        <v>2.8203124999999982</v>
      </c>
      <c r="I35" s="128">
        <f>I23*$M$16^20</f>
        <v>41.897682846165615</v>
      </c>
      <c r="J35" s="85">
        <f>J23*$L$16^20</f>
        <v>0.64245939753244719</v>
      </c>
      <c r="K35" s="128">
        <f t="shared" ref="K35:O36" si="0">K23*$M$16^20</f>
        <v>0.73263021226186309</v>
      </c>
      <c r="L35" s="128">
        <f t="shared" si="0"/>
        <v>0.73263021226186309</v>
      </c>
      <c r="M35" s="128">
        <f t="shared" si="0"/>
        <v>1.2241434275419869</v>
      </c>
      <c r="N35" s="128">
        <f t="shared" si="0"/>
        <v>0.48537465348603565</v>
      </c>
      <c r="O35" s="128">
        <f t="shared" si="0"/>
        <v>1.4561239604581069</v>
      </c>
      <c r="P35" s="85">
        <f>P23*$G$16^20</f>
        <v>21.373894229257139</v>
      </c>
      <c r="Q35" s="85">
        <f>Q23*$I$16^20</f>
        <v>1.744743657988435</v>
      </c>
      <c r="R35" s="128">
        <f>R23*$M$16^20</f>
        <v>1.1387745914288547</v>
      </c>
      <c r="S35" s="85">
        <f>S23*$G$16^20</f>
        <v>11.995048869527963</v>
      </c>
    </row>
    <row r="36" spans="1:19" x14ac:dyDescent="0.25">
      <c r="A36" s="55"/>
      <c r="B36" t="s">
        <v>167</v>
      </c>
      <c r="C36" s="85">
        <f>C24*$H$16^20</f>
        <v>3.2585750755555525</v>
      </c>
      <c r="D36" s="85">
        <f>D24*$I$16^20</f>
        <v>4.1229935809701788</v>
      </c>
      <c r="E36" s="85">
        <f>E24*$M$16^20</f>
        <v>4.6897184534322811</v>
      </c>
      <c r="F36" s="85">
        <f>F24*$K$16^20</f>
        <v>138.95456300513075</v>
      </c>
      <c r="G36" s="85">
        <f>G24*$J$16^20</f>
        <v>2.9978511718749985</v>
      </c>
      <c r="H36" s="85">
        <f>H24*$J$16^20</f>
        <v>2.9978511718749985</v>
      </c>
      <c r="I36" s="85">
        <f>I24*$M$16^20</f>
        <v>40.522930518791931</v>
      </c>
      <c r="J36" s="85">
        <f>J24*$L$16^20</f>
        <v>1.5891094215670576</v>
      </c>
      <c r="K36" s="85">
        <f t="shared" si="0"/>
        <v>0.90251134098197561</v>
      </c>
      <c r="L36" s="85">
        <f t="shared" si="0"/>
        <v>0.90251134098197561</v>
      </c>
      <c r="M36" s="85">
        <f t="shared" si="0"/>
        <v>1.5479168728673778</v>
      </c>
      <c r="N36" s="85">
        <f t="shared" si="0"/>
        <v>3.1263837974541704</v>
      </c>
      <c r="O36" s="85">
        <f t="shared" si="0"/>
        <v>1.5846054863808812</v>
      </c>
      <c r="P36" s="85">
        <f>P24*$G$16^20</f>
        <v>31.28810911359481</v>
      </c>
      <c r="Q36" s="85">
        <f>Q24*$I$16^20</f>
        <v>4.1229935809701788</v>
      </c>
      <c r="R36" s="85">
        <f>R24*$M$16^20</f>
        <v>1.5092296578395199</v>
      </c>
      <c r="S36" s="85">
        <f>S24*$G$16^20</f>
        <v>24.067480725185909</v>
      </c>
    </row>
    <row r="37" spans="1:19" x14ac:dyDescent="0.25">
      <c r="A37" s="55"/>
      <c r="B37" s="1" t="s">
        <v>168</v>
      </c>
      <c r="C37" s="85">
        <f>C25*$H$13^20</f>
        <v>2.0925932797662474</v>
      </c>
      <c r="D37" s="85">
        <f>D25*$I$13^20</f>
        <v>2.0017042336503659</v>
      </c>
      <c r="E37" s="85">
        <f>E25*$M$13^20</f>
        <v>7.9878186532538979</v>
      </c>
      <c r="F37" s="85">
        <f>F25*$K$13^20</f>
        <v>105.8907248520709</v>
      </c>
      <c r="G37" s="85">
        <f>G25*$J$13^20</f>
        <v>1.7301087873165757</v>
      </c>
      <c r="H37" s="85">
        <f>H25*$J$13^20</f>
        <v>1.7301087873165757</v>
      </c>
      <c r="I37" s="85">
        <f>I25*$M$13^20</f>
        <v>11.434175894778765</v>
      </c>
      <c r="J37" s="85">
        <f>J25*$L$13^20</f>
        <v>0.82420488165680361</v>
      </c>
      <c r="K37" s="85">
        <f>K25*$M$13^20</f>
        <v>0.71284839691054547</v>
      </c>
      <c r="L37" s="85">
        <f>L25*$M$13^20</f>
        <v>0.71284839691054547</v>
      </c>
      <c r="M37" s="85">
        <f>M25*$M$13^20</f>
        <v>0</v>
      </c>
      <c r="N37" s="85">
        <f>N25*$M$13^20</f>
        <v>1.7392830938536714</v>
      </c>
      <c r="O37" s="85">
        <f>O25*$M$13^20</f>
        <v>1.6362144660697502</v>
      </c>
      <c r="P37" s="85">
        <f>P25*$G$13^20</f>
        <v>11.867040167822204</v>
      </c>
      <c r="Q37" s="85">
        <f>Q25*$I$13^20</f>
        <v>2.0017042336503659</v>
      </c>
      <c r="R37" s="85">
        <f>R25*$M$13^20</f>
        <v>0.74737638721815902</v>
      </c>
      <c r="S37" s="85">
        <f>S25*$G$13^20</f>
        <v>18.766307555555525</v>
      </c>
    </row>
    <row r="38" spans="1:19" x14ac:dyDescent="0.25">
      <c r="A38" s="55"/>
      <c r="B38" t="s">
        <v>163</v>
      </c>
      <c r="C38" s="85">
        <f>C26*$H$14^20</f>
        <v>4.6047851074380102</v>
      </c>
      <c r="D38" s="132">
        <f>D26*$I$14^20</f>
        <v>4.7120079084287152</v>
      </c>
      <c r="E38" s="132">
        <f>E26*$M$14^20</f>
        <v>10.188182582960318</v>
      </c>
      <c r="F38" s="132">
        <f>F26*$K$14^20</f>
        <v>162.51192278106501</v>
      </c>
      <c r="G38" s="132">
        <f>G26*$J$14^20</f>
        <v>3.8926186390532513</v>
      </c>
      <c r="H38" s="132">
        <f>H26*$J$14^20</f>
        <v>3.8926186390532513</v>
      </c>
      <c r="I38" s="132">
        <f>I26*$M$14^20</f>
        <v>11.841213263534835</v>
      </c>
      <c r="J38" s="132">
        <f>J26*$L$14^20</f>
        <v>1.8468570942714373</v>
      </c>
      <c r="K38" s="132">
        <f>K26*$M$14^20</f>
        <v>1.5977153733652774</v>
      </c>
      <c r="L38" s="132">
        <f>L26*$M$14^20</f>
        <v>1.5977153733652774</v>
      </c>
      <c r="M38" s="132">
        <f>M26*$M$14^20</f>
        <v>1.9435107938381777</v>
      </c>
      <c r="N38" s="132">
        <f>N26*$M$14^20</f>
        <v>3.1843676852887062</v>
      </c>
      <c r="O38" s="132">
        <f>O26*$M$14^20</f>
        <v>1.1810565593324311</v>
      </c>
      <c r="P38" s="132">
        <f>P26*$G$14^20</f>
        <v>14.289442305853418</v>
      </c>
      <c r="Q38" s="132">
        <f>Q26*$I$14^20</f>
        <v>4.7120079084287152</v>
      </c>
      <c r="R38" s="132">
        <f>R26*$M$14^20</f>
        <v>2.2576120382884861</v>
      </c>
      <c r="S38" s="132">
        <f>S26*$G$14^20</f>
        <v>15.234060077863528</v>
      </c>
    </row>
    <row r="39" spans="1:19" x14ac:dyDescent="0.25">
      <c r="A39" s="55"/>
      <c r="B39" t="s">
        <v>166</v>
      </c>
      <c r="C39" s="126">
        <f>C27*$H$15^20</f>
        <v>12.189553189574488</v>
      </c>
      <c r="D39" s="132">
        <f>D27*$I$15^20</f>
        <v>4.9659904000000088</v>
      </c>
      <c r="E39" s="132">
        <f>E27*$M$15^20</f>
        <v>11.203764613620537</v>
      </c>
      <c r="F39" s="132">
        <f>F27*$K$15^20</f>
        <v>117.79760444905287</v>
      </c>
      <c r="G39" s="132">
        <f>G27*$J$15^20</f>
        <v>3.8097572231833974</v>
      </c>
      <c r="H39" s="132">
        <f>H27*$J$15^20</f>
        <v>3.8097572231833974</v>
      </c>
      <c r="I39" s="132">
        <f>I27*$M$15^20</f>
        <v>6.0464761406840992</v>
      </c>
      <c r="J39" s="132">
        <f>J27*$L$15^20</f>
        <v>1.2250779629448121</v>
      </c>
      <c r="K39" s="132">
        <f>K27*$M$15^20</f>
        <v>0</v>
      </c>
      <c r="L39" s="132">
        <f>L27*$M$15^20</f>
        <v>0</v>
      </c>
      <c r="M39" s="132">
        <f>M27*$M$15^20</f>
        <v>3.4060867125674825</v>
      </c>
      <c r="N39" s="132">
        <f>N27*$M$15^20</f>
        <v>1.6645593140236226</v>
      </c>
      <c r="O39" s="132">
        <f>O27*$M$15^20</f>
        <v>2.404363453589677</v>
      </c>
      <c r="P39" s="132">
        <f>P27*$G$15^20</f>
        <v>8.708916323731124</v>
      </c>
      <c r="Q39" s="132">
        <f>Q27*$I$15^20</f>
        <v>4.9659904000000088</v>
      </c>
      <c r="R39" s="132">
        <f>R27*$M$15^20</f>
        <v>1.8954635675843354</v>
      </c>
      <c r="S39" s="132">
        <f>S27*$G$15^20</f>
        <v>26.313709739368957</v>
      </c>
    </row>
    <row r="40" spans="1:19" x14ac:dyDescent="0.25">
      <c r="A40" s="55"/>
      <c r="B40" s="16" t="s">
        <v>165</v>
      </c>
      <c r="C40" s="112">
        <f>C28*$H$16^20</f>
        <v>7.944975802469127</v>
      </c>
      <c r="D40" s="112">
        <f>D28*$I$16^20</f>
        <v>2.0135838993964805</v>
      </c>
      <c r="E40" s="112">
        <f>E28*$M$16^20</f>
        <v>10.278522073821931</v>
      </c>
      <c r="F40" s="112">
        <f>F28*$K$16^20</f>
        <v>142.79804621785266</v>
      </c>
      <c r="G40" s="112">
        <f t="shared" ref="G40:H42" si="1">G28*$J$16^20</f>
        <v>3.4038351562499982</v>
      </c>
      <c r="H40" s="112">
        <f t="shared" si="1"/>
        <v>3.4038351562499982</v>
      </c>
      <c r="I40" s="112">
        <f>I28*$M$16^20</f>
        <v>9.7838681990192509</v>
      </c>
      <c r="J40" s="112">
        <f>J28*$L$16^20</f>
        <v>0.97256197724723659</v>
      </c>
      <c r="K40" s="112">
        <f t="shared" ref="K40:O42" si="2">K28*$M$16^20</f>
        <v>1.1817445239874713</v>
      </c>
      <c r="L40" s="112">
        <f t="shared" si="2"/>
        <v>1.1817445239874713</v>
      </c>
      <c r="M40" s="112">
        <f t="shared" si="2"/>
        <v>3.2548653233769445</v>
      </c>
      <c r="N40" s="112">
        <f t="shared" si="2"/>
        <v>2.8408692954035613</v>
      </c>
      <c r="O40" s="112">
        <f t="shared" si="2"/>
        <v>2.1413587653795689</v>
      </c>
      <c r="P40" s="112">
        <f>P28*$G$16^20</f>
        <v>6.4603817108446515</v>
      </c>
      <c r="Q40" s="112">
        <f>Q28*$I$16^20</f>
        <v>2.0135838993964805</v>
      </c>
      <c r="R40" s="112">
        <f>R28*$M$16^20</f>
        <v>1.1753204476913328</v>
      </c>
      <c r="S40" s="112">
        <f>S28*$G$16^20</f>
        <v>23.581916207607879</v>
      </c>
    </row>
    <row r="41" spans="1:19" x14ac:dyDescent="0.25">
      <c r="A41" s="55"/>
      <c r="B41" t="s">
        <v>170</v>
      </c>
      <c r="C41" s="85">
        <f>C29*$H$16^20</f>
        <v>2.4673406103703681</v>
      </c>
      <c r="D41" s="85">
        <f>D29*$I$16^20</f>
        <v>1.744743657988435</v>
      </c>
      <c r="E41" s="85">
        <f>E29*$M$16^20</f>
        <v>11.10337347024614</v>
      </c>
      <c r="F41" s="85">
        <f>F29*$K$16^20</f>
        <v>49.577219567610591</v>
      </c>
      <c r="G41" s="85">
        <f t="shared" si="1"/>
        <v>2.8203124999999982</v>
      </c>
      <c r="H41" s="85">
        <f t="shared" si="1"/>
        <v>2.8203124999999982</v>
      </c>
      <c r="I41" s="85">
        <f>I29*$M$16^20</f>
        <v>41.897682846165615</v>
      </c>
      <c r="J41" s="85">
        <f>J29*$L$16^20</f>
        <v>0.64245939753244719</v>
      </c>
      <c r="K41" s="85">
        <f t="shared" si="2"/>
        <v>0.73263021226186309</v>
      </c>
      <c r="L41" s="85">
        <f t="shared" si="2"/>
        <v>0.73263021226186309</v>
      </c>
      <c r="M41" s="85">
        <f t="shared" si="2"/>
        <v>1.2241434275419869</v>
      </c>
      <c r="N41" s="85">
        <f t="shared" si="2"/>
        <v>0.48537465348603565</v>
      </c>
      <c r="O41" s="85">
        <f t="shared" si="2"/>
        <v>1.4561239604581069</v>
      </c>
      <c r="P41" s="85">
        <f>P29*$G$16^20</f>
        <v>21.373894229257139</v>
      </c>
      <c r="Q41" s="85">
        <f>Q29*$I$16^20</f>
        <v>1.744743657988435</v>
      </c>
      <c r="R41" s="85">
        <f>R29*$M$16^20</f>
        <v>1.1387745914288547</v>
      </c>
      <c r="S41" s="85">
        <f>S29*$G$16^20</f>
        <v>11.995048869527963</v>
      </c>
    </row>
    <row r="42" spans="1:19" x14ac:dyDescent="0.25">
      <c r="A42" s="118"/>
      <c r="B42" t="s">
        <v>173</v>
      </c>
      <c r="C42" s="85">
        <f>C30*$H$16^20</f>
        <v>3.2585750755555525</v>
      </c>
      <c r="D42" s="85">
        <f>D30*$I$16^20</f>
        <v>4.1229935809701788</v>
      </c>
      <c r="E42" s="85">
        <f>E30*$M$16^20</f>
        <v>4.6897184534322811</v>
      </c>
      <c r="F42" s="85">
        <f>F30*$K$16^20</f>
        <v>138.95456300513075</v>
      </c>
      <c r="G42" s="85">
        <f t="shared" si="1"/>
        <v>2.9978511718749985</v>
      </c>
      <c r="H42" s="85">
        <f t="shared" si="1"/>
        <v>2.9978511718749985</v>
      </c>
      <c r="I42" s="85">
        <f>I30*$M$16^20</f>
        <v>40.522930518791931</v>
      </c>
      <c r="J42" s="85">
        <f>J30*$L$16^20</f>
        <v>1.5891094215670576</v>
      </c>
      <c r="K42" s="85">
        <f t="shared" si="2"/>
        <v>0.90251134098197561</v>
      </c>
      <c r="L42" s="85">
        <f t="shared" si="2"/>
        <v>0.90251134098197561</v>
      </c>
      <c r="M42" s="85">
        <f t="shared" si="2"/>
        <v>1.5479168728673778</v>
      </c>
      <c r="N42" s="85">
        <f t="shared" si="2"/>
        <v>3.1263837974541704</v>
      </c>
      <c r="O42" s="85">
        <f t="shared" si="2"/>
        <v>1.5846054863808812</v>
      </c>
      <c r="P42" s="85">
        <f>P30*$G$16^20</f>
        <v>31.28810911359481</v>
      </c>
      <c r="Q42" s="85">
        <f>Q30*$I$16^20</f>
        <v>4.1229935809701788</v>
      </c>
      <c r="R42" s="85">
        <f>R30*$M$16^20</f>
        <v>1.5092296578395199</v>
      </c>
      <c r="S42" s="85">
        <f>S30*$G$16^20</f>
        <v>24.067480725185909</v>
      </c>
    </row>
    <row r="43" spans="1:19" x14ac:dyDescent="0.25">
      <c r="A43" s="118"/>
      <c r="B43" s="1" t="s">
        <v>174</v>
      </c>
      <c r="C43" s="85">
        <f>C31*$H$13^20</f>
        <v>2.0925932797662474</v>
      </c>
      <c r="D43" s="85">
        <f>D31*$I$13^20</f>
        <v>2.0017042336503659</v>
      </c>
      <c r="E43" s="85">
        <f>E31*$M$13^20</f>
        <v>7.9878186532538979</v>
      </c>
      <c r="F43" s="85">
        <f>F31*$K$13^20</f>
        <v>105.8907248520709</v>
      </c>
      <c r="G43" s="85">
        <f>G31*$J$13^20</f>
        <v>1.7301087873165757</v>
      </c>
      <c r="H43" s="85">
        <f>H31*$J$13^20</f>
        <v>1.7301087873165757</v>
      </c>
      <c r="I43" s="85">
        <f>I31*$M$13^20</f>
        <v>11.434175894778765</v>
      </c>
      <c r="J43" s="85">
        <f>J31*$L$13^20</f>
        <v>0.82420488165680361</v>
      </c>
      <c r="K43" s="85">
        <f>K31*$M$13^20</f>
        <v>0.71284839691054547</v>
      </c>
      <c r="L43" s="85">
        <f>L31*$M$13^20</f>
        <v>0.71284839691054547</v>
      </c>
      <c r="M43" s="85">
        <f>M31*$M$13^20</f>
        <v>0</v>
      </c>
      <c r="N43" s="85">
        <f>N31*$M$13^20</f>
        <v>1.7392830938536714</v>
      </c>
      <c r="O43" s="85">
        <f>O31*$M$13^20</f>
        <v>1.6362144660697502</v>
      </c>
      <c r="P43" s="85">
        <f>P31*$G$13^20</f>
        <v>11.867040167822204</v>
      </c>
      <c r="Q43" s="85">
        <f>Q31*$I$13^20</f>
        <v>2.0017042336503659</v>
      </c>
      <c r="R43" s="85">
        <f>R31*$M$13^20</f>
        <v>0.74737638721815902</v>
      </c>
      <c r="S43" s="85">
        <f>S31*$G$13^20</f>
        <v>18.766307555555525</v>
      </c>
    </row>
    <row r="44" spans="1:19" x14ac:dyDescent="0.25">
      <c r="A44" s="118"/>
      <c r="B44" t="s">
        <v>169</v>
      </c>
      <c r="C44" s="85">
        <f>C32*$H$14^20</f>
        <v>4.6047851074380102</v>
      </c>
      <c r="D44" s="132">
        <f>D32*$I$14^20</f>
        <v>4.7120079084287152</v>
      </c>
      <c r="E44" s="132">
        <f>E32*$M$14^20</f>
        <v>10.188182582960318</v>
      </c>
      <c r="F44" s="132">
        <f>F32*$K$14^20</f>
        <v>162.51192278106501</v>
      </c>
      <c r="G44" s="132">
        <f>G32*$J$14^20</f>
        <v>3.8926186390532513</v>
      </c>
      <c r="H44" s="132">
        <f>H32*$J$14^20</f>
        <v>3.8926186390532513</v>
      </c>
      <c r="I44" s="132">
        <f>I32*$M$14^20</f>
        <v>11.841213263534835</v>
      </c>
      <c r="J44" s="132">
        <f>J32*$L$14^20</f>
        <v>1.8468570942714373</v>
      </c>
      <c r="K44" s="132">
        <f>K32*$M$14^20</f>
        <v>1.5977153733652774</v>
      </c>
      <c r="L44" s="132">
        <f>L32*$M$14^20</f>
        <v>1.5977153733652774</v>
      </c>
      <c r="M44" s="132">
        <f>M32*$M$14^20</f>
        <v>1.9435107938381777</v>
      </c>
      <c r="N44" s="132">
        <f>N32*$M$14^20</f>
        <v>3.1843676852887062</v>
      </c>
      <c r="O44" s="132">
        <f>O32*$M$14^20</f>
        <v>1.1810565593324311</v>
      </c>
      <c r="P44" s="132">
        <f>P32*$G$14^20</f>
        <v>14.289442305853418</v>
      </c>
      <c r="Q44" s="132">
        <f>Q32*$I$14^20</f>
        <v>4.7120079084287152</v>
      </c>
      <c r="R44" s="132">
        <f>R32*$M$14^20</f>
        <v>2.2576120382884861</v>
      </c>
      <c r="S44" s="132">
        <f>S32*$G$14^20</f>
        <v>15.234060077863528</v>
      </c>
    </row>
    <row r="45" spans="1:19" x14ac:dyDescent="0.25">
      <c r="A45" s="118"/>
      <c r="B45" s="1" t="s">
        <v>172</v>
      </c>
      <c r="C45" s="126">
        <f>C33*$H$15^20</f>
        <v>12.189553189574488</v>
      </c>
      <c r="D45" s="132">
        <f>D33*$I$15^20</f>
        <v>4.9659904000000088</v>
      </c>
      <c r="E45" s="132">
        <f>E33*$M$15^20</f>
        <v>11.203764613620537</v>
      </c>
      <c r="F45" s="132">
        <f>F33*$K$15^20</f>
        <v>117.79760444905287</v>
      </c>
      <c r="G45" s="132">
        <f>G33*$J$15^20</f>
        <v>3.8097572231833974</v>
      </c>
      <c r="H45" s="132">
        <f>H33*$J$15^20</f>
        <v>3.8097572231833974</v>
      </c>
      <c r="I45" s="132">
        <f>I33*$M$15^20</f>
        <v>6.0464761406840992</v>
      </c>
      <c r="J45" s="132">
        <f>J33*$L$15^20</f>
        <v>1.2250779629448121</v>
      </c>
      <c r="K45" s="132">
        <f>K33*$M$15^20</f>
        <v>0</v>
      </c>
      <c r="L45" s="132">
        <f>L33*$M$15^20</f>
        <v>0</v>
      </c>
      <c r="M45" s="132">
        <f>M33*$M$15^20</f>
        <v>3.4060867125674825</v>
      </c>
      <c r="N45" s="132">
        <f>N33*$M$15^20</f>
        <v>1.6645593140236226</v>
      </c>
      <c r="O45" s="132">
        <f>O33*$M$15^20</f>
        <v>2.404363453589677</v>
      </c>
      <c r="P45" s="132">
        <f>P33*$G$15^20</f>
        <v>8.708916323731124</v>
      </c>
      <c r="Q45" s="132">
        <f>Q33*$I$15^20</f>
        <v>4.9659904000000088</v>
      </c>
      <c r="R45" s="132">
        <f>R33*$M$15^20</f>
        <v>1.8954635675843354</v>
      </c>
      <c r="S45" s="132">
        <f>S33*$G$15^20</f>
        <v>26.313709739368957</v>
      </c>
    </row>
    <row r="46" spans="1:19" x14ac:dyDescent="0.25">
      <c r="A46" s="116"/>
      <c r="B46" s="16" t="s">
        <v>171</v>
      </c>
      <c r="C46" s="112">
        <f>C34*$H$16^20</f>
        <v>7.944975802469127</v>
      </c>
      <c r="D46" s="112">
        <f>D34*$I$16^20</f>
        <v>2.0135838993964805</v>
      </c>
      <c r="E46" s="112">
        <f>E34*$M$16^20</f>
        <v>10.278522073821931</v>
      </c>
      <c r="F46" s="112">
        <f>F34*$K$16^20</f>
        <v>142.79804621785266</v>
      </c>
      <c r="G46" s="112">
        <f t="shared" ref="G46:H48" si="3">G34*$J$16^20</f>
        <v>3.4038351562499982</v>
      </c>
      <c r="H46" s="112">
        <f t="shared" si="3"/>
        <v>3.4038351562499982</v>
      </c>
      <c r="I46" s="112">
        <f>I34*$M$16^20</f>
        <v>9.7838681990192509</v>
      </c>
      <c r="J46" s="112">
        <f>J34*$L$16^20</f>
        <v>0.97256197724723659</v>
      </c>
      <c r="K46" s="112">
        <f t="shared" ref="K46:O48" si="4">K34*$M$16^20</f>
        <v>1.1817445239874713</v>
      </c>
      <c r="L46" s="112">
        <f t="shared" si="4"/>
        <v>1.1817445239874713</v>
      </c>
      <c r="M46" s="112">
        <f t="shared" si="4"/>
        <v>3.2548653233769445</v>
      </c>
      <c r="N46" s="112">
        <f t="shared" si="4"/>
        <v>2.8408692954035613</v>
      </c>
      <c r="O46" s="112">
        <f t="shared" si="4"/>
        <v>2.1413587653795689</v>
      </c>
      <c r="P46" s="112">
        <f>P34*$G$16^20</f>
        <v>6.4603817108446515</v>
      </c>
      <c r="Q46" s="112">
        <f>Q34*$I$16^20</f>
        <v>2.0135838993964805</v>
      </c>
      <c r="R46" s="112">
        <f>R34*$M$16^20</f>
        <v>1.1753204476913328</v>
      </c>
      <c r="S46" s="112">
        <f>S34*$G$16^20</f>
        <v>23.581916207607879</v>
      </c>
    </row>
    <row r="47" spans="1:19" x14ac:dyDescent="0.25">
      <c r="A47" s="55" t="s">
        <v>305</v>
      </c>
      <c r="B47" t="s">
        <v>164</v>
      </c>
      <c r="C47" s="85">
        <f>C35*$H$16^20</f>
        <v>3.5005288296146397</v>
      </c>
      <c r="D47" s="85">
        <f>D35*$I$16^20</f>
        <v>2.7097475806399016</v>
      </c>
      <c r="E47" s="128">
        <f>E35*$M$16^20</f>
        <v>15.850870737196356</v>
      </c>
      <c r="F47" s="85">
        <f>F35*$K$16^20</f>
        <v>62.627098909334066</v>
      </c>
      <c r="G47" s="85">
        <f t="shared" si="3"/>
        <v>3.9770812988281201</v>
      </c>
      <c r="H47" s="85">
        <f t="shared" si="3"/>
        <v>3.9770812988281201</v>
      </c>
      <c r="I47" s="128">
        <f>I35*$M$16^20</f>
        <v>59.811980274486629</v>
      </c>
      <c r="J47" s="85">
        <f>J35*$L$16^20</f>
        <v>1.008931990901381</v>
      </c>
      <c r="K47" s="128">
        <f t="shared" si="4"/>
        <v>1.0458827512058897</v>
      </c>
      <c r="L47" s="128">
        <f t="shared" si="4"/>
        <v>1.0458827512058897</v>
      </c>
      <c r="M47" s="128">
        <f t="shared" si="4"/>
        <v>1.7475535057658818</v>
      </c>
      <c r="N47" s="128">
        <f t="shared" si="4"/>
        <v>0.69290751249026217</v>
      </c>
      <c r="O47" s="128">
        <f t="shared" si="4"/>
        <v>2.0787225374707865</v>
      </c>
      <c r="P47" s="85">
        <f>P35*$G$16^20</f>
        <v>29.325811359686718</v>
      </c>
      <c r="Q47" s="85">
        <f>Q35*$I$16^20</f>
        <v>2.7097475806399016</v>
      </c>
      <c r="R47" s="128">
        <f>R35*$M$16^20</f>
        <v>1.6256833020984769</v>
      </c>
      <c r="S47" s="85">
        <f>S35*$G$16^20</f>
        <v>16.45767199111971</v>
      </c>
    </row>
    <row r="48" spans="1:19" x14ac:dyDescent="0.25">
      <c r="A48" s="55"/>
      <c r="B48" t="s">
        <v>167</v>
      </c>
      <c r="C48" s="85">
        <f>C36*$H$16^20</f>
        <v>4.623089308181763</v>
      </c>
      <c r="D48" s="85">
        <f>D36*$I$16^20</f>
        <v>6.4033887327085157</v>
      </c>
      <c r="E48" s="85">
        <f>E36*$M$16^20</f>
        <v>6.6949131449463533</v>
      </c>
      <c r="F48" s="85">
        <f>F36*$K$16^20</f>
        <v>175.53064163588047</v>
      </c>
      <c r="G48" s="85">
        <f t="shared" si="3"/>
        <v>4.2274385665893508</v>
      </c>
      <c r="H48" s="85">
        <f t="shared" si="3"/>
        <v>4.2274385665893508</v>
      </c>
      <c r="I48" s="85">
        <f>I36*$M$16^20</f>
        <v>57.849421643521559</v>
      </c>
      <c r="J48" s="85">
        <f>J36*$L$16^20</f>
        <v>2.49557145341752</v>
      </c>
      <c r="K48" s="85">
        <f t="shared" si="4"/>
        <v>1.2884003805774815</v>
      </c>
      <c r="L48" s="85">
        <f t="shared" si="4"/>
        <v>1.2884003805774815</v>
      </c>
      <c r="M48" s="85">
        <f t="shared" si="4"/>
        <v>2.2097635758623273</v>
      </c>
      <c r="N48" s="85">
        <f t="shared" si="4"/>
        <v>4.4631395657461006</v>
      </c>
      <c r="O48" s="85">
        <f t="shared" si="4"/>
        <v>2.2621392319535034</v>
      </c>
      <c r="P48" s="85">
        <f>P36*$G$16^20</f>
        <v>42.928498467565689</v>
      </c>
      <c r="Q48" s="85">
        <f>Q36*$I$16^20</f>
        <v>6.4033887327085157</v>
      </c>
      <c r="R48" s="85">
        <f>R36*$M$16^20</f>
        <v>2.1545347711903089</v>
      </c>
      <c r="S48" s="85">
        <f>S36*$G$16^20</f>
        <v>33.021516438664833</v>
      </c>
    </row>
    <row r="49" spans="1:19" x14ac:dyDescent="0.25">
      <c r="A49" s="55"/>
      <c r="B49" s="1" t="s">
        <v>168</v>
      </c>
      <c r="C49" s="85">
        <f>C37*$H$13^20</f>
        <v>2.5695027781497832</v>
      </c>
      <c r="D49" s="85">
        <f>D37*$I$13^20</f>
        <v>2.6747795988076093</v>
      </c>
      <c r="E49" s="85">
        <f>E37*$M$13^20</f>
        <v>10.291168844721115</v>
      </c>
      <c r="F49" s="85">
        <f>F37*$K$13^20</f>
        <v>140.9787756906268</v>
      </c>
      <c r="G49" s="85">
        <f>G37*$J$13^20</f>
        <v>2.6335354706581313</v>
      </c>
      <c r="H49" s="85">
        <f>H37*$J$13^20</f>
        <v>2.6335354706581313</v>
      </c>
      <c r="I49" s="85">
        <f>I37*$M$13^20</f>
        <v>14.731310241435468</v>
      </c>
      <c r="J49" s="85">
        <f>J37*$L$13^20</f>
        <v>1.025379150108537</v>
      </c>
      <c r="K49" s="85">
        <f>K37*$M$13^20</f>
        <v>0.91840382609422477</v>
      </c>
      <c r="L49" s="85">
        <f>L37*$M$13^20</f>
        <v>0.91840382609422477</v>
      </c>
      <c r="M49" s="85">
        <f>M37*$M$13^20</f>
        <v>0</v>
      </c>
      <c r="N49" s="85">
        <f>N37*$M$13^20</f>
        <v>2.2408190226408884</v>
      </c>
      <c r="O49" s="85">
        <f>O37*$M$13^20</f>
        <v>2.1080297472251317</v>
      </c>
      <c r="P49" s="85">
        <f>P37*$G$13^20</f>
        <v>13.100030915498984</v>
      </c>
      <c r="Q49" s="85">
        <f>Q37*$I$13^20</f>
        <v>2.6747795988076093</v>
      </c>
      <c r="R49" s="85">
        <f>R37*$M$13^20</f>
        <v>0.96288823335850304</v>
      </c>
      <c r="S49" s="85">
        <f>S37*$G$13^20</f>
        <v>20.716135251158846</v>
      </c>
    </row>
    <row r="50" spans="1:19" x14ac:dyDescent="0.25">
      <c r="A50" s="55"/>
      <c r="B50" t="s">
        <v>163</v>
      </c>
      <c r="C50" s="85">
        <f>C38*$H$14^20</f>
        <v>7.3528143025462542</v>
      </c>
      <c r="D50" s="132">
        <f>D38*$I$14^20</f>
        <v>7.0802699477326296</v>
      </c>
      <c r="E50" s="132">
        <f>E38*$M$14^20</f>
        <v>15.231417553521156</v>
      </c>
      <c r="F50" s="132">
        <f>F38*$K$14^20</f>
        <v>223.63419551344029</v>
      </c>
      <c r="G50" s="132">
        <f>G38*$J$14^20</f>
        <v>5.5337374439795441</v>
      </c>
      <c r="H50" s="132">
        <f>H38*$J$14^20</f>
        <v>5.5337374439795441</v>
      </c>
      <c r="I50" s="132">
        <f>I38*$M$14^20</f>
        <v>17.702712146015187</v>
      </c>
      <c r="J50" s="132">
        <f>J38*$L$14^20</f>
        <v>2.641227448242788</v>
      </c>
      <c r="K50" s="132">
        <f>K38*$M$14^20</f>
        <v>2.3885977489358545</v>
      </c>
      <c r="L50" s="132">
        <f>L38*$M$14^20</f>
        <v>2.3885977489358545</v>
      </c>
      <c r="M50" s="132">
        <f>M38*$M$14^20</f>
        <v>2.9055647736657719</v>
      </c>
      <c r="N50" s="132">
        <f>N38*$M$14^20</f>
        <v>4.760656129160072</v>
      </c>
      <c r="O50" s="132">
        <f>O38*$M$14^20</f>
        <v>1.7656893624584309</v>
      </c>
      <c r="P50" s="132">
        <f>P38*$G$14^20</f>
        <v>23.75164728879507</v>
      </c>
      <c r="Q50" s="132">
        <f>Q38*$I$14^20</f>
        <v>7.0802699477326296</v>
      </c>
      <c r="R50" s="132">
        <f>R38*$M$14^20</f>
        <v>3.3751487420866786</v>
      </c>
      <c r="S50" s="132">
        <f>S38*$G$14^20</f>
        <v>25.321773516487031</v>
      </c>
    </row>
    <row r="51" spans="1:19" x14ac:dyDescent="0.25">
      <c r="A51" s="55"/>
      <c r="B51" t="s">
        <v>166</v>
      </c>
      <c r="C51" s="126">
        <f>C39*$H$15^20</f>
        <v>14.950165208876971</v>
      </c>
      <c r="D51" s="132">
        <f>D39*$I$15^20</f>
        <v>8.1362786713600297</v>
      </c>
      <c r="E51" s="132">
        <f>E39*$M$15^20</f>
        <v>15.939598922846443</v>
      </c>
      <c r="F51" s="132">
        <f>F39*$K$15^20</f>
        <v>129.51185392532329</v>
      </c>
      <c r="G51" s="132">
        <f>G39*$J$15^20</f>
        <v>8.0751363634127458</v>
      </c>
      <c r="H51" s="132">
        <f>H39*$J$15^20</f>
        <v>8.0751363634127458</v>
      </c>
      <c r="I51" s="132">
        <f>I39*$M$15^20</f>
        <v>8.6023232282028417</v>
      </c>
      <c r="J51" s="132">
        <f>J39*$L$15^20</f>
        <v>1.5334791205609588</v>
      </c>
      <c r="K51" s="132">
        <f>K39*$M$15^20</f>
        <v>0</v>
      </c>
      <c r="L51" s="132">
        <f>L39*$M$15^20</f>
        <v>0</v>
      </c>
      <c r="M51" s="132">
        <f>M39*$M$15^20</f>
        <v>4.845840480150688</v>
      </c>
      <c r="N51" s="132">
        <f>N39*$M$15^20</f>
        <v>2.3681689828228998</v>
      </c>
      <c r="O51" s="132">
        <f>O39*$M$15^20</f>
        <v>3.4206885307441888</v>
      </c>
      <c r="P51" s="132">
        <f>P39*$G$15^20</f>
        <v>12.233100569959747</v>
      </c>
      <c r="Q51" s="132">
        <f>Q39*$I$15^20</f>
        <v>8.1362786713600297</v>
      </c>
      <c r="R51" s="132">
        <f>R39*$M$15^20</f>
        <v>2.6966765263375638</v>
      </c>
      <c r="S51" s="132">
        <f>S39*$G$15^20</f>
        <v>36.961918755985963</v>
      </c>
    </row>
    <row r="52" spans="1:19" x14ac:dyDescent="0.25">
      <c r="A52" s="55"/>
      <c r="B52" s="16" t="s">
        <v>165</v>
      </c>
      <c r="C52" s="112">
        <f>C40*$H$16^20</f>
        <v>11.271900089610707</v>
      </c>
      <c r="D52" s="112">
        <f>D40*$I$16^20</f>
        <v>3.1272812340213929</v>
      </c>
      <c r="E52" s="112">
        <f>E40*$M$16^20</f>
        <v>14.673335558617316</v>
      </c>
      <c r="F52" s="112">
        <f>F40*$K$16^20</f>
        <v>180.38581918352892</v>
      </c>
      <c r="G52" s="112">
        <f t="shared" ref="G52:H54" si="5">G40*$J$16^20</f>
        <v>4.7999394195556588</v>
      </c>
      <c r="H52" s="112">
        <f t="shared" si="5"/>
        <v>4.7999394195556588</v>
      </c>
      <c r="I52" s="112">
        <f>I40*$M$16^20</f>
        <v>13.967181284858858</v>
      </c>
      <c r="J52" s="112">
        <f>J40*$L$16^20</f>
        <v>1.5273321485339164</v>
      </c>
      <c r="K52" s="112">
        <f t="shared" ref="K52:O54" si="6">K40*$M$16^20</f>
        <v>1.6870259965865853</v>
      </c>
      <c r="L52" s="112">
        <f t="shared" si="6"/>
        <v>1.6870259965865853</v>
      </c>
      <c r="M52" s="112">
        <f t="shared" si="6"/>
        <v>4.6465562602288166</v>
      </c>
      <c r="N52" s="112">
        <f t="shared" si="6"/>
        <v>4.0555469113400635</v>
      </c>
      <c r="O52" s="112">
        <f t="shared" si="6"/>
        <v>3.0569449080452742</v>
      </c>
      <c r="P52" s="112">
        <f>P40*$G$16^20</f>
        <v>8.8638941192320591</v>
      </c>
      <c r="Q52" s="112">
        <f>Q40*$I$16^20</f>
        <v>3.1272812340213929</v>
      </c>
      <c r="R52" s="112">
        <f>R40*$M$16^20</f>
        <v>1.6778551618624498</v>
      </c>
      <c r="S52" s="112">
        <f>S40*$G$16^20</f>
        <v>32.355303099499004</v>
      </c>
    </row>
    <row r="53" spans="1:19" x14ac:dyDescent="0.25">
      <c r="A53" s="55"/>
      <c r="B53" t="s">
        <v>170</v>
      </c>
      <c r="C53" s="85">
        <f>C41*$H$16^20</f>
        <v>3.5005288296146397</v>
      </c>
      <c r="D53" s="85">
        <f>D41*$I$16^20</f>
        <v>2.7097475806399016</v>
      </c>
      <c r="E53" s="85">
        <f>E41*$M$16^20</f>
        <v>15.850870737196356</v>
      </c>
      <c r="F53" s="85">
        <f>F41*$K$16^20</f>
        <v>62.627098909334066</v>
      </c>
      <c r="G53" s="85">
        <f t="shared" si="5"/>
        <v>3.9770812988281201</v>
      </c>
      <c r="H53" s="85">
        <f t="shared" si="5"/>
        <v>3.9770812988281201</v>
      </c>
      <c r="I53" s="85">
        <f>I41*$M$16^20</f>
        <v>59.811980274486629</v>
      </c>
      <c r="J53" s="85">
        <f>J41*$L$16^20</f>
        <v>1.008931990901381</v>
      </c>
      <c r="K53" s="85">
        <f t="shared" si="6"/>
        <v>1.0458827512058897</v>
      </c>
      <c r="L53" s="85">
        <f t="shared" si="6"/>
        <v>1.0458827512058897</v>
      </c>
      <c r="M53" s="85">
        <f t="shared" si="6"/>
        <v>1.7475535057658818</v>
      </c>
      <c r="N53" s="85">
        <f t="shared" si="6"/>
        <v>0.69290751249026217</v>
      </c>
      <c r="O53" s="85">
        <f t="shared" si="6"/>
        <v>2.0787225374707865</v>
      </c>
      <c r="P53" s="85">
        <f>P41*$G$16^20</f>
        <v>29.325811359686718</v>
      </c>
      <c r="Q53" s="85">
        <f>Q41*$I$16^20</f>
        <v>2.7097475806399016</v>
      </c>
      <c r="R53" s="85">
        <f>R41*$M$16^20</f>
        <v>1.6256833020984769</v>
      </c>
      <c r="S53" s="85">
        <f>S41*$G$16^20</f>
        <v>16.45767199111971</v>
      </c>
    </row>
    <row r="54" spans="1:19" x14ac:dyDescent="0.25">
      <c r="A54" s="118"/>
      <c r="B54" t="s">
        <v>173</v>
      </c>
      <c r="C54" s="85">
        <f>C42*$H$16^20</f>
        <v>4.623089308181763</v>
      </c>
      <c r="D54" s="85">
        <f>D42*$I$16^20</f>
        <v>6.4033887327085157</v>
      </c>
      <c r="E54" s="85">
        <f>E42*$M$16^20</f>
        <v>6.6949131449463533</v>
      </c>
      <c r="F54" s="85">
        <f>F42*$K$16^20</f>
        <v>175.53064163588047</v>
      </c>
      <c r="G54" s="85">
        <f t="shared" si="5"/>
        <v>4.2274385665893508</v>
      </c>
      <c r="H54" s="85">
        <f t="shared" si="5"/>
        <v>4.2274385665893508</v>
      </c>
      <c r="I54" s="85">
        <f>I42*$M$16^20</f>
        <v>57.849421643521559</v>
      </c>
      <c r="J54" s="85">
        <f>J42*$L$16^20</f>
        <v>2.49557145341752</v>
      </c>
      <c r="K54" s="85">
        <f t="shared" si="6"/>
        <v>1.2884003805774815</v>
      </c>
      <c r="L54" s="85">
        <f t="shared" si="6"/>
        <v>1.2884003805774815</v>
      </c>
      <c r="M54" s="85">
        <f t="shared" si="6"/>
        <v>2.2097635758623273</v>
      </c>
      <c r="N54" s="85">
        <f t="shared" si="6"/>
        <v>4.4631395657461006</v>
      </c>
      <c r="O54" s="85">
        <f t="shared" si="6"/>
        <v>2.2621392319535034</v>
      </c>
      <c r="P54" s="85">
        <f>P42*$G$16^20</f>
        <v>42.928498467565689</v>
      </c>
      <c r="Q54" s="85">
        <f>Q42*$I$16^20</f>
        <v>6.4033887327085157</v>
      </c>
      <c r="R54" s="85">
        <f>R42*$M$16^20</f>
        <v>2.1545347711903089</v>
      </c>
      <c r="S54" s="85">
        <f>S42*$G$16^20</f>
        <v>33.021516438664833</v>
      </c>
    </row>
    <row r="55" spans="1:19" x14ac:dyDescent="0.25">
      <c r="A55" s="118"/>
      <c r="B55" s="1" t="s">
        <v>174</v>
      </c>
      <c r="C55" s="85">
        <f>C43*$H$13^20</f>
        <v>2.5695027781497832</v>
      </c>
      <c r="D55" s="85">
        <f>D43*$I$13^20</f>
        <v>2.6747795988076093</v>
      </c>
      <c r="E55" s="85">
        <f>E43*$M$13^20</f>
        <v>10.291168844721115</v>
      </c>
      <c r="F55" s="85">
        <f>F43*$K$13^20</f>
        <v>140.9787756906268</v>
      </c>
      <c r="G55" s="85">
        <f>G43*$J$13^20</f>
        <v>2.6335354706581313</v>
      </c>
      <c r="H55" s="85">
        <f>H43*$J$13^20</f>
        <v>2.6335354706581313</v>
      </c>
      <c r="I55" s="85">
        <f>I43*$M$13^20</f>
        <v>14.731310241435468</v>
      </c>
      <c r="J55" s="85">
        <f>J43*$L$13^20</f>
        <v>1.025379150108537</v>
      </c>
      <c r="K55" s="85">
        <f>K43*$M$13^20</f>
        <v>0.91840382609422477</v>
      </c>
      <c r="L55" s="85">
        <f>L43*$M$13^20</f>
        <v>0.91840382609422477</v>
      </c>
      <c r="M55" s="85">
        <f>M43*$M$13^20</f>
        <v>0</v>
      </c>
      <c r="N55" s="85">
        <f>N43*$M$13^20</f>
        <v>2.2408190226408884</v>
      </c>
      <c r="O55" s="85">
        <f>O43*$M$13^20</f>
        <v>2.1080297472251317</v>
      </c>
      <c r="P55" s="85">
        <f>P43*$G$13^20</f>
        <v>13.100030915498984</v>
      </c>
      <c r="Q55" s="85">
        <f>Q43*$I$13^20</f>
        <v>2.6747795988076093</v>
      </c>
      <c r="R55" s="85">
        <f>R43*$M$13^20</f>
        <v>0.96288823335850304</v>
      </c>
      <c r="S55" s="85">
        <f>S43*$G$13^20</f>
        <v>20.716135251158846</v>
      </c>
    </row>
    <row r="56" spans="1:19" x14ac:dyDescent="0.25">
      <c r="A56" s="118"/>
      <c r="B56" t="s">
        <v>169</v>
      </c>
      <c r="C56" s="85">
        <f>C44*$H$14^20</f>
        <v>7.3528143025462542</v>
      </c>
      <c r="D56" s="132">
        <f>D44*$I$14^20</f>
        <v>7.0802699477326296</v>
      </c>
      <c r="E56" s="132">
        <f>E44*$M$14^20</f>
        <v>15.231417553521156</v>
      </c>
      <c r="F56" s="132">
        <f>F44*$K$14^20</f>
        <v>223.63419551344029</v>
      </c>
      <c r="G56" s="132">
        <f>G44*$J$14^20</f>
        <v>5.5337374439795441</v>
      </c>
      <c r="H56" s="132">
        <f>H44*$J$14^20</f>
        <v>5.5337374439795441</v>
      </c>
      <c r="I56" s="132">
        <f>I44*$M$14^20</f>
        <v>17.702712146015187</v>
      </c>
      <c r="J56" s="132">
        <f>J44*$L$14^20</f>
        <v>2.641227448242788</v>
      </c>
      <c r="K56" s="132">
        <f>K44*$M$14^20</f>
        <v>2.3885977489358545</v>
      </c>
      <c r="L56" s="132">
        <f>L44*$M$14^20</f>
        <v>2.3885977489358545</v>
      </c>
      <c r="M56" s="132">
        <f>M44*$M$14^20</f>
        <v>2.9055647736657719</v>
      </c>
      <c r="N56" s="132">
        <f>N44*$M$14^20</f>
        <v>4.760656129160072</v>
      </c>
      <c r="O56" s="132">
        <f>O44*$M$14^20</f>
        <v>1.7656893624584309</v>
      </c>
      <c r="P56" s="132">
        <f>P44*$G$14^20</f>
        <v>23.75164728879507</v>
      </c>
      <c r="Q56" s="132">
        <f>Q44*$I$14^20</f>
        <v>7.0802699477326296</v>
      </c>
      <c r="R56" s="132">
        <f>R44*$M$14^20</f>
        <v>3.3751487420866786</v>
      </c>
      <c r="S56" s="132">
        <f>S44*$G$14^20</f>
        <v>25.321773516487031</v>
      </c>
    </row>
    <row r="57" spans="1:19" x14ac:dyDescent="0.25">
      <c r="A57" s="118"/>
      <c r="B57" s="1" t="s">
        <v>172</v>
      </c>
      <c r="C57" s="126">
        <f>C45*$H$15^20</f>
        <v>14.950165208876971</v>
      </c>
      <c r="D57" s="132">
        <f>D45*$I$15^20</f>
        <v>8.1362786713600297</v>
      </c>
      <c r="E57" s="132">
        <f>E45*$M$15^20</f>
        <v>15.939598922846443</v>
      </c>
      <c r="F57" s="132">
        <f>F45*$K$15^20</f>
        <v>129.51185392532329</v>
      </c>
      <c r="G57" s="132">
        <f>G45*$J$15^20</f>
        <v>8.0751363634127458</v>
      </c>
      <c r="H57" s="132">
        <f>H45*$J$15^20</f>
        <v>8.0751363634127458</v>
      </c>
      <c r="I57" s="132">
        <f>I45*$M$15^20</f>
        <v>8.6023232282028417</v>
      </c>
      <c r="J57" s="132">
        <f>J45*$L$15^20</f>
        <v>1.5334791205609588</v>
      </c>
      <c r="K57" s="132">
        <f>K45*$M$15^20</f>
        <v>0</v>
      </c>
      <c r="L57" s="132">
        <f>L45*$M$15^20</f>
        <v>0</v>
      </c>
      <c r="M57" s="132">
        <f>M45*$M$15^20</f>
        <v>4.845840480150688</v>
      </c>
      <c r="N57" s="132">
        <f>N45*$M$15^20</f>
        <v>2.3681689828228998</v>
      </c>
      <c r="O57" s="132">
        <f>O45*$M$15^20</f>
        <v>3.4206885307441888</v>
      </c>
      <c r="P57" s="132">
        <f>P45*$G$15^20</f>
        <v>12.233100569959747</v>
      </c>
      <c r="Q57" s="132">
        <f>Q45*$I$15^20</f>
        <v>8.1362786713600297</v>
      </c>
      <c r="R57" s="132">
        <f>R45*$M$15^20</f>
        <v>2.6966765263375638</v>
      </c>
      <c r="S57" s="132">
        <f>S45*$G$15^20</f>
        <v>36.961918755985963</v>
      </c>
    </row>
    <row r="58" spans="1:19" x14ac:dyDescent="0.25">
      <c r="A58" s="118"/>
      <c r="B58" s="16" t="s">
        <v>171</v>
      </c>
      <c r="C58" s="112">
        <f>C46*$H$16^20</f>
        <v>11.271900089610707</v>
      </c>
      <c r="D58" s="112">
        <f>D46*$I$16^20</f>
        <v>3.1272812340213929</v>
      </c>
      <c r="E58" s="112">
        <f>E46*$M$16^20</f>
        <v>14.673335558617316</v>
      </c>
      <c r="F58" s="112">
        <f>F46*$K$16^20</f>
        <v>180.38581918352892</v>
      </c>
      <c r="G58" s="112">
        <f>G46*$J$16^20</f>
        <v>4.7999394195556588</v>
      </c>
      <c r="H58" s="112">
        <f>H46*$J$16^20</f>
        <v>4.7999394195556588</v>
      </c>
      <c r="I58" s="112">
        <f>I46*$M$16^20</f>
        <v>13.967181284858858</v>
      </c>
      <c r="J58" s="112">
        <f>J46*$L$16^20</f>
        <v>1.5273321485339164</v>
      </c>
      <c r="K58" s="112">
        <f>K46*$M$16^20</f>
        <v>1.6870259965865853</v>
      </c>
      <c r="L58" s="112">
        <f>L46*$M$16^20</f>
        <v>1.6870259965865853</v>
      </c>
      <c r="M58" s="112">
        <f>M46*$M$16^20</f>
        <v>4.6465562602288166</v>
      </c>
      <c r="N58" s="112">
        <f>N46*$M$16^20</f>
        <v>4.0555469113400635</v>
      </c>
      <c r="O58" s="112">
        <f>O46*$M$16^20</f>
        <v>3.0569449080452742</v>
      </c>
      <c r="P58" s="112">
        <f>P46*$G$16^20</f>
        <v>8.8638941192320591</v>
      </c>
      <c r="Q58" s="112">
        <f>Q46*$I$16^20</f>
        <v>3.1272812340213929</v>
      </c>
      <c r="R58" s="112">
        <f>R46*$M$16^20</f>
        <v>1.6778551618624498</v>
      </c>
      <c r="S58" s="112">
        <f>S46*$G$16^20</f>
        <v>32.355303099499004</v>
      </c>
    </row>
  </sheetData>
  <hyperlinks>
    <hyperlink ref="A6" r:id="rId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8"/>
  <sheetViews>
    <sheetView showGridLines="0" tabSelected="1" zoomScaleNormal="100" workbookViewId="0">
      <selection activeCell="G28" sqref="G28"/>
    </sheetView>
  </sheetViews>
  <sheetFormatPr defaultRowHeight="11.5" x14ac:dyDescent="0.25"/>
  <cols>
    <col min="1" max="1" width="12.453125" customWidth="1"/>
    <col min="2" max="2" width="13.453125" customWidth="1"/>
    <col min="3" max="3" width="9.08984375" customWidth="1"/>
    <col min="12" max="12" width="10.453125" customWidth="1"/>
  </cols>
  <sheetData>
    <row r="1" spans="1:21" ht="19.5" x14ac:dyDescent="0.35">
      <c r="A1" s="6" t="s">
        <v>201</v>
      </c>
      <c r="H1" s="43"/>
      <c r="I1" s="45"/>
    </row>
    <row r="2" spans="1:21" x14ac:dyDescent="0.25">
      <c r="A2" s="5" t="s">
        <v>347</v>
      </c>
      <c r="F2" s="35"/>
      <c r="H2" s="1"/>
    </row>
    <row r="3" spans="1:21" x14ac:dyDescent="0.25">
      <c r="B3" s="5"/>
      <c r="H3" s="1"/>
    </row>
    <row r="4" spans="1:21" x14ac:dyDescent="0.25">
      <c r="A4" s="39" t="s">
        <v>138</v>
      </c>
      <c r="B4" s="40"/>
      <c r="C4" s="40"/>
      <c r="D4" s="40"/>
      <c r="E4" s="39" t="s">
        <v>139</v>
      </c>
      <c r="F4" s="11"/>
      <c r="G4" s="11"/>
      <c r="H4" s="11"/>
      <c r="I4" s="11" t="s">
        <v>267</v>
      </c>
      <c r="J4" s="11"/>
      <c r="K4" s="11"/>
      <c r="L4" s="11"/>
      <c r="M4" s="11" t="s">
        <v>296</v>
      </c>
      <c r="N4" s="11" t="s">
        <v>297</v>
      </c>
      <c r="O4" s="18" t="s">
        <v>300</v>
      </c>
      <c r="T4" s="111"/>
      <c r="U4" s="134"/>
    </row>
    <row r="5" spans="1:21" x14ac:dyDescent="0.25">
      <c r="A5" s="163" t="s">
        <v>332</v>
      </c>
      <c r="B5" s="46"/>
      <c r="C5" s="43"/>
      <c r="D5" s="43"/>
      <c r="E5" s="125" t="s">
        <v>292</v>
      </c>
      <c r="F5" s="43" t="s">
        <v>287</v>
      </c>
      <c r="G5" s="43" t="s">
        <v>290</v>
      </c>
      <c r="H5" s="43" t="s">
        <v>293</v>
      </c>
      <c r="I5" s="43" t="s">
        <v>289</v>
      </c>
      <c r="J5" s="43" t="s">
        <v>291</v>
      </c>
      <c r="K5" s="156" t="s">
        <v>294</v>
      </c>
      <c r="L5" s="156"/>
      <c r="M5" s="43" t="s">
        <v>295</v>
      </c>
      <c r="N5" s="43" t="s">
        <v>295</v>
      </c>
      <c r="O5" s="44" t="s">
        <v>295</v>
      </c>
      <c r="T5" s="111"/>
      <c r="U5" s="134"/>
    </row>
    <row r="6" spans="1:21" x14ac:dyDescent="0.25">
      <c r="A6" s="162" t="s">
        <v>363</v>
      </c>
      <c r="B6" s="48"/>
      <c r="C6" s="43"/>
      <c r="D6" s="43"/>
      <c r="E6" s="154" t="s">
        <v>276</v>
      </c>
      <c r="F6" s="67">
        <v>564.59792418263805</v>
      </c>
      <c r="G6" s="67">
        <v>133.34152149634815</v>
      </c>
      <c r="H6" s="67">
        <v>240.37771898859569</v>
      </c>
      <c r="I6" s="67">
        <v>183.33994204077962</v>
      </c>
      <c r="J6" s="67">
        <v>148.01023752944528</v>
      </c>
      <c r="K6" s="67">
        <v>168.11880872925761</v>
      </c>
      <c r="L6" s="67"/>
      <c r="M6" s="67">
        <f>AVERAGE(H6,K6)</f>
        <v>204.24826385892663</v>
      </c>
      <c r="N6" s="67">
        <f>AVERAGE(G6,J6)</f>
        <v>140.6758795128967</v>
      </c>
      <c r="O6" s="80">
        <f>AVERAGE(F6,I6)</f>
        <v>373.96893311170885</v>
      </c>
      <c r="S6" s="134"/>
      <c r="T6" s="111"/>
      <c r="U6" s="134"/>
    </row>
    <row r="7" spans="1:21" x14ac:dyDescent="0.25">
      <c r="A7" t="s">
        <v>333</v>
      </c>
      <c r="B7" s="49"/>
      <c r="C7" s="43"/>
      <c r="D7" s="43"/>
      <c r="E7" s="154" t="s">
        <v>277</v>
      </c>
      <c r="F7" s="67">
        <v>363.94862131577219</v>
      </c>
      <c r="G7" s="67">
        <v>73.931392268870169</v>
      </c>
      <c r="H7" s="67">
        <v>116.42592482928085</v>
      </c>
      <c r="I7" s="67">
        <v>196.00180589372985</v>
      </c>
      <c r="J7" s="67">
        <v>35.865572210550873</v>
      </c>
      <c r="K7" s="67">
        <v>95.315807707267638</v>
      </c>
      <c r="L7" s="67"/>
      <c r="M7" s="67">
        <f t="shared" ref="M7:M17" si="0">AVERAGE(H7,K7)</f>
        <v>105.87086626827424</v>
      </c>
      <c r="N7" s="67">
        <f t="shared" ref="N7:N17" si="1">AVERAGE(G7,J7)</f>
        <v>54.898482239710518</v>
      </c>
      <c r="O7" s="80">
        <f t="shared" ref="O7:O17" si="2">AVERAGE(F7,I7)</f>
        <v>279.97521360475105</v>
      </c>
      <c r="S7" s="134"/>
      <c r="T7" s="111"/>
      <c r="U7" s="134"/>
    </row>
    <row r="8" spans="1:21" x14ac:dyDescent="0.25">
      <c r="A8" s="47" t="s">
        <v>334</v>
      </c>
      <c r="B8" s="43"/>
      <c r="C8" s="43"/>
      <c r="D8" s="43"/>
      <c r="E8" s="154" t="s">
        <v>278</v>
      </c>
      <c r="F8" s="67">
        <v>198.93573880672201</v>
      </c>
      <c r="G8" s="67">
        <v>64.610138089458118</v>
      </c>
      <c r="H8" s="67">
        <v>110.2120944676461</v>
      </c>
      <c r="I8" s="67">
        <v>244.11550197960062</v>
      </c>
      <c r="J8" s="67">
        <v>140.71654404530702</v>
      </c>
      <c r="K8" s="67">
        <v>198.4659522932925</v>
      </c>
      <c r="L8" s="67"/>
      <c r="M8" s="67">
        <f t="shared" si="0"/>
        <v>154.33902338046931</v>
      </c>
      <c r="N8" s="67">
        <f t="shared" si="1"/>
        <v>102.66334106738256</v>
      </c>
      <c r="O8" s="80">
        <f t="shared" si="2"/>
        <v>221.52562039316132</v>
      </c>
      <c r="S8" s="134"/>
      <c r="T8" s="111"/>
      <c r="U8" s="134"/>
    </row>
    <row r="9" spans="1:21" x14ac:dyDescent="0.25">
      <c r="A9" s="163"/>
      <c r="B9" s="43"/>
      <c r="C9" s="43"/>
      <c r="D9" s="43"/>
      <c r="E9" s="154" t="s">
        <v>288</v>
      </c>
      <c r="F9" s="1"/>
      <c r="G9" s="1"/>
      <c r="H9" s="1"/>
      <c r="I9" s="67">
        <v>117.57224957854564</v>
      </c>
      <c r="J9" s="67">
        <v>47.493255214444041</v>
      </c>
      <c r="K9" s="67">
        <v>73.509932530344699</v>
      </c>
      <c r="L9" s="67"/>
      <c r="M9" s="67">
        <f t="shared" si="0"/>
        <v>73.509932530344699</v>
      </c>
      <c r="N9" s="67">
        <f t="shared" si="1"/>
        <v>47.493255214444041</v>
      </c>
      <c r="O9" s="80">
        <f t="shared" si="2"/>
        <v>117.57224957854564</v>
      </c>
      <c r="S9" s="134"/>
      <c r="T9" s="111"/>
      <c r="U9" s="134"/>
    </row>
    <row r="10" spans="1:21" x14ac:dyDescent="0.25">
      <c r="A10" s="162" t="s">
        <v>194</v>
      </c>
      <c r="B10" s="43"/>
      <c r="C10" s="43"/>
      <c r="D10" s="43"/>
      <c r="E10" s="154" t="s">
        <v>279</v>
      </c>
      <c r="F10" s="67">
        <v>88.027549347471009</v>
      </c>
      <c r="G10" s="67">
        <v>30.607373979661158</v>
      </c>
      <c r="H10" s="67">
        <v>44.325751998661126</v>
      </c>
      <c r="I10" s="67">
        <v>69.159272016024332</v>
      </c>
      <c r="J10" s="67">
        <v>37.850425541592678</v>
      </c>
      <c r="K10" s="67">
        <v>55.548213551400082</v>
      </c>
      <c r="L10" s="67"/>
      <c r="M10" s="67">
        <f t="shared" si="0"/>
        <v>49.9369827750306</v>
      </c>
      <c r="N10" s="67">
        <f t="shared" si="1"/>
        <v>34.228899760626916</v>
      </c>
      <c r="O10" s="80">
        <f t="shared" si="2"/>
        <v>78.59341068174767</v>
      </c>
      <c r="S10" s="134"/>
      <c r="T10" s="111"/>
      <c r="U10" s="134"/>
    </row>
    <row r="11" spans="1:21" x14ac:dyDescent="0.25">
      <c r="A11" s="47" t="s">
        <v>371</v>
      </c>
      <c r="B11" s="43"/>
      <c r="C11" s="43"/>
      <c r="D11" s="43"/>
      <c r="E11" s="154" t="s">
        <v>280</v>
      </c>
      <c r="F11" s="67">
        <v>340.92759781519771</v>
      </c>
      <c r="G11" s="67">
        <v>83.831211167213567</v>
      </c>
      <c r="H11" s="67">
        <v>155.7445120471898</v>
      </c>
      <c r="I11" s="67">
        <v>111.34961268717441</v>
      </c>
      <c r="J11" s="67">
        <v>60.637185339814614</v>
      </c>
      <c r="K11" s="67">
        <v>89.677125377199417</v>
      </c>
      <c r="L11" s="67"/>
      <c r="M11" s="67">
        <f t="shared" si="0"/>
        <v>122.71081871219461</v>
      </c>
      <c r="N11" s="67">
        <f t="shared" si="1"/>
        <v>72.234198253514094</v>
      </c>
      <c r="O11" s="80">
        <f t="shared" si="2"/>
        <v>226.13860525118605</v>
      </c>
      <c r="S11" s="134"/>
      <c r="T11" s="111"/>
      <c r="U11" s="134"/>
    </row>
    <row r="12" spans="1:21" x14ac:dyDescent="0.25">
      <c r="A12" s="13" t="s">
        <v>372</v>
      </c>
      <c r="E12" s="154" t="s">
        <v>281</v>
      </c>
      <c r="F12" s="67">
        <v>356.74250196507336</v>
      </c>
      <c r="G12" s="67">
        <v>97.529755227395597</v>
      </c>
      <c r="H12" s="67">
        <v>159.33208580419031</v>
      </c>
      <c r="I12" s="67">
        <v>117.71613658232982</v>
      </c>
      <c r="J12" s="67">
        <v>56.112753933379381</v>
      </c>
      <c r="K12" s="67">
        <v>87.393425868752146</v>
      </c>
      <c r="L12" s="67"/>
      <c r="M12" s="67">
        <f t="shared" si="0"/>
        <v>123.36275583647122</v>
      </c>
      <c r="N12" s="67">
        <f t="shared" si="1"/>
        <v>76.821254580387489</v>
      </c>
      <c r="O12" s="80">
        <f t="shared" si="2"/>
        <v>237.22931927370161</v>
      </c>
      <c r="S12" s="134"/>
      <c r="T12" s="111"/>
      <c r="U12" s="134"/>
    </row>
    <row r="13" spans="1:21" x14ac:dyDescent="0.25">
      <c r="A13" s="163"/>
      <c r="E13" s="154" t="s">
        <v>282</v>
      </c>
      <c r="F13" s="67">
        <v>324.13968690255865</v>
      </c>
      <c r="G13" s="67">
        <v>124.22279841397025</v>
      </c>
      <c r="H13" s="67">
        <v>171.88762117347557</v>
      </c>
      <c r="I13" s="67">
        <v>447.15920795441855</v>
      </c>
      <c r="J13" s="67">
        <v>213.52979680981659</v>
      </c>
      <c r="K13" s="67">
        <v>340.09539628676112</v>
      </c>
      <c r="L13" s="67"/>
      <c r="M13" s="67">
        <f t="shared" si="0"/>
        <v>255.99150873011834</v>
      </c>
      <c r="N13" s="67">
        <f t="shared" si="1"/>
        <v>168.87629761189342</v>
      </c>
      <c r="O13" s="80">
        <f t="shared" si="2"/>
        <v>385.6494474284886</v>
      </c>
      <c r="S13" s="134"/>
      <c r="T13" s="111"/>
      <c r="U13" s="134"/>
    </row>
    <row r="14" spans="1:21" x14ac:dyDescent="0.25">
      <c r="A14" s="13"/>
      <c r="D14" s="35"/>
      <c r="E14" s="155" t="s">
        <v>283</v>
      </c>
      <c r="F14" s="153">
        <v>6174.4320054898462</v>
      </c>
      <c r="G14" s="67">
        <v>1460.4593438566274</v>
      </c>
      <c r="H14" s="67">
        <v>3051.131110109477</v>
      </c>
      <c r="I14" s="29">
        <v>427</v>
      </c>
      <c r="J14" s="67">
        <v>119</v>
      </c>
      <c r="K14" s="67">
        <v>292.46254093877207</v>
      </c>
      <c r="L14" s="67"/>
      <c r="M14" s="67">
        <f>AVERAGE(K14)</f>
        <v>292.46254093877207</v>
      </c>
      <c r="N14" s="67">
        <f>AVERAGE(J14)</f>
        <v>119</v>
      </c>
      <c r="O14" s="80">
        <f>AVERAGE(I14)</f>
        <v>427</v>
      </c>
      <c r="S14" s="134"/>
      <c r="T14" s="111"/>
      <c r="U14" s="134"/>
    </row>
    <row r="15" spans="1:21" x14ac:dyDescent="0.25">
      <c r="A15" s="47"/>
      <c r="B15" s="43"/>
      <c r="C15" s="43"/>
      <c r="D15" s="43"/>
      <c r="E15" s="154" t="s">
        <v>284</v>
      </c>
      <c r="F15" s="67">
        <v>2497.0680539835889</v>
      </c>
      <c r="G15" s="67">
        <v>1412.4306628606735</v>
      </c>
      <c r="H15" s="67">
        <v>1757.4190312716178</v>
      </c>
      <c r="I15" s="67">
        <v>538.03792875188878</v>
      </c>
      <c r="J15" s="67">
        <v>413.35373275633543</v>
      </c>
      <c r="K15" s="67">
        <v>507.27197678768709</v>
      </c>
      <c r="L15" s="67"/>
      <c r="M15" s="67">
        <f t="shared" si="0"/>
        <v>1132.3455040296524</v>
      </c>
      <c r="N15" s="67">
        <f t="shared" si="1"/>
        <v>912.89219780850442</v>
      </c>
      <c r="O15" s="80">
        <f>AVERAGE(F15,I15)</f>
        <v>1517.5529913677387</v>
      </c>
      <c r="S15" s="134"/>
      <c r="T15" s="111"/>
      <c r="U15" s="134"/>
    </row>
    <row r="16" spans="1:21" x14ac:dyDescent="0.25">
      <c r="A16" s="47"/>
      <c r="B16" s="43"/>
      <c r="C16" s="43"/>
      <c r="D16" s="43"/>
      <c r="E16" s="154" t="s">
        <v>285</v>
      </c>
      <c r="F16" s="67">
        <v>2386.6049313525245</v>
      </c>
      <c r="G16" s="67">
        <v>965.26330254261154</v>
      </c>
      <c r="H16" s="67">
        <v>1417.3464904272132</v>
      </c>
      <c r="I16" s="67">
        <v>1446.9603841615133</v>
      </c>
      <c r="J16" s="67">
        <v>1267.1471329987287</v>
      </c>
      <c r="K16" s="67">
        <v>1338.9598873055111</v>
      </c>
      <c r="L16" s="67"/>
      <c r="M16" s="67">
        <f t="shared" si="0"/>
        <v>1378.1531888663621</v>
      </c>
      <c r="N16" s="67">
        <f t="shared" si="1"/>
        <v>1116.2052177706701</v>
      </c>
      <c r="O16" s="80">
        <f t="shared" si="2"/>
        <v>1916.782657757019</v>
      </c>
      <c r="S16" s="134"/>
    </row>
    <row r="17" spans="1:23" x14ac:dyDescent="0.25">
      <c r="A17" s="47"/>
      <c r="B17" s="43"/>
      <c r="C17" s="43"/>
      <c r="D17" s="43"/>
      <c r="E17" s="154" t="s">
        <v>286</v>
      </c>
      <c r="F17" s="67">
        <v>455.260569800486</v>
      </c>
      <c r="G17" s="67">
        <v>191.79703614183452</v>
      </c>
      <c r="H17" s="67">
        <v>280.69954672254431</v>
      </c>
      <c r="I17" s="67">
        <v>796</v>
      </c>
      <c r="J17" s="67">
        <v>218</v>
      </c>
      <c r="K17" s="67">
        <v>517.46918906645146</v>
      </c>
      <c r="L17" s="67"/>
      <c r="M17" s="67">
        <f t="shared" si="0"/>
        <v>399.08436789449786</v>
      </c>
      <c r="N17" s="67">
        <f t="shared" si="1"/>
        <v>204.89851807091725</v>
      </c>
      <c r="O17" s="80">
        <f t="shared" si="2"/>
        <v>625.63028490024294</v>
      </c>
      <c r="S17" s="134"/>
    </row>
    <row r="18" spans="1:23" x14ac:dyDescent="0.25">
      <c r="A18" s="52"/>
      <c r="B18" s="50"/>
      <c r="C18" s="50"/>
      <c r="D18" s="50"/>
      <c r="E18" s="52"/>
      <c r="F18" s="50"/>
      <c r="G18" s="50"/>
      <c r="H18" s="16"/>
      <c r="I18" s="16"/>
      <c r="J18" s="16"/>
      <c r="K18" s="16"/>
      <c r="L18" s="16"/>
      <c r="M18" s="16"/>
      <c r="N18" s="16"/>
      <c r="O18" s="17"/>
    </row>
    <row r="19" spans="1:23" x14ac:dyDescent="0.25">
      <c r="B19" s="5"/>
      <c r="D19" s="3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</row>
    <row r="20" spans="1:23" ht="23" x14ac:dyDescent="0.25">
      <c r="A20" s="2" t="s">
        <v>325</v>
      </c>
      <c r="B20" s="22" t="s">
        <v>117</v>
      </c>
      <c r="C20" s="81" t="s">
        <v>42</v>
      </c>
      <c r="D20" s="81"/>
      <c r="E20" s="81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</row>
    <row r="21" spans="1:23" x14ac:dyDescent="0.25">
      <c r="A21" s="3" t="s">
        <v>0</v>
      </c>
      <c r="B21" s="3" t="s">
        <v>267</v>
      </c>
      <c r="C21" s="83" t="s">
        <v>26</v>
      </c>
      <c r="D21" s="82"/>
      <c r="E21" s="82"/>
      <c r="F21" s="82"/>
      <c r="G21" s="82"/>
      <c r="H21" s="82"/>
      <c r="I21" s="34"/>
      <c r="J21" s="34"/>
      <c r="K21" s="34"/>
      <c r="L21" s="34"/>
      <c r="M21" s="34"/>
    </row>
    <row r="22" spans="1:23" ht="12" thickBot="1" x14ac:dyDescent="0.3">
      <c r="A22" s="159" t="s">
        <v>298</v>
      </c>
      <c r="B22" s="57" t="s">
        <v>58</v>
      </c>
      <c r="C22" s="61" t="s">
        <v>99</v>
      </c>
      <c r="D22" s="61" t="s">
        <v>98</v>
      </c>
      <c r="E22" s="61" t="s">
        <v>100</v>
      </c>
      <c r="F22" s="61" t="s">
        <v>101</v>
      </c>
      <c r="G22" s="61" t="s">
        <v>103</v>
      </c>
      <c r="H22" s="61" t="s">
        <v>104</v>
      </c>
      <c r="I22" s="62" t="s">
        <v>151</v>
      </c>
      <c r="J22" s="62" t="s">
        <v>152</v>
      </c>
      <c r="K22" s="62" t="s">
        <v>302</v>
      </c>
      <c r="L22" s="62" t="s">
        <v>303</v>
      </c>
      <c r="M22" s="62" t="s">
        <v>102</v>
      </c>
      <c r="N22" s="62" t="s">
        <v>153</v>
      </c>
      <c r="O22" s="62" t="s">
        <v>211</v>
      </c>
      <c r="P22" s="62" t="s">
        <v>154</v>
      </c>
      <c r="Q22" s="62" t="s">
        <v>178</v>
      </c>
      <c r="R22" s="62" t="s">
        <v>179</v>
      </c>
      <c r="S22" s="62" t="s">
        <v>181</v>
      </c>
    </row>
    <row r="23" spans="1:23" x14ac:dyDescent="0.25">
      <c r="A23" s="137" t="s">
        <v>140</v>
      </c>
      <c r="B23" t="s">
        <v>163</v>
      </c>
      <c r="C23" s="157">
        <f t="shared" ref="C23:C34" si="3">$M$9</f>
        <v>73.509932530344699</v>
      </c>
      <c r="D23" s="157">
        <f t="shared" ref="D23:D34" si="4">$M$6</f>
        <v>204.24826385892663</v>
      </c>
      <c r="E23" s="157">
        <f t="shared" ref="E23:E34" si="5">$M$14</f>
        <v>292.46254093877207</v>
      </c>
      <c r="F23" s="157">
        <f t="shared" ref="F23:F34" si="6">$M$15</f>
        <v>1132.3455040296524</v>
      </c>
      <c r="G23" s="157">
        <f t="shared" ref="G23:H34" si="7">$M$8</f>
        <v>154.33902338046931</v>
      </c>
      <c r="H23" s="157">
        <f t="shared" si="7"/>
        <v>154.33902338046931</v>
      </c>
      <c r="I23" s="157">
        <f t="shared" ref="I23:I34" si="8">$M$17</f>
        <v>399.08436789449786</v>
      </c>
      <c r="J23" s="157">
        <f t="shared" ref="J23:J34" si="9">$M$7</f>
        <v>105.87086626827424</v>
      </c>
      <c r="K23" s="157">
        <f t="shared" ref="K23:L34" si="10">$M$10</f>
        <v>49.9369827750306</v>
      </c>
      <c r="L23" s="157">
        <f t="shared" si="10"/>
        <v>49.9369827750306</v>
      </c>
      <c r="M23" s="157">
        <f t="shared" ref="M23:M34" si="11">$M$11</f>
        <v>122.71081871219461</v>
      </c>
      <c r="N23" s="157">
        <f t="shared" ref="N23:O34" si="12">$M$16</f>
        <v>1378.1531888663621</v>
      </c>
      <c r="O23" s="157">
        <f t="shared" si="12"/>
        <v>1378.1531888663621</v>
      </c>
      <c r="P23" s="157">
        <f t="shared" ref="P23:P34" si="13">$M$12</f>
        <v>123.36275583647122</v>
      </c>
      <c r="Q23" s="157">
        <f t="shared" ref="Q23:Q34" si="14">$M$6</f>
        <v>204.24826385892663</v>
      </c>
      <c r="R23" s="157">
        <f t="shared" ref="R23:R34" si="15">$M$11</f>
        <v>122.71081871219461</v>
      </c>
      <c r="S23" s="157">
        <f t="shared" ref="S23:S34" si="16">$M$13</f>
        <v>255.99150873011834</v>
      </c>
    </row>
    <row r="24" spans="1:23" x14ac:dyDescent="0.25">
      <c r="A24" s="137"/>
      <c r="B24" t="s">
        <v>164</v>
      </c>
      <c r="C24" s="157">
        <f t="shared" si="3"/>
        <v>73.509932530344699</v>
      </c>
      <c r="D24" s="157">
        <f t="shared" si="4"/>
        <v>204.24826385892663</v>
      </c>
      <c r="E24" s="157">
        <f t="shared" si="5"/>
        <v>292.46254093877207</v>
      </c>
      <c r="F24" s="157">
        <f t="shared" si="6"/>
        <v>1132.3455040296524</v>
      </c>
      <c r="G24" s="157">
        <f t="shared" si="7"/>
        <v>154.33902338046931</v>
      </c>
      <c r="H24" s="157">
        <f t="shared" si="7"/>
        <v>154.33902338046931</v>
      </c>
      <c r="I24" s="157">
        <f t="shared" si="8"/>
        <v>399.08436789449786</v>
      </c>
      <c r="J24" s="157">
        <f t="shared" si="9"/>
        <v>105.87086626827424</v>
      </c>
      <c r="K24" s="157">
        <f t="shared" si="10"/>
        <v>49.9369827750306</v>
      </c>
      <c r="L24" s="157">
        <f t="shared" si="10"/>
        <v>49.9369827750306</v>
      </c>
      <c r="M24" s="157">
        <f t="shared" si="11"/>
        <v>122.71081871219461</v>
      </c>
      <c r="N24" s="157">
        <f t="shared" si="12"/>
        <v>1378.1531888663621</v>
      </c>
      <c r="O24" s="157">
        <f t="shared" si="12"/>
        <v>1378.1531888663621</v>
      </c>
      <c r="P24" s="157">
        <f t="shared" si="13"/>
        <v>123.36275583647122</v>
      </c>
      <c r="Q24" s="157">
        <f t="shared" si="14"/>
        <v>204.24826385892663</v>
      </c>
      <c r="R24" s="157">
        <f t="shared" si="15"/>
        <v>122.71081871219461</v>
      </c>
      <c r="S24" s="157">
        <f t="shared" si="16"/>
        <v>255.99150873011834</v>
      </c>
    </row>
    <row r="25" spans="1:23" x14ac:dyDescent="0.25">
      <c r="A25" s="137"/>
      <c r="B25" t="s">
        <v>165</v>
      </c>
      <c r="C25" s="157">
        <f t="shared" si="3"/>
        <v>73.509932530344699</v>
      </c>
      <c r="D25" s="157">
        <f t="shared" si="4"/>
        <v>204.24826385892663</v>
      </c>
      <c r="E25" s="157">
        <f t="shared" si="5"/>
        <v>292.46254093877207</v>
      </c>
      <c r="F25" s="157">
        <f t="shared" si="6"/>
        <v>1132.3455040296524</v>
      </c>
      <c r="G25" s="157">
        <f t="shared" si="7"/>
        <v>154.33902338046931</v>
      </c>
      <c r="H25" s="157">
        <f t="shared" si="7"/>
        <v>154.33902338046931</v>
      </c>
      <c r="I25" s="157">
        <f t="shared" si="8"/>
        <v>399.08436789449786</v>
      </c>
      <c r="J25" s="157">
        <f t="shared" si="9"/>
        <v>105.87086626827424</v>
      </c>
      <c r="K25" s="157">
        <f t="shared" si="10"/>
        <v>49.9369827750306</v>
      </c>
      <c r="L25" s="157">
        <f t="shared" si="10"/>
        <v>49.9369827750306</v>
      </c>
      <c r="M25" s="157">
        <f t="shared" si="11"/>
        <v>122.71081871219461</v>
      </c>
      <c r="N25" s="157">
        <f t="shared" si="12"/>
        <v>1378.1531888663621</v>
      </c>
      <c r="O25" s="157">
        <f t="shared" si="12"/>
        <v>1378.1531888663621</v>
      </c>
      <c r="P25" s="157">
        <f t="shared" si="13"/>
        <v>123.36275583647122</v>
      </c>
      <c r="Q25" s="157">
        <f t="shared" si="14"/>
        <v>204.24826385892663</v>
      </c>
      <c r="R25" s="157">
        <f t="shared" si="15"/>
        <v>122.71081871219461</v>
      </c>
      <c r="S25" s="157">
        <f t="shared" si="16"/>
        <v>255.99150873011834</v>
      </c>
    </row>
    <row r="26" spans="1:23" x14ac:dyDescent="0.25">
      <c r="A26" s="137"/>
      <c r="B26" t="s">
        <v>166</v>
      </c>
      <c r="C26" s="157">
        <f t="shared" si="3"/>
        <v>73.509932530344699</v>
      </c>
      <c r="D26" s="157">
        <f t="shared" si="4"/>
        <v>204.24826385892663</v>
      </c>
      <c r="E26" s="157">
        <f t="shared" si="5"/>
        <v>292.46254093877207</v>
      </c>
      <c r="F26" s="157">
        <f t="shared" si="6"/>
        <v>1132.3455040296524</v>
      </c>
      <c r="G26" s="157">
        <f t="shared" si="7"/>
        <v>154.33902338046931</v>
      </c>
      <c r="H26" s="157">
        <f t="shared" si="7"/>
        <v>154.33902338046931</v>
      </c>
      <c r="I26" s="157">
        <f t="shared" si="8"/>
        <v>399.08436789449786</v>
      </c>
      <c r="J26" s="157">
        <f t="shared" si="9"/>
        <v>105.87086626827424</v>
      </c>
      <c r="K26" s="157">
        <f t="shared" si="10"/>
        <v>49.9369827750306</v>
      </c>
      <c r="L26" s="157">
        <f t="shared" si="10"/>
        <v>49.9369827750306</v>
      </c>
      <c r="M26" s="157">
        <f t="shared" si="11"/>
        <v>122.71081871219461</v>
      </c>
      <c r="N26" s="157">
        <f t="shared" si="12"/>
        <v>1378.1531888663621</v>
      </c>
      <c r="O26" s="157">
        <f t="shared" si="12"/>
        <v>1378.1531888663621</v>
      </c>
      <c r="P26" s="157">
        <f t="shared" si="13"/>
        <v>123.36275583647122</v>
      </c>
      <c r="Q26" s="157">
        <f t="shared" si="14"/>
        <v>204.24826385892663</v>
      </c>
      <c r="R26" s="157">
        <f t="shared" si="15"/>
        <v>122.71081871219461</v>
      </c>
      <c r="S26" s="157">
        <f t="shared" si="16"/>
        <v>255.99150873011834</v>
      </c>
    </row>
    <row r="27" spans="1:23" x14ac:dyDescent="0.25">
      <c r="A27" s="137"/>
      <c r="B27" s="1" t="s">
        <v>167</v>
      </c>
      <c r="C27" s="157">
        <f t="shared" si="3"/>
        <v>73.509932530344699</v>
      </c>
      <c r="D27" s="157">
        <f t="shared" si="4"/>
        <v>204.24826385892663</v>
      </c>
      <c r="E27" s="157">
        <f t="shared" si="5"/>
        <v>292.46254093877207</v>
      </c>
      <c r="F27" s="157">
        <f t="shared" si="6"/>
        <v>1132.3455040296524</v>
      </c>
      <c r="G27" s="157">
        <f t="shared" si="7"/>
        <v>154.33902338046931</v>
      </c>
      <c r="H27" s="157">
        <f t="shared" si="7"/>
        <v>154.33902338046931</v>
      </c>
      <c r="I27" s="157">
        <f t="shared" si="8"/>
        <v>399.08436789449786</v>
      </c>
      <c r="J27" s="157">
        <f t="shared" si="9"/>
        <v>105.87086626827424</v>
      </c>
      <c r="K27" s="157">
        <f t="shared" si="10"/>
        <v>49.9369827750306</v>
      </c>
      <c r="L27" s="157">
        <f t="shared" si="10"/>
        <v>49.9369827750306</v>
      </c>
      <c r="M27" s="157">
        <f t="shared" si="11"/>
        <v>122.71081871219461</v>
      </c>
      <c r="N27" s="157">
        <f t="shared" si="12"/>
        <v>1378.1531888663621</v>
      </c>
      <c r="O27" s="157">
        <f t="shared" si="12"/>
        <v>1378.1531888663621</v>
      </c>
      <c r="P27" s="157">
        <f t="shared" si="13"/>
        <v>123.36275583647122</v>
      </c>
      <c r="Q27" s="157">
        <f t="shared" si="14"/>
        <v>204.24826385892663</v>
      </c>
      <c r="R27" s="157">
        <f t="shared" si="15"/>
        <v>122.71081871219461</v>
      </c>
      <c r="S27" s="157">
        <f t="shared" si="16"/>
        <v>255.99150873011834</v>
      </c>
    </row>
    <row r="28" spans="1:23" x14ac:dyDescent="0.25">
      <c r="A28" s="137"/>
      <c r="B28" s="16" t="s">
        <v>168</v>
      </c>
      <c r="C28" s="158">
        <f t="shared" si="3"/>
        <v>73.509932530344699</v>
      </c>
      <c r="D28" s="158">
        <f t="shared" si="4"/>
        <v>204.24826385892663</v>
      </c>
      <c r="E28" s="158">
        <f t="shared" si="5"/>
        <v>292.46254093877207</v>
      </c>
      <c r="F28" s="158">
        <f t="shared" si="6"/>
        <v>1132.3455040296524</v>
      </c>
      <c r="G28" s="158">
        <f t="shared" si="7"/>
        <v>154.33902338046931</v>
      </c>
      <c r="H28" s="158">
        <f t="shared" si="7"/>
        <v>154.33902338046931</v>
      </c>
      <c r="I28" s="158">
        <f t="shared" si="8"/>
        <v>399.08436789449786</v>
      </c>
      <c r="J28" s="158">
        <f t="shared" si="9"/>
        <v>105.87086626827424</v>
      </c>
      <c r="K28" s="158">
        <f t="shared" si="10"/>
        <v>49.9369827750306</v>
      </c>
      <c r="L28" s="158">
        <f t="shared" si="10"/>
        <v>49.9369827750306</v>
      </c>
      <c r="M28" s="158">
        <f t="shared" si="11"/>
        <v>122.71081871219461</v>
      </c>
      <c r="N28" s="158">
        <f t="shared" si="12"/>
        <v>1378.1531888663621</v>
      </c>
      <c r="O28" s="158">
        <f t="shared" si="12"/>
        <v>1378.1531888663621</v>
      </c>
      <c r="P28" s="158">
        <f t="shared" si="13"/>
        <v>123.36275583647122</v>
      </c>
      <c r="Q28" s="158">
        <f t="shared" si="14"/>
        <v>204.24826385892663</v>
      </c>
      <c r="R28" s="158">
        <f t="shared" si="15"/>
        <v>122.71081871219461</v>
      </c>
      <c r="S28" s="158">
        <f t="shared" si="16"/>
        <v>255.99150873011834</v>
      </c>
    </row>
    <row r="29" spans="1:23" x14ac:dyDescent="0.25">
      <c r="A29" s="137"/>
      <c r="B29" t="s">
        <v>169</v>
      </c>
      <c r="C29" s="157">
        <f t="shared" si="3"/>
        <v>73.509932530344699</v>
      </c>
      <c r="D29" s="157">
        <f t="shared" si="4"/>
        <v>204.24826385892663</v>
      </c>
      <c r="E29" s="157">
        <f t="shared" si="5"/>
        <v>292.46254093877207</v>
      </c>
      <c r="F29" s="157">
        <f t="shared" si="6"/>
        <v>1132.3455040296524</v>
      </c>
      <c r="G29" s="157">
        <f t="shared" si="7"/>
        <v>154.33902338046931</v>
      </c>
      <c r="H29" s="157">
        <f t="shared" si="7"/>
        <v>154.33902338046931</v>
      </c>
      <c r="I29" s="157">
        <f t="shared" si="8"/>
        <v>399.08436789449786</v>
      </c>
      <c r="J29" s="157">
        <f t="shared" si="9"/>
        <v>105.87086626827424</v>
      </c>
      <c r="K29" s="157">
        <f t="shared" si="10"/>
        <v>49.9369827750306</v>
      </c>
      <c r="L29" s="157">
        <f t="shared" si="10"/>
        <v>49.9369827750306</v>
      </c>
      <c r="M29" s="157">
        <f t="shared" si="11"/>
        <v>122.71081871219461</v>
      </c>
      <c r="N29" s="157">
        <f t="shared" si="12"/>
        <v>1378.1531888663621</v>
      </c>
      <c r="O29" s="157">
        <f t="shared" si="12"/>
        <v>1378.1531888663621</v>
      </c>
      <c r="P29" s="157">
        <f t="shared" si="13"/>
        <v>123.36275583647122</v>
      </c>
      <c r="Q29" s="157">
        <f t="shared" si="14"/>
        <v>204.24826385892663</v>
      </c>
      <c r="R29" s="157">
        <f t="shared" si="15"/>
        <v>122.71081871219461</v>
      </c>
      <c r="S29" s="157">
        <f t="shared" si="16"/>
        <v>255.99150873011834</v>
      </c>
    </row>
    <row r="30" spans="1:23" x14ac:dyDescent="0.25">
      <c r="A30" s="137"/>
      <c r="B30" t="s">
        <v>170</v>
      </c>
      <c r="C30" s="157">
        <f t="shared" si="3"/>
        <v>73.509932530344699</v>
      </c>
      <c r="D30" s="157">
        <f t="shared" si="4"/>
        <v>204.24826385892663</v>
      </c>
      <c r="E30" s="157">
        <f t="shared" si="5"/>
        <v>292.46254093877207</v>
      </c>
      <c r="F30" s="157">
        <f t="shared" si="6"/>
        <v>1132.3455040296524</v>
      </c>
      <c r="G30" s="157">
        <f t="shared" si="7"/>
        <v>154.33902338046931</v>
      </c>
      <c r="H30" s="157">
        <f t="shared" si="7"/>
        <v>154.33902338046931</v>
      </c>
      <c r="I30" s="157">
        <f t="shared" si="8"/>
        <v>399.08436789449786</v>
      </c>
      <c r="J30" s="157">
        <f t="shared" si="9"/>
        <v>105.87086626827424</v>
      </c>
      <c r="K30" s="157">
        <f t="shared" si="10"/>
        <v>49.9369827750306</v>
      </c>
      <c r="L30" s="157">
        <f t="shared" si="10"/>
        <v>49.9369827750306</v>
      </c>
      <c r="M30" s="157">
        <f t="shared" si="11"/>
        <v>122.71081871219461</v>
      </c>
      <c r="N30" s="157">
        <f t="shared" si="12"/>
        <v>1378.1531888663621</v>
      </c>
      <c r="O30" s="157">
        <f t="shared" si="12"/>
        <v>1378.1531888663621</v>
      </c>
      <c r="P30" s="157">
        <f t="shared" si="13"/>
        <v>123.36275583647122</v>
      </c>
      <c r="Q30" s="157">
        <f t="shared" si="14"/>
        <v>204.24826385892663</v>
      </c>
      <c r="R30" s="157">
        <f t="shared" si="15"/>
        <v>122.71081871219461</v>
      </c>
      <c r="S30" s="157">
        <f t="shared" si="16"/>
        <v>255.99150873011834</v>
      </c>
    </row>
    <row r="31" spans="1:23" x14ac:dyDescent="0.25">
      <c r="A31" s="137"/>
      <c r="B31" t="s">
        <v>171</v>
      </c>
      <c r="C31" s="157">
        <f t="shared" si="3"/>
        <v>73.509932530344699</v>
      </c>
      <c r="D31" s="157">
        <f t="shared" si="4"/>
        <v>204.24826385892663</v>
      </c>
      <c r="E31" s="157">
        <f t="shared" si="5"/>
        <v>292.46254093877207</v>
      </c>
      <c r="F31" s="157">
        <f t="shared" si="6"/>
        <v>1132.3455040296524</v>
      </c>
      <c r="G31" s="157">
        <f t="shared" si="7"/>
        <v>154.33902338046931</v>
      </c>
      <c r="H31" s="157">
        <f t="shared" si="7"/>
        <v>154.33902338046931</v>
      </c>
      <c r="I31" s="157">
        <f t="shared" si="8"/>
        <v>399.08436789449786</v>
      </c>
      <c r="J31" s="157">
        <f t="shared" si="9"/>
        <v>105.87086626827424</v>
      </c>
      <c r="K31" s="157">
        <f t="shared" si="10"/>
        <v>49.9369827750306</v>
      </c>
      <c r="L31" s="157">
        <f t="shared" si="10"/>
        <v>49.9369827750306</v>
      </c>
      <c r="M31" s="157">
        <f t="shared" si="11"/>
        <v>122.71081871219461</v>
      </c>
      <c r="N31" s="157">
        <f t="shared" si="12"/>
        <v>1378.1531888663621</v>
      </c>
      <c r="O31" s="157">
        <f t="shared" si="12"/>
        <v>1378.1531888663621</v>
      </c>
      <c r="P31" s="157">
        <f t="shared" si="13"/>
        <v>123.36275583647122</v>
      </c>
      <c r="Q31" s="157">
        <f t="shared" si="14"/>
        <v>204.24826385892663</v>
      </c>
      <c r="R31" s="157">
        <f t="shared" si="15"/>
        <v>122.71081871219461</v>
      </c>
      <c r="S31" s="157">
        <f t="shared" si="16"/>
        <v>255.99150873011834</v>
      </c>
    </row>
    <row r="32" spans="1:23" x14ac:dyDescent="0.25">
      <c r="A32" s="137"/>
      <c r="B32" t="s">
        <v>172</v>
      </c>
      <c r="C32" s="157">
        <f t="shared" si="3"/>
        <v>73.509932530344699</v>
      </c>
      <c r="D32" s="157">
        <f t="shared" si="4"/>
        <v>204.24826385892663</v>
      </c>
      <c r="E32" s="157">
        <f t="shared" si="5"/>
        <v>292.46254093877207</v>
      </c>
      <c r="F32" s="157">
        <f t="shared" si="6"/>
        <v>1132.3455040296524</v>
      </c>
      <c r="G32" s="157">
        <f t="shared" si="7"/>
        <v>154.33902338046931</v>
      </c>
      <c r="H32" s="157">
        <f t="shared" si="7"/>
        <v>154.33902338046931</v>
      </c>
      <c r="I32" s="157">
        <f t="shared" si="8"/>
        <v>399.08436789449786</v>
      </c>
      <c r="J32" s="157">
        <f t="shared" si="9"/>
        <v>105.87086626827424</v>
      </c>
      <c r="K32" s="157">
        <f t="shared" si="10"/>
        <v>49.9369827750306</v>
      </c>
      <c r="L32" s="157">
        <f t="shared" si="10"/>
        <v>49.9369827750306</v>
      </c>
      <c r="M32" s="157">
        <f t="shared" si="11"/>
        <v>122.71081871219461</v>
      </c>
      <c r="N32" s="157">
        <f t="shared" si="12"/>
        <v>1378.1531888663621</v>
      </c>
      <c r="O32" s="157">
        <f t="shared" si="12"/>
        <v>1378.1531888663621</v>
      </c>
      <c r="P32" s="157">
        <f t="shared" si="13"/>
        <v>123.36275583647122</v>
      </c>
      <c r="Q32" s="157">
        <f t="shared" si="14"/>
        <v>204.24826385892663</v>
      </c>
      <c r="R32" s="157">
        <f t="shared" si="15"/>
        <v>122.71081871219461</v>
      </c>
      <c r="S32" s="157">
        <f t="shared" si="16"/>
        <v>255.99150873011834</v>
      </c>
    </row>
    <row r="33" spans="1:26" x14ac:dyDescent="0.25">
      <c r="A33" s="137"/>
      <c r="B33" t="s">
        <v>173</v>
      </c>
      <c r="C33" s="157">
        <f t="shared" si="3"/>
        <v>73.509932530344699</v>
      </c>
      <c r="D33" s="157">
        <f t="shared" si="4"/>
        <v>204.24826385892663</v>
      </c>
      <c r="E33" s="157">
        <f t="shared" si="5"/>
        <v>292.46254093877207</v>
      </c>
      <c r="F33" s="157">
        <f t="shared" si="6"/>
        <v>1132.3455040296524</v>
      </c>
      <c r="G33" s="157">
        <f t="shared" si="7"/>
        <v>154.33902338046931</v>
      </c>
      <c r="H33" s="157">
        <f t="shared" si="7"/>
        <v>154.33902338046931</v>
      </c>
      <c r="I33" s="157">
        <f t="shared" si="8"/>
        <v>399.08436789449786</v>
      </c>
      <c r="J33" s="157">
        <f t="shared" si="9"/>
        <v>105.87086626827424</v>
      </c>
      <c r="K33" s="157">
        <f t="shared" si="10"/>
        <v>49.9369827750306</v>
      </c>
      <c r="L33" s="157">
        <f t="shared" si="10"/>
        <v>49.9369827750306</v>
      </c>
      <c r="M33" s="157">
        <f t="shared" si="11"/>
        <v>122.71081871219461</v>
      </c>
      <c r="N33" s="157">
        <f t="shared" si="12"/>
        <v>1378.1531888663621</v>
      </c>
      <c r="O33" s="157">
        <f t="shared" si="12"/>
        <v>1378.1531888663621</v>
      </c>
      <c r="P33" s="157">
        <f t="shared" si="13"/>
        <v>123.36275583647122</v>
      </c>
      <c r="Q33" s="157">
        <f t="shared" si="14"/>
        <v>204.24826385892663</v>
      </c>
      <c r="R33" s="157">
        <f t="shared" si="15"/>
        <v>122.71081871219461</v>
      </c>
      <c r="S33" s="157">
        <f t="shared" si="16"/>
        <v>255.99150873011834</v>
      </c>
    </row>
    <row r="34" spans="1:26" ht="12" thickBot="1" x14ac:dyDescent="0.3">
      <c r="A34" s="160"/>
      <c r="B34" s="61" t="s">
        <v>174</v>
      </c>
      <c r="C34" s="161">
        <f t="shared" si="3"/>
        <v>73.509932530344699</v>
      </c>
      <c r="D34" s="161">
        <f t="shared" si="4"/>
        <v>204.24826385892663</v>
      </c>
      <c r="E34" s="161">
        <f t="shared" si="5"/>
        <v>292.46254093877207</v>
      </c>
      <c r="F34" s="161">
        <f t="shared" si="6"/>
        <v>1132.3455040296524</v>
      </c>
      <c r="G34" s="161">
        <f t="shared" si="7"/>
        <v>154.33902338046931</v>
      </c>
      <c r="H34" s="161">
        <f t="shared" si="7"/>
        <v>154.33902338046931</v>
      </c>
      <c r="I34" s="161">
        <f t="shared" si="8"/>
        <v>399.08436789449786</v>
      </c>
      <c r="J34" s="161">
        <f t="shared" si="9"/>
        <v>105.87086626827424</v>
      </c>
      <c r="K34" s="161">
        <f t="shared" si="10"/>
        <v>49.9369827750306</v>
      </c>
      <c r="L34" s="161">
        <f t="shared" si="10"/>
        <v>49.9369827750306</v>
      </c>
      <c r="M34" s="161">
        <f t="shared" si="11"/>
        <v>122.71081871219461</v>
      </c>
      <c r="N34" s="161">
        <f t="shared" si="12"/>
        <v>1378.1531888663621</v>
      </c>
      <c r="O34" s="161">
        <f t="shared" si="12"/>
        <v>1378.1531888663621</v>
      </c>
      <c r="P34" s="161">
        <f t="shared" si="13"/>
        <v>123.36275583647122</v>
      </c>
      <c r="Q34" s="161">
        <f t="shared" si="14"/>
        <v>204.24826385892663</v>
      </c>
      <c r="R34" s="161">
        <f t="shared" si="15"/>
        <v>122.71081871219461</v>
      </c>
      <c r="S34" s="161">
        <f t="shared" si="16"/>
        <v>255.99150873011834</v>
      </c>
    </row>
    <row r="35" spans="1:26" x14ac:dyDescent="0.25">
      <c r="A35" s="142" t="s">
        <v>299</v>
      </c>
      <c r="B35" t="s">
        <v>163</v>
      </c>
      <c r="C35" s="157">
        <f t="shared" ref="C35:C46" si="17">$N$9</f>
        <v>47.493255214444041</v>
      </c>
      <c r="D35" s="157">
        <f t="shared" ref="D35:D46" si="18">$N$6</f>
        <v>140.6758795128967</v>
      </c>
      <c r="E35" s="157">
        <f t="shared" ref="E35:E46" si="19">$N$14</f>
        <v>119</v>
      </c>
      <c r="F35" s="157">
        <f t="shared" ref="F35:F46" si="20">$N$15</f>
        <v>912.89219780850442</v>
      </c>
      <c r="G35" s="157">
        <f t="shared" ref="G35:H46" si="21">$N$8</f>
        <v>102.66334106738256</v>
      </c>
      <c r="H35" s="157">
        <f t="shared" si="21"/>
        <v>102.66334106738256</v>
      </c>
      <c r="I35" s="157">
        <f t="shared" ref="I35:I46" si="22">$N$17</f>
        <v>204.89851807091725</v>
      </c>
      <c r="J35" s="157">
        <f t="shared" ref="J35:J46" si="23">$N$7</f>
        <v>54.898482239710518</v>
      </c>
      <c r="K35" s="157">
        <f t="shared" ref="K35:L46" si="24">$N$10</f>
        <v>34.228899760626916</v>
      </c>
      <c r="L35" s="157">
        <f t="shared" si="24"/>
        <v>34.228899760626916</v>
      </c>
      <c r="M35" s="157">
        <f t="shared" ref="M35:M46" si="25">$N$11</f>
        <v>72.234198253514094</v>
      </c>
      <c r="N35" s="157">
        <f t="shared" ref="N35:O46" si="26">$N$16</f>
        <v>1116.2052177706701</v>
      </c>
      <c r="O35" s="157">
        <f t="shared" si="26"/>
        <v>1116.2052177706701</v>
      </c>
      <c r="P35" s="157">
        <f t="shared" ref="P35:P46" si="27">$N$12</f>
        <v>76.821254580387489</v>
      </c>
      <c r="Q35" s="157">
        <f t="shared" ref="Q35:Q46" si="28">$N$6</f>
        <v>140.6758795128967</v>
      </c>
      <c r="R35" s="157">
        <f t="shared" ref="R35:R46" si="29">$N$11</f>
        <v>72.234198253514094</v>
      </c>
      <c r="S35" s="157">
        <f t="shared" ref="S35:S46" si="30">$N$13</f>
        <v>168.87629761189342</v>
      </c>
    </row>
    <row r="36" spans="1:26" x14ac:dyDescent="0.25">
      <c r="A36" s="142"/>
      <c r="B36" t="s">
        <v>164</v>
      </c>
      <c r="C36" s="157">
        <f t="shared" si="17"/>
        <v>47.493255214444041</v>
      </c>
      <c r="D36" s="157">
        <f t="shared" si="18"/>
        <v>140.6758795128967</v>
      </c>
      <c r="E36" s="157">
        <f t="shared" si="19"/>
        <v>119</v>
      </c>
      <c r="F36" s="157">
        <f t="shared" si="20"/>
        <v>912.89219780850442</v>
      </c>
      <c r="G36" s="157">
        <f t="shared" si="21"/>
        <v>102.66334106738256</v>
      </c>
      <c r="H36" s="157">
        <f t="shared" si="21"/>
        <v>102.66334106738256</v>
      </c>
      <c r="I36" s="157">
        <f t="shared" si="22"/>
        <v>204.89851807091725</v>
      </c>
      <c r="J36" s="157">
        <f t="shared" si="23"/>
        <v>54.898482239710518</v>
      </c>
      <c r="K36" s="157">
        <f t="shared" si="24"/>
        <v>34.228899760626916</v>
      </c>
      <c r="L36" s="157">
        <f t="shared" si="24"/>
        <v>34.228899760626916</v>
      </c>
      <c r="M36" s="157">
        <f t="shared" si="25"/>
        <v>72.234198253514094</v>
      </c>
      <c r="N36" s="157">
        <f t="shared" si="26"/>
        <v>1116.2052177706701</v>
      </c>
      <c r="O36" s="157">
        <f t="shared" si="26"/>
        <v>1116.2052177706701</v>
      </c>
      <c r="P36" s="157">
        <f t="shared" si="27"/>
        <v>76.821254580387489</v>
      </c>
      <c r="Q36" s="157">
        <f t="shared" si="28"/>
        <v>140.6758795128967</v>
      </c>
      <c r="R36" s="157">
        <f t="shared" si="29"/>
        <v>72.234198253514094</v>
      </c>
      <c r="S36" s="157">
        <f t="shared" si="30"/>
        <v>168.87629761189342</v>
      </c>
    </row>
    <row r="37" spans="1:26" x14ac:dyDescent="0.25">
      <c r="A37" s="142"/>
      <c r="B37" t="s">
        <v>165</v>
      </c>
      <c r="C37" s="157">
        <f t="shared" si="17"/>
        <v>47.493255214444041</v>
      </c>
      <c r="D37" s="157">
        <f t="shared" si="18"/>
        <v>140.6758795128967</v>
      </c>
      <c r="E37" s="157">
        <f t="shared" si="19"/>
        <v>119</v>
      </c>
      <c r="F37" s="157">
        <f t="shared" si="20"/>
        <v>912.89219780850442</v>
      </c>
      <c r="G37" s="157">
        <f t="shared" si="21"/>
        <v>102.66334106738256</v>
      </c>
      <c r="H37" s="157">
        <f t="shared" si="21"/>
        <v>102.66334106738256</v>
      </c>
      <c r="I37" s="157">
        <f t="shared" si="22"/>
        <v>204.89851807091725</v>
      </c>
      <c r="J37" s="157">
        <f t="shared" si="23"/>
        <v>54.898482239710518</v>
      </c>
      <c r="K37" s="157">
        <f t="shared" si="24"/>
        <v>34.228899760626916</v>
      </c>
      <c r="L37" s="157">
        <f t="shared" si="24"/>
        <v>34.228899760626916</v>
      </c>
      <c r="M37" s="157">
        <f t="shared" si="25"/>
        <v>72.234198253514094</v>
      </c>
      <c r="N37" s="157">
        <f t="shared" si="26"/>
        <v>1116.2052177706701</v>
      </c>
      <c r="O37" s="157">
        <f t="shared" si="26"/>
        <v>1116.2052177706701</v>
      </c>
      <c r="P37" s="157">
        <f t="shared" si="27"/>
        <v>76.821254580387489</v>
      </c>
      <c r="Q37" s="157">
        <f t="shared" si="28"/>
        <v>140.6758795128967</v>
      </c>
      <c r="R37" s="157">
        <f t="shared" si="29"/>
        <v>72.234198253514094</v>
      </c>
      <c r="S37" s="157">
        <f t="shared" si="30"/>
        <v>168.87629761189342</v>
      </c>
      <c r="T37" s="111"/>
      <c r="U37" s="111"/>
      <c r="V37" s="111"/>
      <c r="W37" s="111"/>
      <c r="X37" s="111"/>
      <c r="Y37" s="111"/>
      <c r="Z37" s="111"/>
    </row>
    <row r="38" spans="1:26" x14ac:dyDescent="0.25">
      <c r="A38" s="142"/>
      <c r="B38" t="s">
        <v>166</v>
      </c>
      <c r="C38" s="157">
        <f t="shared" si="17"/>
        <v>47.493255214444041</v>
      </c>
      <c r="D38" s="157">
        <f t="shared" si="18"/>
        <v>140.6758795128967</v>
      </c>
      <c r="E38" s="157">
        <f t="shared" si="19"/>
        <v>119</v>
      </c>
      <c r="F38" s="157">
        <f t="shared" si="20"/>
        <v>912.89219780850442</v>
      </c>
      <c r="G38" s="157">
        <f t="shared" si="21"/>
        <v>102.66334106738256</v>
      </c>
      <c r="H38" s="157">
        <f t="shared" si="21"/>
        <v>102.66334106738256</v>
      </c>
      <c r="I38" s="157">
        <f t="shared" si="22"/>
        <v>204.89851807091725</v>
      </c>
      <c r="J38" s="157">
        <f t="shared" si="23"/>
        <v>54.898482239710518</v>
      </c>
      <c r="K38" s="157">
        <f t="shared" si="24"/>
        <v>34.228899760626916</v>
      </c>
      <c r="L38" s="157">
        <f t="shared" si="24"/>
        <v>34.228899760626916</v>
      </c>
      <c r="M38" s="157">
        <f t="shared" si="25"/>
        <v>72.234198253514094</v>
      </c>
      <c r="N38" s="157">
        <f t="shared" si="26"/>
        <v>1116.2052177706701</v>
      </c>
      <c r="O38" s="157">
        <f t="shared" si="26"/>
        <v>1116.2052177706701</v>
      </c>
      <c r="P38" s="157">
        <f t="shared" si="27"/>
        <v>76.821254580387489</v>
      </c>
      <c r="Q38" s="157">
        <f t="shared" si="28"/>
        <v>140.6758795128967</v>
      </c>
      <c r="R38" s="157">
        <f t="shared" si="29"/>
        <v>72.234198253514094</v>
      </c>
      <c r="S38" s="157">
        <f t="shared" si="30"/>
        <v>168.87629761189342</v>
      </c>
      <c r="T38" s="134"/>
      <c r="U38" s="134"/>
      <c r="V38" s="134"/>
      <c r="W38" s="134"/>
      <c r="X38" s="134"/>
      <c r="Y38" s="134"/>
      <c r="Z38" s="134"/>
    </row>
    <row r="39" spans="1:26" x14ac:dyDescent="0.25">
      <c r="A39" s="142"/>
      <c r="B39" s="1" t="s">
        <v>167</v>
      </c>
      <c r="C39" s="157">
        <f t="shared" si="17"/>
        <v>47.493255214444041</v>
      </c>
      <c r="D39" s="157">
        <f t="shared" si="18"/>
        <v>140.6758795128967</v>
      </c>
      <c r="E39" s="157">
        <f t="shared" si="19"/>
        <v>119</v>
      </c>
      <c r="F39" s="157">
        <f t="shared" si="20"/>
        <v>912.89219780850442</v>
      </c>
      <c r="G39" s="157">
        <f t="shared" si="21"/>
        <v>102.66334106738256</v>
      </c>
      <c r="H39" s="157">
        <f t="shared" si="21"/>
        <v>102.66334106738256</v>
      </c>
      <c r="I39" s="157">
        <f t="shared" si="22"/>
        <v>204.89851807091725</v>
      </c>
      <c r="J39" s="157">
        <f t="shared" si="23"/>
        <v>54.898482239710518</v>
      </c>
      <c r="K39" s="157">
        <f t="shared" si="24"/>
        <v>34.228899760626916</v>
      </c>
      <c r="L39" s="157">
        <f t="shared" si="24"/>
        <v>34.228899760626916</v>
      </c>
      <c r="M39" s="157">
        <f t="shared" si="25"/>
        <v>72.234198253514094</v>
      </c>
      <c r="N39" s="157">
        <f t="shared" si="26"/>
        <v>1116.2052177706701</v>
      </c>
      <c r="O39" s="157">
        <f t="shared" si="26"/>
        <v>1116.2052177706701</v>
      </c>
      <c r="P39" s="157">
        <f t="shared" si="27"/>
        <v>76.821254580387489</v>
      </c>
      <c r="Q39" s="157">
        <f t="shared" si="28"/>
        <v>140.6758795128967</v>
      </c>
      <c r="R39" s="157">
        <f t="shared" si="29"/>
        <v>72.234198253514094</v>
      </c>
      <c r="S39" s="157">
        <f t="shared" si="30"/>
        <v>168.87629761189342</v>
      </c>
    </row>
    <row r="40" spans="1:26" x14ac:dyDescent="0.25">
      <c r="A40" s="142"/>
      <c r="B40" s="16" t="s">
        <v>168</v>
      </c>
      <c r="C40" s="158">
        <f t="shared" si="17"/>
        <v>47.493255214444041</v>
      </c>
      <c r="D40" s="158">
        <f t="shared" si="18"/>
        <v>140.6758795128967</v>
      </c>
      <c r="E40" s="158">
        <f t="shared" si="19"/>
        <v>119</v>
      </c>
      <c r="F40" s="158">
        <f t="shared" si="20"/>
        <v>912.89219780850442</v>
      </c>
      <c r="G40" s="158">
        <f t="shared" si="21"/>
        <v>102.66334106738256</v>
      </c>
      <c r="H40" s="158">
        <f t="shared" si="21"/>
        <v>102.66334106738256</v>
      </c>
      <c r="I40" s="158">
        <f t="shared" si="22"/>
        <v>204.89851807091725</v>
      </c>
      <c r="J40" s="158">
        <f t="shared" si="23"/>
        <v>54.898482239710518</v>
      </c>
      <c r="K40" s="158">
        <f t="shared" si="24"/>
        <v>34.228899760626916</v>
      </c>
      <c r="L40" s="158">
        <f t="shared" si="24"/>
        <v>34.228899760626916</v>
      </c>
      <c r="M40" s="158">
        <f t="shared" si="25"/>
        <v>72.234198253514094</v>
      </c>
      <c r="N40" s="158">
        <f t="shared" si="26"/>
        <v>1116.2052177706701</v>
      </c>
      <c r="O40" s="158">
        <f t="shared" si="26"/>
        <v>1116.2052177706701</v>
      </c>
      <c r="P40" s="158">
        <f t="shared" si="27"/>
        <v>76.821254580387489</v>
      </c>
      <c r="Q40" s="158">
        <f t="shared" si="28"/>
        <v>140.6758795128967</v>
      </c>
      <c r="R40" s="158">
        <f t="shared" si="29"/>
        <v>72.234198253514094</v>
      </c>
      <c r="S40" s="158">
        <f t="shared" si="30"/>
        <v>168.87629761189342</v>
      </c>
    </row>
    <row r="41" spans="1:26" x14ac:dyDescent="0.25">
      <c r="A41" s="142"/>
      <c r="B41" t="s">
        <v>169</v>
      </c>
      <c r="C41" s="157">
        <f t="shared" si="17"/>
        <v>47.493255214444041</v>
      </c>
      <c r="D41" s="157">
        <f t="shared" si="18"/>
        <v>140.6758795128967</v>
      </c>
      <c r="E41" s="157">
        <f t="shared" si="19"/>
        <v>119</v>
      </c>
      <c r="F41" s="157">
        <f t="shared" si="20"/>
        <v>912.89219780850442</v>
      </c>
      <c r="G41" s="157">
        <f t="shared" si="21"/>
        <v>102.66334106738256</v>
      </c>
      <c r="H41" s="157">
        <f t="shared" si="21"/>
        <v>102.66334106738256</v>
      </c>
      <c r="I41" s="157">
        <f t="shared" si="22"/>
        <v>204.89851807091725</v>
      </c>
      <c r="J41" s="157">
        <f t="shared" si="23"/>
        <v>54.898482239710518</v>
      </c>
      <c r="K41" s="157">
        <f t="shared" si="24"/>
        <v>34.228899760626916</v>
      </c>
      <c r="L41" s="157">
        <f t="shared" si="24"/>
        <v>34.228899760626916</v>
      </c>
      <c r="M41" s="157">
        <f t="shared" si="25"/>
        <v>72.234198253514094</v>
      </c>
      <c r="N41" s="157">
        <f t="shared" si="26"/>
        <v>1116.2052177706701</v>
      </c>
      <c r="O41" s="157">
        <f t="shared" si="26"/>
        <v>1116.2052177706701</v>
      </c>
      <c r="P41" s="157">
        <f t="shared" si="27"/>
        <v>76.821254580387489</v>
      </c>
      <c r="Q41" s="157">
        <f t="shared" si="28"/>
        <v>140.6758795128967</v>
      </c>
      <c r="R41" s="157">
        <f t="shared" si="29"/>
        <v>72.234198253514094</v>
      </c>
      <c r="S41" s="157">
        <f t="shared" si="30"/>
        <v>168.87629761189342</v>
      </c>
    </row>
    <row r="42" spans="1:26" x14ac:dyDescent="0.25">
      <c r="A42" s="142"/>
      <c r="B42" t="s">
        <v>170</v>
      </c>
      <c r="C42" s="157">
        <f t="shared" si="17"/>
        <v>47.493255214444041</v>
      </c>
      <c r="D42" s="157">
        <f t="shared" si="18"/>
        <v>140.6758795128967</v>
      </c>
      <c r="E42" s="157">
        <f t="shared" si="19"/>
        <v>119</v>
      </c>
      <c r="F42" s="157">
        <f t="shared" si="20"/>
        <v>912.89219780850442</v>
      </c>
      <c r="G42" s="157">
        <f t="shared" si="21"/>
        <v>102.66334106738256</v>
      </c>
      <c r="H42" s="157">
        <f t="shared" si="21"/>
        <v>102.66334106738256</v>
      </c>
      <c r="I42" s="157">
        <f t="shared" si="22"/>
        <v>204.89851807091725</v>
      </c>
      <c r="J42" s="157">
        <f t="shared" si="23"/>
        <v>54.898482239710518</v>
      </c>
      <c r="K42" s="157">
        <f t="shared" si="24"/>
        <v>34.228899760626916</v>
      </c>
      <c r="L42" s="157">
        <f t="shared" si="24"/>
        <v>34.228899760626916</v>
      </c>
      <c r="M42" s="157">
        <f t="shared" si="25"/>
        <v>72.234198253514094</v>
      </c>
      <c r="N42" s="157">
        <f t="shared" si="26"/>
        <v>1116.2052177706701</v>
      </c>
      <c r="O42" s="157">
        <f t="shared" si="26"/>
        <v>1116.2052177706701</v>
      </c>
      <c r="P42" s="157">
        <f t="shared" si="27"/>
        <v>76.821254580387489</v>
      </c>
      <c r="Q42" s="157">
        <f t="shared" si="28"/>
        <v>140.6758795128967</v>
      </c>
      <c r="R42" s="157">
        <f t="shared" si="29"/>
        <v>72.234198253514094</v>
      </c>
      <c r="S42" s="157">
        <f t="shared" si="30"/>
        <v>168.87629761189342</v>
      </c>
    </row>
    <row r="43" spans="1:26" x14ac:dyDescent="0.25">
      <c r="A43" s="142"/>
      <c r="B43" t="s">
        <v>171</v>
      </c>
      <c r="C43" s="157">
        <f t="shared" si="17"/>
        <v>47.493255214444041</v>
      </c>
      <c r="D43" s="157">
        <f t="shared" si="18"/>
        <v>140.6758795128967</v>
      </c>
      <c r="E43" s="157">
        <f t="shared" si="19"/>
        <v>119</v>
      </c>
      <c r="F43" s="157">
        <f t="shared" si="20"/>
        <v>912.89219780850442</v>
      </c>
      <c r="G43" s="157">
        <f t="shared" si="21"/>
        <v>102.66334106738256</v>
      </c>
      <c r="H43" s="157">
        <f t="shared" si="21"/>
        <v>102.66334106738256</v>
      </c>
      <c r="I43" s="157">
        <f t="shared" si="22"/>
        <v>204.89851807091725</v>
      </c>
      <c r="J43" s="157">
        <f t="shared" si="23"/>
        <v>54.898482239710518</v>
      </c>
      <c r="K43" s="157">
        <f t="shared" si="24"/>
        <v>34.228899760626916</v>
      </c>
      <c r="L43" s="157">
        <f t="shared" si="24"/>
        <v>34.228899760626916</v>
      </c>
      <c r="M43" s="157">
        <f t="shared" si="25"/>
        <v>72.234198253514094</v>
      </c>
      <c r="N43" s="157">
        <f t="shared" si="26"/>
        <v>1116.2052177706701</v>
      </c>
      <c r="O43" s="157">
        <f t="shared" si="26"/>
        <v>1116.2052177706701</v>
      </c>
      <c r="P43" s="157">
        <f t="shared" si="27"/>
        <v>76.821254580387489</v>
      </c>
      <c r="Q43" s="157">
        <f t="shared" si="28"/>
        <v>140.6758795128967</v>
      </c>
      <c r="R43" s="157">
        <f t="shared" si="29"/>
        <v>72.234198253514094</v>
      </c>
      <c r="S43" s="157">
        <f t="shared" si="30"/>
        <v>168.87629761189342</v>
      </c>
    </row>
    <row r="44" spans="1:26" x14ac:dyDescent="0.25">
      <c r="A44" s="142"/>
      <c r="B44" t="s">
        <v>172</v>
      </c>
      <c r="C44" s="157">
        <f t="shared" si="17"/>
        <v>47.493255214444041</v>
      </c>
      <c r="D44" s="157">
        <f t="shared" si="18"/>
        <v>140.6758795128967</v>
      </c>
      <c r="E44" s="157">
        <f t="shared" si="19"/>
        <v>119</v>
      </c>
      <c r="F44" s="157">
        <f t="shared" si="20"/>
        <v>912.89219780850442</v>
      </c>
      <c r="G44" s="157">
        <f t="shared" si="21"/>
        <v>102.66334106738256</v>
      </c>
      <c r="H44" s="157">
        <f t="shared" si="21"/>
        <v>102.66334106738256</v>
      </c>
      <c r="I44" s="157">
        <f t="shared" si="22"/>
        <v>204.89851807091725</v>
      </c>
      <c r="J44" s="157">
        <f t="shared" si="23"/>
        <v>54.898482239710518</v>
      </c>
      <c r="K44" s="157">
        <f t="shared" si="24"/>
        <v>34.228899760626916</v>
      </c>
      <c r="L44" s="157">
        <f t="shared" si="24"/>
        <v>34.228899760626916</v>
      </c>
      <c r="M44" s="157">
        <f t="shared" si="25"/>
        <v>72.234198253514094</v>
      </c>
      <c r="N44" s="157">
        <f t="shared" si="26"/>
        <v>1116.2052177706701</v>
      </c>
      <c r="O44" s="157">
        <f t="shared" si="26"/>
        <v>1116.2052177706701</v>
      </c>
      <c r="P44" s="157">
        <f t="shared" si="27"/>
        <v>76.821254580387489</v>
      </c>
      <c r="Q44" s="157">
        <f t="shared" si="28"/>
        <v>140.6758795128967</v>
      </c>
      <c r="R44" s="157">
        <f t="shared" si="29"/>
        <v>72.234198253514094</v>
      </c>
      <c r="S44" s="157">
        <f t="shared" si="30"/>
        <v>168.87629761189342</v>
      </c>
    </row>
    <row r="45" spans="1:26" x14ac:dyDescent="0.25">
      <c r="A45" s="164"/>
      <c r="B45" s="1" t="s">
        <v>173</v>
      </c>
      <c r="C45" s="29">
        <f t="shared" si="17"/>
        <v>47.493255214444041</v>
      </c>
      <c r="D45" s="29">
        <f t="shared" si="18"/>
        <v>140.6758795128967</v>
      </c>
      <c r="E45" s="29">
        <f t="shared" si="19"/>
        <v>119</v>
      </c>
      <c r="F45" s="29">
        <f t="shared" si="20"/>
        <v>912.89219780850442</v>
      </c>
      <c r="G45" s="29">
        <f t="shared" si="21"/>
        <v>102.66334106738256</v>
      </c>
      <c r="H45" s="29">
        <f t="shared" si="21"/>
        <v>102.66334106738256</v>
      </c>
      <c r="I45" s="29">
        <f t="shared" si="22"/>
        <v>204.89851807091725</v>
      </c>
      <c r="J45" s="29">
        <f t="shared" si="23"/>
        <v>54.898482239710518</v>
      </c>
      <c r="K45" s="29">
        <f t="shared" si="24"/>
        <v>34.228899760626916</v>
      </c>
      <c r="L45" s="29">
        <f t="shared" si="24"/>
        <v>34.228899760626916</v>
      </c>
      <c r="M45" s="29">
        <f t="shared" si="25"/>
        <v>72.234198253514094</v>
      </c>
      <c r="N45" s="29">
        <f t="shared" si="26"/>
        <v>1116.2052177706701</v>
      </c>
      <c r="O45" s="29">
        <f t="shared" si="26"/>
        <v>1116.2052177706701</v>
      </c>
      <c r="P45" s="29">
        <f t="shared" si="27"/>
        <v>76.821254580387489</v>
      </c>
      <c r="Q45" s="29">
        <f t="shared" si="28"/>
        <v>140.6758795128967</v>
      </c>
      <c r="R45" s="29">
        <f t="shared" si="29"/>
        <v>72.234198253514094</v>
      </c>
      <c r="S45" s="29">
        <f t="shared" si="30"/>
        <v>168.87629761189342</v>
      </c>
    </row>
    <row r="46" spans="1:26" ht="12" thickBot="1" x14ac:dyDescent="0.3">
      <c r="A46" s="165"/>
      <c r="B46" s="61" t="s">
        <v>174</v>
      </c>
      <c r="C46" s="161">
        <f t="shared" si="17"/>
        <v>47.493255214444041</v>
      </c>
      <c r="D46" s="161">
        <f t="shared" si="18"/>
        <v>140.6758795128967</v>
      </c>
      <c r="E46" s="161">
        <f t="shared" si="19"/>
        <v>119</v>
      </c>
      <c r="F46" s="161">
        <f t="shared" si="20"/>
        <v>912.89219780850442</v>
      </c>
      <c r="G46" s="161">
        <f t="shared" si="21"/>
        <v>102.66334106738256</v>
      </c>
      <c r="H46" s="161">
        <f t="shared" si="21"/>
        <v>102.66334106738256</v>
      </c>
      <c r="I46" s="161">
        <f t="shared" si="22"/>
        <v>204.89851807091725</v>
      </c>
      <c r="J46" s="161">
        <f t="shared" si="23"/>
        <v>54.898482239710518</v>
      </c>
      <c r="K46" s="161">
        <f t="shared" si="24"/>
        <v>34.228899760626916</v>
      </c>
      <c r="L46" s="161">
        <f t="shared" si="24"/>
        <v>34.228899760626916</v>
      </c>
      <c r="M46" s="161">
        <f t="shared" si="25"/>
        <v>72.234198253514094</v>
      </c>
      <c r="N46" s="161">
        <f t="shared" si="26"/>
        <v>1116.2052177706701</v>
      </c>
      <c r="O46" s="161">
        <f t="shared" si="26"/>
        <v>1116.2052177706701</v>
      </c>
      <c r="P46" s="161">
        <f t="shared" si="27"/>
        <v>76.821254580387489</v>
      </c>
      <c r="Q46" s="161">
        <f t="shared" si="28"/>
        <v>140.6758795128967</v>
      </c>
      <c r="R46" s="161">
        <f t="shared" si="29"/>
        <v>72.234198253514094</v>
      </c>
      <c r="S46" s="161">
        <f t="shared" si="30"/>
        <v>168.87629761189342</v>
      </c>
    </row>
    <row r="47" spans="1:26" x14ac:dyDescent="0.25">
      <c r="A47" s="136" t="s">
        <v>301</v>
      </c>
      <c r="B47" t="s">
        <v>163</v>
      </c>
      <c r="C47" s="157">
        <f t="shared" ref="C47:C58" si="31">$O$9</f>
        <v>117.57224957854564</v>
      </c>
      <c r="D47" s="157">
        <f t="shared" ref="D47:D58" si="32">$O$6</f>
        <v>373.96893311170885</v>
      </c>
      <c r="E47" s="157">
        <f t="shared" ref="E47:E58" si="33">$O$14</f>
        <v>427</v>
      </c>
      <c r="F47" s="157">
        <f t="shared" ref="F47:F58" si="34">$O$15</f>
        <v>1517.5529913677387</v>
      </c>
      <c r="G47" s="157">
        <f t="shared" ref="G47:H58" si="35">$O$8</f>
        <v>221.52562039316132</v>
      </c>
      <c r="H47" s="157">
        <f t="shared" si="35"/>
        <v>221.52562039316132</v>
      </c>
      <c r="I47" s="157">
        <f t="shared" ref="I47:I58" si="36">$O$17</f>
        <v>625.63028490024294</v>
      </c>
      <c r="J47" s="157">
        <f t="shared" ref="J47:J58" si="37">$O$7</f>
        <v>279.97521360475105</v>
      </c>
      <c r="K47" s="157">
        <f t="shared" ref="K47:L58" si="38">$O$10</f>
        <v>78.59341068174767</v>
      </c>
      <c r="L47" s="157">
        <f t="shared" si="38"/>
        <v>78.59341068174767</v>
      </c>
      <c r="M47" s="157">
        <f t="shared" ref="M47:M58" si="39">$O$11</f>
        <v>226.13860525118605</v>
      </c>
      <c r="N47" s="157">
        <f t="shared" ref="N47:O58" si="40">$O$16</f>
        <v>1916.782657757019</v>
      </c>
      <c r="O47" s="157">
        <f t="shared" si="40"/>
        <v>1916.782657757019</v>
      </c>
      <c r="P47" s="157">
        <f t="shared" ref="P47:P58" si="41">$O$12</f>
        <v>237.22931927370161</v>
      </c>
      <c r="Q47" s="157">
        <f t="shared" ref="Q47:Q58" si="42">$O$6</f>
        <v>373.96893311170885</v>
      </c>
      <c r="R47" s="157">
        <f t="shared" ref="R47:R58" si="43">$O$11</f>
        <v>226.13860525118605</v>
      </c>
      <c r="S47" s="157">
        <f t="shared" ref="S47:S58" si="44">$O$13</f>
        <v>385.6494474284886</v>
      </c>
    </row>
    <row r="48" spans="1:26" x14ac:dyDescent="0.25">
      <c r="A48" s="136"/>
      <c r="B48" t="s">
        <v>164</v>
      </c>
      <c r="C48" s="157">
        <f t="shared" si="31"/>
        <v>117.57224957854564</v>
      </c>
      <c r="D48" s="157">
        <f t="shared" si="32"/>
        <v>373.96893311170885</v>
      </c>
      <c r="E48" s="157">
        <f t="shared" si="33"/>
        <v>427</v>
      </c>
      <c r="F48" s="157">
        <f t="shared" si="34"/>
        <v>1517.5529913677387</v>
      </c>
      <c r="G48" s="157">
        <f t="shared" si="35"/>
        <v>221.52562039316132</v>
      </c>
      <c r="H48" s="157">
        <f t="shared" si="35"/>
        <v>221.52562039316132</v>
      </c>
      <c r="I48" s="157">
        <f t="shared" si="36"/>
        <v>625.63028490024294</v>
      </c>
      <c r="J48" s="157">
        <f t="shared" si="37"/>
        <v>279.97521360475105</v>
      </c>
      <c r="K48" s="157">
        <f t="shared" si="38"/>
        <v>78.59341068174767</v>
      </c>
      <c r="L48" s="157">
        <f t="shared" si="38"/>
        <v>78.59341068174767</v>
      </c>
      <c r="M48" s="157">
        <f t="shared" si="39"/>
        <v>226.13860525118605</v>
      </c>
      <c r="N48" s="157">
        <f t="shared" si="40"/>
        <v>1916.782657757019</v>
      </c>
      <c r="O48" s="157">
        <f t="shared" si="40"/>
        <v>1916.782657757019</v>
      </c>
      <c r="P48" s="157">
        <f t="shared" si="41"/>
        <v>237.22931927370161</v>
      </c>
      <c r="Q48" s="157">
        <f t="shared" si="42"/>
        <v>373.96893311170885</v>
      </c>
      <c r="R48" s="157">
        <f t="shared" si="43"/>
        <v>226.13860525118605</v>
      </c>
      <c r="S48" s="157">
        <f t="shared" si="44"/>
        <v>385.6494474284886</v>
      </c>
    </row>
    <row r="49" spans="1:19" x14ac:dyDescent="0.25">
      <c r="A49" s="136"/>
      <c r="B49" t="s">
        <v>165</v>
      </c>
      <c r="C49" s="157">
        <f t="shared" si="31"/>
        <v>117.57224957854564</v>
      </c>
      <c r="D49" s="157">
        <f t="shared" si="32"/>
        <v>373.96893311170885</v>
      </c>
      <c r="E49" s="157">
        <f t="shared" si="33"/>
        <v>427</v>
      </c>
      <c r="F49" s="157">
        <f t="shared" si="34"/>
        <v>1517.5529913677387</v>
      </c>
      <c r="G49" s="157">
        <f t="shared" si="35"/>
        <v>221.52562039316132</v>
      </c>
      <c r="H49" s="157">
        <f t="shared" si="35"/>
        <v>221.52562039316132</v>
      </c>
      <c r="I49" s="157">
        <f t="shared" si="36"/>
        <v>625.63028490024294</v>
      </c>
      <c r="J49" s="157">
        <f t="shared" si="37"/>
        <v>279.97521360475105</v>
      </c>
      <c r="K49" s="157">
        <f t="shared" si="38"/>
        <v>78.59341068174767</v>
      </c>
      <c r="L49" s="157">
        <f t="shared" si="38"/>
        <v>78.59341068174767</v>
      </c>
      <c r="M49" s="157">
        <f t="shared" si="39"/>
        <v>226.13860525118605</v>
      </c>
      <c r="N49" s="157">
        <f t="shared" si="40"/>
        <v>1916.782657757019</v>
      </c>
      <c r="O49" s="157">
        <f t="shared" si="40"/>
        <v>1916.782657757019</v>
      </c>
      <c r="P49" s="157">
        <f t="shared" si="41"/>
        <v>237.22931927370161</v>
      </c>
      <c r="Q49" s="157">
        <f t="shared" si="42"/>
        <v>373.96893311170885</v>
      </c>
      <c r="R49" s="157">
        <f t="shared" si="43"/>
        <v>226.13860525118605</v>
      </c>
      <c r="S49" s="157">
        <f t="shared" si="44"/>
        <v>385.6494474284886</v>
      </c>
    </row>
    <row r="50" spans="1:19" x14ac:dyDescent="0.25">
      <c r="A50" s="136"/>
      <c r="B50" t="s">
        <v>166</v>
      </c>
      <c r="C50" s="157">
        <f t="shared" si="31"/>
        <v>117.57224957854564</v>
      </c>
      <c r="D50" s="157">
        <f t="shared" si="32"/>
        <v>373.96893311170885</v>
      </c>
      <c r="E50" s="157">
        <f t="shared" si="33"/>
        <v>427</v>
      </c>
      <c r="F50" s="157">
        <f t="shared" si="34"/>
        <v>1517.5529913677387</v>
      </c>
      <c r="G50" s="157">
        <f t="shared" si="35"/>
        <v>221.52562039316132</v>
      </c>
      <c r="H50" s="157">
        <f t="shared" si="35"/>
        <v>221.52562039316132</v>
      </c>
      <c r="I50" s="157">
        <f t="shared" si="36"/>
        <v>625.63028490024294</v>
      </c>
      <c r="J50" s="157">
        <f t="shared" si="37"/>
        <v>279.97521360475105</v>
      </c>
      <c r="K50" s="157">
        <f t="shared" si="38"/>
        <v>78.59341068174767</v>
      </c>
      <c r="L50" s="157">
        <f t="shared" si="38"/>
        <v>78.59341068174767</v>
      </c>
      <c r="M50" s="157">
        <f t="shared" si="39"/>
        <v>226.13860525118605</v>
      </c>
      <c r="N50" s="157">
        <f t="shared" si="40"/>
        <v>1916.782657757019</v>
      </c>
      <c r="O50" s="157">
        <f t="shared" si="40"/>
        <v>1916.782657757019</v>
      </c>
      <c r="P50" s="157">
        <f t="shared" si="41"/>
        <v>237.22931927370161</v>
      </c>
      <c r="Q50" s="157">
        <f t="shared" si="42"/>
        <v>373.96893311170885</v>
      </c>
      <c r="R50" s="157">
        <f t="shared" si="43"/>
        <v>226.13860525118605</v>
      </c>
      <c r="S50" s="157">
        <f t="shared" si="44"/>
        <v>385.6494474284886</v>
      </c>
    </row>
    <row r="51" spans="1:19" x14ac:dyDescent="0.25">
      <c r="A51" s="136"/>
      <c r="B51" s="1" t="s">
        <v>167</v>
      </c>
      <c r="C51" s="157">
        <f t="shared" si="31"/>
        <v>117.57224957854564</v>
      </c>
      <c r="D51" s="157">
        <f t="shared" si="32"/>
        <v>373.96893311170885</v>
      </c>
      <c r="E51" s="157">
        <f t="shared" si="33"/>
        <v>427</v>
      </c>
      <c r="F51" s="157">
        <f t="shared" si="34"/>
        <v>1517.5529913677387</v>
      </c>
      <c r="G51" s="157">
        <f t="shared" si="35"/>
        <v>221.52562039316132</v>
      </c>
      <c r="H51" s="157">
        <f t="shared" si="35"/>
        <v>221.52562039316132</v>
      </c>
      <c r="I51" s="157">
        <f t="shared" si="36"/>
        <v>625.63028490024294</v>
      </c>
      <c r="J51" s="157">
        <f t="shared" si="37"/>
        <v>279.97521360475105</v>
      </c>
      <c r="K51" s="157">
        <f t="shared" si="38"/>
        <v>78.59341068174767</v>
      </c>
      <c r="L51" s="157">
        <f t="shared" si="38"/>
        <v>78.59341068174767</v>
      </c>
      <c r="M51" s="157">
        <f t="shared" si="39"/>
        <v>226.13860525118605</v>
      </c>
      <c r="N51" s="157">
        <f t="shared" si="40"/>
        <v>1916.782657757019</v>
      </c>
      <c r="O51" s="157">
        <f t="shared" si="40"/>
        <v>1916.782657757019</v>
      </c>
      <c r="P51" s="157">
        <f t="shared" si="41"/>
        <v>237.22931927370161</v>
      </c>
      <c r="Q51" s="157">
        <f t="shared" si="42"/>
        <v>373.96893311170885</v>
      </c>
      <c r="R51" s="157">
        <f t="shared" si="43"/>
        <v>226.13860525118605</v>
      </c>
      <c r="S51" s="157">
        <f t="shared" si="44"/>
        <v>385.6494474284886</v>
      </c>
    </row>
    <row r="52" spans="1:19" x14ac:dyDescent="0.25">
      <c r="A52" s="136"/>
      <c r="B52" s="16" t="s">
        <v>168</v>
      </c>
      <c r="C52" s="158">
        <f t="shared" si="31"/>
        <v>117.57224957854564</v>
      </c>
      <c r="D52" s="158">
        <f t="shared" si="32"/>
        <v>373.96893311170885</v>
      </c>
      <c r="E52" s="158">
        <f t="shared" si="33"/>
        <v>427</v>
      </c>
      <c r="F52" s="158">
        <f t="shared" si="34"/>
        <v>1517.5529913677387</v>
      </c>
      <c r="G52" s="158">
        <f t="shared" si="35"/>
        <v>221.52562039316132</v>
      </c>
      <c r="H52" s="158">
        <f t="shared" si="35"/>
        <v>221.52562039316132</v>
      </c>
      <c r="I52" s="158">
        <f t="shared" si="36"/>
        <v>625.63028490024294</v>
      </c>
      <c r="J52" s="158">
        <f t="shared" si="37"/>
        <v>279.97521360475105</v>
      </c>
      <c r="K52" s="158">
        <f t="shared" si="38"/>
        <v>78.59341068174767</v>
      </c>
      <c r="L52" s="158">
        <f t="shared" si="38"/>
        <v>78.59341068174767</v>
      </c>
      <c r="M52" s="158">
        <f t="shared" si="39"/>
        <v>226.13860525118605</v>
      </c>
      <c r="N52" s="158">
        <f t="shared" si="40"/>
        <v>1916.782657757019</v>
      </c>
      <c r="O52" s="158">
        <f t="shared" si="40"/>
        <v>1916.782657757019</v>
      </c>
      <c r="P52" s="158">
        <f t="shared" si="41"/>
        <v>237.22931927370161</v>
      </c>
      <c r="Q52" s="158">
        <f t="shared" si="42"/>
        <v>373.96893311170885</v>
      </c>
      <c r="R52" s="158">
        <f t="shared" si="43"/>
        <v>226.13860525118605</v>
      </c>
      <c r="S52" s="158">
        <f t="shared" si="44"/>
        <v>385.6494474284886</v>
      </c>
    </row>
    <row r="53" spans="1:19" x14ac:dyDescent="0.25">
      <c r="A53" s="136"/>
      <c r="B53" t="s">
        <v>169</v>
      </c>
      <c r="C53" s="157">
        <f t="shared" si="31"/>
        <v>117.57224957854564</v>
      </c>
      <c r="D53" s="157">
        <f t="shared" si="32"/>
        <v>373.96893311170885</v>
      </c>
      <c r="E53" s="157">
        <f t="shared" si="33"/>
        <v>427</v>
      </c>
      <c r="F53" s="157">
        <f t="shared" si="34"/>
        <v>1517.5529913677387</v>
      </c>
      <c r="G53" s="157">
        <f t="shared" si="35"/>
        <v>221.52562039316132</v>
      </c>
      <c r="H53" s="157">
        <f t="shared" si="35"/>
        <v>221.52562039316132</v>
      </c>
      <c r="I53" s="157">
        <f t="shared" si="36"/>
        <v>625.63028490024294</v>
      </c>
      <c r="J53" s="157">
        <f t="shared" si="37"/>
        <v>279.97521360475105</v>
      </c>
      <c r="K53" s="157">
        <f t="shared" si="38"/>
        <v>78.59341068174767</v>
      </c>
      <c r="L53" s="157">
        <f t="shared" si="38"/>
        <v>78.59341068174767</v>
      </c>
      <c r="M53" s="157">
        <f t="shared" si="39"/>
        <v>226.13860525118605</v>
      </c>
      <c r="N53" s="157">
        <f t="shared" si="40"/>
        <v>1916.782657757019</v>
      </c>
      <c r="O53" s="157">
        <f t="shared" si="40"/>
        <v>1916.782657757019</v>
      </c>
      <c r="P53" s="157">
        <f t="shared" si="41"/>
        <v>237.22931927370161</v>
      </c>
      <c r="Q53" s="157">
        <f t="shared" si="42"/>
        <v>373.96893311170885</v>
      </c>
      <c r="R53" s="157">
        <f t="shared" si="43"/>
        <v>226.13860525118605</v>
      </c>
      <c r="S53" s="157">
        <f t="shared" si="44"/>
        <v>385.6494474284886</v>
      </c>
    </row>
    <row r="54" spans="1:19" x14ac:dyDescent="0.25">
      <c r="A54" s="136"/>
      <c r="B54" t="s">
        <v>170</v>
      </c>
      <c r="C54" s="157">
        <f t="shared" si="31"/>
        <v>117.57224957854564</v>
      </c>
      <c r="D54" s="157">
        <f t="shared" si="32"/>
        <v>373.96893311170885</v>
      </c>
      <c r="E54" s="157">
        <f t="shared" si="33"/>
        <v>427</v>
      </c>
      <c r="F54" s="157">
        <f t="shared" si="34"/>
        <v>1517.5529913677387</v>
      </c>
      <c r="G54" s="157">
        <f t="shared" si="35"/>
        <v>221.52562039316132</v>
      </c>
      <c r="H54" s="157">
        <f t="shared" si="35"/>
        <v>221.52562039316132</v>
      </c>
      <c r="I54" s="157">
        <f t="shared" si="36"/>
        <v>625.63028490024294</v>
      </c>
      <c r="J54" s="157">
        <f t="shared" si="37"/>
        <v>279.97521360475105</v>
      </c>
      <c r="K54" s="157">
        <f t="shared" si="38"/>
        <v>78.59341068174767</v>
      </c>
      <c r="L54" s="157">
        <f t="shared" si="38"/>
        <v>78.59341068174767</v>
      </c>
      <c r="M54" s="157">
        <f t="shared" si="39"/>
        <v>226.13860525118605</v>
      </c>
      <c r="N54" s="157">
        <f t="shared" si="40"/>
        <v>1916.782657757019</v>
      </c>
      <c r="O54" s="157">
        <f t="shared" si="40"/>
        <v>1916.782657757019</v>
      </c>
      <c r="P54" s="157">
        <f t="shared" si="41"/>
        <v>237.22931927370161</v>
      </c>
      <c r="Q54" s="157">
        <f t="shared" si="42"/>
        <v>373.96893311170885</v>
      </c>
      <c r="R54" s="157">
        <f t="shared" si="43"/>
        <v>226.13860525118605</v>
      </c>
      <c r="S54" s="157">
        <f t="shared" si="44"/>
        <v>385.6494474284886</v>
      </c>
    </row>
    <row r="55" spans="1:19" x14ac:dyDescent="0.25">
      <c r="A55" s="136"/>
      <c r="B55" t="s">
        <v>171</v>
      </c>
      <c r="C55" s="157">
        <f t="shared" si="31"/>
        <v>117.57224957854564</v>
      </c>
      <c r="D55" s="157">
        <f t="shared" si="32"/>
        <v>373.96893311170885</v>
      </c>
      <c r="E55" s="157">
        <f t="shared" si="33"/>
        <v>427</v>
      </c>
      <c r="F55" s="157">
        <f t="shared" si="34"/>
        <v>1517.5529913677387</v>
      </c>
      <c r="G55" s="157">
        <f t="shared" si="35"/>
        <v>221.52562039316132</v>
      </c>
      <c r="H55" s="157">
        <f t="shared" si="35"/>
        <v>221.52562039316132</v>
      </c>
      <c r="I55" s="157">
        <f t="shared" si="36"/>
        <v>625.63028490024294</v>
      </c>
      <c r="J55" s="157">
        <f t="shared" si="37"/>
        <v>279.97521360475105</v>
      </c>
      <c r="K55" s="157">
        <f t="shared" si="38"/>
        <v>78.59341068174767</v>
      </c>
      <c r="L55" s="157">
        <f t="shared" si="38"/>
        <v>78.59341068174767</v>
      </c>
      <c r="M55" s="157">
        <f t="shared" si="39"/>
        <v>226.13860525118605</v>
      </c>
      <c r="N55" s="157">
        <f t="shared" si="40"/>
        <v>1916.782657757019</v>
      </c>
      <c r="O55" s="157">
        <f t="shared" si="40"/>
        <v>1916.782657757019</v>
      </c>
      <c r="P55" s="157">
        <f t="shared" si="41"/>
        <v>237.22931927370161</v>
      </c>
      <c r="Q55" s="157">
        <f t="shared" si="42"/>
        <v>373.96893311170885</v>
      </c>
      <c r="R55" s="157">
        <f t="shared" si="43"/>
        <v>226.13860525118605</v>
      </c>
      <c r="S55" s="157">
        <f t="shared" si="44"/>
        <v>385.6494474284886</v>
      </c>
    </row>
    <row r="56" spans="1:19" x14ac:dyDescent="0.25">
      <c r="A56" s="136"/>
      <c r="B56" t="s">
        <v>172</v>
      </c>
      <c r="C56" s="157">
        <f t="shared" si="31"/>
        <v>117.57224957854564</v>
      </c>
      <c r="D56" s="157">
        <f t="shared" si="32"/>
        <v>373.96893311170885</v>
      </c>
      <c r="E56" s="157">
        <f t="shared" si="33"/>
        <v>427</v>
      </c>
      <c r="F56" s="157">
        <f t="shared" si="34"/>
        <v>1517.5529913677387</v>
      </c>
      <c r="G56" s="157">
        <f t="shared" si="35"/>
        <v>221.52562039316132</v>
      </c>
      <c r="H56" s="157">
        <f t="shared" si="35"/>
        <v>221.52562039316132</v>
      </c>
      <c r="I56" s="157">
        <f t="shared" si="36"/>
        <v>625.63028490024294</v>
      </c>
      <c r="J56" s="157">
        <f t="shared" si="37"/>
        <v>279.97521360475105</v>
      </c>
      <c r="K56" s="157">
        <f t="shared" si="38"/>
        <v>78.59341068174767</v>
      </c>
      <c r="L56" s="157">
        <f t="shared" si="38"/>
        <v>78.59341068174767</v>
      </c>
      <c r="M56" s="157">
        <f t="shared" si="39"/>
        <v>226.13860525118605</v>
      </c>
      <c r="N56" s="157">
        <f t="shared" si="40"/>
        <v>1916.782657757019</v>
      </c>
      <c r="O56" s="157">
        <f t="shared" si="40"/>
        <v>1916.782657757019</v>
      </c>
      <c r="P56" s="157">
        <f t="shared" si="41"/>
        <v>237.22931927370161</v>
      </c>
      <c r="Q56" s="157">
        <f t="shared" si="42"/>
        <v>373.96893311170885</v>
      </c>
      <c r="R56" s="157">
        <f t="shared" si="43"/>
        <v>226.13860525118605</v>
      </c>
      <c r="S56" s="157">
        <f t="shared" si="44"/>
        <v>385.6494474284886</v>
      </c>
    </row>
    <row r="57" spans="1:19" x14ac:dyDescent="0.25">
      <c r="A57" s="136"/>
      <c r="B57" t="s">
        <v>173</v>
      </c>
      <c r="C57" s="157">
        <f t="shared" si="31"/>
        <v>117.57224957854564</v>
      </c>
      <c r="D57" s="157">
        <f t="shared" si="32"/>
        <v>373.96893311170885</v>
      </c>
      <c r="E57" s="157">
        <f t="shared" si="33"/>
        <v>427</v>
      </c>
      <c r="F57" s="157">
        <f t="shared" si="34"/>
        <v>1517.5529913677387</v>
      </c>
      <c r="G57" s="157">
        <f t="shared" si="35"/>
        <v>221.52562039316132</v>
      </c>
      <c r="H57" s="157">
        <f t="shared" si="35"/>
        <v>221.52562039316132</v>
      </c>
      <c r="I57" s="157">
        <f t="shared" si="36"/>
        <v>625.63028490024294</v>
      </c>
      <c r="J57" s="157">
        <f t="shared" si="37"/>
        <v>279.97521360475105</v>
      </c>
      <c r="K57" s="157">
        <f t="shared" si="38"/>
        <v>78.59341068174767</v>
      </c>
      <c r="L57" s="157">
        <f t="shared" si="38"/>
        <v>78.59341068174767</v>
      </c>
      <c r="M57" s="157">
        <f t="shared" si="39"/>
        <v>226.13860525118605</v>
      </c>
      <c r="N57" s="157">
        <f t="shared" si="40"/>
        <v>1916.782657757019</v>
      </c>
      <c r="O57" s="157">
        <f t="shared" si="40"/>
        <v>1916.782657757019</v>
      </c>
      <c r="P57" s="157">
        <f t="shared" si="41"/>
        <v>237.22931927370161</v>
      </c>
      <c r="Q57" s="157">
        <f t="shared" si="42"/>
        <v>373.96893311170885</v>
      </c>
      <c r="R57" s="157">
        <f t="shared" si="43"/>
        <v>226.13860525118605</v>
      </c>
      <c r="S57" s="157">
        <f t="shared" si="44"/>
        <v>385.6494474284886</v>
      </c>
    </row>
    <row r="58" spans="1:19" x14ac:dyDescent="0.25">
      <c r="A58" s="136"/>
      <c r="B58" t="s">
        <v>174</v>
      </c>
      <c r="C58" s="157">
        <f t="shared" si="31"/>
        <v>117.57224957854564</v>
      </c>
      <c r="D58" s="157">
        <f t="shared" si="32"/>
        <v>373.96893311170885</v>
      </c>
      <c r="E58" s="157">
        <f t="shared" si="33"/>
        <v>427</v>
      </c>
      <c r="F58" s="157">
        <f t="shared" si="34"/>
        <v>1517.5529913677387</v>
      </c>
      <c r="G58" s="157">
        <f t="shared" si="35"/>
        <v>221.52562039316132</v>
      </c>
      <c r="H58" s="157">
        <f t="shared" si="35"/>
        <v>221.52562039316132</v>
      </c>
      <c r="I58" s="157">
        <f t="shared" si="36"/>
        <v>625.63028490024294</v>
      </c>
      <c r="J58" s="157">
        <f t="shared" si="37"/>
        <v>279.97521360475105</v>
      </c>
      <c r="K58" s="157">
        <f t="shared" si="38"/>
        <v>78.59341068174767</v>
      </c>
      <c r="L58" s="157">
        <f t="shared" si="38"/>
        <v>78.59341068174767</v>
      </c>
      <c r="M58" s="157">
        <f t="shared" si="39"/>
        <v>226.13860525118605</v>
      </c>
      <c r="N58" s="157">
        <f t="shared" si="40"/>
        <v>1916.782657757019</v>
      </c>
      <c r="O58" s="157">
        <f t="shared" si="40"/>
        <v>1916.782657757019</v>
      </c>
      <c r="P58" s="157">
        <f t="shared" si="41"/>
        <v>237.22931927370161</v>
      </c>
      <c r="Q58" s="157">
        <f t="shared" si="42"/>
        <v>373.96893311170885</v>
      </c>
      <c r="R58" s="157">
        <f t="shared" si="43"/>
        <v>226.13860525118605</v>
      </c>
      <c r="S58" s="157">
        <f t="shared" si="44"/>
        <v>385.6494474284886</v>
      </c>
    </row>
  </sheetData>
  <hyperlinks>
    <hyperlink ref="A5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FarmingZones</vt:lpstr>
      <vt:lpstr>FarmingZonesLandCap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YieldMatrix</vt:lpstr>
      <vt:lpstr>MaxCultureArea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2019-03-15T09:01:05Z</dcterms:modified>
</cp:coreProperties>
</file>