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Ethan/Worksplace/IntelliJWorkspace/harp-sahad/experiments/analysis/"/>
    </mc:Choice>
  </mc:AlternateContent>
  <bookViews>
    <workbookView xWindow="0" yWindow="460" windowWidth="25600" windowHeight="14280" tabRatio="500" activeTab="4"/>
  </bookViews>
  <sheets>
    <sheet name="web-google" sheetId="3" r:id="rId1"/>
    <sheet name="miami" sheetId="2" r:id="rId2"/>
    <sheet name="miami-u-cl" sheetId="8" r:id="rId3"/>
    <sheet name="nyc-u-cl" sheetId="9" r:id="rId4"/>
    <sheet name="nyc" sheetId="1" r:id="rId5"/>
    <sheet name="pipeline-20threads" sheetId="10" r:id="rId6"/>
    <sheet name="nyc-u-d-breakdown" sheetId="6" r:id="rId7"/>
    <sheet name="nyc-u-e-breakdown" sheetId="4" r:id="rId8"/>
    <sheet name="redraw" sheetId="5" r:id="rId9"/>
    <sheet name="twitter" sheetId="7" r:id="rId10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3" i="10" l="1"/>
  <c r="O24" i="10"/>
  <c r="O22" i="10"/>
  <c r="K23" i="10"/>
  <c r="K24" i="10"/>
  <c r="K22" i="10"/>
  <c r="G23" i="10"/>
  <c r="G24" i="10"/>
  <c r="G22" i="10"/>
  <c r="E36" i="10"/>
  <c r="F36" i="10"/>
  <c r="G36" i="10"/>
  <c r="H36" i="10"/>
  <c r="I36" i="10"/>
  <c r="J36" i="10"/>
  <c r="E37" i="10"/>
  <c r="F37" i="10"/>
  <c r="G37" i="10"/>
  <c r="H37" i="10"/>
  <c r="I37" i="10"/>
  <c r="J37" i="10"/>
  <c r="F35" i="10"/>
  <c r="G35" i="10"/>
  <c r="H35" i="10"/>
  <c r="I35" i="10"/>
  <c r="J35" i="10"/>
  <c r="E35" i="10"/>
  <c r="O12" i="10"/>
  <c r="O13" i="10"/>
  <c r="O11" i="10"/>
  <c r="K12" i="10"/>
  <c r="K13" i="10"/>
  <c r="K11" i="10"/>
  <c r="G12" i="10"/>
  <c r="G13" i="10"/>
  <c r="G11" i="10"/>
  <c r="P31" i="8"/>
  <c r="P32" i="8"/>
  <c r="P33" i="8"/>
  <c r="P34" i="8"/>
  <c r="P35" i="8"/>
  <c r="P36" i="8"/>
  <c r="P37" i="8"/>
  <c r="P38" i="8"/>
  <c r="P39" i="8"/>
  <c r="P30" i="8"/>
  <c r="L31" i="8"/>
  <c r="N31" i="8"/>
  <c r="O31" i="8"/>
  <c r="M32" i="8"/>
  <c r="N32" i="8"/>
  <c r="M33" i="8"/>
  <c r="O33" i="8"/>
  <c r="L34" i="8"/>
  <c r="M34" i="8"/>
  <c r="N34" i="8"/>
  <c r="L35" i="8"/>
  <c r="M35" i="8"/>
  <c r="N35" i="8"/>
  <c r="O35" i="8"/>
  <c r="L36" i="8"/>
  <c r="M36" i="8"/>
  <c r="N36" i="8"/>
  <c r="N37" i="8"/>
  <c r="O37" i="8"/>
  <c r="L38" i="8"/>
  <c r="M38" i="8"/>
  <c r="N38" i="8"/>
  <c r="L39" i="8"/>
  <c r="N39" i="8"/>
  <c r="O39" i="8"/>
  <c r="O30" i="8"/>
  <c r="L30" i="8"/>
  <c r="P28" i="9"/>
  <c r="P29" i="9"/>
  <c r="P30" i="9"/>
  <c r="P31" i="9"/>
  <c r="P32" i="9"/>
  <c r="P33" i="9"/>
  <c r="P34" i="9"/>
  <c r="P35" i="9"/>
  <c r="P36" i="9"/>
  <c r="P27" i="9"/>
  <c r="L28" i="9"/>
  <c r="M28" i="9"/>
  <c r="N28" i="9"/>
  <c r="L29" i="9"/>
  <c r="M29" i="9"/>
  <c r="N29" i="9"/>
  <c r="L30" i="9"/>
  <c r="M30" i="9"/>
  <c r="N30" i="9"/>
  <c r="L31" i="9"/>
  <c r="N31" i="9"/>
  <c r="O31" i="9"/>
  <c r="L32" i="9"/>
  <c r="N32" i="9"/>
  <c r="O32" i="9"/>
  <c r="L33" i="9"/>
  <c r="M33" i="9"/>
  <c r="N33" i="9"/>
  <c r="O33" i="9"/>
  <c r="L34" i="9"/>
  <c r="M34" i="9"/>
  <c r="N34" i="9"/>
  <c r="O34" i="9"/>
  <c r="L35" i="9"/>
  <c r="M35" i="9"/>
  <c r="N35" i="9"/>
  <c r="O35" i="9"/>
  <c r="L36" i="9"/>
  <c r="M36" i="9"/>
  <c r="N36" i="9"/>
  <c r="O36" i="9"/>
  <c r="M27" i="9"/>
  <c r="O27" i="9"/>
  <c r="L27" i="9"/>
  <c r="K11" i="8"/>
  <c r="L11" i="8"/>
  <c r="H11" i="8"/>
  <c r="N11" i="8"/>
  <c r="K12" i="8"/>
  <c r="L12" i="8"/>
  <c r="H12" i="8"/>
  <c r="N12" i="8"/>
  <c r="K13" i="8"/>
  <c r="L13" i="8"/>
  <c r="H13" i="8"/>
  <c r="N13" i="8"/>
  <c r="K14" i="8"/>
  <c r="L14" i="8"/>
  <c r="H14" i="8"/>
  <c r="N14" i="8"/>
  <c r="K15" i="8"/>
  <c r="L15" i="8"/>
  <c r="H15" i="8"/>
  <c r="N15" i="8"/>
  <c r="K16" i="8"/>
  <c r="L16" i="8"/>
  <c r="H16" i="8"/>
  <c r="N16" i="8"/>
  <c r="K17" i="8"/>
  <c r="L17" i="8"/>
  <c r="H17" i="8"/>
  <c r="N17" i="8"/>
  <c r="K18" i="8"/>
  <c r="L18" i="8"/>
  <c r="H18" i="8"/>
  <c r="N18" i="8"/>
  <c r="K19" i="8"/>
  <c r="L19" i="8"/>
  <c r="H19" i="8"/>
  <c r="N19" i="8"/>
  <c r="L10" i="8"/>
  <c r="H10" i="8"/>
  <c r="N10" i="8"/>
  <c r="K10" i="8"/>
  <c r="H8" i="9"/>
  <c r="O8" i="9"/>
  <c r="H9" i="9"/>
  <c r="O9" i="9"/>
  <c r="H10" i="9"/>
  <c r="O10" i="9"/>
  <c r="H11" i="9"/>
  <c r="O11" i="9"/>
  <c r="H12" i="9"/>
  <c r="O12" i="9"/>
  <c r="H13" i="9"/>
  <c r="O13" i="9"/>
  <c r="H14" i="9"/>
  <c r="O14" i="9"/>
  <c r="H15" i="9"/>
  <c r="O15" i="9"/>
  <c r="H16" i="9"/>
  <c r="O16" i="9"/>
  <c r="H17" i="9"/>
  <c r="O17" i="9"/>
  <c r="M8" i="9"/>
  <c r="M9" i="9"/>
  <c r="M10" i="9"/>
  <c r="M11" i="9"/>
  <c r="M12" i="9"/>
  <c r="M13" i="9"/>
  <c r="M14" i="9"/>
  <c r="M15" i="9"/>
  <c r="M16" i="9"/>
  <c r="M17" i="9"/>
  <c r="L17" i="9"/>
  <c r="L9" i="9"/>
  <c r="L10" i="9"/>
  <c r="L11" i="9"/>
  <c r="L12" i="9"/>
  <c r="L13" i="9"/>
  <c r="L14" i="9"/>
  <c r="L15" i="9"/>
  <c r="L16" i="9"/>
  <c r="L8" i="9"/>
  <c r="H166" i="1"/>
  <c r="I166" i="1"/>
  <c r="J166" i="1"/>
  <c r="E164" i="1"/>
  <c r="F164" i="1"/>
  <c r="G164" i="1"/>
  <c r="E165" i="1"/>
  <c r="F165" i="1"/>
  <c r="G165" i="1"/>
  <c r="F163" i="1"/>
  <c r="G163" i="1"/>
  <c r="E163" i="1"/>
  <c r="E146" i="1"/>
  <c r="F146" i="1"/>
  <c r="H146" i="1"/>
  <c r="I146" i="1"/>
  <c r="J146" i="1"/>
  <c r="L146" i="1"/>
  <c r="M146" i="1"/>
  <c r="N146" i="1"/>
  <c r="P146" i="1"/>
  <c r="E147" i="1"/>
  <c r="F147" i="1"/>
  <c r="H147" i="1"/>
  <c r="I147" i="1"/>
  <c r="J147" i="1"/>
  <c r="L147" i="1"/>
  <c r="M147" i="1"/>
  <c r="N147" i="1"/>
  <c r="P147" i="1"/>
  <c r="F145" i="1"/>
  <c r="H145" i="1"/>
  <c r="I145" i="1"/>
  <c r="J145" i="1"/>
  <c r="L145" i="1"/>
  <c r="M145" i="1"/>
  <c r="N145" i="1"/>
  <c r="P145" i="1"/>
  <c r="E145" i="1"/>
  <c r="P136" i="1"/>
  <c r="P137" i="1"/>
  <c r="P135" i="1"/>
  <c r="L136" i="1"/>
  <c r="L137" i="1"/>
  <c r="L135" i="1"/>
  <c r="H136" i="1"/>
  <c r="H137" i="1"/>
  <c r="H135" i="1"/>
  <c r="F24" i="7"/>
  <c r="J24" i="7"/>
  <c r="J23" i="7"/>
  <c r="F23" i="7"/>
  <c r="M86" i="1"/>
  <c r="M12" i="5"/>
  <c r="N12" i="5"/>
  <c r="O12" i="5"/>
  <c r="M13" i="5"/>
  <c r="N13" i="5"/>
  <c r="O13" i="5"/>
  <c r="M14" i="5"/>
  <c r="N14" i="5"/>
  <c r="O14" i="5"/>
  <c r="M15" i="5"/>
  <c r="N15" i="5"/>
  <c r="O15" i="5"/>
  <c r="L13" i="5"/>
  <c r="L14" i="5"/>
  <c r="L15" i="5"/>
  <c r="L12" i="5"/>
  <c r="D13" i="5"/>
  <c r="E13" i="5"/>
  <c r="F13" i="5"/>
  <c r="G13" i="5"/>
  <c r="D14" i="5"/>
  <c r="E14" i="5"/>
  <c r="F14" i="5"/>
  <c r="G14" i="5"/>
  <c r="D15" i="5"/>
  <c r="E15" i="5"/>
  <c r="F15" i="5"/>
  <c r="G15" i="5"/>
  <c r="D16" i="5"/>
  <c r="E16" i="5"/>
  <c r="F16" i="5"/>
  <c r="G16" i="5"/>
  <c r="E12" i="5"/>
  <c r="F12" i="5"/>
  <c r="G12" i="5"/>
  <c r="D12" i="5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E22" i="3"/>
  <c r="H31" i="2"/>
  <c r="H32" i="2"/>
  <c r="H33" i="2"/>
  <c r="H34" i="2"/>
  <c r="H35" i="2"/>
  <c r="E32" i="2"/>
  <c r="F32" i="2"/>
  <c r="G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E33" i="2"/>
  <c r="F33" i="2"/>
  <c r="G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E34" i="2"/>
  <c r="F34" i="2"/>
  <c r="G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E35" i="2"/>
  <c r="F35" i="2"/>
  <c r="G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F31" i="2"/>
  <c r="G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E31" i="2"/>
  <c r="T44" i="6"/>
  <c r="W44" i="6"/>
  <c r="W43" i="6"/>
  <c r="V43" i="6"/>
  <c r="O44" i="6"/>
  <c r="O43" i="6"/>
  <c r="V44" i="6"/>
  <c r="U44" i="6"/>
  <c r="S44" i="6"/>
  <c r="R44" i="6"/>
  <c r="Q44" i="6"/>
  <c r="P44" i="6"/>
  <c r="U43" i="6"/>
  <c r="T43" i="6"/>
  <c r="S43" i="6"/>
  <c r="R43" i="6"/>
  <c r="Q43" i="6"/>
  <c r="P43" i="6"/>
  <c r="V40" i="6"/>
  <c r="V39" i="6"/>
  <c r="I54" i="6"/>
  <c r="I52" i="6"/>
  <c r="I43" i="6"/>
  <c r="I44" i="6"/>
  <c r="I45" i="6"/>
  <c r="I46" i="6"/>
  <c r="I47" i="6"/>
  <c r="I48" i="6"/>
  <c r="I49" i="6"/>
  <c r="I50" i="6"/>
  <c r="I42" i="6"/>
  <c r="E90" i="6"/>
  <c r="E88" i="6"/>
  <c r="E81" i="6"/>
  <c r="E84" i="6"/>
  <c r="E83" i="6"/>
  <c r="E80" i="6"/>
  <c r="E64" i="6"/>
  <c r="E67" i="6"/>
  <c r="E66" i="6"/>
  <c r="E63" i="6"/>
  <c r="E71" i="6"/>
  <c r="E73" i="6"/>
  <c r="E54" i="6"/>
  <c r="E52" i="6"/>
  <c r="E43" i="6"/>
  <c r="E44" i="6"/>
  <c r="E45" i="6"/>
  <c r="E46" i="6"/>
  <c r="E47" i="6"/>
  <c r="E48" i="6"/>
  <c r="E49" i="6"/>
  <c r="E50" i="6"/>
  <c r="E42" i="6"/>
  <c r="E34" i="6"/>
  <c r="E32" i="6"/>
  <c r="E28" i="6"/>
  <c r="E27" i="6"/>
  <c r="E25" i="6"/>
  <c r="E24" i="6"/>
  <c r="E8" i="6"/>
  <c r="E11" i="6"/>
  <c r="E15" i="6"/>
  <c r="E17" i="6"/>
  <c r="E10" i="6"/>
  <c r="E7" i="6"/>
  <c r="Q87" i="1"/>
  <c r="O89" i="1"/>
  <c r="O88" i="1"/>
  <c r="O87" i="1"/>
  <c r="N87" i="1"/>
  <c r="M87" i="1"/>
  <c r="N88" i="1"/>
  <c r="N89" i="1"/>
  <c r="M88" i="1"/>
  <c r="M89" i="1"/>
  <c r="P59" i="1"/>
  <c r="G69" i="1"/>
  <c r="G68" i="1"/>
  <c r="L59" i="1"/>
  <c r="F69" i="1"/>
  <c r="F68" i="1"/>
  <c r="E68" i="1"/>
  <c r="E69" i="1"/>
  <c r="H59" i="1"/>
  <c r="E67" i="1"/>
  <c r="H58" i="1"/>
  <c r="H48" i="1"/>
  <c r="F58" i="1"/>
  <c r="E58" i="1"/>
  <c r="P9" i="1"/>
  <c r="P21" i="1"/>
  <c r="P11" i="1"/>
  <c r="P23" i="1"/>
  <c r="G35" i="1"/>
  <c r="P10" i="1"/>
  <c r="P22" i="1"/>
  <c r="G34" i="1"/>
  <c r="L9" i="1"/>
  <c r="L21" i="1"/>
  <c r="L11" i="1"/>
  <c r="L23" i="1"/>
  <c r="F35" i="1"/>
  <c r="L10" i="1"/>
  <c r="L22" i="1"/>
  <c r="F34" i="1"/>
  <c r="H8" i="1"/>
  <c r="H20" i="1"/>
  <c r="H10" i="1"/>
  <c r="H22" i="1"/>
  <c r="E34" i="1"/>
  <c r="H11" i="1"/>
  <c r="H23" i="1"/>
  <c r="E35" i="1"/>
  <c r="H9" i="1"/>
  <c r="H21" i="1"/>
  <c r="E33" i="1"/>
  <c r="E60" i="1"/>
  <c r="F60" i="1"/>
  <c r="H50" i="1"/>
  <c r="H60" i="1"/>
  <c r="I60" i="1"/>
  <c r="J60" i="1"/>
  <c r="L50" i="1"/>
  <c r="L60" i="1"/>
  <c r="M60" i="1"/>
  <c r="N60" i="1"/>
  <c r="P50" i="1"/>
  <c r="P60" i="1"/>
  <c r="E61" i="1"/>
  <c r="F61" i="1"/>
  <c r="H51" i="1"/>
  <c r="H61" i="1"/>
  <c r="I61" i="1"/>
  <c r="J61" i="1"/>
  <c r="L51" i="1"/>
  <c r="L61" i="1"/>
  <c r="M61" i="1"/>
  <c r="N61" i="1"/>
  <c r="P51" i="1"/>
  <c r="P61" i="1"/>
  <c r="F59" i="1"/>
  <c r="H49" i="1"/>
  <c r="I59" i="1"/>
  <c r="J59" i="1"/>
  <c r="L49" i="1"/>
  <c r="M59" i="1"/>
  <c r="N59" i="1"/>
  <c r="P49" i="1"/>
  <c r="E59" i="1"/>
  <c r="N42" i="4"/>
  <c r="O42" i="4"/>
  <c r="P42" i="4"/>
  <c r="Q42" i="4"/>
  <c r="R42" i="4"/>
  <c r="S42" i="4"/>
  <c r="T42" i="4"/>
  <c r="U38" i="4"/>
  <c r="U42" i="4"/>
  <c r="N43" i="4"/>
  <c r="O43" i="4"/>
  <c r="P43" i="4"/>
  <c r="Q43" i="4"/>
  <c r="R43" i="4"/>
  <c r="S43" i="4"/>
  <c r="T43" i="4"/>
  <c r="U43" i="4"/>
  <c r="M43" i="4"/>
  <c r="M42" i="4"/>
  <c r="I39" i="4"/>
  <c r="D25" i="4"/>
  <c r="D28" i="4"/>
  <c r="D32" i="4"/>
  <c r="D8" i="4"/>
  <c r="D11" i="4"/>
  <c r="D15" i="4"/>
  <c r="D49" i="4"/>
  <c r="D51" i="4"/>
  <c r="D40" i="4"/>
  <c r="D24" i="4"/>
  <c r="D7" i="4"/>
  <c r="D41" i="4"/>
  <c r="D42" i="4"/>
  <c r="D43" i="4"/>
  <c r="D27" i="4"/>
  <c r="D10" i="4"/>
  <c r="D44" i="4"/>
  <c r="D45" i="4"/>
  <c r="D46" i="4"/>
  <c r="D47" i="4"/>
  <c r="D39" i="4"/>
  <c r="D79" i="4"/>
  <c r="D82" i="4"/>
  <c r="D86" i="4"/>
  <c r="D61" i="4"/>
  <c r="D64" i="4"/>
  <c r="D68" i="4"/>
  <c r="I49" i="4"/>
  <c r="I50" i="4"/>
  <c r="I51" i="4"/>
  <c r="I47" i="4"/>
  <c r="I40" i="4"/>
  <c r="D78" i="4"/>
  <c r="D60" i="4"/>
  <c r="I41" i="4"/>
  <c r="I42" i="4"/>
  <c r="I43" i="4"/>
  <c r="D81" i="4"/>
  <c r="D63" i="4"/>
  <c r="I44" i="4"/>
  <c r="I45" i="4"/>
  <c r="I46" i="4"/>
  <c r="D88" i="4"/>
  <c r="D34" i="4"/>
  <c r="D17" i="4"/>
  <c r="D70" i="4"/>
  <c r="X9" i="3"/>
  <c r="X10" i="3"/>
  <c r="X11" i="3"/>
  <c r="X12" i="3"/>
  <c r="X8" i="3"/>
  <c r="T9" i="3"/>
  <c r="T10" i="3"/>
  <c r="T11" i="3"/>
  <c r="T12" i="3"/>
  <c r="T8" i="3"/>
  <c r="P9" i="3"/>
  <c r="P10" i="3"/>
  <c r="P11" i="3"/>
  <c r="P12" i="3"/>
  <c r="P8" i="3"/>
  <c r="L9" i="3"/>
  <c r="L10" i="3"/>
  <c r="L11" i="3"/>
  <c r="L12" i="3"/>
  <c r="L8" i="3"/>
  <c r="H9" i="3"/>
  <c r="H10" i="3"/>
  <c r="H11" i="3"/>
  <c r="H12" i="3"/>
  <c r="H8" i="3"/>
  <c r="H7" i="2"/>
  <c r="L7" i="2"/>
  <c r="P7" i="2"/>
  <c r="T7" i="2"/>
  <c r="X7" i="2"/>
  <c r="H8" i="2"/>
  <c r="L8" i="2"/>
  <c r="P8" i="2"/>
  <c r="T8" i="2"/>
  <c r="X8" i="2"/>
  <c r="H9" i="2"/>
  <c r="L9" i="2"/>
  <c r="P9" i="2"/>
  <c r="T9" i="2"/>
  <c r="X9" i="2"/>
  <c r="H10" i="2"/>
  <c r="L10" i="2"/>
  <c r="P10" i="2"/>
  <c r="T10" i="2"/>
  <c r="X10" i="2"/>
  <c r="H6" i="2"/>
  <c r="L6" i="2"/>
  <c r="P6" i="2"/>
  <c r="T6" i="2"/>
  <c r="X6" i="2"/>
  <c r="H21" i="2"/>
  <c r="L21" i="2"/>
  <c r="P21" i="2"/>
  <c r="T21" i="2"/>
  <c r="X21" i="2"/>
  <c r="E21" i="1"/>
  <c r="F21" i="1"/>
  <c r="I21" i="1"/>
  <c r="J21" i="1"/>
  <c r="M21" i="1"/>
  <c r="N21" i="1"/>
  <c r="E22" i="1"/>
  <c r="F22" i="1"/>
  <c r="I22" i="1"/>
  <c r="J22" i="1"/>
  <c r="M22" i="1"/>
  <c r="N22" i="1"/>
  <c r="E23" i="1"/>
  <c r="F23" i="1"/>
  <c r="I23" i="1"/>
  <c r="J23" i="1"/>
  <c r="M23" i="1"/>
  <c r="N23" i="1"/>
  <c r="F20" i="1"/>
  <c r="E20" i="1"/>
</calcChain>
</file>

<file path=xl/sharedStrings.xml><?xml version="1.0" encoding="utf-8"?>
<sst xmlns="http://schemas.openxmlformats.org/spreadsheetml/2006/main" count="951" uniqueCount="212">
  <si>
    <t>u3-1</t>
  </si>
  <si>
    <t>u5-1</t>
  </si>
  <si>
    <t>numOfNodes</t>
  </si>
  <si>
    <t>numOfEdges</t>
  </si>
  <si>
    <t>nyc</t>
  </si>
  <si>
    <t>dataset</t>
  </si>
  <si>
    <t>u7-1</t>
  </si>
  <si>
    <t>repeat-1</t>
  </si>
  <si>
    <t>repeat-2</t>
  </si>
  <si>
    <t>repeat-3</t>
  </si>
  <si>
    <t>u3-1-avg</t>
  </si>
  <si>
    <t>u5-1-avg</t>
  </si>
  <si>
    <t>u7-1-avg</t>
  </si>
  <si>
    <t>Running time (ms)</t>
  </si>
  <si>
    <t>Running time (hr)</t>
  </si>
  <si>
    <t>templates</t>
  </si>
  <si>
    <t>experiment results from nyc-u-e.norandom.40threads.20170306.log and nyc-u-e.norandom.40threads.20170308.log</t>
  </si>
  <si>
    <t>1node fail: java.lang.OutOfMemoryError: Java heap space</t>
  </si>
  <si>
    <t>2nodes fail with u5-1 and u7-1:  java.lang.OutOfMemoryError: GC Overhead limit exceeded</t>
  </si>
  <si>
    <t>host</t>
  </si>
  <si>
    <t>time</t>
  </si>
  <si>
    <t>u5-3-avg</t>
  </si>
  <si>
    <t>u5-2-avg</t>
  </si>
  <si>
    <t>u5-3</t>
  </si>
  <si>
    <t>u5-2</t>
  </si>
  <si>
    <t>Template</t>
  </si>
  <si>
    <t>3. Unit: ms</t>
  </si>
  <si>
    <t>2. Test on Juliet, 40 threads/node</t>
  </si>
  <si>
    <t>1. disable randomization</t>
  </si>
  <si>
    <t>Note:</t>
  </si>
  <si>
    <t>miami</t>
  </si>
  <si>
    <t>data from miami-u-e.norandom.no-u10.40threads.20170305.tab</t>
  </si>
  <si>
    <t>number of edges (million)</t>
  </si>
  <si>
    <t>number of nodes (million)</t>
  </si>
  <si>
    <t>web-google</t>
  </si>
  <si>
    <t>Unit: ms</t>
  </si>
  <si>
    <t>experimental results in web-google-u-e.norandom.40threads.20170310.log</t>
  </si>
  <si>
    <t>Read graph</t>
  </si>
  <si>
    <t>Color graph</t>
  </si>
  <si>
    <t>U2</t>
  </si>
  <si>
    <t>U3-1</t>
  </si>
  <si>
    <t>nyc-u3-1</t>
  </si>
  <si>
    <t xml:space="preserve"> </t>
  </si>
  <si>
    <t>compute</t>
  </si>
  <si>
    <t>rotate</t>
  </si>
  <si>
    <t>done</t>
  </si>
  <si>
    <t>allreduce</t>
  </si>
  <si>
    <t>final</t>
  </si>
  <si>
    <t>TOTAL</t>
  </si>
  <si>
    <t>comminucation-total</t>
  </si>
  <si>
    <t>ratio:</t>
  </si>
  <si>
    <t>on j-061 node</t>
  </si>
  <si>
    <t>application_1489165733656_0082</t>
  </si>
  <si>
    <t>on j-013 node</t>
  </si>
  <si>
    <t>application_1489165733656_0078</t>
  </si>
  <si>
    <t>j-013</t>
  </si>
  <si>
    <t>avg on two nodes</t>
  </si>
  <si>
    <t>8 nodes in total</t>
  </si>
  <si>
    <t xml:space="preserve">average on two nodes </t>
  </si>
  <si>
    <t>16 nodes in total</t>
  </si>
  <si>
    <t>read graph</t>
  </si>
  <si>
    <t>color graph</t>
  </si>
  <si>
    <t>other</t>
  </si>
  <si>
    <t>8-node</t>
  </si>
  <si>
    <t>16-node</t>
  </si>
  <si>
    <t>Total</t>
  </si>
  <si>
    <t xml:space="preserve">compute1 </t>
  </si>
  <si>
    <t>rotate1</t>
  </si>
  <si>
    <t>compute2</t>
  </si>
  <si>
    <t>rotate2</t>
  </si>
  <si>
    <t>raw data</t>
  </si>
  <si>
    <t>calculate hours based on raw data</t>
  </si>
  <si>
    <t>Speedup-dash-line</t>
  </si>
  <si>
    <t>Speedup-solid-line</t>
  </si>
  <si>
    <t>EVEN-PARTITION</t>
  </si>
  <si>
    <t>DEGREE2-PARTITION</t>
  </si>
  <si>
    <t>calculate hr based on raw data</t>
  </si>
  <si>
    <t>Summary</t>
  </si>
  <si>
    <t xml:space="preserve"> Final</t>
  </si>
  <si>
    <t>Final</t>
  </si>
  <si>
    <t>friom nyc-u-d.norandom.40threads.20160310.log and nyc-u-d.2nodes.norandom.40threads.20170311.log</t>
  </si>
  <si>
    <t>even-u3-1</t>
  </si>
  <si>
    <t>even-u5-1</t>
  </si>
  <si>
    <t>even-u7-1</t>
  </si>
  <si>
    <t>degree2-u3-1</t>
  </si>
  <si>
    <t>degree2-u5-1</t>
  </si>
  <si>
    <t>degree2-u7-1</t>
  </si>
  <si>
    <t>Comparison</t>
  </si>
  <si>
    <t>HarpSahad-u5-1</t>
  </si>
  <si>
    <t>Sahad-u5-1</t>
  </si>
  <si>
    <t>HarpSahad-u7-2</t>
  </si>
  <si>
    <t>Sahad-u7-1</t>
  </si>
  <si>
    <t>application_1489165733656_0109</t>
  </si>
  <si>
    <t>j-012</t>
  </si>
  <si>
    <t>application_1489165733656_0110</t>
  </si>
  <si>
    <t>j-060</t>
  </si>
  <si>
    <t>j-053</t>
  </si>
  <si>
    <t>Unit: s</t>
  </si>
  <si>
    <t>unit: s</t>
  </si>
  <si>
    <t>unit:ms</t>
  </si>
  <si>
    <t>1.24hr in total</t>
  </si>
  <si>
    <t>2.88hr in total</t>
  </si>
  <si>
    <t>27.65hr in toital</t>
  </si>
  <si>
    <t>17.59hr in total</t>
  </si>
  <si>
    <t>2,4: outofMemory</t>
  </si>
  <si>
    <t>twitter-u-e.8-16.random.40threads.20170314.log</t>
  </si>
  <si>
    <t>pause here</t>
  </si>
  <si>
    <t>6704744ms</t>
  </si>
  <si>
    <t>4104477ms</t>
  </si>
  <si>
    <t>2302536ms</t>
  </si>
  <si>
    <t>8633812ms</t>
  </si>
  <si>
    <t>4485309ms</t>
  </si>
  <si>
    <t>3259970ms</t>
  </si>
  <si>
    <t>results recorded in nyc-u-e.u5-2.u5-3.40threads.20170316.log</t>
  </si>
  <si>
    <t>count</t>
  </si>
  <si>
    <t>miami-u-cl0</t>
  </si>
  <si>
    <t>miami-u-cl1</t>
  </si>
  <si>
    <t>miami-u-cl3</t>
  </si>
  <si>
    <t>miami-u-cl4</t>
  </si>
  <si>
    <t>unit: ms</t>
  </si>
  <si>
    <t>nyc-u-cl.u5-1.4nodes.40threads.20170316.log</t>
  </si>
  <si>
    <t>nyc-u-cl0</t>
  </si>
  <si>
    <t>nyc-u-cl1</t>
  </si>
  <si>
    <t>nyc-u-cl2</t>
  </si>
  <si>
    <t>nyc-u-cl3</t>
  </si>
  <si>
    <t>nyc-u-cl4</t>
  </si>
  <si>
    <t>EVEN-PARTITION-PIPELINE</t>
  </si>
  <si>
    <t>no-pipeline-u3-1</t>
  </si>
  <si>
    <t>no-pipeline-u7-1</t>
  </si>
  <si>
    <t>pipeline-u3-1</t>
  </si>
  <si>
    <t>pipeline-u7-1</t>
  </si>
  <si>
    <t>avg</t>
  </si>
  <si>
    <t>miami-u-cl2</t>
  </si>
  <si>
    <t>miami-u-cl5</t>
  </si>
  <si>
    <t>miami-u-cl6</t>
  </si>
  <si>
    <t>miami-u-cl7</t>
  </si>
  <si>
    <t>miami-u-cl8</t>
  </si>
  <si>
    <t>miami-u-cl9</t>
  </si>
  <si>
    <t>nyc-u-cl5</t>
  </si>
  <si>
    <t>nyc-u-cl6</t>
  </si>
  <si>
    <t>nyc-u-cl7</t>
  </si>
  <si>
    <t>nyc-u-cl8</t>
  </si>
  <si>
    <t>nyc-u-cl9</t>
  </si>
  <si>
    <t>4 nodes (40threads/node)</t>
  </si>
  <si>
    <t>unit:hr</t>
  </si>
  <si>
    <t>nyc-u-cl.5-9.4nodes.40threads.20170318.log</t>
  </si>
  <si>
    <t>miami-u-cl.5-9.4nodes.40threads.20170318.log and miami-u-cl.7-8.4nodes.40threads.20170319.log</t>
  </si>
  <si>
    <t>miami-u-cl.4nodes.40threads.20170316.log and miami-u-cl.4nodes.40threads.20170316-2.log</t>
  </si>
  <si>
    <t>nyc-u-cld.0-9.u5-1.4nodes.40threads.20170319.log</t>
  </si>
  <si>
    <t>nyc-u-cld.0-9.u5-1.4nodes.40threads.20170320.log</t>
  </si>
  <si>
    <t>nyc-u-cld0</t>
  </si>
  <si>
    <t>nyc-u-cld1</t>
  </si>
  <si>
    <t>nyc-u-cld2</t>
  </si>
  <si>
    <t>nyc-u-cld3</t>
  </si>
  <si>
    <t>nyc-u-cld4</t>
  </si>
  <si>
    <t>nyc-u-cld5</t>
  </si>
  <si>
    <t>nyc-u-cld6</t>
  </si>
  <si>
    <t>nyc-u-cld7</t>
  </si>
  <si>
    <t>nyc-u-cld8</t>
  </si>
  <si>
    <t>nyc-u-cld9</t>
  </si>
  <si>
    <t>repeat-4</t>
  </si>
  <si>
    <t>unit: hr</t>
  </si>
  <si>
    <t>miami-u-cld.0-9.u5-1.4nodes.40threads.20170319.log</t>
  </si>
  <si>
    <t>miami-u-cld.0-9.u5-1.4nodes.40threads.20170319-2.log</t>
  </si>
  <si>
    <t>miami-u-cld0</t>
  </si>
  <si>
    <t>miami-u-cld1</t>
  </si>
  <si>
    <t>miami-u-cld2</t>
  </si>
  <si>
    <t>miami-u-cld3</t>
  </si>
  <si>
    <t>miami-u-cld4</t>
  </si>
  <si>
    <t>miami-u-cld5</t>
  </si>
  <si>
    <t>miami-u-cld6</t>
  </si>
  <si>
    <t>miami-u-cld7</t>
  </si>
  <si>
    <t>miami-u-cld8</t>
  </si>
  <si>
    <t>miami-u-cld9</t>
  </si>
  <si>
    <t>unit:s</t>
  </si>
  <si>
    <t>even-partition</t>
  </si>
  <si>
    <t>degree2-partition</t>
  </si>
  <si>
    <t>nyc-0-CL</t>
  </si>
  <si>
    <t>nyc-1-CL</t>
  </si>
  <si>
    <t>nyc-2-CL</t>
  </si>
  <si>
    <t>nyc-3-CL</t>
  </si>
  <si>
    <t>nyc-4-CL</t>
  </si>
  <si>
    <t>nyc-5-CL</t>
  </si>
  <si>
    <t>nyc-6-CL</t>
  </si>
  <si>
    <t>nyc-7-CL</t>
  </si>
  <si>
    <t>nyc-8-CL</t>
  </si>
  <si>
    <t>nyc-9-CL</t>
  </si>
  <si>
    <t>x-axis</t>
  </si>
  <si>
    <t>miami-0-CL</t>
  </si>
  <si>
    <t>maimi-1-CL</t>
  </si>
  <si>
    <t>miami-2-CL</t>
  </si>
  <si>
    <t>miami-3-CL</t>
  </si>
  <si>
    <t>miami-4-CL</t>
  </si>
  <si>
    <t>miami-5-CL</t>
  </si>
  <si>
    <t>miami-6-CL</t>
  </si>
  <si>
    <t>miami-7-CL</t>
  </si>
  <si>
    <t>miami-8-CL</t>
  </si>
  <si>
    <t>miami-9-CL</t>
  </si>
  <si>
    <t>nyc-u-e.20threads</t>
  </si>
  <si>
    <t>nyc-u-e.20threads.20170323.log</t>
  </si>
  <si>
    <t>pipeline</t>
  </si>
  <si>
    <t>u3-1-pipeline</t>
  </si>
  <si>
    <t>u5-1-pipeline</t>
  </si>
  <si>
    <t>u7-1-pipeline</t>
  </si>
  <si>
    <t>u3-1-non-pipeline</t>
  </si>
  <si>
    <t>u5-1-non-pipeline</t>
  </si>
  <si>
    <t>u7-1-non-pipeline</t>
  </si>
  <si>
    <t>very unstable</t>
  </si>
  <si>
    <t>non-pipeline</t>
  </si>
  <si>
    <t>sgcr2.test.20threads.20170322.log,sgcr2.test.20threads.20170327.log</t>
  </si>
  <si>
    <t>no-pipeline-u5-1</t>
  </si>
  <si>
    <t>pipeline-u5-1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</si>
</sst>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1" xfId="0" applyBorder="1" applyAlignment="1"/>
    <xf numFmtId="0" fontId="1" fillId="2" borderId="1" xfId="1" applyBorder="1"/>
    <xf numFmtId="0" fontId="1" fillId="2" borderId="1" xfId="1" applyBorder="1" applyAlignment="1"/>
    <xf numFmtId="2" fontId="1" fillId="2" borderId="1" xfId="1" applyNumberFormat="1" applyBorder="1"/>
    <xf numFmtId="3" fontId="0" fillId="0" borderId="1" xfId="0" applyNumberFormat="1" applyBorder="1"/>
    <xf numFmtId="2" fontId="0" fillId="2" borderId="1" xfId="1" applyNumberFormat="1" applyFont="1" applyBorder="1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0" fontId="3" fillId="0" borderId="1" xfId="0" applyFont="1" applyBorder="1"/>
    <xf numFmtId="0" fontId="3" fillId="0" borderId="0" xfId="0" applyFont="1"/>
    <xf numFmtId="0" fontId="0" fillId="0" borderId="0" xfId="0" applyBorder="1"/>
    <xf numFmtId="2" fontId="0" fillId="0" borderId="1" xfId="0" applyNumberFormat="1" applyBorder="1"/>
    <xf numFmtId="0" fontId="0" fillId="2" borderId="1" xfId="1" applyFont="1" applyBorder="1" applyAlignment="1"/>
    <xf numFmtId="0" fontId="0" fillId="0" borderId="1" xfId="0" applyNumberFormat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1" fillId="3" borderId="1" xfId="1" applyFill="1" applyBorder="1"/>
    <xf numFmtId="0" fontId="0" fillId="3" borderId="1" xfId="0" applyFill="1" applyBorder="1"/>
    <xf numFmtId="3" fontId="0" fillId="0" borderId="0" xfId="0" applyNumberFormat="1" applyBorder="1"/>
    <xf numFmtId="0" fontId="0" fillId="4" borderId="0" xfId="0" applyFill="1"/>
    <xf numFmtId="0" fontId="0" fillId="3" borderId="1" xfId="0" applyFill="1" applyBorder="1" applyAlignment="1"/>
    <xf numFmtId="2" fontId="0" fillId="3" borderId="1" xfId="0" applyNumberFormat="1" applyFill="1" applyBorder="1"/>
    <xf numFmtId="0" fontId="0" fillId="3" borderId="1" xfId="0" applyNumberFormat="1" applyFill="1" applyBorder="1"/>
    <xf numFmtId="0" fontId="0" fillId="0" borderId="1" xfId="0" applyBorder="1" applyAlignment="1">
      <alignment horizontal="center"/>
    </xf>
    <xf numFmtId="2" fontId="0" fillId="0" borderId="0" xfId="0" applyNumberFormat="1" applyFill="1" applyBorder="1"/>
    <xf numFmtId="2" fontId="0" fillId="0" borderId="10" xfId="0" applyNumberFormat="1" applyFill="1" applyBorder="1"/>
    <xf numFmtId="0" fontId="0" fillId="4" borderId="1" xfId="0" applyFill="1" applyBorder="1"/>
    <xf numFmtId="0" fontId="0" fillId="4" borderId="1" xfId="0" applyFont="1" applyFill="1" applyBorder="1"/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">
    <cellStyle name="20% - Accent3" xfId="1" builtinId="38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 on web-google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'web-google'!$H$21</c:f>
              <c:strCache>
                <c:ptCount val="1"/>
                <c:pt idx="0">
                  <c:v>u3-1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'web-google'!$D$22:$D$26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'web-google'!$H$22:$H$26</c:f>
              <c:numCache>
                <c:formatCode>0.00</c:formatCode>
                <c:ptCount val="5"/>
                <c:pt idx="0">
                  <c:v>32.80566666666667</c:v>
                </c:pt>
                <c:pt idx="1">
                  <c:v>48.58033333333334</c:v>
                </c:pt>
                <c:pt idx="2">
                  <c:v>46.90666666666667</c:v>
                </c:pt>
                <c:pt idx="3">
                  <c:v>47.533</c:v>
                </c:pt>
                <c:pt idx="4">
                  <c:v>48.614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'web-google'!$L$21</c:f>
              <c:strCache>
                <c:ptCount val="1"/>
                <c:pt idx="0">
                  <c:v>u5-1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'web-google'!$D$22:$D$26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'web-google'!$L$22:$L$26</c:f>
              <c:numCache>
                <c:formatCode>0.00</c:formatCode>
                <c:ptCount val="5"/>
                <c:pt idx="0">
                  <c:v>36.56766666666667</c:v>
                </c:pt>
                <c:pt idx="1">
                  <c:v>62.353</c:v>
                </c:pt>
                <c:pt idx="2">
                  <c:v>60.412</c:v>
                </c:pt>
                <c:pt idx="3">
                  <c:v>60.92966666666666</c:v>
                </c:pt>
                <c:pt idx="4">
                  <c:v>66.083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'web-google'!$P$21</c:f>
              <c:strCache>
                <c:ptCount val="1"/>
                <c:pt idx="0">
                  <c:v>u5-2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'web-google'!$D$22:$D$26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'web-google'!$P$22:$P$26</c:f>
              <c:numCache>
                <c:formatCode>0.00</c:formatCode>
                <c:ptCount val="5"/>
                <c:pt idx="0">
                  <c:v>34.13833333333333</c:v>
                </c:pt>
                <c:pt idx="1">
                  <c:v>68.912</c:v>
                </c:pt>
                <c:pt idx="2">
                  <c:v>67.80333333333333</c:v>
                </c:pt>
                <c:pt idx="3">
                  <c:v>60.99666666666666</c:v>
                </c:pt>
                <c:pt idx="4">
                  <c:v>62.66966666666666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'web-google'!$T$21</c:f>
              <c:strCache>
                <c:ptCount val="1"/>
                <c:pt idx="0">
                  <c:v>u5-3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'web-google'!$D$22:$D$26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'web-google'!$T$22:$T$26</c:f>
              <c:numCache>
                <c:formatCode>0.00</c:formatCode>
                <c:ptCount val="5"/>
                <c:pt idx="0">
                  <c:v>42.54666666666667</c:v>
                </c:pt>
                <c:pt idx="1">
                  <c:v>67.70133333333332</c:v>
                </c:pt>
                <c:pt idx="2">
                  <c:v>71.347</c:v>
                </c:pt>
                <c:pt idx="3">
                  <c:v>74.762</c:v>
                </c:pt>
                <c:pt idx="4">
                  <c:v>75.077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'web-google'!$X$21</c:f>
              <c:strCache>
                <c:ptCount val="1"/>
                <c:pt idx="0">
                  <c:v>u7-1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'web-google'!$D$22:$D$26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'web-google'!$X$22:$X$26</c:f>
              <c:numCache>
                <c:formatCode>0.00</c:formatCode>
                <c:ptCount val="5"/>
                <c:pt idx="0">
                  <c:v>40.57233333333333</c:v>
                </c:pt>
                <c:pt idx="1">
                  <c:v>74.365</c:v>
                </c:pt>
                <c:pt idx="2">
                  <c:v>74.73466666666666</c:v>
                </c:pt>
                <c:pt idx="3">
                  <c:v>76.717</c:v>
                </c:pt>
                <c:pt idx="4">
                  <c:v>80.46466666666667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671440"/>
        <c:axId val="-2103667536"/>
      </c:lineChart>
      <c:catAx>
        <c:axId val="-21036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Machine Nodes (40 threads per node)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667536"/>
        <c:crosses val="autoZero"/>
        <c:auto val="1"/>
        <c:lblAlgn val="ctr"/>
        <c:lblOffset val="100"/>
        <c:noMultiLvlLbl val="0"/>
      </c:catAx>
      <c:valAx>
        <c:axId val="-210366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Runing 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6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on nyc datasest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nyc!$E$30</c:f>
              <c:strCache>
                <c:ptCount val="1"/>
                <c:pt idx="0">
                  <c:v>u3-1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numRef>
              <c:f>nyc!$D$31:$D$35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nyc!$E$31:$E$35</c:f>
              <c:numCache>
                <c:formatCode>General</c:formatCode>
                <c:ptCount val="5"/>
                <c:pt idx="1">
                  <c:v>2.0</c:v>
                </c:pt>
                <c:pt idx="2">
                  <c:v>4.412949711234322</c:v>
                </c:pt>
                <c:pt idx="3">
                  <c:v>8.726641140670148</c:v>
                </c:pt>
                <c:pt idx="4">
                  <c:v>13.7329557511954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nyc!$F$30</c:f>
              <c:strCache>
                <c:ptCount val="1"/>
                <c:pt idx="0">
                  <c:v>u5-1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nyc!$D$31:$D$35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nyc!$F$31:$F$35</c:f>
              <c:numCache>
                <c:formatCode>General</c:formatCode>
                <c:ptCount val="5"/>
                <c:pt idx="2">
                  <c:v>4.0</c:v>
                </c:pt>
                <c:pt idx="3">
                  <c:v>7.620689215352951</c:v>
                </c:pt>
                <c:pt idx="4">
                  <c:v>12.15399236840753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nyc!$G$30</c:f>
              <c:strCache>
                <c:ptCount val="1"/>
                <c:pt idx="0">
                  <c:v>u7-1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nyc!$D$31:$D$35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nyc!$G$31:$G$35</c:f>
              <c:numCache>
                <c:formatCode>General</c:formatCode>
                <c:ptCount val="5"/>
                <c:pt idx="2">
                  <c:v>4.0</c:v>
                </c:pt>
                <c:pt idx="3">
                  <c:v>7.645386696015166</c:v>
                </c:pt>
                <c:pt idx="4">
                  <c:v>11.98960285560787</c:v>
                </c:pt>
              </c:numCache>
            </c:numRef>
          </c:val>
          <c:smooth val="0"/>
        </c:ser>
        <c:ser>
          <c:idx val="0"/>
          <c:order val="3"/>
          <c:tx>
            <c:v>u3-1-estimate</c:v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val>
            <c:numRef>
              <c:f>nyc!$J$31:$J$35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</c:numCache>
            </c:numRef>
          </c:val>
          <c:smooth val="0"/>
        </c:ser>
        <c:ser>
          <c:idx val="4"/>
          <c:order val="4"/>
          <c:tx>
            <c:v>u5-1-estimate</c:v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nyc!$K$31:$K$35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  <c:smooth val="0"/>
        </c:ser>
        <c:ser>
          <c:idx val="5"/>
          <c:order val="5"/>
          <c:tx>
            <c:v>u7-1-estimate</c:v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nyc!$L$31:$L$35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978752"/>
        <c:axId val="2114984416"/>
      </c:lineChart>
      <c:catAx>
        <c:axId val="211497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984416"/>
        <c:crosses val="autoZero"/>
        <c:auto val="1"/>
        <c:lblAlgn val="ctr"/>
        <c:lblOffset val="100"/>
        <c:noMultiLvlLbl val="0"/>
      </c:catAx>
      <c:valAx>
        <c:axId val="2114984416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978752"/>
        <c:crosses val="autoZero"/>
        <c:crossBetween val="between"/>
      </c:valAx>
      <c:spPr>
        <a:noFill/>
        <a:ln>
          <a:noFill/>
          <a:prstDash val="sysDash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 between even-partition and degree2-partition on nyc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nyc!$E$85</c:f>
              <c:strCache>
                <c:ptCount val="1"/>
                <c:pt idx="0">
                  <c:v>even-u3-1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nyc!$D$86:$D$89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nyc!$E$86:$E$89</c:f>
              <c:numCache>
                <c:formatCode>0.00</c:formatCode>
                <c:ptCount val="4"/>
                <c:pt idx="0">
                  <c:v>2.921112222222222</c:v>
                </c:pt>
                <c:pt idx="1">
                  <c:v>1.323881944444444</c:v>
                </c:pt>
                <c:pt idx="2">
                  <c:v>0.66947</c:v>
                </c:pt>
                <c:pt idx="3">
                  <c:v>0.425416388888889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nyc!$F$85</c:f>
              <c:strCache>
                <c:ptCount val="1"/>
                <c:pt idx="0">
                  <c:v>even-u5-1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nyc!$D$86:$D$89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nyc!$F$86:$F$89</c:f>
              <c:numCache>
                <c:formatCode>0.00</c:formatCode>
                <c:ptCount val="4"/>
                <c:pt idx="1">
                  <c:v>1.929355555555556</c:v>
                </c:pt>
                <c:pt idx="2">
                  <c:v>1.012693472222222</c:v>
                </c:pt>
                <c:pt idx="3">
                  <c:v>0.634970138888889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nyc!$G$85</c:f>
              <c:strCache>
                <c:ptCount val="1"/>
                <c:pt idx="0">
                  <c:v>even-u7-1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nyc!$D$86:$D$89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nyc!$G$86:$G$89</c:f>
              <c:numCache>
                <c:formatCode>0.00</c:formatCode>
                <c:ptCount val="4"/>
                <c:pt idx="1">
                  <c:v>2.643145833333333</c:v>
                </c:pt>
                <c:pt idx="2">
                  <c:v>1.382870972222222</c:v>
                </c:pt>
                <c:pt idx="3">
                  <c:v>0.881812638888889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nyc!$H$85</c:f>
              <c:strCache>
                <c:ptCount val="1"/>
                <c:pt idx="0">
                  <c:v>degree2-u3-1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nyc!$D$86:$D$89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nyc!$H$86:$H$89</c:f>
              <c:numCache>
                <c:formatCode>0.00</c:formatCode>
                <c:ptCount val="4"/>
                <c:pt idx="0">
                  <c:v>2.826007916666667</c:v>
                </c:pt>
                <c:pt idx="1">
                  <c:v>1.056425833333333</c:v>
                </c:pt>
                <c:pt idx="2">
                  <c:v>0.56812875</c:v>
                </c:pt>
                <c:pt idx="3">
                  <c:v>0.364936805555556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nyc!$I$85</c:f>
              <c:strCache>
                <c:ptCount val="1"/>
                <c:pt idx="0">
                  <c:v>degree2-u5-1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nyc!$D$86:$D$89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nyc!$I$86:$I$89</c:f>
              <c:numCache>
                <c:formatCode>0.00</c:formatCode>
                <c:ptCount val="4"/>
                <c:pt idx="1">
                  <c:v>1.521579027777778</c:v>
                </c:pt>
                <c:pt idx="2">
                  <c:v>0.799164166666667</c:v>
                </c:pt>
                <c:pt idx="3">
                  <c:v>0.5387025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nyc!$J$85</c:f>
              <c:strCache>
                <c:ptCount val="1"/>
                <c:pt idx="0">
                  <c:v>degree2-u7-1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nyc!$D$86:$D$89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nyc!$J$86:$J$89</c:f>
              <c:numCache>
                <c:formatCode>0.00</c:formatCode>
                <c:ptCount val="4"/>
                <c:pt idx="1">
                  <c:v>2.008544444444444</c:v>
                </c:pt>
                <c:pt idx="2">
                  <c:v>1.169476805555556</c:v>
                </c:pt>
                <c:pt idx="3">
                  <c:v>0.769827916666667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045312"/>
        <c:axId val="2116051296"/>
      </c:lineChart>
      <c:catAx>
        <c:axId val="211604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Machine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051296"/>
        <c:crosses val="autoZero"/>
        <c:auto val="1"/>
        <c:lblAlgn val="ctr"/>
        <c:lblOffset val="100"/>
        <c:noMultiLvlLbl val="0"/>
      </c:catAx>
      <c:valAx>
        <c:axId val="21160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04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 on nyc dataset (degree2 partition)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(nyc!$H$57,nyc!$L$57,nyc!$P$57)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(nyc!$H$58,nyc!$L$58,nyc!$P$58)</c:f>
              <c:numCache>
                <c:formatCode>0.00</c:formatCode>
                <c:ptCount val="3"/>
                <c:pt idx="0">
                  <c:v>2.826007916666667</c:v>
                </c:pt>
              </c:numCache>
            </c:numRef>
          </c:val>
        </c:ser>
        <c:ser>
          <c:idx val="1"/>
          <c:order val="1"/>
          <c:tx>
            <c:v>4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(nyc!$H$57,nyc!$L$57,nyc!$P$57)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(nyc!$H$59,nyc!$L$59,nyc!$P$59)</c:f>
              <c:numCache>
                <c:formatCode>0.00</c:formatCode>
                <c:ptCount val="3"/>
                <c:pt idx="0">
                  <c:v>1.056425833333333</c:v>
                </c:pt>
                <c:pt idx="1">
                  <c:v>1.521579027777778</c:v>
                </c:pt>
                <c:pt idx="2">
                  <c:v>2.008544444444444</c:v>
                </c:pt>
              </c:numCache>
            </c:numRef>
          </c:val>
        </c:ser>
        <c:ser>
          <c:idx val="2"/>
          <c:order val="2"/>
          <c:tx>
            <c:v>8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(nyc!$H$57,nyc!$L$57,nyc!$P$57)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(nyc!$H$60,nyc!$L$60,nyc!$P$60)</c:f>
              <c:numCache>
                <c:formatCode>0.00</c:formatCode>
                <c:ptCount val="3"/>
                <c:pt idx="0">
                  <c:v>0.56812875</c:v>
                </c:pt>
                <c:pt idx="1">
                  <c:v>0.799164166666667</c:v>
                </c:pt>
                <c:pt idx="2">
                  <c:v>1.169476805555556</c:v>
                </c:pt>
              </c:numCache>
            </c:numRef>
          </c:val>
        </c:ser>
        <c:ser>
          <c:idx val="3"/>
          <c:order val="3"/>
          <c:tx>
            <c:v>16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(nyc!$H$57,nyc!$L$57,nyc!$P$57)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(nyc!$H$61,nyc!$L$61,nyc!$P$61)</c:f>
              <c:numCache>
                <c:formatCode>0.00</c:formatCode>
                <c:ptCount val="3"/>
                <c:pt idx="0">
                  <c:v>0.364936805555556</c:v>
                </c:pt>
                <c:pt idx="1">
                  <c:v>0.5387025</c:v>
                </c:pt>
                <c:pt idx="2">
                  <c:v>0.769827916666667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6091936"/>
        <c:axId val="2116095392"/>
      </c:barChart>
      <c:catAx>
        <c:axId val="211609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095392"/>
        <c:crosses val="autoZero"/>
        <c:auto val="1"/>
        <c:lblAlgn val="ctr"/>
        <c:lblOffset val="100"/>
        <c:noMultiLvlLbl val="0"/>
      </c:catAx>
      <c:valAx>
        <c:axId val="211609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09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on nyc dataset (degree2-partition)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nyc!$E$64</c:f>
              <c:strCache>
                <c:ptCount val="1"/>
                <c:pt idx="0">
                  <c:v>u3-1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numRef>
              <c:f>nyc!$D$65:$D$69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nyc!$E$65:$E$69</c:f>
              <c:numCache>
                <c:formatCode>General</c:formatCode>
                <c:ptCount val="5"/>
                <c:pt idx="1">
                  <c:v>2.0</c:v>
                </c:pt>
                <c:pt idx="2">
                  <c:v>5.350130274171323</c:v>
                </c:pt>
                <c:pt idx="3">
                  <c:v>9.948477054423552</c:v>
                </c:pt>
                <c:pt idx="4">
                  <c:v>15.48765634841649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nyc!$F$64</c:f>
              <c:strCache>
                <c:ptCount val="1"/>
                <c:pt idx="0">
                  <c:v>u5-1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nyc!$D$65:$D$69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nyc!$F$65:$F$69</c:f>
              <c:numCache>
                <c:formatCode>General</c:formatCode>
                <c:ptCount val="5"/>
                <c:pt idx="2">
                  <c:v>4.0</c:v>
                </c:pt>
                <c:pt idx="3">
                  <c:v>7.615852117716044</c:v>
                </c:pt>
                <c:pt idx="4">
                  <c:v>11.29810259115395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nyc!$G$64</c:f>
              <c:strCache>
                <c:ptCount val="1"/>
                <c:pt idx="0">
                  <c:v>u7-1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nyc!$D$65:$D$69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nyc!$G$65:$G$69</c:f>
              <c:numCache>
                <c:formatCode>General</c:formatCode>
                <c:ptCount val="5"/>
                <c:pt idx="2">
                  <c:v>4.0</c:v>
                </c:pt>
                <c:pt idx="3">
                  <c:v>6.86989065504482</c:v>
                </c:pt>
                <c:pt idx="4">
                  <c:v>10.43632947550869</c:v>
                </c:pt>
              </c:numCache>
            </c:numRef>
          </c:val>
          <c:smooth val="0"/>
        </c:ser>
        <c:ser>
          <c:idx val="0"/>
          <c:order val="3"/>
          <c:tx>
            <c:v>u3-1-estimate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bg2">
                    <a:lumMod val="50000"/>
                  </a:schemeClr>
                </a:solidFill>
                <a:ln w="9525">
                  <a:solidFill>
                    <a:schemeClr val="bg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2">
                    <a:lumMod val="50000"/>
                  </a:schemeClr>
                </a:solidFill>
                <a:prstDash val="sysDash"/>
                <a:round/>
              </a:ln>
              <a:effectLst/>
            </c:spPr>
          </c:dPt>
          <c:cat>
            <c:numRef>
              <c:f>nyc!$D$65:$D$69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nyc!$J$65:$J$69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</c:numCache>
            </c:numRef>
          </c:val>
          <c:smooth val="0"/>
        </c:ser>
        <c:ser>
          <c:idx val="4"/>
          <c:order val="4"/>
          <c:tx>
            <c:v>u5-1-estimate</c:v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nyc!$D$65:$D$69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nyc!$K$65:$K$69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  <c:smooth val="0"/>
        </c:ser>
        <c:ser>
          <c:idx val="5"/>
          <c:order val="5"/>
          <c:tx>
            <c:v>u7-1-estimate</c:v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nyc!$D$65:$D$69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nyc!$L$65:$L$69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379136"/>
        <c:axId val="2089382176"/>
      </c:lineChart>
      <c:catAx>
        <c:axId val="208937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382176"/>
        <c:crosses val="autoZero"/>
        <c:auto val="1"/>
        <c:lblAlgn val="ctr"/>
        <c:lblOffset val="100"/>
        <c:noMultiLvlLbl val="0"/>
      </c:catAx>
      <c:valAx>
        <c:axId val="2089382176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37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 on nyc dataset</a:t>
            </a:r>
            <a:r>
              <a:rPr lang="en-US" baseline="0"/>
              <a:t> (even-partition)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nyc!$E$154</c:f>
              <c:strCache>
                <c:ptCount val="1"/>
                <c:pt idx="0">
                  <c:v>no-pipeline-u3-1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nyc!$D$156:$D$158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nyc!$E$156:$E$158</c:f>
              <c:numCache>
                <c:formatCode>0.00</c:formatCode>
                <c:ptCount val="3"/>
                <c:pt idx="0">
                  <c:v>1.323881944444444</c:v>
                </c:pt>
                <c:pt idx="1">
                  <c:v>0.66947</c:v>
                </c:pt>
                <c:pt idx="2">
                  <c:v>0.425416388888889</c:v>
                </c:pt>
              </c:numCache>
            </c:numRef>
          </c:val>
        </c:ser>
        <c:ser>
          <c:idx val="1"/>
          <c:order val="1"/>
          <c:tx>
            <c:strRef>
              <c:f>nyc!$F$154</c:f>
              <c:strCache>
                <c:ptCount val="1"/>
                <c:pt idx="0">
                  <c:v>no-pipeline-u5-1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nyc!$D$156:$D$158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nyc!$F$156:$F$158</c:f>
              <c:numCache>
                <c:formatCode>0.00</c:formatCode>
                <c:ptCount val="3"/>
                <c:pt idx="0">
                  <c:v>1.929355555555556</c:v>
                </c:pt>
                <c:pt idx="1">
                  <c:v>1.012693472222222</c:v>
                </c:pt>
                <c:pt idx="2">
                  <c:v>0.634970138888889</c:v>
                </c:pt>
              </c:numCache>
            </c:numRef>
          </c:val>
        </c:ser>
        <c:ser>
          <c:idx val="2"/>
          <c:order val="2"/>
          <c:tx>
            <c:strRef>
              <c:f>nyc!$G$154</c:f>
              <c:strCache>
                <c:ptCount val="1"/>
                <c:pt idx="0">
                  <c:v>no-pipeline-u7-1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nyc!$D$156:$D$158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nyc!$G$156:$G$158</c:f>
              <c:numCache>
                <c:formatCode>0.00</c:formatCode>
                <c:ptCount val="3"/>
                <c:pt idx="0">
                  <c:v>2.643145833333333</c:v>
                </c:pt>
                <c:pt idx="1">
                  <c:v>1.382870972222222</c:v>
                </c:pt>
                <c:pt idx="2">
                  <c:v>0.881812638888889</c:v>
                </c:pt>
              </c:numCache>
            </c:numRef>
          </c:val>
        </c:ser>
        <c:ser>
          <c:idx val="3"/>
          <c:order val="3"/>
          <c:tx>
            <c:strRef>
              <c:f>nyc!$H$154</c:f>
              <c:strCache>
                <c:ptCount val="1"/>
                <c:pt idx="0">
                  <c:v>pipeline-u3-1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nyc!$D$156:$D$158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nyc!$H$156:$H$158</c:f>
              <c:numCache>
                <c:formatCode>0.00</c:formatCode>
                <c:ptCount val="3"/>
                <c:pt idx="0">
                  <c:v>0.971209027777778</c:v>
                </c:pt>
                <c:pt idx="1">
                  <c:v>0.56206875</c:v>
                </c:pt>
                <c:pt idx="2">
                  <c:v>0.454602916666667</c:v>
                </c:pt>
              </c:numCache>
            </c:numRef>
          </c:val>
        </c:ser>
        <c:ser>
          <c:idx val="4"/>
          <c:order val="4"/>
          <c:tx>
            <c:strRef>
              <c:f>nyc!$I$154</c:f>
              <c:strCache>
                <c:ptCount val="1"/>
                <c:pt idx="0">
                  <c:v>pipeline-u5-1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nyc!$D$156:$D$158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nyc!$I$156:$I$158</c:f>
              <c:numCache>
                <c:formatCode>0.00</c:formatCode>
                <c:ptCount val="3"/>
                <c:pt idx="0">
                  <c:v>1.666172222222222</c:v>
                </c:pt>
                <c:pt idx="1">
                  <c:v>0.781321944444444</c:v>
                </c:pt>
                <c:pt idx="2">
                  <c:v>0.871261527777778</c:v>
                </c:pt>
              </c:numCache>
            </c:numRef>
          </c:val>
        </c:ser>
        <c:ser>
          <c:idx val="5"/>
          <c:order val="5"/>
          <c:tx>
            <c:strRef>
              <c:f>nyc!$J$154</c:f>
              <c:strCache>
                <c:ptCount val="1"/>
                <c:pt idx="0">
                  <c:v>pipeline-u7-1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nyc!$D$156:$D$158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nyc!$J$156:$J$158</c:f>
              <c:numCache>
                <c:formatCode>0.00</c:formatCode>
                <c:ptCount val="3"/>
                <c:pt idx="0">
                  <c:v>2.302556388888889</c:v>
                </c:pt>
                <c:pt idx="1">
                  <c:v>0.949224861111111</c:v>
                </c:pt>
                <c:pt idx="2">
                  <c:v>1.412533611111111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0038080"/>
        <c:axId val="-2100043856"/>
      </c:barChart>
      <c:catAx>
        <c:axId val="-210003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 (40 threads per node)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043856"/>
        <c:crosses val="autoZero"/>
        <c:auto val="1"/>
        <c:lblAlgn val="ctr"/>
        <c:lblOffset val="100"/>
        <c:noMultiLvlLbl val="0"/>
      </c:catAx>
      <c:valAx>
        <c:axId val="-210004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(hr)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03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'pipeline-20threads'!$E$34</c:f>
              <c:strCache>
                <c:ptCount val="1"/>
                <c:pt idx="0">
                  <c:v>u3-1-pipeline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'pipeline-20threads'!$D$35:$D$37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'pipeline-20threads'!$E$35:$E$37</c:f>
              <c:numCache>
                <c:formatCode>0.00</c:formatCode>
                <c:ptCount val="3"/>
                <c:pt idx="0">
                  <c:v>1.230759074074074</c:v>
                </c:pt>
                <c:pt idx="1">
                  <c:v>0.57437537037037</c:v>
                </c:pt>
                <c:pt idx="2">
                  <c:v>0.434456759259259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'pipeline-20threads'!$F$34</c:f>
              <c:strCache>
                <c:ptCount val="1"/>
                <c:pt idx="0">
                  <c:v>u5-1-pipeline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'pipeline-20threads'!$D$35:$D$37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'pipeline-20threads'!$F$35:$F$37</c:f>
              <c:numCache>
                <c:formatCode>0.00</c:formatCode>
                <c:ptCount val="3"/>
                <c:pt idx="0">
                  <c:v>1.592591111111111</c:v>
                </c:pt>
                <c:pt idx="1">
                  <c:v>1.062503611111111</c:v>
                </c:pt>
                <c:pt idx="2">
                  <c:v>0.854181666666667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'pipeline-20threads'!$G$34</c:f>
              <c:strCache>
                <c:ptCount val="1"/>
                <c:pt idx="0">
                  <c:v>u7-1-pipeline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'pipeline-20threads'!$D$35:$D$37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'pipeline-20threads'!$G$35:$G$37</c:f>
              <c:numCache>
                <c:formatCode>0.00</c:formatCode>
                <c:ptCount val="3"/>
                <c:pt idx="0">
                  <c:v>2.254414305555556</c:v>
                </c:pt>
                <c:pt idx="1">
                  <c:v>1.644732685185185</c:v>
                </c:pt>
                <c:pt idx="2">
                  <c:v>1.216050648148148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'pipeline-20threads'!$H$34</c:f>
              <c:strCache>
                <c:ptCount val="1"/>
                <c:pt idx="0">
                  <c:v>u3-1-non-pipeline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'pipeline-20threads'!$D$35:$D$37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'pipeline-20threads'!$H$35:$H$37</c:f>
              <c:numCache>
                <c:formatCode>0.00</c:formatCode>
                <c:ptCount val="3"/>
                <c:pt idx="0">
                  <c:v>1.28141</c:v>
                </c:pt>
                <c:pt idx="1">
                  <c:v>0.728204861111111</c:v>
                </c:pt>
                <c:pt idx="2">
                  <c:v>0.45916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'pipeline-20threads'!$I$34</c:f>
              <c:strCache>
                <c:ptCount val="1"/>
                <c:pt idx="0">
                  <c:v>u5-1-non-pipeline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'pipeline-20threads'!$D$35:$D$37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'pipeline-20threads'!$I$35:$I$37</c:f>
              <c:numCache>
                <c:formatCode>0.00</c:formatCode>
                <c:ptCount val="3"/>
                <c:pt idx="0">
                  <c:v>1.852753333333333</c:v>
                </c:pt>
                <c:pt idx="1">
                  <c:v>1.063506527777778</c:v>
                </c:pt>
                <c:pt idx="2">
                  <c:v>0.738710555555556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'pipeline-20threads'!$J$34</c:f>
              <c:strCache>
                <c:ptCount val="1"/>
                <c:pt idx="0">
                  <c:v>u7-1-non-pipeline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'pipeline-20threads'!$D$35:$D$37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'pipeline-20threads'!$J$35:$J$37</c:f>
              <c:numCache>
                <c:formatCode>0.00</c:formatCode>
                <c:ptCount val="3"/>
                <c:pt idx="0">
                  <c:v>2.37244875</c:v>
                </c:pt>
                <c:pt idx="1">
                  <c:v>1.76345625</c:v>
                </c:pt>
                <c:pt idx="2">
                  <c:v>0.996893194444444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112784"/>
        <c:axId val="-2100116160"/>
      </c:lineChart>
      <c:catAx>
        <c:axId val="-210011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116160"/>
        <c:crosses val="autoZero"/>
        <c:auto val="1"/>
        <c:lblAlgn val="ctr"/>
        <c:lblOffset val="100"/>
        <c:noMultiLvlLbl val="0"/>
      </c:catAx>
      <c:valAx>
        <c:axId val="-21001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11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break-down on nyc dataset (degree2-partition)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'nyc-u-d-breakdown'!$O$42</c:f>
              <c:strCache>
                <c:ptCount val="1"/>
                <c:pt idx="0">
                  <c:v>read graph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'nyc-u-d-breakdown'!$O$43:$O$44</c:f>
              <c:numCache>
                <c:formatCode>General</c:formatCode>
                <c:ptCount val="2"/>
                <c:pt idx="0">
                  <c:v>0.331783333333333</c:v>
                </c:pt>
                <c:pt idx="1">
                  <c:v>0.17835</c:v>
                </c:pt>
              </c:numCache>
            </c:numRef>
          </c:val>
        </c:ser>
        <c:ser>
          <c:idx val="1"/>
          <c:order val="1"/>
          <c:tx>
            <c:strRef>
              <c:f>'nyc-u-d-breakdown'!$P$42</c:f>
              <c:strCache>
                <c:ptCount val="1"/>
                <c:pt idx="0">
                  <c:v>color graph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'nyc-u-d-breakdown'!$P$43:$P$44</c:f>
              <c:numCache>
                <c:formatCode>General</c:formatCode>
                <c:ptCount val="2"/>
                <c:pt idx="0">
                  <c:v>1.2729</c:v>
                </c:pt>
                <c:pt idx="1">
                  <c:v>0.442975</c:v>
                </c:pt>
              </c:numCache>
            </c:numRef>
          </c:val>
        </c:ser>
        <c:ser>
          <c:idx val="2"/>
          <c:order val="2"/>
          <c:tx>
            <c:strRef>
              <c:f>'nyc-u-d-breakdown'!$Q$42</c:f>
              <c:strCache>
                <c:ptCount val="1"/>
                <c:pt idx="0">
                  <c:v>compute1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'nyc-u-d-breakdown'!$Q$43:$Q$44</c:f>
              <c:numCache>
                <c:formatCode>General</c:formatCode>
                <c:ptCount val="2"/>
                <c:pt idx="0">
                  <c:v>2.777158333333333</c:v>
                </c:pt>
                <c:pt idx="1">
                  <c:v>2.921933333333333</c:v>
                </c:pt>
              </c:numCache>
            </c:numRef>
          </c:val>
        </c:ser>
        <c:ser>
          <c:idx val="3"/>
          <c:order val="3"/>
          <c:tx>
            <c:strRef>
              <c:f>'nyc-u-d-breakdown'!$R$42</c:f>
              <c:strCache>
                <c:ptCount val="1"/>
                <c:pt idx="0">
                  <c:v>rotate1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'nyc-u-d-breakdown'!$R$43:$R$44</c:f>
              <c:numCache>
                <c:formatCode>General</c:formatCode>
                <c:ptCount val="2"/>
                <c:pt idx="0">
                  <c:v>12.122075</c:v>
                </c:pt>
                <c:pt idx="1">
                  <c:v>7.8371</c:v>
                </c:pt>
              </c:numCache>
            </c:numRef>
          </c:val>
        </c:ser>
        <c:ser>
          <c:idx val="4"/>
          <c:order val="4"/>
          <c:tx>
            <c:strRef>
              <c:f>'nyc-u-d-breakdown'!$S$42</c:f>
              <c:strCache>
                <c:ptCount val="1"/>
                <c:pt idx="0">
                  <c:v>compute2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'nyc-u-d-breakdown'!$S$43:$S$44</c:f>
              <c:numCache>
                <c:formatCode>General</c:formatCode>
                <c:ptCount val="2"/>
                <c:pt idx="0">
                  <c:v>2.373416666666666</c:v>
                </c:pt>
                <c:pt idx="1">
                  <c:v>2.261616666666667</c:v>
                </c:pt>
              </c:numCache>
            </c:numRef>
          </c:val>
        </c:ser>
        <c:ser>
          <c:idx val="5"/>
          <c:order val="5"/>
          <c:tx>
            <c:strRef>
              <c:f>'nyc-u-d-breakdown'!$T$42</c:f>
              <c:strCache>
                <c:ptCount val="1"/>
                <c:pt idx="0">
                  <c:v>rotate2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'nyc-u-d-breakdown'!$T$43:$T$44</c:f>
              <c:numCache>
                <c:formatCode>General</c:formatCode>
                <c:ptCount val="2"/>
                <c:pt idx="0">
                  <c:v>12.16748333333333</c:v>
                </c:pt>
                <c:pt idx="1">
                  <c:v>7.954400000000001</c:v>
                </c:pt>
              </c:numCache>
            </c:numRef>
          </c:val>
        </c:ser>
        <c:ser>
          <c:idx val="6"/>
          <c:order val="6"/>
          <c:tx>
            <c:strRef>
              <c:f>'nyc-u-d-breakdown'!$U$42</c:f>
              <c:strCache>
                <c:ptCount val="1"/>
                <c:pt idx="0">
                  <c:v>allreduce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'nyc-u-d-breakdown'!$U$43:$U$44</c:f>
              <c:numCache>
                <c:formatCode>General</c:formatCode>
                <c:ptCount val="2"/>
                <c:pt idx="0">
                  <c:v>0.178258333333333</c:v>
                </c:pt>
                <c:pt idx="1">
                  <c:v>0.08855</c:v>
                </c:pt>
              </c:numCache>
            </c:numRef>
          </c:val>
        </c:ser>
        <c:ser>
          <c:idx val="7"/>
          <c:order val="7"/>
          <c:tx>
            <c:strRef>
              <c:f>'nyc-u-d-breakdown'!$V$42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</c:dPt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'nyc-u-d-breakdown'!$V$43:$V$44</c:f>
              <c:numCache>
                <c:formatCode>General</c:formatCode>
                <c:ptCount val="2"/>
                <c:pt idx="0">
                  <c:v>1.253575</c:v>
                </c:pt>
                <c:pt idx="1">
                  <c:v>0.502075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0202336"/>
        <c:axId val="-2100208656"/>
      </c:barChart>
      <c:catAx>
        <c:axId val="-2100202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208656"/>
        <c:crosses val="autoZero"/>
        <c:auto val="1"/>
        <c:lblAlgn val="ctr"/>
        <c:lblOffset val="100"/>
        <c:noMultiLvlLbl val="0"/>
      </c:catAx>
      <c:valAx>
        <c:axId val="-210020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20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Execution </a:t>
            </a:r>
            <a:r>
              <a:rPr lang="en-US" b="1" baseline="0">
                <a:solidFill>
                  <a:schemeClr val="tx1"/>
                </a:solidFill>
              </a:rPr>
              <a:t>time break-down</a:t>
            </a:r>
            <a:endParaRPr lang="en-US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'nyc-u-e-breakdown'!$M$41</c:f>
              <c:strCache>
                <c:ptCount val="1"/>
                <c:pt idx="0">
                  <c:v>read graph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'nyc-u-e-breakdown'!$M$42:$M$43</c:f>
              <c:numCache>
                <c:formatCode>General</c:formatCode>
                <c:ptCount val="2"/>
                <c:pt idx="0">
                  <c:v>0.514433333333333</c:v>
                </c:pt>
                <c:pt idx="1">
                  <c:v>0.211083333333333</c:v>
                </c:pt>
              </c:numCache>
            </c:numRef>
          </c:val>
        </c:ser>
        <c:ser>
          <c:idx val="1"/>
          <c:order val="1"/>
          <c:tx>
            <c:strRef>
              <c:f>'nyc-u-e-breakdown'!$N$41</c:f>
              <c:strCache>
                <c:ptCount val="1"/>
                <c:pt idx="0">
                  <c:v>color graph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'nyc-u-e-breakdown'!$N$42:$N$43</c:f>
              <c:numCache>
                <c:formatCode>General</c:formatCode>
                <c:ptCount val="2"/>
                <c:pt idx="0">
                  <c:v>1.285958333333333</c:v>
                </c:pt>
                <c:pt idx="1">
                  <c:v>0.423466666666667</c:v>
                </c:pt>
              </c:numCache>
            </c:numRef>
          </c:val>
        </c:ser>
        <c:ser>
          <c:idx val="2"/>
          <c:order val="2"/>
          <c:tx>
            <c:strRef>
              <c:f>'nyc-u-e-breakdown'!$O$41</c:f>
              <c:strCache>
                <c:ptCount val="1"/>
                <c:pt idx="0">
                  <c:v>compute1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'nyc-u-e-breakdown'!$O$42:$O$43</c:f>
              <c:numCache>
                <c:formatCode>General</c:formatCode>
                <c:ptCount val="2"/>
                <c:pt idx="0">
                  <c:v>3.289908333333333</c:v>
                </c:pt>
                <c:pt idx="1">
                  <c:v>2.485291666666667</c:v>
                </c:pt>
              </c:numCache>
            </c:numRef>
          </c:val>
        </c:ser>
        <c:ser>
          <c:idx val="3"/>
          <c:order val="3"/>
          <c:tx>
            <c:strRef>
              <c:f>'nyc-u-e-breakdown'!$P$41</c:f>
              <c:strCache>
                <c:ptCount val="1"/>
                <c:pt idx="0">
                  <c:v>rotate1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'nyc-u-e-breakdown'!$P$42:$P$43</c:f>
              <c:numCache>
                <c:formatCode>General</c:formatCode>
                <c:ptCount val="2"/>
                <c:pt idx="0">
                  <c:v>15.42543333333333</c:v>
                </c:pt>
                <c:pt idx="1">
                  <c:v>9.305916666666666</c:v>
                </c:pt>
              </c:numCache>
            </c:numRef>
          </c:val>
        </c:ser>
        <c:ser>
          <c:idx val="4"/>
          <c:order val="4"/>
          <c:tx>
            <c:strRef>
              <c:f>'nyc-u-e-breakdown'!$Q$41</c:f>
              <c:strCache>
                <c:ptCount val="1"/>
                <c:pt idx="0">
                  <c:v>compute2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'nyc-u-e-breakdown'!$Q$42:$Q$43</c:f>
              <c:numCache>
                <c:formatCode>General</c:formatCode>
                <c:ptCount val="2"/>
                <c:pt idx="0">
                  <c:v>2.666808333333333</c:v>
                </c:pt>
                <c:pt idx="1">
                  <c:v>2.135025</c:v>
                </c:pt>
              </c:numCache>
            </c:numRef>
          </c:val>
        </c:ser>
        <c:ser>
          <c:idx val="5"/>
          <c:order val="5"/>
          <c:tx>
            <c:strRef>
              <c:f>'nyc-u-e-breakdown'!$R$41</c:f>
              <c:strCache>
                <c:ptCount val="1"/>
                <c:pt idx="0">
                  <c:v>rotate2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'nyc-u-e-breakdown'!$R$42:$R$43</c:f>
              <c:numCache>
                <c:formatCode>General</c:formatCode>
                <c:ptCount val="2"/>
                <c:pt idx="0">
                  <c:v>15.31495</c:v>
                </c:pt>
                <c:pt idx="1">
                  <c:v>9.22485</c:v>
                </c:pt>
              </c:numCache>
            </c:numRef>
          </c:val>
        </c:ser>
        <c:ser>
          <c:idx val="6"/>
          <c:order val="6"/>
          <c:tx>
            <c:strRef>
              <c:f>'nyc-u-e-breakdown'!$S$41</c:f>
              <c:strCache>
                <c:ptCount val="1"/>
                <c:pt idx="0">
                  <c:v>allreduce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'nyc-u-e-breakdown'!$S$42:$S$43</c:f>
              <c:numCache>
                <c:formatCode>General</c:formatCode>
                <c:ptCount val="2"/>
                <c:pt idx="0">
                  <c:v>0.5726</c:v>
                </c:pt>
                <c:pt idx="1">
                  <c:v>0.236958333333333</c:v>
                </c:pt>
              </c:numCache>
            </c:numRef>
          </c:val>
        </c:ser>
        <c:ser>
          <c:idx val="7"/>
          <c:order val="7"/>
          <c:tx>
            <c:strRef>
              <c:f>'nyc-u-e-breakdown'!$T$41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'nyc-u-e-breakdown'!$T$42:$T$43</c:f>
              <c:numCache>
                <c:formatCode>General</c:formatCode>
                <c:ptCount val="2"/>
                <c:pt idx="0">
                  <c:v>1.454325</c:v>
                </c:pt>
                <c:pt idx="1">
                  <c:v>0.514925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5556640"/>
        <c:axId val="-2125553696"/>
      </c:barChart>
      <c:catAx>
        <c:axId val="-2125556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Nuber</a:t>
                </a:r>
                <a:r>
                  <a:rPr lang="en-US" b="1" baseline="0">
                    <a:solidFill>
                      <a:schemeClr val="tx1"/>
                    </a:solidFill>
                  </a:rPr>
                  <a:t> of nodes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53696"/>
        <c:crosses val="autoZero"/>
        <c:auto val="1"/>
        <c:lblAlgn val="ctr"/>
        <c:lblOffset val="100"/>
        <c:noMultiLvlLbl val="0"/>
      </c:catAx>
      <c:valAx>
        <c:axId val="-212555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Time</a:t>
                </a:r>
                <a:r>
                  <a:rPr lang="en-US" b="1" baseline="0">
                    <a:solidFill>
                      <a:schemeClr val="tx1"/>
                    </a:solidFill>
                  </a:rPr>
                  <a:t> (mins)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5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 on the Web-google dataset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redraw!$D$11</c:f>
              <c:strCache>
                <c:ptCount val="1"/>
                <c:pt idx="0">
                  <c:v>HarpSahad-u5-1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redraw!$C$12:$C$16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</c:numCache>
            </c:numRef>
          </c:cat>
          <c:val>
            <c:numRef>
              <c:f>redraw!$D$12:$D$16</c:f>
              <c:numCache>
                <c:formatCode>General</c:formatCode>
                <c:ptCount val="5"/>
                <c:pt idx="0">
                  <c:v>37.508</c:v>
                </c:pt>
                <c:pt idx="1">
                  <c:v>44.442</c:v>
                </c:pt>
                <c:pt idx="2">
                  <c:v>40.592</c:v>
                </c:pt>
                <c:pt idx="3">
                  <c:v>46.749</c:v>
                </c:pt>
                <c:pt idx="4">
                  <c:v>38.729</c:v>
                </c:pt>
              </c:numCache>
            </c:numRef>
          </c:val>
        </c:ser>
        <c:ser>
          <c:idx val="1"/>
          <c:order val="1"/>
          <c:tx>
            <c:strRef>
              <c:f>redraw!$E$11</c:f>
              <c:strCache>
                <c:ptCount val="1"/>
                <c:pt idx="0">
                  <c:v>Sahad-u5-1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redraw!$C$12:$C$16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</c:numCache>
            </c:numRef>
          </c:cat>
          <c:val>
            <c:numRef>
              <c:f>redraw!$E$12:$E$16</c:f>
              <c:numCache>
                <c:formatCode>General</c:formatCode>
                <c:ptCount val="5"/>
                <c:pt idx="0">
                  <c:v>195.992</c:v>
                </c:pt>
                <c:pt idx="1">
                  <c:v>196.042</c:v>
                </c:pt>
                <c:pt idx="2">
                  <c:v>190.941</c:v>
                </c:pt>
                <c:pt idx="3">
                  <c:v>200.955</c:v>
                </c:pt>
                <c:pt idx="4">
                  <c:v>205.949</c:v>
                </c:pt>
              </c:numCache>
            </c:numRef>
          </c:val>
        </c:ser>
        <c:ser>
          <c:idx val="2"/>
          <c:order val="2"/>
          <c:tx>
            <c:strRef>
              <c:f>redraw!$F$11</c:f>
              <c:strCache>
                <c:ptCount val="1"/>
                <c:pt idx="0">
                  <c:v>HarpSahad-u7-2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redraw!$C$12:$C$16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</c:numCache>
            </c:numRef>
          </c:cat>
          <c:val>
            <c:numRef>
              <c:f>redraw!$F$12:$F$16</c:f>
              <c:numCache>
                <c:formatCode>General</c:formatCode>
                <c:ptCount val="5"/>
                <c:pt idx="0">
                  <c:v>48.689</c:v>
                </c:pt>
                <c:pt idx="1">
                  <c:v>55.477</c:v>
                </c:pt>
                <c:pt idx="2">
                  <c:v>51.646</c:v>
                </c:pt>
                <c:pt idx="3">
                  <c:v>54.537</c:v>
                </c:pt>
                <c:pt idx="4">
                  <c:v>48.618</c:v>
                </c:pt>
              </c:numCache>
            </c:numRef>
          </c:val>
        </c:ser>
        <c:ser>
          <c:idx val="3"/>
          <c:order val="3"/>
          <c:tx>
            <c:strRef>
              <c:f>redraw!$G$11</c:f>
              <c:strCache>
                <c:ptCount val="1"/>
                <c:pt idx="0">
                  <c:v>Sahad-u7-1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redraw!$C$12:$C$16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</c:numCache>
            </c:numRef>
          </c:cat>
          <c:val>
            <c:numRef>
              <c:f>redraw!$G$12:$G$16</c:f>
              <c:numCache>
                <c:formatCode>General</c:formatCode>
                <c:ptCount val="5"/>
                <c:pt idx="0">
                  <c:v>265.982</c:v>
                </c:pt>
                <c:pt idx="1">
                  <c:v>275.982</c:v>
                </c:pt>
                <c:pt idx="2">
                  <c:v>270.97</c:v>
                </c:pt>
                <c:pt idx="3">
                  <c:v>281.032</c:v>
                </c:pt>
                <c:pt idx="4">
                  <c:v>271.042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6179504"/>
        <c:axId val="2116185600"/>
      </c:barChart>
      <c:catAx>
        <c:axId val="211617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185600"/>
        <c:crosses val="autoZero"/>
        <c:auto val="1"/>
        <c:lblAlgn val="ctr"/>
        <c:lblOffset val="100"/>
        <c:noMultiLvlLbl val="0"/>
      </c:catAx>
      <c:valAx>
        <c:axId val="21161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17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 on the Miami dataset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redraw!$L$11</c:f>
              <c:strCache>
                <c:ptCount val="1"/>
                <c:pt idx="0">
                  <c:v>HarpSahad-u5-1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redraw!$K$12:$K$15</c:f>
              <c:numCache>
                <c:formatCode>General</c:formatCode>
                <c:ptCount val="4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</c:numCache>
            </c:numRef>
          </c:cat>
          <c:val>
            <c:numRef>
              <c:f>redraw!$L$12:$L$15</c:f>
              <c:numCache>
                <c:formatCode>General</c:formatCode>
                <c:ptCount val="4"/>
                <c:pt idx="0">
                  <c:v>91.767</c:v>
                </c:pt>
                <c:pt idx="1">
                  <c:v>80.703</c:v>
                </c:pt>
                <c:pt idx="2">
                  <c:v>134.455</c:v>
                </c:pt>
                <c:pt idx="3">
                  <c:v>79.187</c:v>
                </c:pt>
              </c:numCache>
            </c:numRef>
          </c:val>
        </c:ser>
        <c:ser>
          <c:idx val="1"/>
          <c:order val="1"/>
          <c:tx>
            <c:strRef>
              <c:f>redraw!$M$11</c:f>
              <c:strCache>
                <c:ptCount val="1"/>
                <c:pt idx="0">
                  <c:v>Sahad-u5-1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redraw!$K$12:$K$15</c:f>
              <c:numCache>
                <c:formatCode>General</c:formatCode>
                <c:ptCount val="4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</c:numCache>
            </c:numRef>
          </c:cat>
          <c:val>
            <c:numRef>
              <c:f>redraw!$M$12:$M$15</c:f>
              <c:numCache>
                <c:formatCode>General</c:formatCode>
                <c:ptCount val="4"/>
                <c:pt idx="0">
                  <c:v>805.985</c:v>
                </c:pt>
                <c:pt idx="1">
                  <c:v>865.956</c:v>
                </c:pt>
                <c:pt idx="2">
                  <c:v>776.073</c:v>
                </c:pt>
                <c:pt idx="3">
                  <c:v>880.999</c:v>
                </c:pt>
              </c:numCache>
            </c:numRef>
          </c:val>
        </c:ser>
        <c:ser>
          <c:idx val="2"/>
          <c:order val="2"/>
          <c:tx>
            <c:strRef>
              <c:f>redraw!$N$11</c:f>
              <c:strCache>
                <c:ptCount val="1"/>
                <c:pt idx="0">
                  <c:v>HarpSahad-u7-2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redraw!$K$12:$K$15</c:f>
              <c:numCache>
                <c:formatCode>General</c:formatCode>
                <c:ptCount val="4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</c:numCache>
            </c:numRef>
          </c:cat>
          <c:val>
            <c:numRef>
              <c:f>redraw!$N$12:$N$15</c:f>
              <c:numCache>
                <c:formatCode>General</c:formatCode>
                <c:ptCount val="4"/>
                <c:pt idx="0">
                  <c:v>355.056</c:v>
                </c:pt>
                <c:pt idx="1">
                  <c:v>187.405</c:v>
                </c:pt>
                <c:pt idx="2">
                  <c:v>136.158</c:v>
                </c:pt>
                <c:pt idx="3">
                  <c:v>130.959</c:v>
                </c:pt>
              </c:numCache>
            </c:numRef>
          </c:val>
        </c:ser>
        <c:ser>
          <c:idx val="3"/>
          <c:order val="3"/>
          <c:tx>
            <c:strRef>
              <c:f>redraw!$O$11</c:f>
              <c:strCache>
                <c:ptCount val="1"/>
                <c:pt idx="0">
                  <c:v>Sahad-u7-1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redraw!$K$12:$K$15</c:f>
              <c:numCache>
                <c:formatCode>General</c:formatCode>
                <c:ptCount val="4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</c:numCache>
            </c:numRef>
          </c:cat>
          <c:val>
            <c:numRef>
              <c:f>redraw!$O$12:$O$15</c:f>
              <c:numCache>
                <c:formatCode>General</c:formatCode>
                <c:ptCount val="4"/>
                <c:pt idx="0">
                  <c:v>1746.013</c:v>
                </c:pt>
                <c:pt idx="1">
                  <c:v>1461.103</c:v>
                </c:pt>
                <c:pt idx="2">
                  <c:v>1536.026</c:v>
                </c:pt>
                <c:pt idx="3">
                  <c:v>1501.104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6237568"/>
        <c:axId val="2116243664"/>
      </c:barChart>
      <c:catAx>
        <c:axId val="211623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243664"/>
        <c:crosses val="autoZero"/>
        <c:auto val="1"/>
        <c:lblAlgn val="ctr"/>
        <c:lblOffset val="100"/>
        <c:noMultiLvlLbl val="0"/>
      </c:catAx>
      <c:valAx>
        <c:axId val="211624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23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 on miami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miami!$H$30</c:f>
              <c:strCache>
                <c:ptCount val="1"/>
                <c:pt idx="0">
                  <c:v>u3-1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miami!$D$31:$D$35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miami!$H$31:$H$35</c:f>
              <c:numCache>
                <c:formatCode>0.00</c:formatCode>
                <c:ptCount val="5"/>
                <c:pt idx="0">
                  <c:v>94.01366666666666</c:v>
                </c:pt>
                <c:pt idx="1">
                  <c:v>109.8323333333333</c:v>
                </c:pt>
                <c:pt idx="2">
                  <c:v>95.97466666666667</c:v>
                </c:pt>
                <c:pt idx="3">
                  <c:v>95.40266666666667</c:v>
                </c:pt>
                <c:pt idx="4">
                  <c:v>94.12166666666667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miami!$L$30</c:f>
              <c:strCache>
                <c:ptCount val="1"/>
                <c:pt idx="0">
                  <c:v>u5-1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miami!$D$31:$D$35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miami!$L$31:$L$35</c:f>
              <c:numCache>
                <c:formatCode>0.00</c:formatCode>
                <c:ptCount val="5"/>
                <c:pt idx="0">
                  <c:v>106.1006666666667</c:v>
                </c:pt>
                <c:pt idx="1">
                  <c:v>145.5706666666667</c:v>
                </c:pt>
                <c:pt idx="2">
                  <c:v>130.4583333333333</c:v>
                </c:pt>
                <c:pt idx="3">
                  <c:v>132.0106666666667</c:v>
                </c:pt>
                <c:pt idx="4">
                  <c:v>145.1943333333333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miami!$P$30</c:f>
              <c:strCache>
                <c:ptCount val="1"/>
                <c:pt idx="0">
                  <c:v>u5-2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miami!$D$31:$D$35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miami!$P$31:$P$35</c:f>
              <c:numCache>
                <c:formatCode>0.00</c:formatCode>
                <c:ptCount val="5"/>
                <c:pt idx="0">
                  <c:v>100.017</c:v>
                </c:pt>
                <c:pt idx="1">
                  <c:v>138.5926666666666</c:v>
                </c:pt>
                <c:pt idx="2">
                  <c:v>130.2126666666667</c:v>
                </c:pt>
                <c:pt idx="3">
                  <c:v>132.4966666666667</c:v>
                </c:pt>
                <c:pt idx="4">
                  <c:v>133.6066666666667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miami!$T$30</c:f>
              <c:strCache>
                <c:ptCount val="1"/>
                <c:pt idx="0">
                  <c:v>u5-3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miami!$D$31:$D$35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miami!$T$31:$T$35</c:f>
              <c:numCache>
                <c:formatCode>0.00</c:formatCode>
                <c:ptCount val="5"/>
                <c:pt idx="0">
                  <c:v>139.187</c:v>
                </c:pt>
                <c:pt idx="1">
                  <c:v>175.3173333333333</c:v>
                </c:pt>
                <c:pt idx="2">
                  <c:v>164.6033333333334</c:v>
                </c:pt>
                <c:pt idx="3">
                  <c:v>157.897</c:v>
                </c:pt>
                <c:pt idx="4">
                  <c:v>176.6136666666667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miami!$X$30</c:f>
              <c:strCache>
                <c:ptCount val="1"/>
                <c:pt idx="0">
                  <c:v>u7-1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miami!$D$31:$D$35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miami!$X$31:$X$35</c:f>
              <c:numCache>
                <c:formatCode>0.00</c:formatCode>
                <c:ptCount val="5"/>
                <c:pt idx="0">
                  <c:v>129.48</c:v>
                </c:pt>
                <c:pt idx="1">
                  <c:v>188.4016666666667</c:v>
                </c:pt>
                <c:pt idx="2">
                  <c:v>171.0363333333333</c:v>
                </c:pt>
                <c:pt idx="3">
                  <c:v>192.743</c:v>
                </c:pt>
                <c:pt idx="4">
                  <c:v>179.426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507632"/>
        <c:axId val="-2103501840"/>
      </c:lineChart>
      <c:catAx>
        <c:axId val="-210350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Machine Nodes (40 threads per node)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501840"/>
        <c:crosses val="autoZero"/>
        <c:auto val="1"/>
        <c:lblAlgn val="ctr"/>
        <c:lblOffset val="100"/>
        <c:noMultiLvlLbl val="0"/>
      </c:catAx>
      <c:valAx>
        <c:axId val="-2103501840"/>
        <c:scaling>
          <c:orientation val="minMax"/>
          <c:max val="25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Runing 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507632"/>
        <c:crosses val="autoZero"/>
        <c:crossBetween val="between"/>
        <c:majorUnit val="50.0"/>
        <c:minorUnit val="1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Performance comparison on miami dataset with u5-1 template on 4 nodes (40 threads per node)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'miami-u-cl'!$J$10:$J$19</c:f>
              <c:strCache>
                <c:ptCount val="10"/>
                <c:pt idx="0">
                  <c:v>miami-u-cl0</c:v>
                </c:pt>
                <c:pt idx="1">
                  <c:v>miami-u-cl1</c:v>
                </c:pt>
                <c:pt idx="2">
                  <c:v>miami-u-cl2</c:v>
                </c:pt>
                <c:pt idx="3">
                  <c:v>miami-u-cl3</c:v>
                </c:pt>
                <c:pt idx="4">
                  <c:v>miami-u-cl4</c:v>
                </c:pt>
                <c:pt idx="5">
                  <c:v>miami-u-cl5</c:v>
                </c:pt>
                <c:pt idx="6">
                  <c:v>miami-u-cl6</c:v>
                </c:pt>
                <c:pt idx="7">
                  <c:v>miami-u-cl7</c:v>
                </c:pt>
                <c:pt idx="8">
                  <c:v>miami-u-cl8</c:v>
                </c:pt>
                <c:pt idx="9">
                  <c:v>miami-u-cl9</c:v>
                </c:pt>
              </c:strCache>
            </c:strRef>
          </c:cat>
          <c:val>
            <c:numRef>
              <c:f>'miami-u-cl'!$N$10:$N$19</c:f>
              <c:numCache>
                <c:formatCode>0.00</c:formatCode>
                <c:ptCount val="10"/>
                <c:pt idx="0">
                  <c:v>137.895</c:v>
                </c:pt>
                <c:pt idx="1">
                  <c:v>138.9865</c:v>
                </c:pt>
                <c:pt idx="2">
                  <c:v>139.0765</c:v>
                </c:pt>
                <c:pt idx="3">
                  <c:v>138.9755</c:v>
                </c:pt>
                <c:pt idx="4">
                  <c:v>142.563</c:v>
                </c:pt>
                <c:pt idx="5">
                  <c:v>142.4875</c:v>
                </c:pt>
                <c:pt idx="6">
                  <c:v>142.9265</c:v>
                </c:pt>
                <c:pt idx="7">
                  <c:v>141.992</c:v>
                </c:pt>
                <c:pt idx="8">
                  <c:v>145.5105</c:v>
                </c:pt>
                <c:pt idx="9">
                  <c:v>147.0515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470400"/>
        <c:axId val="-2103461504"/>
      </c:lineChart>
      <c:catAx>
        <c:axId val="-2103470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61504"/>
        <c:crosses val="autoZero"/>
        <c:auto val="1"/>
        <c:lblAlgn val="ctr"/>
        <c:lblOffset val="100"/>
        <c:noMultiLvlLbl val="0"/>
      </c:catAx>
      <c:valAx>
        <c:axId val="-21034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70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'miami-u-cl'!$K$30:$K$39</c:f>
              <c:strCache>
                <c:ptCount val="10"/>
                <c:pt idx="0">
                  <c:v>miami-u-cld0</c:v>
                </c:pt>
                <c:pt idx="1">
                  <c:v>miami-u-cld1</c:v>
                </c:pt>
                <c:pt idx="2">
                  <c:v>miami-u-cld2</c:v>
                </c:pt>
                <c:pt idx="3">
                  <c:v>miami-u-cld3</c:v>
                </c:pt>
                <c:pt idx="4">
                  <c:v>miami-u-cld4</c:v>
                </c:pt>
                <c:pt idx="5">
                  <c:v>miami-u-cld5</c:v>
                </c:pt>
                <c:pt idx="6">
                  <c:v>miami-u-cld6</c:v>
                </c:pt>
                <c:pt idx="7">
                  <c:v>miami-u-cld7</c:v>
                </c:pt>
                <c:pt idx="8">
                  <c:v>miami-u-cld8</c:v>
                </c:pt>
                <c:pt idx="9">
                  <c:v>miami-u-cld9</c:v>
                </c:pt>
              </c:strCache>
            </c:strRef>
          </c:cat>
          <c:val>
            <c:numRef>
              <c:f>'miami-u-cl'!$P$30:$P$39</c:f>
              <c:numCache>
                <c:formatCode>0.00</c:formatCode>
                <c:ptCount val="10"/>
                <c:pt idx="0">
                  <c:v>128.1775</c:v>
                </c:pt>
                <c:pt idx="1">
                  <c:v>132.274</c:v>
                </c:pt>
                <c:pt idx="2">
                  <c:v>131.256</c:v>
                </c:pt>
                <c:pt idx="3">
                  <c:v>135.156</c:v>
                </c:pt>
                <c:pt idx="4">
                  <c:v>135.106</c:v>
                </c:pt>
                <c:pt idx="5">
                  <c:v>138.30325</c:v>
                </c:pt>
                <c:pt idx="6">
                  <c:v>142.154</c:v>
                </c:pt>
                <c:pt idx="7">
                  <c:v>142.0305</c:v>
                </c:pt>
                <c:pt idx="8">
                  <c:v>142.882</c:v>
                </c:pt>
                <c:pt idx="9">
                  <c:v>142.3726666666667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100224"/>
        <c:axId val="-2103094016"/>
      </c:lineChart>
      <c:catAx>
        <c:axId val="-210310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094016"/>
        <c:crosses val="autoZero"/>
        <c:auto val="1"/>
        <c:lblAlgn val="ctr"/>
        <c:lblOffset val="100"/>
        <c:noMultiLvlLbl val="0"/>
      </c:catAx>
      <c:valAx>
        <c:axId val="-210309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10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Performance comparison on miami dataset with u5-1 template on 4 nodes (40 threads per node)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even-partition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'miami-u-cl'!$B$44:$B$53</c:f>
              <c:strCache>
                <c:ptCount val="10"/>
                <c:pt idx="0">
                  <c:v>miami-0-CL</c:v>
                </c:pt>
                <c:pt idx="1">
                  <c:v>maimi-1-CL</c:v>
                </c:pt>
                <c:pt idx="2">
                  <c:v>miami-2-CL</c:v>
                </c:pt>
                <c:pt idx="3">
                  <c:v>miami-3-CL</c:v>
                </c:pt>
                <c:pt idx="4">
                  <c:v>miami-4-CL</c:v>
                </c:pt>
                <c:pt idx="5">
                  <c:v>miami-5-CL</c:v>
                </c:pt>
                <c:pt idx="6">
                  <c:v>miami-6-CL</c:v>
                </c:pt>
                <c:pt idx="7">
                  <c:v>miami-7-CL</c:v>
                </c:pt>
                <c:pt idx="8">
                  <c:v>miami-8-CL</c:v>
                </c:pt>
                <c:pt idx="9">
                  <c:v>miami-9-CL</c:v>
                </c:pt>
              </c:strCache>
            </c:strRef>
          </c:cat>
          <c:val>
            <c:numRef>
              <c:f>'miami-u-cl'!$E$44:$E$53</c:f>
              <c:numCache>
                <c:formatCode>General</c:formatCode>
                <c:ptCount val="10"/>
                <c:pt idx="0">
                  <c:v>137.895</c:v>
                </c:pt>
                <c:pt idx="1">
                  <c:v>138.9865</c:v>
                </c:pt>
                <c:pt idx="2">
                  <c:v>139.0765</c:v>
                </c:pt>
                <c:pt idx="3">
                  <c:v>138.9755</c:v>
                </c:pt>
                <c:pt idx="4">
                  <c:v>142.563</c:v>
                </c:pt>
                <c:pt idx="5">
                  <c:v>142.4875</c:v>
                </c:pt>
                <c:pt idx="6">
                  <c:v>142.9265</c:v>
                </c:pt>
                <c:pt idx="7">
                  <c:v>141.992</c:v>
                </c:pt>
                <c:pt idx="8">
                  <c:v>145.5105</c:v>
                </c:pt>
                <c:pt idx="9">
                  <c:v>147.0515</c:v>
                </c:pt>
              </c:numCache>
            </c:numRef>
          </c:val>
          <c:smooth val="0"/>
        </c:ser>
        <c:ser>
          <c:idx val="1"/>
          <c:order val="1"/>
          <c:tx>
            <c:v>degree2-partition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'miami-u-cl'!$B$44:$B$53</c:f>
              <c:strCache>
                <c:ptCount val="10"/>
                <c:pt idx="0">
                  <c:v>miami-0-CL</c:v>
                </c:pt>
                <c:pt idx="1">
                  <c:v>maimi-1-CL</c:v>
                </c:pt>
                <c:pt idx="2">
                  <c:v>miami-2-CL</c:v>
                </c:pt>
                <c:pt idx="3">
                  <c:v>miami-3-CL</c:v>
                </c:pt>
                <c:pt idx="4">
                  <c:v>miami-4-CL</c:v>
                </c:pt>
                <c:pt idx="5">
                  <c:v>miami-5-CL</c:v>
                </c:pt>
                <c:pt idx="6">
                  <c:v>miami-6-CL</c:v>
                </c:pt>
                <c:pt idx="7">
                  <c:v>miami-7-CL</c:v>
                </c:pt>
                <c:pt idx="8">
                  <c:v>miami-8-CL</c:v>
                </c:pt>
                <c:pt idx="9">
                  <c:v>miami-9-CL</c:v>
                </c:pt>
              </c:strCache>
            </c:strRef>
          </c:cat>
          <c:val>
            <c:numRef>
              <c:f>'miami-u-cl'!$F$44:$F$53</c:f>
              <c:numCache>
                <c:formatCode>General</c:formatCode>
                <c:ptCount val="10"/>
                <c:pt idx="0">
                  <c:v>128.1775</c:v>
                </c:pt>
                <c:pt idx="1">
                  <c:v>132.274</c:v>
                </c:pt>
                <c:pt idx="2">
                  <c:v>131.256</c:v>
                </c:pt>
                <c:pt idx="3">
                  <c:v>135.156</c:v>
                </c:pt>
                <c:pt idx="4">
                  <c:v>135.106</c:v>
                </c:pt>
                <c:pt idx="5">
                  <c:v>138.30325</c:v>
                </c:pt>
                <c:pt idx="6">
                  <c:v>142.154</c:v>
                </c:pt>
                <c:pt idx="7">
                  <c:v>142.0305</c:v>
                </c:pt>
                <c:pt idx="8">
                  <c:v>142.882</c:v>
                </c:pt>
                <c:pt idx="9">
                  <c:v>142.3726666666667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052336"/>
        <c:axId val="-2103049280"/>
      </c:lineChart>
      <c:catAx>
        <c:axId val="-210305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049280"/>
        <c:crosses val="autoZero"/>
        <c:auto val="1"/>
        <c:lblAlgn val="ctr"/>
        <c:lblOffset val="100"/>
        <c:noMultiLvlLbl val="0"/>
      </c:catAx>
      <c:valAx>
        <c:axId val="-21030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05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Performance comparison on nyc dataset with u5-1 template on 4 nodes (40 threads per node)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'nyc-u-cl'!$K$8:$K$17</c:f>
              <c:strCache>
                <c:ptCount val="10"/>
                <c:pt idx="0">
                  <c:v>nyc-u-cl0</c:v>
                </c:pt>
                <c:pt idx="1">
                  <c:v>nyc-u-cl1</c:v>
                </c:pt>
                <c:pt idx="2">
                  <c:v>nyc-u-cl2</c:v>
                </c:pt>
                <c:pt idx="3">
                  <c:v>nyc-u-cl3</c:v>
                </c:pt>
                <c:pt idx="4">
                  <c:v>nyc-u-cl4</c:v>
                </c:pt>
                <c:pt idx="5">
                  <c:v>nyc-u-cl5</c:v>
                </c:pt>
                <c:pt idx="6">
                  <c:v>nyc-u-cl6</c:v>
                </c:pt>
                <c:pt idx="7">
                  <c:v>nyc-u-cl7</c:v>
                </c:pt>
                <c:pt idx="8">
                  <c:v>nyc-u-cl8</c:v>
                </c:pt>
                <c:pt idx="9">
                  <c:v>nyc-u-cl9</c:v>
                </c:pt>
              </c:strCache>
            </c:strRef>
          </c:cat>
          <c:val>
            <c:numRef>
              <c:f>'nyc-u-cl'!$O$8:$O$17</c:f>
              <c:numCache>
                <c:formatCode>0.00</c:formatCode>
                <c:ptCount val="10"/>
                <c:pt idx="0">
                  <c:v>0.249526805555556</c:v>
                </c:pt>
                <c:pt idx="1">
                  <c:v>0.977982222222222</c:v>
                </c:pt>
                <c:pt idx="2">
                  <c:v>1.303491805555556</c:v>
                </c:pt>
                <c:pt idx="3">
                  <c:v>1.506770277777778</c:v>
                </c:pt>
                <c:pt idx="4">
                  <c:v>1.56856125</c:v>
                </c:pt>
                <c:pt idx="5">
                  <c:v>1.607434722222222</c:v>
                </c:pt>
                <c:pt idx="6">
                  <c:v>1.69391513888889</c:v>
                </c:pt>
                <c:pt idx="7">
                  <c:v>1.759911805555556</c:v>
                </c:pt>
                <c:pt idx="8">
                  <c:v>1.835887638888889</c:v>
                </c:pt>
                <c:pt idx="9">
                  <c:v>1.727772638888889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542096"/>
        <c:axId val="-2103540384"/>
      </c:lineChart>
      <c:catAx>
        <c:axId val="-210354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540384"/>
        <c:crosses val="autoZero"/>
        <c:auto val="1"/>
        <c:lblAlgn val="ctr"/>
        <c:lblOffset val="100"/>
        <c:noMultiLvlLbl val="0"/>
      </c:catAx>
      <c:valAx>
        <c:axId val="-21035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542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Performance comparison on nyc dataset (degree2-partition) with u5-1 template on 4 nodes (40 threads per node)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'nyc-u-cl'!$K$27:$K$36</c:f>
              <c:strCache>
                <c:ptCount val="10"/>
                <c:pt idx="0">
                  <c:v>nyc-u-cld0</c:v>
                </c:pt>
                <c:pt idx="1">
                  <c:v>nyc-u-cld1</c:v>
                </c:pt>
                <c:pt idx="2">
                  <c:v>nyc-u-cld2</c:v>
                </c:pt>
                <c:pt idx="3">
                  <c:v>nyc-u-cld3</c:v>
                </c:pt>
                <c:pt idx="4">
                  <c:v>nyc-u-cld4</c:v>
                </c:pt>
                <c:pt idx="5">
                  <c:v>nyc-u-cld5</c:v>
                </c:pt>
                <c:pt idx="6">
                  <c:v>nyc-u-cld6</c:v>
                </c:pt>
                <c:pt idx="7">
                  <c:v>nyc-u-cld7</c:v>
                </c:pt>
                <c:pt idx="8">
                  <c:v>nyc-u-cld8</c:v>
                </c:pt>
                <c:pt idx="9">
                  <c:v>nyc-u-cld9</c:v>
                </c:pt>
              </c:strCache>
            </c:strRef>
          </c:cat>
          <c:val>
            <c:numRef>
              <c:f>'nyc-u-cl'!$P$27:$P$36</c:f>
              <c:numCache>
                <c:formatCode>0.00</c:formatCode>
                <c:ptCount val="10"/>
                <c:pt idx="0">
                  <c:v>0.245881944444444</c:v>
                </c:pt>
                <c:pt idx="1">
                  <c:v>0.54425787037037</c:v>
                </c:pt>
                <c:pt idx="2">
                  <c:v>0.927301666666667</c:v>
                </c:pt>
                <c:pt idx="3">
                  <c:v>1.101649166666667</c:v>
                </c:pt>
                <c:pt idx="4">
                  <c:v>1.192528425925926</c:v>
                </c:pt>
                <c:pt idx="5">
                  <c:v>1.239119074074074</c:v>
                </c:pt>
                <c:pt idx="6">
                  <c:v>1.287690902777778</c:v>
                </c:pt>
                <c:pt idx="7">
                  <c:v>1.308753611111111</c:v>
                </c:pt>
                <c:pt idx="8">
                  <c:v>1.324973055555555</c:v>
                </c:pt>
                <c:pt idx="9">
                  <c:v>1.34231375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555952"/>
        <c:axId val="-2099416512"/>
      </c:lineChart>
      <c:catAx>
        <c:axId val="-209955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416512"/>
        <c:crosses val="autoZero"/>
        <c:auto val="1"/>
        <c:lblAlgn val="ctr"/>
        <c:lblOffset val="100"/>
        <c:noMultiLvlLbl val="0"/>
      </c:catAx>
      <c:valAx>
        <c:axId val="-209941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555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Performance comparison on nyc dataset with u5-1 template on 4 nodes (40 threads per node)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even-partition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'nyc-u-cl'!$I$44:$I$53</c:f>
              <c:strCache>
                <c:ptCount val="10"/>
                <c:pt idx="0">
                  <c:v>nyc-0-CL</c:v>
                </c:pt>
                <c:pt idx="1">
                  <c:v>nyc-1-CL</c:v>
                </c:pt>
                <c:pt idx="2">
                  <c:v>nyc-2-CL</c:v>
                </c:pt>
                <c:pt idx="3">
                  <c:v>nyc-3-CL</c:v>
                </c:pt>
                <c:pt idx="4">
                  <c:v>nyc-4-CL</c:v>
                </c:pt>
                <c:pt idx="5">
                  <c:v>nyc-5-CL</c:v>
                </c:pt>
                <c:pt idx="6">
                  <c:v>nyc-6-CL</c:v>
                </c:pt>
                <c:pt idx="7">
                  <c:v>nyc-7-CL</c:v>
                </c:pt>
                <c:pt idx="8">
                  <c:v>nyc-8-CL</c:v>
                </c:pt>
                <c:pt idx="9">
                  <c:v>nyc-9-CL</c:v>
                </c:pt>
              </c:strCache>
            </c:strRef>
          </c:cat>
          <c:val>
            <c:numRef>
              <c:f>'nyc-u-cl'!$E$44:$E$53</c:f>
              <c:numCache>
                <c:formatCode>General</c:formatCode>
                <c:ptCount val="10"/>
                <c:pt idx="0">
                  <c:v>0.249526805555556</c:v>
                </c:pt>
                <c:pt idx="1">
                  <c:v>0.977982222222222</c:v>
                </c:pt>
                <c:pt idx="2">
                  <c:v>1.303491805555556</c:v>
                </c:pt>
                <c:pt idx="3">
                  <c:v>1.506770277777778</c:v>
                </c:pt>
                <c:pt idx="4">
                  <c:v>1.56856125</c:v>
                </c:pt>
                <c:pt idx="5">
                  <c:v>1.607434722222222</c:v>
                </c:pt>
                <c:pt idx="6">
                  <c:v>1.69391513888889</c:v>
                </c:pt>
                <c:pt idx="7">
                  <c:v>1.759911805555556</c:v>
                </c:pt>
                <c:pt idx="8">
                  <c:v>1.835887638888889</c:v>
                </c:pt>
                <c:pt idx="9">
                  <c:v>1.727772638888889</c:v>
                </c:pt>
              </c:numCache>
            </c:numRef>
          </c:val>
          <c:smooth val="0"/>
        </c:ser>
        <c:ser>
          <c:idx val="1"/>
          <c:order val="1"/>
          <c:tx>
            <c:v>degree2-partition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'nyc-u-cl'!$I$44:$I$53</c:f>
              <c:strCache>
                <c:ptCount val="10"/>
                <c:pt idx="0">
                  <c:v>nyc-0-CL</c:v>
                </c:pt>
                <c:pt idx="1">
                  <c:v>nyc-1-CL</c:v>
                </c:pt>
                <c:pt idx="2">
                  <c:v>nyc-2-CL</c:v>
                </c:pt>
                <c:pt idx="3">
                  <c:v>nyc-3-CL</c:v>
                </c:pt>
                <c:pt idx="4">
                  <c:v>nyc-4-CL</c:v>
                </c:pt>
                <c:pt idx="5">
                  <c:v>nyc-5-CL</c:v>
                </c:pt>
                <c:pt idx="6">
                  <c:v>nyc-6-CL</c:v>
                </c:pt>
                <c:pt idx="7">
                  <c:v>nyc-7-CL</c:v>
                </c:pt>
                <c:pt idx="8">
                  <c:v>nyc-8-CL</c:v>
                </c:pt>
                <c:pt idx="9">
                  <c:v>nyc-9-CL</c:v>
                </c:pt>
              </c:strCache>
            </c:strRef>
          </c:cat>
          <c:val>
            <c:numRef>
              <c:f>'nyc-u-cl'!$F$44:$F$53</c:f>
              <c:numCache>
                <c:formatCode>General</c:formatCode>
                <c:ptCount val="10"/>
                <c:pt idx="0">
                  <c:v>0.245881944444444</c:v>
                </c:pt>
                <c:pt idx="1">
                  <c:v>0.54425787037037</c:v>
                </c:pt>
                <c:pt idx="2">
                  <c:v>0.927301666666667</c:v>
                </c:pt>
                <c:pt idx="3">
                  <c:v>1.101649166666667</c:v>
                </c:pt>
                <c:pt idx="4">
                  <c:v>1.192528425925926</c:v>
                </c:pt>
                <c:pt idx="5">
                  <c:v>1.239119074074074</c:v>
                </c:pt>
                <c:pt idx="6">
                  <c:v>1.287690902777778</c:v>
                </c:pt>
                <c:pt idx="7">
                  <c:v>1.308753611111111</c:v>
                </c:pt>
                <c:pt idx="8">
                  <c:v>1.324973055555555</c:v>
                </c:pt>
                <c:pt idx="9">
                  <c:v>1.34231375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244976"/>
        <c:axId val="2115064768"/>
      </c:lineChart>
      <c:catAx>
        <c:axId val="211524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sets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064768"/>
        <c:crosses val="autoZero"/>
        <c:auto val="1"/>
        <c:lblAlgn val="ctr"/>
        <c:lblOffset val="100"/>
        <c:noMultiLvlLbl val="0"/>
      </c:catAx>
      <c:valAx>
        <c:axId val="211506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24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 on nyc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</c:v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(nyc!$H$19,nyc!$L$19,nyc!$P$19)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(nyc!$H$20,nyc!$L$20,nyc!$P$20)</c:f>
              <c:numCache>
                <c:formatCode>0.00</c:formatCode>
                <c:ptCount val="3"/>
                <c:pt idx="0">
                  <c:v>2.921112222222222</c:v>
                </c:pt>
              </c:numCache>
            </c:numRef>
          </c:val>
        </c:ser>
        <c:ser>
          <c:idx val="1"/>
          <c:order val="1"/>
          <c:tx>
            <c:v>4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(nyc!$H$19,nyc!$L$19,nyc!$P$19)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(nyc!$H$21,nyc!$L$21,nyc!$P$21)</c:f>
              <c:numCache>
                <c:formatCode>0.00</c:formatCode>
                <c:ptCount val="3"/>
                <c:pt idx="0">
                  <c:v>1.323881944444444</c:v>
                </c:pt>
                <c:pt idx="1">
                  <c:v>1.929355555555556</c:v>
                </c:pt>
                <c:pt idx="2">
                  <c:v>2.643145833333333</c:v>
                </c:pt>
              </c:numCache>
            </c:numRef>
          </c:val>
        </c:ser>
        <c:ser>
          <c:idx val="2"/>
          <c:order val="2"/>
          <c:tx>
            <c:v>8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(nyc!$H$19,nyc!$L$19,nyc!$P$19)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(nyc!$H$22,nyc!$L$22,nyc!$P$22)</c:f>
              <c:numCache>
                <c:formatCode>0.00</c:formatCode>
                <c:ptCount val="3"/>
                <c:pt idx="0">
                  <c:v>0.66947</c:v>
                </c:pt>
                <c:pt idx="1">
                  <c:v>1.012693472222222</c:v>
                </c:pt>
                <c:pt idx="2">
                  <c:v>1.382870972222222</c:v>
                </c:pt>
              </c:numCache>
            </c:numRef>
          </c:val>
        </c:ser>
        <c:ser>
          <c:idx val="3"/>
          <c:order val="3"/>
          <c:tx>
            <c:v>16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(nyc!$H$19,nyc!$L$19,nyc!$P$19)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(nyc!$H$23,nyc!$L$23,nyc!$P$23)</c:f>
              <c:numCache>
                <c:formatCode>0.00</c:formatCode>
                <c:ptCount val="3"/>
                <c:pt idx="0">
                  <c:v>0.425416388888889</c:v>
                </c:pt>
                <c:pt idx="1">
                  <c:v>0.634970138888889</c:v>
                </c:pt>
                <c:pt idx="2">
                  <c:v>0.881812638888889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099284432"/>
        <c:axId val="-2099278256"/>
      </c:barChart>
      <c:catAx>
        <c:axId val="-209928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Machine Nodes (40 threads per node)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278256"/>
        <c:crosses val="autoZero"/>
        <c:auto val="1"/>
        <c:lblAlgn val="ctr"/>
        <c:lblOffset val="100"/>
        <c:noMultiLvlLbl val="0"/>
      </c:catAx>
      <c:valAx>
        <c:axId val="-209927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(hr.)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28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29</xdr:row>
      <xdr:rowOff>12700</xdr:rowOff>
    </xdr:from>
    <xdr:to>
      <xdr:col>10</xdr:col>
      <xdr:colOff>444500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463483</xdr:colOff>
      <xdr:row>36</xdr:row>
      <xdr:rowOff>16235</xdr:rowOff>
    </xdr:from>
    <xdr:to>
      <xdr:col>14</xdr:col>
      <xdr:colOff>720104</xdr:colOff>
      <xdr:row>51</xdr:row>
      <xdr:rowOff>78557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412750</xdr:colOff>
      <xdr:row>3</xdr:row>
      <xdr:rowOff>95250</xdr:rowOff>
    </xdr:from>
    <xdr:to>
      <xdr:col>22</xdr:col>
      <xdr:colOff>50800</xdr:colOff>
      <xdr:row>21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304800</xdr:colOff>
      <xdr:row>23</xdr:row>
      <xdr:rowOff>44450</xdr:rowOff>
    </xdr:from>
    <xdr:to>
      <xdr:col>23</xdr:col>
      <xdr:colOff>622300</xdr:colOff>
      <xdr:row>40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95250</xdr:colOff>
      <xdr:row>40</xdr:row>
      <xdr:rowOff>107950</xdr:rowOff>
    </xdr:from>
    <xdr:to>
      <xdr:col>15</xdr:col>
      <xdr:colOff>38100</xdr:colOff>
      <xdr:row>58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355600</xdr:colOff>
      <xdr:row>1</xdr:row>
      <xdr:rowOff>6350</xdr:rowOff>
    </xdr:from>
    <xdr:to>
      <xdr:col>24</xdr:col>
      <xdr:colOff>139700</xdr:colOff>
      <xdr:row>18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419100</xdr:colOff>
      <xdr:row>20</xdr:row>
      <xdr:rowOff>63500</xdr:rowOff>
    </xdr:from>
    <xdr:to>
      <xdr:col>24</xdr:col>
      <xdr:colOff>660400</xdr:colOff>
      <xdr:row>41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463550</xdr:colOff>
      <xdr:row>41</xdr:row>
      <xdr:rowOff>196850</xdr:rowOff>
    </xdr:from>
    <xdr:to>
      <xdr:col>24</xdr:col>
      <xdr:colOff>317500</xdr:colOff>
      <xdr:row>60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215900</xdr:colOff>
      <xdr:row>4</xdr:row>
      <xdr:rowOff>19050</xdr:rowOff>
    </xdr:from>
    <xdr:to>
      <xdr:col>23</xdr:col>
      <xdr:colOff>558800</xdr:colOff>
      <xdr:row>22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177800</xdr:colOff>
      <xdr:row>23</xdr:row>
      <xdr:rowOff>38100</xdr:rowOff>
    </xdr:from>
    <xdr:to>
      <xdr:col>23</xdr:col>
      <xdr:colOff>508000</xdr:colOff>
      <xdr:row>40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228600</xdr:colOff>
      <xdr:row>76</xdr:row>
      <xdr:rowOff>152400</xdr:rowOff>
    </xdr:from>
    <xdr:to>
      <xdr:col>27</xdr:col>
      <xdr:colOff>317500</xdr:colOff>
      <xdr:row>97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317500</xdr:colOff>
      <xdr:row>44</xdr:row>
      <xdr:rowOff>44450</xdr:rowOff>
    </xdr:from>
    <xdr:to>
      <xdr:col>22</xdr:col>
      <xdr:colOff>419100</xdr:colOff>
      <xdr:row>58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330200</xdr:colOff>
      <xdr:row>61</xdr:row>
      <xdr:rowOff>158750</xdr:rowOff>
    </xdr:from>
    <xdr:to>
      <xdr:col>21</xdr:col>
      <xdr:colOff>774700</xdr:colOff>
      <xdr:row>75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241300</xdr:colOff>
      <xdr:row>149</xdr:row>
      <xdr:rowOff>146050</xdr:rowOff>
    </xdr:from>
    <xdr:to>
      <xdr:col>16</xdr:col>
      <xdr:colOff>520700</xdr:colOff>
      <xdr:row>165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736600</xdr:colOff>
      <xdr:row>27</xdr:row>
      <xdr:rowOff>19050</xdr:rowOff>
    </xdr:from>
    <xdr:to>
      <xdr:col>17</xdr:col>
      <xdr:colOff>355600</xdr:colOff>
      <xdr:row>40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749947</xdr:colOff>
      <xdr:row>44</xdr:row>
      <xdr:rowOff>199326</xdr:rowOff>
    </xdr:from>
    <xdr:to>
      <xdr:col>21</xdr:col>
      <xdr:colOff>742628</xdr:colOff>
      <xdr:row>59</xdr:row>
      <xdr:rowOff>139915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177800</xdr:colOff>
      <xdr:row>43</xdr:row>
      <xdr:rowOff>127000</xdr:rowOff>
    </xdr:from>
    <xdr:to>
      <xdr:col>20</xdr:col>
      <xdr:colOff>266700</xdr:colOff>
      <xdr:row>57</xdr:row>
      <xdr:rowOff>165100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330200</xdr:colOff>
      <xdr:row>18</xdr:row>
      <xdr:rowOff>165100</xdr:rowOff>
    </xdr:from>
    <xdr:to>
      <xdr:col>8</xdr:col>
      <xdr:colOff>635000</xdr:colOff>
      <xdr:row>35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762000</xdr:colOff>
      <xdr:row>18</xdr:row>
      <xdr:rowOff>76200</xdr:rowOff>
    </xdr:from>
    <xdr:to>
      <xdr:col>16</xdr:col>
      <xdr:colOff>76200</xdr:colOff>
      <xdr:row>35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topLeftCell="B2" workbookViewId="0">
      <selection activeCell="Q16" sqref="Q16"/>
    </sheetView>
  </sheetViews>
  <sheetFormatPr baseColWidth="10" defaultRowHeight="16" x14ac:dyDescent="0.2"/>
  <cols>
    <col min="3" max="3" width="13.33203125" customWidth="1"/>
  </cols>
  <sheetData>
    <row r="1" spans="1:24" x14ac:dyDescent="0.2">
      <c r="A1" s="2"/>
      <c r="B1" s="2" t="s">
        <v>33</v>
      </c>
      <c r="C1" s="2" t="s">
        <v>32</v>
      </c>
      <c r="F1" t="s">
        <v>36</v>
      </c>
    </row>
    <row r="2" spans="1:24" x14ac:dyDescent="0.2">
      <c r="A2" s="2" t="s">
        <v>34</v>
      </c>
      <c r="B2" s="2">
        <v>0.9</v>
      </c>
      <c r="C2" s="2">
        <v>4.3</v>
      </c>
    </row>
    <row r="4" spans="1:24" x14ac:dyDescent="0.2">
      <c r="B4" s="24" t="s">
        <v>74</v>
      </c>
      <c r="C4" s="24"/>
    </row>
    <row r="5" spans="1:24" x14ac:dyDescent="0.2">
      <c r="D5" t="s">
        <v>35</v>
      </c>
    </row>
    <row r="6" spans="1:24" x14ac:dyDescent="0.2">
      <c r="D6" s="13" t="s">
        <v>25</v>
      </c>
      <c r="E6" s="33" t="s">
        <v>0</v>
      </c>
      <c r="F6" s="34"/>
      <c r="G6" s="34"/>
      <c r="H6" s="35"/>
      <c r="I6" s="33" t="s">
        <v>1</v>
      </c>
      <c r="J6" s="34"/>
      <c r="K6" s="34"/>
      <c r="L6" s="35"/>
      <c r="M6" s="33" t="s">
        <v>24</v>
      </c>
      <c r="N6" s="34"/>
      <c r="O6" s="34"/>
      <c r="P6" s="35"/>
      <c r="Q6" s="33" t="s">
        <v>23</v>
      </c>
      <c r="R6" s="34"/>
      <c r="S6" s="34"/>
      <c r="T6" s="35"/>
      <c r="U6" s="33" t="s">
        <v>6</v>
      </c>
      <c r="V6" s="34"/>
      <c r="W6" s="34"/>
      <c r="X6" s="35"/>
    </row>
    <row r="7" spans="1:24" x14ac:dyDescent="0.2">
      <c r="D7" s="13" t="s">
        <v>2</v>
      </c>
      <c r="E7" s="13" t="s">
        <v>7</v>
      </c>
      <c r="F7" s="13" t="s">
        <v>8</v>
      </c>
      <c r="G7" s="13" t="s">
        <v>9</v>
      </c>
      <c r="H7" s="13" t="s">
        <v>10</v>
      </c>
      <c r="I7" s="13" t="s">
        <v>7</v>
      </c>
      <c r="J7" s="13" t="s">
        <v>8</v>
      </c>
      <c r="K7" s="13" t="s">
        <v>9</v>
      </c>
      <c r="L7" s="13" t="s">
        <v>11</v>
      </c>
      <c r="M7" s="13" t="s">
        <v>7</v>
      </c>
      <c r="N7" s="13" t="s">
        <v>8</v>
      </c>
      <c r="O7" s="13" t="s">
        <v>9</v>
      </c>
      <c r="P7" s="13" t="s">
        <v>22</v>
      </c>
      <c r="Q7" s="13" t="s">
        <v>7</v>
      </c>
      <c r="R7" s="13" t="s">
        <v>8</v>
      </c>
      <c r="S7" s="13" t="s">
        <v>9</v>
      </c>
      <c r="T7" s="13" t="s">
        <v>21</v>
      </c>
      <c r="U7" s="13" t="s">
        <v>7</v>
      </c>
      <c r="V7" s="13" t="s">
        <v>8</v>
      </c>
      <c r="W7" s="13" t="s">
        <v>9</v>
      </c>
      <c r="X7" s="13" t="s">
        <v>12</v>
      </c>
    </row>
    <row r="8" spans="1:24" x14ac:dyDescent="0.2">
      <c r="D8" s="13">
        <v>1</v>
      </c>
      <c r="E8" s="18">
        <v>38541</v>
      </c>
      <c r="F8" s="18">
        <v>28392</v>
      </c>
      <c r="G8" s="18">
        <v>31484</v>
      </c>
      <c r="H8" s="16">
        <f>AVERAGE(E8:G8)</f>
        <v>32805.666666666664</v>
      </c>
      <c r="I8" s="18">
        <v>36489</v>
      </c>
      <c r="J8" s="18">
        <v>34581</v>
      </c>
      <c r="K8" s="18">
        <v>38633</v>
      </c>
      <c r="L8" s="16">
        <f>AVERAGE(I8:K8)</f>
        <v>36567.666666666664</v>
      </c>
      <c r="M8" s="18">
        <v>33427</v>
      </c>
      <c r="N8" s="18">
        <v>35531</v>
      </c>
      <c r="O8" s="18">
        <v>33457</v>
      </c>
      <c r="P8" s="16">
        <f>AVERAGE(M8:O8)</f>
        <v>34138.333333333336</v>
      </c>
      <c r="Q8" s="18">
        <v>42498</v>
      </c>
      <c r="R8" s="18">
        <v>42665</v>
      </c>
      <c r="S8" s="18">
        <v>42477</v>
      </c>
      <c r="T8" s="16">
        <f>AVERAGE(Q8:S8)</f>
        <v>42546.666666666664</v>
      </c>
      <c r="U8" s="18">
        <v>41615</v>
      </c>
      <c r="V8" s="18">
        <v>41539</v>
      </c>
      <c r="W8" s="18">
        <v>38563</v>
      </c>
      <c r="X8" s="16">
        <f>AVERAGE(U8:W8)</f>
        <v>40572.333333333336</v>
      </c>
    </row>
    <row r="9" spans="1:24" x14ac:dyDescent="0.2">
      <c r="D9" s="13">
        <v>2</v>
      </c>
      <c r="E9" s="18">
        <v>51662</v>
      </c>
      <c r="F9" s="18">
        <v>48535</v>
      </c>
      <c r="G9" s="18">
        <v>45544</v>
      </c>
      <c r="H9" s="16">
        <f t="shared" ref="H9:H12" si="0">AVERAGE(E9:G9)</f>
        <v>48580.333333333336</v>
      </c>
      <c r="I9" s="18">
        <v>61557</v>
      </c>
      <c r="J9" s="18">
        <v>62848</v>
      </c>
      <c r="K9" s="18">
        <v>62654</v>
      </c>
      <c r="L9" s="16">
        <f t="shared" ref="L9:L12" si="1">AVERAGE(I9:K9)</f>
        <v>62353</v>
      </c>
      <c r="M9" s="18">
        <v>87375</v>
      </c>
      <c r="N9" s="18">
        <v>61582</v>
      </c>
      <c r="O9" s="18">
        <v>57779</v>
      </c>
      <c r="P9" s="16">
        <f t="shared" ref="P9:P12" si="2">AVERAGE(M9:O9)</f>
        <v>68912</v>
      </c>
      <c r="Q9" s="18">
        <v>69711</v>
      </c>
      <c r="R9" s="18">
        <v>68746</v>
      </c>
      <c r="S9" s="18">
        <v>64647</v>
      </c>
      <c r="T9" s="16">
        <f t="shared" ref="T9:T12" si="3">AVERAGE(Q9:S9)</f>
        <v>67701.333333333328</v>
      </c>
      <c r="U9" s="18">
        <v>77845</v>
      </c>
      <c r="V9" s="18">
        <v>71680</v>
      </c>
      <c r="W9" s="18">
        <v>73570</v>
      </c>
      <c r="X9" s="16">
        <f t="shared" ref="X9:X12" si="4">AVERAGE(U9:W9)</f>
        <v>74365</v>
      </c>
    </row>
    <row r="10" spans="1:24" x14ac:dyDescent="0.2">
      <c r="D10" s="13">
        <v>4</v>
      </c>
      <c r="E10" s="18">
        <v>47685</v>
      </c>
      <c r="F10" s="18">
        <v>46567</v>
      </c>
      <c r="G10" s="18">
        <v>46468</v>
      </c>
      <c r="H10" s="16">
        <f t="shared" si="0"/>
        <v>46906.666666666664</v>
      </c>
      <c r="I10" s="18">
        <v>58760</v>
      </c>
      <c r="J10" s="18">
        <v>61762</v>
      </c>
      <c r="K10" s="18">
        <v>60714</v>
      </c>
      <c r="L10" s="16">
        <f t="shared" si="1"/>
        <v>60412</v>
      </c>
      <c r="M10" s="18">
        <v>85240</v>
      </c>
      <c r="N10" s="18">
        <v>61565</v>
      </c>
      <c r="O10" s="18">
        <v>56605</v>
      </c>
      <c r="P10" s="16">
        <f t="shared" si="2"/>
        <v>67803.333333333328</v>
      </c>
      <c r="Q10" s="18">
        <v>70718</v>
      </c>
      <c r="R10" s="18">
        <v>69612</v>
      </c>
      <c r="S10" s="18">
        <v>73711</v>
      </c>
      <c r="T10" s="16">
        <f t="shared" si="3"/>
        <v>71347</v>
      </c>
      <c r="U10" s="18">
        <v>74705</v>
      </c>
      <c r="V10" s="18">
        <v>75726</v>
      </c>
      <c r="W10" s="18">
        <v>73773</v>
      </c>
      <c r="X10" s="16">
        <f t="shared" si="4"/>
        <v>74734.666666666672</v>
      </c>
    </row>
    <row r="11" spans="1:24" x14ac:dyDescent="0.2">
      <c r="D11" s="13">
        <v>8</v>
      </c>
      <c r="E11" s="18">
        <v>48785</v>
      </c>
      <c r="F11" s="18">
        <v>47443</v>
      </c>
      <c r="G11" s="18">
        <v>46371</v>
      </c>
      <c r="H11" s="16">
        <f t="shared" si="0"/>
        <v>47533</v>
      </c>
      <c r="I11" s="18">
        <v>60686</v>
      </c>
      <c r="J11" s="18">
        <v>60517</v>
      </c>
      <c r="K11" s="18">
        <v>61586</v>
      </c>
      <c r="L11" s="16">
        <f t="shared" si="1"/>
        <v>60929.666666666664</v>
      </c>
      <c r="M11" s="18">
        <v>61668</v>
      </c>
      <c r="N11" s="18">
        <v>60721</v>
      </c>
      <c r="O11" s="18">
        <v>60601</v>
      </c>
      <c r="P11" s="16">
        <f t="shared" si="2"/>
        <v>60996.666666666664</v>
      </c>
      <c r="Q11" s="18">
        <v>75858</v>
      </c>
      <c r="R11" s="18">
        <v>77800</v>
      </c>
      <c r="S11" s="18">
        <v>70628</v>
      </c>
      <c r="T11" s="16">
        <f t="shared" si="3"/>
        <v>74762</v>
      </c>
      <c r="U11" s="18">
        <v>75784</v>
      </c>
      <c r="V11" s="18">
        <v>76730</v>
      </c>
      <c r="W11" s="18">
        <v>77637</v>
      </c>
      <c r="X11" s="16">
        <f t="shared" si="4"/>
        <v>76717</v>
      </c>
    </row>
    <row r="12" spans="1:24" x14ac:dyDescent="0.2">
      <c r="D12" s="13">
        <v>16</v>
      </c>
      <c r="E12" s="18">
        <v>49672</v>
      </c>
      <c r="F12" s="18">
        <v>47536</v>
      </c>
      <c r="G12" s="18">
        <v>48634</v>
      </c>
      <c r="H12" s="16">
        <f t="shared" si="0"/>
        <v>48614</v>
      </c>
      <c r="I12" s="18">
        <v>66704</v>
      </c>
      <c r="J12" s="18">
        <v>66726</v>
      </c>
      <c r="K12" s="18">
        <v>64819</v>
      </c>
      <c r="L12" s="16">
        <f t="shared" si="1"/>
        <v>66083</v>
      </c>
      <c r="M12" s="18">
        <v>62710</v>
      </c>
      <c r="N12" s="18">
        <v>62658</v>
      </c>
      <c r="O12" s="18">
        <v>62641</v>
      </c>
      <c r="P12" s="16">
        <f t="shared" si="2"/>
        <v>62669.666666666664</v>
      </c>
      <c r="Q12" s="18">
        <v>73747</v>
      </c>
      <c r="R12" s="18">
        <v>75761</v>
      </c>
      <c r="S12" s="18">
        <v>75723</v>
      </c>
      <c r="T12" s="16">
        <f t="shared" si="3"/>
        <v>75077</v>
      </c>
      <c r="U12" s="18">
        <v>79794</v>
      </c>
      <c r="V12" s="18">
        <v>80848</v>
      </c>
      <c r="W12" s="18">
        <v>80752</v>
      </c>
      <c r="X12" s="16">
        <f t="shared" si="4"/>
        <v>80464.666666666672</v>
      </c>
    </row>
    <row r="14" spans="1:24" x14ac:dyDescent="0.2">
      <c r="D14" t="s">
        <v>114</v>
      </c>
      <c r="E14">
        <v>727385184</v>
      </c>
      <c r="I14">
        <v>2176724799375</v>
      </c>
      <c r="M14">
        <v>29375507418411</v>
      </c>
      <c r="Q14">
        <v>636274341419375</v>
      </c>
      <c r="V14">
        <v>2.41862947828096E+17</v>
      </c>
    </row>
    <row r="16" spans="1:24" x14ac:dyDescent="0.2">
      <c r="E16" t="s">
        <v>42</v>
      </c>
    </row>
    <row r="19" spans="4:25" x14ac:dyDescent="0.2">
      <c r="D19" t="s">
        <v>98</v>
      </c>
    </row>
    <row r="20" spans="4:25" x14ac:dyDescent="0.2">
      <c r="D20" s="13" t="s">
        <v>25</v>
      </c>
      <c r="E20" s="33" t="s">
        <v>0</v>
      </c>
      <c r="F20" s="34"/>
      <c r="G20" s="34"/>
      <c r="H20" s="35"/>
      <c r="I20" s="33" t="s">
        <v>1</v>
      </c>
      <c r="J20" s="34"/>
      <c r="K20" s="34"/>
      <c r="L20" s="35"/>
      <c r="M20" s="33" t="s">
        <v>24</v>
      </c>
      <c r="N20" s="34"/>
      <c r="O20" s="34"/>
      <c r="P20" s="35"/>
      <c r="Q20" s="33" t="s">
        <v>23</v>
      </c>
      <c r="R20" s="34"/>
      <c r="S20" s="34"/>
      <c r="T20" s="35"/>
      <c r="U20" s="33" t="s">
        <v>6</v>
      </c>
      <c r="V20" s="34"/>
      <c r="W20" s="34"/>
      <c r="X20" s="35"/>
    </row>
    <row r="21" spans="4:25" x14ac:dyDescent="0.2">
      <c r="D21" s="13" t="s">
        <v>2</v>
      </c>
      <c r="E21" s="13" t="s">
        <v>7</v>
      </c>
      <c r="F21" s="13" t="s">
        <v>8</v>
      </c>
      <c r="G21" s="13" t="s">
        <v>9</v>
      </c>
      <c r="H21" s="13" t="s">
        <v>0</v>
      </c>
      <c r="I21" s="13" t="s">
        <v>7</v>
      </c>
      <c r="J21" s="13" t="s">
        <v>8</v>
      </c>
      <c r="K21" s="13" t="s">
        <v>9</v>
      </c>
      <c r="L21" s="13" t="s">
        <v>1</v>
      </c>
      <c r="M21" s="13" t="s">
        <v>7</v>
      </c>
      <c r="N21" s="13" t="s">
        <v>8</v>
      </c>
      <c r="O21" s="13" t="s">
        <v>9</v>
      </c>
      <c r="P21" s="13" t="s">
        <v>24</v>
      </c>
      <c r="Q21" s="13" t="s">
        <v>7</v>
      </c>
      <c r="R21" s="13" t="s">
        <v>8</v>
      </c>
      <c r="S21" s="13" t="s">
        <v>9</v>
      </c>
      <c r="T21" s="13" t="s">
        <v>23</v>
      </c>
      <c r="U21" s="13" t="s">
        <v>7</v>
      </c>
      <c r="V21" s="13" t="s">
        <v>8</v>
      </c>
      <c r="W21" s="13" t="s">
        <v>9</v>
      </c>
      <c r="X21" s="13" t="s">
        <v>6</v>
      </c>
    </row>
    <row r="22" spans="4:25" x14ac:dyDescent="0.2">
      <c r="D22" s="13">
        <v>1</v>
      </c>
      <c r="E22" s="16">
        <f>E8/1000</f>
        <v>38.540999999999997</v>
      </c>
      <c r="F22" s="16">
        <f t="shared" ref="F22:X22" si="5">F8/1000</f>
        <v>28.391999999999999</v>
      </c>
      <c r="G22" s="16">
        <f t="shared" si="5"/>
        <v>31.484000000000002</v>
      </c>
      <c r="H22" s="16">
        <f t="shared" si="5"/>
        <v>32.805666666666667</v>
      </c>
      <c r="I22" s="16">
        <f t="shared" si="5"/>
        <v>36.488999999999997</v>
      </c>
      <c r="J22" s="16">
        <f t="shared" si="5"/>
        <v>34.581000000000003</v>
      </c>
      <c r="K22" s="16">
        <f t="shared" si="5"/>
        <v>38.633000000000003</v>
      </c>
      <c r="L22" s="16">
        <f t="shared" si="5"/>
        <v>36.567666666666668</v>
      </c>
      <c r="M22" s="16">
        <f t="shared" si="5"/>
        <v>33.427</v>
      </c>
      <c r="N22" s="16">
        <f t="shared" si="5"/>
        <v>35.530999999999999</v>
      </c>
      <c r="O22" s="16">
        <f t="shared" si="5"/>
        <v>33.457000000000001</v>
      </c>
      <c r="P22" s="16">
        <f t="shared" si="5"/>
        <v>34.138333333333335</v>
      </c>
      <c r="Q22" s="16">
        <f t="shared" si="5"/>
        <v>42.497999999999998</v>
      </c>
      <c r="R22" s="16">
        <f t="shared" si="5"/>
        <v>42.664999999999999</v>
      </c>
      <c r="S22" s="16">
        <f t="shared" si="5"/>
        <v>42.476999999999997</v>
      </c>
      <c r="T22" s="16">
        <f t="shared" si="5"/>
        <v>42.546666666666667</v>
      </c>
      <c r="U22" s="16">
        <f t="shared" si="5"/>
        <v>41.615000000000002</v>
      </c>
      <c r="V22" s="16">
        <f t="shared" si="5"/>
        <v>41.539000000000001</v>
      </c>
      <c r="W22" s="16">
        <f t="shared" si="5"/>
        <v>38.563000000000002</v>
      </c>
      <c r="X22" s="16">
        <f t="shared" si="5"/>
        <v>40.572333333333333</v>
      </c>
    </row>
    <row r="23" spans="4:25" x14ac:dyDescent="0.2">
      <c r="D23" s="13">
        <v>2</v>
      </c>
      <c r="E23" s="16">
        <f t="shared" ref="E23:X23" si="6">E9/1000</f>
        <v>51.661999999999999</v>
      </c>
      <c r="F23" s="16">
        <f t="shared" si="6"/>
        <v>48.534999999999997</v>
      </c>
      <c r="G23" s="16">
        <f t="shared" si="6"/>
        <v>45.543999999999997</v>
      </c>
      <c r="H23" s="16">
        <f t="shared" si="6"/>
        <v>48.580333333333336</v>
      </c>
      <c r="I23" s="16">
        <f t="shared" si="6"/>
        <v>61.557000000000002</v>
      </c>
      <c r="J23" s="16">
        <f t="shared" si="6"/>
        <v>62.847999999999999</v>
      </c>
      <c r="K23" s="16">
        <f t="shared" si="6"/>
        <v>62.654000000000003</v>
      </c>
      <c r="L23" s="16">
        <f t="shared" si="6"/>
        <v>62.353000000000002</v>
      </c>
      <c r="M23" s="16">
        <f t="shared" si="6"/>
        <v>87.375</v>
      </c>
      <c r="N23" s="16">
        <f t="shared" si="6"/>
        <v>61.582000000000001</v>
      </c>
      <c r="O23" s="16">
        <f t="shared" si="6"/>
        <v>57.779000000000003</v>
      </c>
      <c r="P23" s="16">
        <f t="shared" si="6"/>
        <v>68.912000000000006</v>
      </c>
      <c r="Q23" s="16">
        <f t="shared" si="6"/>
        <v>69.710999999999999</v>
      </c>
      <c r="R23" s="16">
        <f t="shared" si="6"/>
        <v>68.745999999999995</v>
      </c>
      <c r="S23" s="16">
        <f t="shared" si="6"/>
        <v>64.647000000000006</v>
      </c>
      <c r="T23" s="16">
        <f t="shared" si="6"/>
        <v>67.701333333333324</v>
      </c>
      <c r="U23" s="16">
        <f t="shared" si="6"/>
        <v>77.844999999999999</v>
      </c>
      <c r="V23" s="16">
        <f t="shared" si="6"/>
        <v>71.680000000000007</v>
      </c>
      <c r="W23" s="16">
        <f t="shared" si="6"/>
        <v>73.569999999999993</v>
      </c>
      <c r="X23" s="16">
        <f t="shared" si="6"/>
        <v>74.364999999999995</v>
      </c>
    </row>
    <row r="24" spans="4:25" x14ac:dyDescent="0.2">
      <c r="D24" s="13">
        <v>4</v>
      </c>
      <c r="E24" s="16">
        <f t="shared" ref="E24:X24" si="7">E10/1000</f>
        <v>47.685000000000002</v>
      </c>
      <c r="F24" s="16">
        <f t="shared" si="7"/>
        <v>46.567</v>
      </c>
      <c r="G24" s="16">
        <f t="shared" si="7"/>
        <v>46.468000000000004</v>
      </c>
      <c r="H24" s="16">
        <f t="shared" si="7"/>
        <v>46.906666666666666</v>
      </c>
      <c r="I24" s="16">
        <f t="shared" si="7"/>
        <v>58.76</v>
      </c>
      <c r="J24" s="16">
        <f t="shared" si="7"/>
        <v>61.762</v>
      </c>
      <c r="K24" s="16">
        <f t="shared" si="7"/>
        <v>60.713999999999999</v>
      </c>
      <c r="L24" s="16">
        <f t="shared" si="7"/>
        <v>60.411999999999999</v>
      </c>
      <c r="M24" s="16">
        <f t="shared" si="7"/>
        <v>85.24</v>
      </c>
      <c r="N24" s="16">
        <f t="shared" si="7"/>
        <v>61.564999999999998</v>
      </c>
      <c r="O24" s="16">
        <f t="shared" si="7"/>
        <v>56.604999999999997</v>
      </c>
      <c r="P24" s="16">
        <f t="shared" si="7"/>
        <v>67.803333333333327</v>
      </c>
      <c r="Q24" s="16">
        <f t="shared" si="7"/>
        <v>70.718000000000004</v>
      </c>
      <c r="R24" s="16">
        <f t="shared" si="7"/>
        <v>69.611999999999995</v>
      </c>
      <c r="S24" s="16">
        <f t="shared" si="7"/>
        <v>73.710999999999999</v>
      </c>
      <c r="T24" s="16">
        <f t="shared" si="7"/>
        <v>71.346999999999994</v>
      </c>
      <c r="U24" s="16">
        <f t="shared" si="7"/>
        <v>74.704999999999998</v>
      </c>
      <c r="V24" s="16">
        <f t="shared" si="7"/>
        <v>75.725999999999999</v>
      </c>
      <c r="W24" s="16">
        <f t="shared" si="7"/>
        <v>73.772999999999996</v>
      </c>
      <c r="X24" s="16">
        <f t="shared" si="7"/>
        <v>74.734666666666669</v>
      </c>
    </row>
    <row r="25" spans="4:25" x14ac:dyDescent="0.2">
      <c r="D25" s="13">
        <v>8</v>
      </c>
      <c r="E25" s="16">
        <f t="shared" ref="E25:X25" si="8">E11/1000</f>
        <v>48.784999999999997</v>
      </c>
      <c r="F25" s="16">
        <f t="shared" si="8"/>
        <v>47.442999999999998</v>
      </c>
      <c r="G25" s="16">
        <f t="shared" si="8"/>
        <v>46.371000000000002</v>
      </c>
      <c r="H25" s="16">
        <f t="shared" si="8"/>
        <v>47.533000000000001</v>
      </c>
      <c r="I25" s="16">
        <f t="shared" si="8"/>
        <v>60.686</v>
      </c>
      <c r="J25" s="16">
        <f t="shared" si="8"/>
        <v>60.517000000000003</v>
      </c>
      <c r="K25" s="16">
        <f t="shared" si="8"/>
        <v>61.585999999999999</v>
      </c>
      <c r="L25" s="16">
        <f t="shared" si="8"/>
        <v>60.929666666666662</v>
      </c>
      <c r="M25" s="16">
        <f t="shared" si="8"/>
        <v>61.667999999999999</v>
      </c>
      <c r="N25" s="16">
        <f t="shared" si="8"/>
        <v>60.720999999999997</v>
      </c>
      <c r="O25" s="16">
        <f t="shared" si="8"/>
        <v>60.600999999999999</v>
      </c>
      <c r="P25" s="16">
        <f t="shared" si="8"/>
        <v>60.996666666666663</v>
      </c>
      <c r="Q25" s="16">
        <f t="shared" si="8"/>
        <v>75.858000000000004</v>
      </c>
      <c r="R25" s="16">
        <f t="shared" si="8"/>
        <v>77.8</v>
      </c>
      <c r="S25" s="16">
        <f t="shared" si="8"/>
        <v>70.628</v>
      </c>
      <c r="T25" s="16">
        <f t="shared" si="8"/>
        <v>74.762</v>
      </c>
      <c r="U25" s="16">
        <f t="shared" si="8"/>
        <v>75.784000000000006</v>
      </c>
      <c r="V25" s="16">
        <f t="shared" si="8"/>
        <v>76.73</v>
      </c>
      <c r="W25" s="16">
        <f t="shared" si="8"/>
        <v>77.637</v>
      </c>
      <c r="X25" s="16">
        <f t="shared" si="8"/>
        <v>76.716999999999999</v>
      </c>
    </row>
    <row r="26" spans="4:25" x14ac:dyDescent="0.2">
      <c r="D26" s="13">
        <v>16</v>
      </c>
      <c r="E26" s="16">
        <f t="shared" ref="E26:X26" si="9">E12/1000</f>
        <v>49.671999999999997</v>
      </c>
      <c r="F26" s="16">
        <f t="shared" si="9"/>
        <v>47.536000000000001</v>
      </c>
      <c r="G26" s="16">
        <f t="shared" si="9"/>
        <v>48.634</v>
      </c>
      <c r="H26" s="16">
        <f t="shared" si="9"/>
        <v>48.613999999999997</v>
      </c>
      <c r="I26" s="16">
        <f t="shared" si="9"/>
        <v>66.703999999999994</v>
      </c>
      <c r="J26" s="16">
        <f t="shared" si="9"/>
        <v>66.725999999999999</v>
      </c>
      <c r="K26" s="16">
        <f t="shared" si="9"/>
        <v>64.819000000000003</v>
      </c>
      <c r="L26" s="16">
        <f t="shared" si="9"/>
        <v>66.082999999999998</v>
      </c>
      <c r="M26" s="16">
        <f t="shared" si="9"/>
        <v>62.71</v>
      </c>
      <c r="N26" s="16">
        <f t="shared" si="9"/>
        <v>62.658000000000001</v>
      </c>
      <c r="O26" s="16">
        <f t="shared" si="9"/>
        <v>62.640999999999998</v>
      </c>
      <c r="P26" s="16">
        <f t="shared" si="9"/>
        <v>62.669666666666664</v>
      </c>
      <c r="Q26" s="16">
        <f t="shared" si="9"/>
        <v>73.747</v>
      </c>
      <c r="R26" s="16">
        <f t="shared" si="9"/>
        <v>75.760999999999996</v>
      </c>
      <c r="S26" s="16">
        <f t="shared" si="9"/>
        <v>75.722999999999999</v>
      </c>
      <c r="T26" s="16">
        <f t="shared" si="9"/>
        <v>75.076999999999998</v>
      </c>
      <c r="U26" s="16">
        <f t="shared" si="9"/>
        <v>79.793999999999997</v>
      </c>
      <c r="V26" s="16">
        <f t="shared" si="9"/>
        <v>80.847999999999999</v>
      </c>
      <c r="W26" s="16">
        <f t="shared" si="9"/>
        <v>80.751999999999995</v>
      </c>
      <c r="X26" s="16">
        <f t="shared" si="9"/>
        <v>80.464666666666673</v>
      </c>
    </row>
    <row r="27" spans="4:25" x14ac:dyDescent="0.2"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4:25" x14ac:dyDescent="0.2">
      <c r="W28" s="10"/>
      <c r="X28" s="29"/>
      <c r="Y28" t="s">
        <v>100</v>
      </c>
    </row>
  </sheetData>
  <mergeCells count="10">
    <mergeCell ref="E6:H6"/>
    <mergeCell ref="I6:L6"/>
    <mergeCell ref="M6:P6"/>
    <mergeCell ref="Q6:T6"/>
    <mergeCell ref="U6:X6"/>
    <mergeCell ref="E20:H20"/>
    <mergeCell ref="I20:L20"/>
    <mergeCell ref="M20:P20"/>
    <mergeCell ref="Q20:T20"/>
    <mergeCell ref="U20:X20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J26" sqref="J26"/>
    </sheetView>
  </sheetViews>
  <sheetFormatPr baseColWidth="10" defaultRowHeight="16" x14ac:dyDescent="0.2"/>
  <cols>
    <col min="2" max="2" width="11.1640625" bestFit="1" customWidth="1"/>
    <col min="3" max="3" width="12.6640625" customWidth="1"/>
  </cols>
  <sheetData>
    <row r="1" spans="1:17" x14ac:dyDescent="0.2">
      <c r="A1" s="2" t="s">
        <v>5</v>
      </c>
      <c r="B1" s="2" t="s">
        <v>2</v>
      </c>
      <c r="C1" s="2" t="s">
        <v>3</v>
      </c>
    </row>
    <row r="2" spans="1:17" x14ac:dyDescent="0.2">
      <c r="A2" s="2" t="s">
        <v>4</v>
      </c>
      <c r="B2" s="7">
        <v>41652230</v>
      </c>
      <c r="C2" s="7">
        <v>1202513046</v>
      </c>
    </row>
    <row r="3" spans="1:17" x14ac:dyDescent="0.2">
      <c r="E3" t="s">
        <v>105</v>
      </c>
    </row>
    <row r="6" spans="1:17" x14ac:dyDescent="0.2">
      <c r="E6" s="37" t="s">
        <v>13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</row>
    <row r="7" spans="1:17" x14ac:dyDescent="0.2">
      <c r="E7" s="2"/>
      <c r="F7" s="37" t="s">
        <v>0</v>
      </c>
      <c r="G7" s="37"/>
      <c r="H7" s="37"/>
      <c r="I7" s="37"/>
      <c r="J7" s="37" t="s">
        <v>1</v>
      </c>
      <c r="K7" s="37"/>
      <c r="L7" s="37"/>
      <c r="M7" s="37"/>
      <c r="N7" s="37" t="s">
        <v>6</v>
      </c>
      <c r="O7" s="37"/>
      <c r="P7" s="37"/>
      <c r="Q7" s="37"/>
    </row>
    <row r="8" spans="1:17" x14ac:dyDescent="0.2">
      <c r="E8" s="2" t="s">
        <v>2</v>
      </c>
      <c r="F8" s="3" t="s">
        <v>7</v>
      </c>
      <c r="G8" s="3" t="s">
        <v>8</v>
      </c>
      <c r="H8" s="3" t="s">
        <v>9</v>
      </c>
      <c r="I8" s="3" t="s">
        <v>10</v>
      </c>
      <c r="J8" s="3" t="s">
        <v>7</v>
      </c>
      <c r="K8" s="3" t="s">
        <v>8</v>
      </c>
      <c r="L8" s="3" t="s">
        <v>9</v>
      </c>
      <c r="M8" s="3" t="s">
        <v>11</v>
      </c>
      <c r="N8" s="3" t="s">
        <v>7</v>
      </c>
      <c r="O8" s="3" t="s">
        <v>8</v>
      </c>
      <c r="P8" s="3" t="s">
        <v>9</v>
      </c>
      <c r="Q8" s="3" t="s">
        <v>12</v>
      </c>
    </row>
    <row r="9" spans="1:17" x14ac:dyDescent="0.2">
      <c r="E9" s="2">
        <v>2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">
      <c r="E10" s="2">
        <v>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">
      <c r="E11" s="2">
        <v>8</v>
      </c>
      <c r="F11" s="2">
        <v>11281943</v>
      </c>
      <c r="G11" s="2"/>
      <c r="H11" s="2"/>
      <c r="I11" s="2"/>
      <c r="J11" s="2">
        <v>17020455</v>
      </c>
      <c r="K11" s="2"/>
      <c r="L11" s="2"/>
      <c r="M11" s="2"/>
      <c r="N11" s="2"/>
      <c r="O11" s="2"/>
      <c r="P11" s="2"/>
      <c r="Q11" s="2"/>
    </row>
    <row r="12" spans="1:17" x14ac:dyDescent="0.2">
      <c r="E12" s="2">
        <v>16</v>
      </c>
      <c r="F12" s="2">
        <v>5594088</v>
      </c>
      <c r="G12" s="2"/>
      <c r="H12" s="2"/>
      <c r="I12" s="2"/>
      <c r="J12" s="2">
        <v>8304107</v>
      </c>
      <c r="K12" s="2"/>
      <c r="L12" s="2"/>
      <c r="M12" s="2"/>
      <c r="N12" s="2"/>
      <c r="O12" s="2"/>
      <c r="P12" s="2"/>
      <c r="Q12" s="2"/>
    </row>
    <row r="13" spans="1:17" x14ac:dyDescent="0.2">
      <c r="E13" t="s">
        <v>104</v>
      </c>
    </row>
    <row r="15" spans="1:17" x14ac:dyDescent="0.2">
      <c r="E15" t="s">
        <v>106</v>
      </c>
    </row>
    <row r="18" spans="5:17" x14ac:dyDescent="0.2">
      <c r="E18" s="37" t="s">
        <v>14</v>
      </c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</row>
    <row r="19" spans="5:17" x14ac:dyDescent="0.2">
      <c r="E19" s="2"/>
      <c r="F19" s="37" t="s">
        <v>0</v>
      </c>
      <c r="G19" s="37"/>
      <c r="H19" s="37"/>
      <c r="I19" s="37"/>
      <c r="J19" s="37" t="s">
        <v>1</v>
      </c>
      <c r="K19" s="37"/>
      <c r="L19" s="37"/>
      <c r="M19" s="37"/>
      <c r="N19" s="37" t="s">
        <v>6</v>
      </c>
      <c r="O19" s="37"/>
      <c r="P19" s="37"/>
      <c r="Q19" s="37"/>
    </row>
    <row r="20" spans="5:17" x14ac:dyDescent="0.2">
      <c r="E20" s="2" t="s">
        <v>2</v>
      </c>
      <c r="F20" s="3" t="s">
        <v>7</v>
      </c>
      <c r="G20" s="3" t="s">
        <v>8</v>
      </c>
      <c r="H20" s="3" t="s">
        <v>9</v>
      </c>
      <c r="I20" s="3" t="s">
        <v>10</v>
      </c>
      <c r="J20" s="3" t="s">
        <v>7</v>
      </c>
      <c r="K20" s="3" t="s">
        <v>8</v>
      </c>
      <c r="L20" s="3" t="s">
        <v>9</v>
      </c>
      <c r="M20" s="3" t="s">
        <v>11</v>
      </c>
      <c r="N20" s="3" t="s">
        <v>7</v>
      </c>
      <c r="O20" s="3" t="s">
        <v>8</v>
      </c>
      <c r="P20" s="3" t="s">
        <v>9</v>
      </c>
      <c r="Q20" s="3" t="s">
        <v>12</v>
      </c>
    </row>
    <row r="21" spans="5:17" x14ac:dyDescent="0.2">
      <c r="E21" s="2">
        <v>2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5:17" x14ac:dyDescent="0.2">
      <c r="E22" s="2">
        <v>4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5:17" x14ac:dyDescent="0.2">
      <c r="E23" s="2">
        <v>8</v>
      </c>
      <c r="F23" s="2">
        <f>F11/1000/60/60</f>
        <v>3.1338730555555552</v>
      </c>
      <c r="G23" s="2"/>
      <c r="H23" s="2"/>
      <c r="I23" s="2"/>
      <c r="J23" s="2">
        <f t="shared" ref="J23:J24" si="0">J11/1000/60/60</f>
        <v>4.7279041666666668</v>
      </c>
      <c r="K23" s="2"/>
      <c r="L23" s="2"/>
      <c r="M23" s="2"/>
      <c r="N23" s="2"/>
      <c r="O23" s="2"/>
      <c r="P23" s="2"/>
      <c r="Q23" s="2"/>
    </row>
    <row r="24" spans="5:17" x14ac:dyDescent="0.2">
      <c r="E24" s="2">
        <v>16</v>
      </c>
      <c r="F24" s="2">
        <f>F12/1000/60/60</f>
        <v>1.5539133333333333</v>
      </c>
      <c r="G24" s="2"/>
      <c r="H24" s="2"/>
      <c r="I24" s="2"/>
      <c r="J24" s="2">
        <f t="shared" si="0"/>
        <v>2.3066963888888887</v>
      </c>
      <c r="K24" s="2"/>
      <c r="L24" s="2"/>
      <c r="M24" s="2"/>
      <c r="N24" s="2"/>
      <c r="O24" s="2"/>
      <c r="P24" s="2"/>
      <c r="Q24" s="2"/>
    </row>
  </sheetData>
  <mergeCells count="8">
    <mergeCell ref="F19:I19"/>
    <mergeCell ref="J19:M19"/>
    <mergeCell ref="N19:Q19"/>
    <mergeCell ref="E6:Q6"/>
    <mergeCell ref="F7:I7"/>
    <mergeCell ref="J7:M7"/>
    <mergeCell ref="N7:Q7"/>
    <mergeCell ref="E18:Q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opLeftCell="C12" zoomScale="97" zoomScaleNormal="97" zoomScalePageLayoutView="97" workbookViewId="0">
      <selection activeCell="R16" sqref="R16"/>
    </sheetView>
  </sheetViews>
  <sheetFormatPr baseColWidth="10" defaultRowHeight="16" x14ac:dyDescent="0.2"/>
  <cols>
    <col min="2" max="2" width="20.6640625" customWidth="1"/>
    <col min="3" max="3" width="22.1640625" customWidth="1"/>
  </cols>
  <sheetData>
    <row r="1" spans="1:24" x14ac:dyDescent="0.2">
      <c r="A1" s="2"/>
      <c r="B1" s="2" t="s">
        <v>33</v>
      </c>
      <c r="C1" s="2" t="s">
        <v>32</v>
      </c>
      <c r="F1" t="s">
        <v>31</v>
      </c>
    </row>
    <row r="2" spans="1:24" x14ac:dyDescent="0.2">
      <c r="A2" s="2" t="s">
        <v>30</v>
      </c>
      <c r="B2" s="2">
        <v>2.1</v>
      </c>
      <c r="C2" s="2">
        <v>51.2</v>
      </c>
    </row>
    <row r="3" spans="1:24" x14ac:dyDescent="0.2">
      <c r="A3" s="15"/>
      <c r="B3" s="15"/>
      <c r="C3" s="15"/>
    </row>
    <row r="4" spans="1:24" s="14" customFormat="1" x14ac:dyDescent="0.2">
      <c r="B4" s="24" t="s">
        <v>74</v>
      </c>
      <c r="D4" s="13" t="s">
        <v>25</v>
      </c>
      <c r="E4" s="33" t="s">
        <v>0</v>
      </c>
      <c r="F4" s="34"/>
      <c r="G4" s="34"/>
      <c r="H4" s="35"/>
      <c r="I4" s="33" t="s">
        <v>1</v>
      </c>
      <c r="J4" s="34"/>
      <c r="K4" s="34"/>
      <c r="L4" s="35"/>
      <c r="M4" s="33" t="s">
        <v>24</v>
      </c>
      <c r="N4" s="34"/>
      <c r="O4" s="34"/>
      <c r="P4" s="35"/>
      <c r="Q4" s="33" t="s">
        <v>23</v>
      </c>
      <c r="R4" s="34"/>
      <c r="S4" s="34"/>
      <c r="T4" s="35"/>
      <c r="U4" s="33" t="s">
        <v>6</v>
      </c>
      <c r="V4" s="34"/>
      <c r="W4" s="34"/>
      <c r="X4" s="35"/>
    </row>
    <row r="5" spans="1:24" s="14" customFormat="1" x14ac:dyDescent="0.2">
      <c r="D5" s="13" t="s">
        <v>2</v>
      </c>
      <c r="E5" s="13" t="s">
        <v>7</v>
      </c>
      <c r="F5" s="13" t="s">
        <v>8</v>
      </c>
      <c r="G5" s="13" t="s">
        <v>9</v>
      </c>
      <c r="H5" s="13" t="s">
        <v>10</v>
      </c>
      <c r="I5" s="13" t="s">
        <v>7</v>
      </c>
      <c r="J5" s="13" t="s">
        <v>8</v>
      </c>
      <c r="K5" s="13" t="s">
        <v>9</v>
      </c>
      <c r="L5" s="13" t="s">
        <v>11</v>
      </c>
      <c r="M5" s="13" t="s">
        <v>7</v>
      </c>
      <c r="N5" s="13" t="s">
        <v>8</v>
      </c>
      <c r="O5" s="13" t="s">
        <v>9</v>
      </c>
      <c r="P5" s="13" t="s">
        <v>22</v>
      </c>
      <c r="Q5" s="13" t="s">
        <v>7</v>
      </c>
      <c r="R5" s="13" t="s">
        <v>8</v>
      </c>
      <c r="S5" s="13" t="s">
        <v>9</v>
      </c>
      <c r="T5" s="13" t="s">
        <v>21</v>
      </c>
      <c r="U5" s="13" t="s">
        <v>7</v>
      </c>
      <c r="V5" s="13" t="s">
        <v>8</v>
      </c>
      <c r="W5" s="13" t="s">
        <v>9</v>
      </c>
      <c r="X5" s="13" t="s">
        <v>12</v>
      </c>
    </row>
    <row r="6" spans="1:24" x14ac:dyDescent="0.2">
      <c r="D6" s="13">
        <v>1</v>
      </c>
      <c r="E6" s="2">
        <v>108423</v>
      </c>
      <c r="F6" s="2">
        <v>89758</v>
      </c>
      <c r="G6" s="2">
        <v>83860</v>
      </c>
      <c r="H6" s="12">
        <f>AVERAGE(E6:G6)</f>
        <v>94013.666666666672</v>
      </c>
      <c r="I6" s="2">
        <v>105709</v>
      </c>
      <c r="J6" s="2">
        <v>108842</v>
      </c>
      <c r="K6" s="2">
        <v>103751</v>
      </c>
      <c r="L6" s="12">
        <f>AVERAGE(I6:K6)</f>
        <v>106100.66666666667</v>
      </c>
      <c r="M6" s="2">
        <v>106742</v>
      </c>
      <c r="N6" s="2">
        <v>97743</v>
      </c>
      <c r="O6" s="2">
        <v>95566</v>
      </c>
      <c r="P6" s="12">
        <f>AVERAGE(M6:O6)</f>
        <v>100017</v>
      </c>
      <c r="Q6" s="2">
        <v>142974</v>
      </c>
      <c r="R6" s="2">
        <v>134810</v>
      </c>
      <c r="S6" s="2">
        <v>139777</v>
      </c>
      <c r="T6" s="12">
        <f>AVERAGE(Q6:S6)</f>
        <v>139187</v>
      </c>
      <c r="U6" s="2">
        <v>129904</v>
      </c>
      <c r="V6" s="2">
        <v>130747</v>
      </c>
      <c r="W6" s="2">
        <v>127789</v>
      </c>
      <c r="X6" s="12">
        <f>AVERAGE(U6:W6)</f>
        <v>129480</v>
      </c>
    </row>
    <row r="7" spans="1:24" x14ac:dyDescent="0.2">
      <c r="D7" s="13">
        <v>2</v>
      </c>
      <c r="E7" s="2">
        <v>126012</v>
      </c>
      <c r="F7" s="2">
        <v>100807</v>
      </c>
      <c r="G7" s="2">
        <v>102678</v>
      </c>
      <c r="H7" s="12">
        <f>AVERAGE(E7:G7)</f>
        <v>109832.33333333333</v>
      </c>
      <c r="I7" s="2">
        <v>146884</v>
      </c>
      <c r="J7" s="2">
        <v>148944</v>
      </c>
      <c r="K7" s="2">
        <v>140884</v>
      </c>
      <c r="L7" s="12">
        <f>AVERAGE(I7:K7)</f>
        <v>145570.66666666666</v>
      </c>
      <c r="M7" s="2">
        <v>139858</v>
      </c>
      <c r="N7" s="2">
        <v>138023</v>
      </c>
      <c r="O7" s="2">
        <v>137897</v>
      </c>
      <c r="P7" s="12">
        <f>AVERAGE(M7:O7)</f>
        <v>138592.66666666666</v>
      </c>
      <c r="Q7" s="2">
        <v>179946</v>
      </c>
      <c r="R7" s="2">
        <v>172938</v>
      </c>
      <c r="S7" s="2">
        <v>173068</v>
      </c>
      <c r="T7" s="12">
        <f>AVERAGE(Q7:S7)</f>
        <v>175317.33333333334</v>
      </c>
      <c r="U7" s="2">
        <v>188973</v>
      </c>
      <c r="V7" s="2">
        <v>189124</v>
      </c>
      <c r="W7" s="2">
        <v>187108</v>
      </c>
      <c r="X7" s="12">
        <f>AVERAGE(U7:W7)</f>
        <v>188401.66666666666</v>
      </c>
    </row>
    <row r="8" spans="1:24" x14ac:dyDescent="0.2">
      <c r="D8" s="13">
        <v>4</v>
      </c>
      <c r="E8" s="2">
        <v>105640</v>
      </c>
      <c r="F8" s="2">
        <v>91654</v>
      </c>
      <c r="G8" s="2">
        <v>90630</v>
      </c>
      <c r="H8" s="12">
        <f>AVERAGE(E8:G8)</f>
        <v>95974.666666666672</v>
      </c>
      <c r="I8" s="2">
        <v>130890</v>
      </c>
      <c r="J8" s="2">
        <v>128746</v>
      </c>
      <c r="K8" s="2">
        <v>131739</v>
      </c>
      <c r="L8" s="12">
        <f>AVERAGE(I8:K8)</f>
        <v>130458.33333333333</v>
      </c>
      <c r="M8" s="2">
        <v>129916</v>
      </c>
      <c r="N8" s="2">
        <v>130922</v>
      </c>
      <c r="O8" s="2">
        <v>129800</v>
      </c>
      <c r="P8" s="12">
        <f>AVERAGE(M8:O8)</f>
        <v>130212.66666666667</v>
      </c>
      <c r="Q8" s="2">
        <v>164971</v>
      </c>
      <c r="R8" s="2">
        <v>163940</v>
      </c>
      <c r="S8" s="2">
        <v>164899</v>
      </c>
      <c r="T8" s="12">
        <f>AVERAGE(Q8:S8)</f>
        <v>164603.33333333334</v>
      </c>
      <c r="U8" s="2">
        <v>167003</v>
      </c>
      <c r="V8" s="2">
        <v>170992</v>
      </c>
      <c r="W8" s="2">
        <v>175114</v>
      </c>
      <c r="X8" s="12">
        <f>AVERAGE(U8:W8)</f>
        <v>171036.33333333334</v>
      </c>
    </row>
    <row r="9" spans="1:24" x14ac:dyDescent="0.2">
      <c r="D9" s="13">
        <v>8</v>
      </c>
      <c r="E9" s="2">
        <v>89772</v>
      </c>
      <c r="F9" s="2">
        <v>92652</v>
      </c>
      <c r="G9" s="2">
        <v>103784</v>
      </c>
      <c r="H9" s="12">
        <f>AVERAGE(E9:G9)</f>
        <v>95402.666666666672</v>
      </c>
      <c r="I9" s="2">
        <v>123061</v>
      </c>
      <c r="J9" s="2">
        <v>128023</v>
      </c>
      <c r="K9" s="2">
        <v>144948</v>
      </c>
      <c r="L9" s="12">
        <f>AVERAGE(I9:K9)</f>
        <v>132010.66666666666</v>
      </c>
      <c r="M9" s="2">
        <v>123770</v>
      </c>
      <c r="N9" s="2">
        <v>149837</v>
      </c>
      <c r="O9" s="2">
        <v>123883</v>
      </c>
      <c r="P9" s="12">
        <f>AVERAGE(M9:O9)</f>
        <v>132496.66666666666</v>
      </c>
      <c r="Q9" s="2">
        <v>155826</v>
      </c>
      <c r="R9" s="2">
        <v>158029</v>
      </c>
      <c r="S9" s="2">
        <v>159836</v>
      </c>
      <c r="T9" s="12">
        <f>AVERAGE(Q9:S9)</f>
        <v>157897</v>
      </c>
      <c r="U9" s="2">
        <v>179936</v>
      </c>
      <c r="V9" s="2">
        <v>166960</v>
      </c>
      <c r="W9" s="2">
        <v>231333</v>
      </c>
      <c r="X9" s="12">
        <f>AVERAGE(U9:W9)</f>
        <v>192743</v>
      </c>
    </row>
    <row r="10" spans="1:24" x14ac:dyDescent="0.2">
      <c r="D10" s="13">
        <v>16</v>
      </c>
      <c r="E10" s="2">
        <v>91025</v>
      </c>
      <c r="F10" s="2">
        <v>96680</v>
      </c>
      <c r="G10" s="2">
        <v>94660</v>
      </c>
      <c r="H10" s="12">
        <f>AVERAGE(E10:G10)</f>
        <v>94121.666666666672</v>
      </c>
      <c r="I10" s="2">
        <v>154505</v>
      </c>
      <c r="J10" s="2">
        <v>142444</v>
      </c>
      <c r="K10" s="2">
        <v>138634</v>
      </c>
      <c r="L10" s="12">
        <f>AVERAGE(I10:K10)</f>
        <v>145194.33333333334</v>
      </c>
      <c r="M10" s="2">
        <v>140840</v>
      </c>
      <c r="N10" s="2">
        <v>128166</v>
      </c>
      <c r="O10" s="2">
        <v>131814</v>
      </c>
      <c r="P10" s="12">
        <f>AVERAGE(M10:O10)</f>
        <v>133606.66666666666</v>
      </c>
      <c r="Q10" s="2">
        <v>174884</v>
      </c>
      <c r="R10" s="2">
        <v>186077</v>
      </c>
      <c r="S10" s="2">
        <v>168880</v>
      </c>
      <c r="T10" s="12">
        <f>AVERAGE(Q10:S10)</f>
        <v>176613.66666666666</v>
      </c>
      <c r="U10" s="2">
        <v>175066</v>
      </c>
      <c r="V10" s="2">
        <v>180128</v>
      </c>
      <c r="W10" s="2">
        <v>183084</v>
      </c>
      <c r="X10" s="12">
        <f>AVERAGE(U10:W10)</f>
        <v>179426</v>
      </c>
    </row>
    <row r="11" spans="1:24" x14ac:dyDescent="0.2">
      <c r="D11" t="s">
        <v>29</v>
      </c>
      <c r="L11" s="11"/>
    </row>
    <row r="12" spans="1:24" x14ac:dyDescent="0.2">
      <c r="D12" t="s">
        <v>28</v>
      </c>
    </row>
    <row r="13" spans="1:24" x14ac:dyDescent="0.2">
      <c r="D13" t="s">
        <v>27</v>
      </c>
    </row>
    <row r="14" spans="1:24" x14ac:dyDescent="0.2">
      <c r="D14" t="s">
        <v>26</v>
      </c>
    </row>
    <row r="16" spans="1:24" x14ac:dyDescent="0.2">
      <c r="D16" t="s">
        <v>114</v>
      </c>
      <c r="E16">
        <v>3814606989</v>
      </c>
      <c r="I16">
        <v>23716760889192</v>
      </c>
      <c r="M16">
        <v>30642182278958</v>
      </c>
      <c r="Q16">
        <v>4089072580442</v>
      </c>
      <c r="U16">
        <v>2.7831510853377501E+17</v>
      </c>
    </row>
    <row r="19" spans="4:24" x14ac:dyDescent="0.2">
      <c r="D19" t="s">
        <v>25</v>
      </c>
      <c r="F19" t="s">
        <v>0</v>
      </c>
      <c r="J19" t="s">
        <v>1</v>
      </c>
      <c r="N19" t="s">
        <v>24</v>
      </c>
      <c r="R19" t="s">
        <v>23</v>
      </c>
      <c r="V19" t="s">
        <v>6</v>
      </c>
    </row>
    <row r="20" spans="4:24" x14ac:dyDescent="0.2">
      <c r="E20" t="s">
        <v>7</v>
      </c>
      <c r="F20" t="s">
        <v>8</v>
      </c>
      <c r="G20" t="s">
        <v>9</v>
      </c>
      <c r="H20" t="s">
        <v>10</v>
      </c>
      <c r="I20" t="s">
        <v>7</v>
      </c>
      <c r="J20" t="s">
        <v>8</v>
      </c>
      <c r="K20" t="s">
        <v>9</v>
      </c>
      <c r="L20" t="s">
        <v>11</v>
      </c>
      <c r="M20" t="s">
        <v>7</v>
      </c>
      <c r="N20" t="s">
        <v>8</v>
      </c>
      <c r="O20" t="s">
        <v>9</v>
      </c>
      <c r="P20" t="s">
        <v>22</v>
      </c>
      <c r="Q20" t="s">
        <v>7</v>
      </c>
      <c r="R20" t="s">
        <v>8</v>
      </c>
      <c r="S20" t="s">
        <v>9</v>
      </c>
      <c r="T20" t="s">
        <v>21</v>
      </c>
      <c r="U20" t="s">
        <v>7</v>
      </c>
      <c r="V20" t="s">
        <v>8</v>
      </c>
      <c r="W20" t="s">
        <v>9</v>
      </c>
      <c r="X20" t="s">
        <v>12</v>
      </c>
    </row>
    <row r="21" spans="4:24" x14ac:dyDescent="0.2">
      <c r="D21" t="s">
        <v>20</v>
      </c>
      <c r="E21">
        <v>108423</v>
      </c>
      <c r="F21">
        <v>89758</v>
      </c>
      <c r="G21">
        <v>83860</v>
      </c>
      <c r="H21" s="11">
        <f>AVERAGE(E21:G21)</f>
        <v>94013.666666666672</v>
      </c>
      <c r="I21">
        <v>105709</v>
      </c>
      <c r="J21">
        <v>108842</v>
      </c>
      <c r="K21">
        <v>103751</v>
      </c>
      <c r="L21" s="11">
        <f>AVERAGE(I21:K21)</f>
        <v>106100.66666666667</v>
      </c>
      <c r="M21">
        <v>106742</v>
      </c>
      <c r="N21">
        <v>97743</v>
      </c>
      <c r="O21">
        <v>95566</v>
      </c>
      <c r="P21" s="11">
        <f>AVERAGE(M21:O21)</f>
        <v>100017</v>
      </c>
      <c r="Q21">
        <v>142974</v>
      </c>
      <c r="R21">
        <v>134810</v>
      </c>
      <c r="S21">
        <v>139777</v>
      </c>
      <c r="T21" s="11">
        <f>AVERAGE(Q21:S21)</f>
        <v>139187</v>
      </c>
      <c r="U21">
        <v>129904</v>
      </c>
      <c r="V21">
        <v>130747</v>
      </c>
      <c r="W21">
        <v>127789</v>
      </c>
      <c r="X21" s="11">
        <f>AVERAGE(U21:W21)</f>
        <v>129480</v>
      </c>
    </row>
    <row r="22" spans="4:24" x14ac:dyDescent="0.2">
      <c r="D22" t="s">
        <v>19</v>
      </c>
      <c r="E22">
        <v>12</v>
      </c>
      <c r="F22">
        <v>13</v>
      </c>
      <c r="G22">
        <v>63</v>
      </c>
      <c r="I22">
        <v>13</v>
      </c>
      <c r="J22">
        <v>53</v>
      </c>
      <c r="K22">
        <v>53</v>
      </c>
      <c r="L22" s="11"/>
      <c r="M22">
        <v>59</v>
      </c>
      <c r="N22">
        <v>58</v>
      </c>
      <c r="O22">
        <v>54</v>
      </c>
      <c r="P22" s="11"/>
      <c r="Q22">
        <v>13</v>
      </c>
      <c r="R22">
        <v>13</v>
      </c>
      <c r="S22">
        <v>55</v>
      </c>
      <c r="T22" s="11"/>
      <c r="U22">
        <v>53</v>
      </c>
      <c r="V22">
        <v>56</v>
      </c>
      <c r="W22">
        <v>59</v>
      </c>
      <c r="X22" s="11"/>
    </row>
    <row r="23" spans="4:24" x14ac:dyDescent="0.2">
      <c r="H23" s="11"/>
      <c r="L23" s="11"/>
      <c r="P23" s="11"/>
      <c r="T23" s="11"/>
      <c r="X23" s="11"/>
    </row>
    <row r="24" spans="4:24" x14ac:dyDescent="0.2">
      <c r="H24" s="11"/>
      <c r="L24" s="11"/>
      <c r="P24" s="11"/>
      <c r="T24" s="11"/>
      <c r="X24" s="11"/>
    </row>
    <row r="25" spans="4:24" x14ac:dyDescent="0.2">
      <c r="H25" s="11"/>
      <c r="L25" s="11"/>
      <c r="P25" s="11"/>
      <c r="T25" s="11"/>
      <c r="X25" s="11"/>
    </row>
    <row r="27" spans="4:24" x14ac:dyDescent="0.2">
      <c r="D27" s="14" t="s">
        <v>97</v>
      </c>
    </row>
    <row r="29" spans="4:24" x14ac:dyDescent="0.2">
      <c r="D29" s="13" t="s">
        <v>25</v>
      </c>
      <c r="E29" s="33" t="s">
        <v>0</v>
      </c>
      <c r="F29" s="34"/>
      <c r="G29" s="34"/>
      <c r="H29" s="35"/>
      <c r="I29" s="33" t="s">
        <v>1</v>
      </c>
      <c r="J29" s="34"/>
      <c r="K29" s="34"/>
      <c r="L29" s="35"/>
      <c r="M29" s="33" t="s">
        <v>24</v>
      </c>
      <c r="N29" s="34"/>
      <c r="O29" s="34"/>
      <c r="P29" s="35"/>
      <c r="Q29" s="33" t="s">
        <v>23</v>
      </c>
      <c r="R29" s="34"/>
      <c r="S29" s="34"/>
      <c r="T29" s="35"/>
      <c r="U29" s="33" t="s">
        <v>6</v>
      </c>
      <c r="V29" s="34"/>
      <c r="W29" s="34"/>
      <c r="X29" s="35"/>
    </row>
    <row r="30" spans="4:24" x14ac:dyDescent="0.2">
      <c r="D30" s="13" t="s">
        <v>2</v>
      </c>
      <c r="E30" s="13" t="s">
        <v>7</v>
      </c>
      <c r="F30" s="13" t="s">
        <v>8</v>
      </c>
      <c r="G30" s="13" t="s">
        <v>9</v>
      </c>
      <c r="H30" s="13" t="s">
        <v>0</v>
      </c>
      <c r="I30" s="13" t="s">
        <v>7</v>
      </c>
      <c r="J30" s="13" t="s">
        <v>8</v>
      </c>
      <c r="K30" s="13" t="s">
        <v>9</v>
      </c>
      <c r="L30" s="13" t="s">
        <v>1</v>
      </c>
      <c r="M30" s="13" t="s">
        <v>7</v>
      </c>
      <c r="N30" s="13" t="s">
        <v>8</v>
      </c>
      <c r="O30" s="13" t="s">
        <v>9</v>
      </c>
      <c r="P30" s="13" t="s">
        <v>24</v>
      </c>
      <c r="Q30" s="13" t="s">
        <v>7</v>
      </c>
      <c r="R30" s="13" t="s">
        <v>8</v>
      </c>
      <c r="S30" s="13" t="s">
        <v>9</v>
      </c>
      <c r="T30" s="13" t="s">
        <v>23</v>
      </c>
      <c r="U30" s="13" t="s">
        <v>7</v>
      </c>
      <c r="V30" s="13" t="s">
        <v>8</v>
      </c>
      <c r="W30" s="13" t="s">
        <v>9</v>
      </c>
      <c r="X30" s="13" t="s">
        <v>6</v>
      </c>
    </row>
    <row r="31" spans="4:24" x14ac:dyDescent="0.2">
      <c r="D31" s="13">
        <v>1</v>
      </c>
      <c r="E31" s="16">
        <f>E6/1000</f>
        <v>108.423</v>
      </c>
      <c r="F31" s="16">
        <f t="shared" ref="F31:X31" si="0">F6/1000</f>
        <v>89.757999999999996</v>
      </c>
      <c r="G31" s="16">
        <f t="shared" si="0"/>
        <v>83.86</v>
      </c>
      <c r="H31" s="16">
        <f t="shared" si="0"/>
        <v>94.013666666666666</v>
      </c>
      <c r="I31" s="16">
        <f t="shared" si="0"/>
        <v>105.709</v>
      </c>
      <c r="J31" s="16">
        <f t="shared" si="0"/>
        <v>108.842</v>
      </c>
      <c r="K31" s="16">
        <f t="shared" si="0"/>
        <v>103.751</v>
      </c>
      <c r="L31" s="16">
        <f t="shared" si="0"/>
        <v>106.10066666666667</v>
      </c>
      <c r="M31" s="16">
        <f t="shared" si="0"/>
        <v>106.742</v>
      </c>
      <c r="N31" s="16">
        <f t="shared" si="0"/>
        <v>97.742999999999995</v>
      </c>
      <c r="O31" s="16">
        <f t="shared" si="0"/>
        <v>95.566000000000003</v>
      </c>
      <c r="P31" s="16">
        <f t="shared" si="0"/>
        <v>100.017</v>
      </c>
      <c r="Q31" s="16">
        <f t="shared" si="0"/>
        <v>142.97399999999999</v>
      </c>
      <c r="R31" s="16">
        <f t="shared" si="0"/>
        <v>134.81</v>
      </c>
      <c r="S31" s="16">
        <f t="shared" si="0"/>
        <v>139.77699999999999</v>
      </c>
      <c r="T31" s="16">
        <f t="shared" si="0"/>
        <v>139.18700000000001</v>
      </c>
      <c r="U31" s="16">
        <f t="shared" si="0"/>
        <v>129.904</v>
      </c>
      <c r="V31" s="16">
        <f t="shared" si="0"/>
        <v>130.74700000000001</v>
      </c>
      <c r="W31" s="16">
        <f t="shared" si="0"/>
        <v>127.789</v>
      </c>
      <c r="X31" s="16">
        <f t="shared" si="0"/>
        <v>129.47999999999999</v>
      </c>
    </row>
    <row r="32" spans="4:24" x14ac:dyDescent="0.2">
      <c r="D32" s="13">
        <v>2</v>
      </c>
      <c r="E32" s="16">
        <f t="shared" ref="E32:X32" si="1">E7/1000</f>
        <v>126.012</v>
      </c>
      <c r="F32" s="16">
        <f t="shared" si="1"/>
        <v>100.807</v>
      </c>
      <c r="G32" s="16">
        <f t="shared" si="1"/>
        <v>102.678</v>
      </c>
      <c r="H32" s="16">
        <f t="shared" si="1"/>
        <v>109.83233333333332</v>
      </c>
      <c r="I32" s="16">
        <f t="shared" si="1"/>
        <v>146.88399999999999</v>
      </c>
      <c r="J32" s="16">
        <f t="shared" si="1"/>
        <v>148.94399999999999</v>
      </c>
      <c r="K32" s="16">
        <f t="shared" si="1"/>
        <v>140.88399999999999</v>
      </c>
      <c r="L32" s="16">
        <f t="shared" si="1"/>
        <v>145.57066666666665</v>
      </c>
      <c r="M32" s="16">
        <f t="shared" si="1"/>
        <v>139.858</v>
      </c>
      <c r="N32" s="16">
        <f t="shared" si="1"/>
        <v>138.023</v>
      </c>
      <c r="O32" s="16">
        <f t="shared" si="1"/>
        <v>137.89699999999999</v>
      </c>
      <c r="P32" s="16">
        <f t="shared" si="1"/>
        <v>138.59266666666664</v>
      </c>
      <c r="Q32" s="16">
        <f t="shared" si="1"/>
        <v>179.946</v>
      </c>
      <c r="R32" s="16">
        <f t="shared" si="1"/>
        <v>172.93799999999999</v>
      </c>
      <c r="S32" s="16">
        <f t="shared" si="1"/>
        <v>173.06800000000001</v>
      </c>
      <c r="T32" s="16">
        <f t="shared" si="1"/>
        <v>175.31733333333335</v>
      </c>
      <c r="U32" s="16">
        <f t="shared" si="1"/>
        <v>188.97300000000001</v>
      </c>
      <c r="V32" s="16">
        <f t="shared" si="1"/>
        <v>189.124</v>
      </c>
      <c r="W32" s="16">
        <f t="shared" si="1"/>
        <v>187.108</v>
      </c>
      <c r="X32" s="16">
        <f t="shared" si="1"/>
        <v>188.40166666666667</v>
      </c>
    </row>
    <row r="33" spans="4:25" x14ac:dyDescent="0.2">
      <c r="D33" s="13">
        <v>4</v>
      </c>
      <c r="E33" s="16">
        <f t="shared" ref="E33:X33" si="2">E8/1000</f>
        <v>105.64</v>
      </c>
      <c r="F33" s="16">
        <f t="shared" si="2"/>
        <v>91.653999999999996</v>
      </c>
      <c r="G33" s="16">
        <f t="shared" si="2"/>
        <v>90.63</v>
      </c>
      <c r="H33" s="16">
        <f t="shared" si="2"/>
        <v>95.974666666666678</v>
      </c>
      <c r="I33" s="16">
        <f t="shared" si="2"/>
        <v>130.88999999999999</v>
      </c>
      <c r="J33" s="16">
        <f t="shared" si="2"/>
        <v>128.74600000000001</v>
      </c>
      <c r="K33" s="16">
        <f t="shared" si="2"/>
        <v>131.739</v>
      </c>
      <c r="L33" s="16">
        <f t="shared" si="2"/>
        <v>130.45833333333331</v>
      </c>
      <c r="M33" s="16">
        <f t="shared" si="2"/>
        <v>129.916</v>
      </c>
      <c r="N33" s="16">
        <f t="shared" si="2"/>
        <v>130.922</v>
      </c>
      <c r="O33" s="16">
        <f t="shared" si="2"/>
        <v>129.80000000000001</v>
      </c>
      <c r="P33" s="16">
        <f t="shared" si="2"/>
        <v>130.21266666666668</v>
      </c>
      <c r="Q33" s="16">
        <f t="shared" si="2"/>
        <v>164.971</v>
      </c>
      <c r="R33" s="16">
        <f t="shared" si="2"/>
        <v>163.94</v>
      </c>
      <c r="S33" s="16">
        <f t="shared" si="2"/>
        <v>164.899</v>
      </c>
      <c r="T33" s="16">
        <f t="shared" si="2"/>
        <v>164.60333333333335</v>
      </c>
      <c r="U33" s="16">
        <f t="shared" si="2"/>
        <v>167.00299999999999</v>
      </c>
      <c r="V33" s="16">
        <f t="shared" si="2"/>
        <v>170.99199999999999</v>
      </c>
      <c r="W33" s="16">
        <f t="shared" si="2"/>
        <v>175.114</v>
      </c>
      <c r="X33" s="16">
        <f t="shared" si="2"/>
        <v>171.03633333333335</v>
      </c>
    </row>
    <row r="34" spans="4:25" x14ac:dyDescent="0.2">
      <c r="D34" s="13">
        <v>8</v>
      </c>
      <c r="E34" s="16">
        <f t="shared" ref="E34:X34" si="3">E9/1000</f>
        <v>89.772000000000006</v>
      </c>
      <c r="F34" s="16">
        <f t="shared" si="3"/>
        <v>92.652000000000001</v>
      </c>
      <c r="G34" s="16">
        <f t="shared" si="3"/>
        <v>103.78400000000001</v>
      </c>
      <c r="H34" s="16">
        <f t="shared" si="3"/>
        <v>95.402666666666676</v>
      </c>
      <c r="I34" s="16">
        <f t="shared" si="3"/>
        <v>123.06100000000001</v>
      </c>
      <c r="J34" s="16">
        <f t="shared" si="3"/>
        <v>128.023</v>
      </c>
      <c r="K34" s="16">
        <f t="shared" si="3"/>
        <v>144.94800000000001</v>
      </c>
      <c r="L34" s="16">
        <f t="shared" si="3"/>
        <v>132.01066666666665</v>
      </c>
      <c r="M34" s="16">
        <f t="shared" si="3"/>
        <v>123.77</v>
      </c>
      <c r="N34" s="16">
        <f t="shared" si="3"/>
        <v>149.83699999999999</v>
      </c>
      <c r="O34" s="16">
        <f t="shared" si="3"/>
        <v>123.883</v>
      </c>
      <c r="P34" s="16">
        <f t="shared" si="3"/>
        <v>132.49666666666667</v>
      </c>
      <c r="Q34" s="16">
        <f t="shared" si="3"/>
        <v>155.82599999999999</v>
      </c>
      <c r="R34" s="16">
        <f t="shared" si="3"/>
        <v>158.029</v>
      </c>
      <c r="S34" s="16">
        <f t="shared" si="3"/>
        <v>159.83600000000001</v>
      </c>
      <c r="T34" s="16">
        <f t="shared" si="3"/>
        <v>157.89699999999999</v>
      </c>
      <c r="U34" s="16">
        <f t="shared" si="3"/>
        <v>179.93600000000001</v>
      </c>
      <c r="V34" s="16">
        <f t="shared" si="3"/>
        <v>166.96</v>
      </c>
      <c r="W34" s="16">
        <f t="shared" si="3"/>
        <v>231.333</v>
      </c>
      <c r="X34" s="16">
        <f t="shared" si="3"/>
        <v>192.74299999999999</v>
      </c>
    </row>
    <row r="35" spans="4:25" x14ac:dyDescent="0.2">
      <c r="D35" s="13">
        <v>16</v>
      </c>
      <c r="E35" s="16">
        <f t="shared" ref="E35:X35" si="4">E10/1000</f>
        <v>91.025000000000006</v>
      </c>
      <c r="F35" s="16">
        <f t="shared" si="4"/>
        <v>96.68</v>
      </c>
      <c r="G35" s="16">
        <f t="shared" si="4"/>
        <v>94.66</v>
      </c>
      <c r="H35" s="16">
        <f t="shared" si="4"/>
        <v>94.12166666666667</v>
      </c>
      <c r="I35" s="16">
        <f t="shared" si="4"/>
        <v>154.505</v>
      </c>
      <c r="J35" s="16">
        <f t="shared" si="4"/>
        <v>142.44399999999999</v>
      </c>
      <c r="K35" s="16">
        <f t="shared" si="4"/>
        <v>138.63399999999999</v>
      </c>
      <c r="L35" s="16">
        <f t="shared" si="4"/>
        <v>145.19433333333333</v>
      </c>
      <c r="M35" s="16">
        <f t="shared" si="4"/>
        <v>140.84</v>
      </c>
      <c r="N35" s="16">
        <f t="shared" si="4"/>
        <v>128.166</v>
      </c>
      <c r="O35" s="16">
        <f t="shared" si="4"/>
        <v>131.81399999999999</v>
      </c>
      <c r="P35" s="16">
        <f t="shared" si="4"/>
        <v>133.60666666666665</v>
      </c>
      <c r="Q35" s="16">
        <f t="shared" si="4"/>
        <v>174.88399999999999</v>
      </c>
      <c r="R35" s="16">
        <f t="shared" si="4"/>
        <v>186.077</v>
      </c>
      <c r="S35" s="16">
        <f t="shared" si="4"/>
        <v>168.88</v>
      </c>
      <c r="T35" s="16">
        <f t="shared" si="4"/>
        <v>176.61366666666666</v>
      </c>
      <c r="U35" s="16">
        <f t="shared" si="4"/>
        <v>175.066</v>
      </c>
      <c r="V35" s="16">
        <f t="shared" si="4"/>
        <v>180.12799999999999</v>
      </c>
      <c r="W35" s="16">
        <f t="shared" si="4"/>
        <v>183.084</v>
      </c>
      <c r="X35" s="16">
        <f t="shared" si="4"/>
        <v>179.42599999999999</v>
      </c>
    </row>
    <row r="36" spans="4:25" x14ac:dyDescent="0.2">
      <c r="E36" s="3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4:25" x14ac:dyDescent="0.2">
      <c r="X37" s="10"/>
    </row>
    <row r="38" spans="4:25" x14ac:dyDescent="0.2">
      <c r="Y38" t="s">
        <v>101</v>
      </c>
    </row>
  </sheetData>
  <mergeCells count="10">
    <mergeCell ref="E29:H29"/>
    <mergeCell ref="I29:L29"/>
    <mergeCell ref="M29:P29"/>
    <mergeCell ref="Q29:T29"/>
    <mergeCell ref="U29:X29"/>
    <mergeCell ref="E4:H4"/>
    <mergeCell ref="I4:L4"/>
    <mergeCell ref="M4:P4"/>
    <mergeCell ref="Q4:T4"/>
    <mergeCell ref="U4:X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P53"/>
  <sheetViews>
    <sheetView topLeftCell="A27" workbookViewId="0">
      <selection activeCell="Q49" sqref="Q49"/>
    </sheetView>
  </sheetViews>
  <sheetFormatPr baseColWidth="10" defaultRowHeight="16" x14ac:dyDescent="0.2"/>
  <cols>
    <col min="2" max="2" width="13.83203125" customWidth="1"/>
    <col min="4" max="4" width="12.33203125" customWidth="1"/>
  </cols>
  <sheetData>
    <row r="5" spans="2:14" x14ac:dyDescent="0.2">
      <c r="B5" s="24" t="s">
        <v>74</v>
      </c>
      <c r="D5" t="s">
        <v>147</v>
      </c>
    </row>
    <row r="6" spans="2:14" x14ac:dyDescent="0.2">
      <c r="D6" t="s">
        <v>146</v>
      </c>
    </row>
    <row r="7" spans="2:14" x14ac:dyDescent="0.2">
      <c r="D7" t="s">
        <v>119</v>
      </c>
      <c r="E7" t="s">
        <v>1</v>
      </c>
      <c r="F7" t="s">
        <v>143</v>
      </c>
      <c r="K7" t="s">
        <v>174</v>
      </c>
      <c r="L7" t="s">
        <v>1</v>
      </c>
      <c r="M7" t="s">
        <v>143</v>
      </c>
    </row>
    <row r="9" spans="2:14" x14ac:dyDescent="0.2">
      <c r="D9" s="2"/>
      <c r="E9" s="13" t="s">
        <v>7</v>
      </c>
      <c r="F9" s="13" t="s">
        <v>8</v>
      </c>
      <c r="G9" s="13" t="s">
        <v>9</v>
      </c>
      <c r="H9" s="13" t="s">
        <v>131</v>
      </c>
      <c r="J9" s="2"/>
      <c r="K9" s="13" t="s">
        <v>7</v>
      </c>
      <c r="L9" s="13" t="s">
        <v>8</v>
      </c>
      <c r="M9" s="13" t="s">
        <v>9</v>
      </c>
      <c r="N9" s="13" t="s">
        <v>131</v>
      </c>
    </row>
    <row r="10" spans="2:14" x14ac:dyDescent="0.2">
      <c r="D10" s="2" t="s">
        <v>115</v>
      </c>
      <c r="E10" s="2">
        <v>138916</v>
      </c>
      <c r="F10" s="2">
        <v>136874</v>
      </c>
      <c r="G10" s="2"/>
      <c r="H10" s="2">
        <f>AVERAGE(E10:G10)</f>
        <v>137895</v>
      </c>
      <c r="J10" s="2" t="s">
        <v>115</v>
      </c>
      <c r="K10" s="16">
        <f>E10/1000</f>
        <v>138.916</v>
      </c>
      <c r="L10" s="16">
        <f t="shared" ref="L10:N10" si="0">F10/1000</f>
        <v>136.874</v>
      </c>
      <c r="M10" s="16"/>
      <c r="N10" s="16">
        <f t="shared" si="0"/>
        <v>137.89500000000001</v>
      </c>
    </row>
    <row r="11" spans="2:14" x14ac:dyDescent="0.2">
      <c r="D11" s="2" t="s">
        <v>116</v>
      </c>
      <c r="E11" s="2">
        <v>136046</v>
      </c>
      <c r="F11" s="2">
        <v>141927</v>
      </c>
      <c r="G11" s="2"/>
      <c r="H11" s="2">
        <f t="shared" ref="H11:H19" si="1">AVERAGE(E11:G11)</f>
        <v>138986.5</v>
      </c>
      <c r="J11" s="2" t="s">
        <v>116</v>
      </c>
      <c r="K11" s="16">
        <f t="shared" ref="K11:K19" si="2">E11/1000</f>
        <v>136.04599999999999</v>
      </c>
      <c r="L11" s="16">
        <f t="shared" ref="L11:L19" si="3">F11/1000</f>
        <v>141.92699999999999</v>
      </c>
      <c r="M11" s="16"/>
      <c r="N11" s="16">
        <f t="shared" ref="N11:N19" si="4">H11/1000</f>
        <v>138.98650000000001</v>
      </c>
    </row>
    <row r="12" spans="2:14" x14ac:dyDescent="0.2">
      <c r="D12" s="2" t="s">
        <v>132</v>
      </c>
      <c r="E12" s="2">
        <v>138980</v>
      </c>
      <c r="F12" s="2">
        <v>139173</v>
      </c>
      <c r="G12" s="2"/>
      <c r="H12" s="2">
        <f t="shared" si="1"/>
        <v>139076.5</v>
      </c>
      <c r="J12" s="2" t="s">
        <v>132</v>
      </c>
      <c r="K12" s="16">
        <f t="shared" si="2"/>
        <v>138.97999999999999</v>
      </c>
      <c r="L12" s="16">
        <f t="shared" si="3"/>
        <v>139.173</v>
      </c>
      <c r="M12" s="16"/>
      <c r="N12" s="16">
        <f t="shared" si="4"/>
        <v>139.07650000000001</v>
      </c>
    </row>
    <row r="13" spans="2:14" x14ac:dyDescent="0.2">
      <c r="D13" s="2" t="s">
        <v>117</v>
      </c>
      <c r="E13" s="2">
        <v>136999</v>
      </c>
      <c r="F13" s="2">
        <v>140952</v>
      </c>
      <c r="G13" s="2"/>
      <c r="H13" s="2">
        <f t="shared" si="1"/>
        <v>138975.5</v>
      </c>
      <c r="J13" s="2" t="s">
        <v>117</v>
      </c>
      <c r="K13" s="16">
        <f t="shared" si="2"/>
        <v>136.999</v>
      </c>
      <c r="L13" s="16">
        <f t="shared" si="3"/>
        <v>140.952</v>
      </c>
      <c r="M13" s="16"/>
      <c r="N13" s="16">
        <f t="shared" si="4"/>
        <v>138.97550000000001</v>
      </c>
    </row>
    <row r="14" spans="2:14" x14ac:dyDescent="0.2">
      <c r="D14" s="2" t="s">
        <v>118</v>
      </c>
      <c r="E14" s="2">
        <v>144032</v>
      </c>
      <c r="F14" s="2">
        <v>141094</v>
      </c>
      <c r="G14" s="2"/>
      <c r="H14" s="2">
        <f t="shared" si="1"/>
        <v>142563</v>
      </c>
      <c r="J14" s="2" t="s">
        <v>118</v>
      </c>
      <c r="K14" s="16">
        <f t="shared" si="2"/>
        <v>144.03200000000001</v>
      </c>
      <c r="L14" s="16">
        <f t="shared" si="3"/>
        <v>141.09399999999999</v>
      </c>
      <c r="M14" s="16"/>
      <c r="N14" s="16">
        <f t="shared" si="4"/>
        <v>142.56299999999999</v>
      </c>
    </row>
    <row r="15" spans="2:14" x14ac:dyDescent="0.2">
      <c r="D15" s="2" t="s">
        <v>133</v>
      </c>
      <c r="E15" s="2">
        <v>143966</v>
      </c>
      <c r="F15" s="2">
        <v>141009</v>
      </c>
      <c r="G15" s="2"/>
      <c r="H15" s="2">
        <f t="shared" si="1"/>
        <v>142487.5</v>
      </c>
      <c r="J15" s="2" t="s">
        <v>133</v>
      </c>
      <c r="K15" s="16">
        <f t="shared" si="2"/>
        <v>143.96600000000001</v>
      </c>
      <c r="L15" s="16">
        <f t="shared" si="3"/>
        <v>141.00899999999999</v>
      </c>
      <c r="M15" s="16"/>
      <c r="N15" s="16">
        <f t="shared" si="4"/>
        <v>142.48750000000001</v>
      </c>
    </row>
    <row r="16" spans="2:14" x14ac:dyDescent="0.2">
      <c r="D16" s="2" t="s">
        <v>134</v>
      </c>
      <c r="E16" s="2">
        <v>143873</v>
      </c>
      <c r="F16" s="2">
        <v>141980</v>
      </c>
      <c r="G16" s="2"/>
      <c r="H16" s="2">
        <f t="shared" si="1"/>
        <v>142926.5</v>
      </c>
      <c r="J16" s="2" t="s">
        <v>134</v>
      </c>
      <c r="K16" s="16">
        <f t="shared" si="2"/>
        <v>143.87299999999999</v>
      </c>
      <c r="L16" s="16">
        <f t="shared" si="3"/>
        <v>141.97999999999999</v>
      </c>
      <c r="M16" s="16"/>
      <c r="N16" s="16">
        <f t="shared" si="4"/>
        <v>142.9265</v>
      </c>
    </row>
    <row r="17" spans="2:16" x14ac:dyDescent="0.2">
      <c r="D17" s="2" t="s">
        <v>135</v>
      </c>
      <c r="E17" s="2">
        <v>138975</v>
      </c>
      <c r="F17" s="2">
        <v>145009</v>
      </c>
      <c r="G17" s="2"/>
      <c r="H17" s="2">
        <f t="shared" si="1"/>
        <v>141992</v>
      </c>
      <c r="J17" s="2" t="s">
        <v>135</v>
      </c>
      <c r="K17" s="16">
        <f t="shared" si="2"/>
        <v>138.97499999999999</v>
      </c>
      <c r="L17" s="16">
        <f t="shared" si="3"/>
        <v>145.00899999999999</v>
      </c>
      <c r="M17" s="16"/>
      <c r="N17" s="16">
        <f t="shared" si="4"/>
        <v>141.99199999999999</v>
      </c>
    </row>
    <row r="18" spans="2:16" x14ac:dyDescent="0.2">
      <c r="D18" s="2" t="s">
        <v>136</v>
      </c>
      <c r="E18" s="2">
        <v>144986</v>
      </c>
      <c r="F18" s="2">
        <v>146035</v>
      </c>
      <c r="G18" s="2"/>
      <c r="H18" s="2">
        <f t="shared" si="1"/>
        <v>145510.5</v>
      </c>
      <c r="J18" s="2" t="s">
        <v>136</v>
      </c>
      <c r="K18" s="16">
        <f t="shared" si="2"/>
        <v>144.98599999999999</v>
      </c>
      <c r="L18" s="16">
        <f t="shared" si="3"/>
        <v>146.035</v>
      </c>
      <c r="M18" s="16"/>
      <c r="N18" s="16">
        <f t="shared" si="4"/>
        <v>145.51050000000001</v>
      </c>
    </row>
    <row r="19" spans="2:16" x14ac:dyDescent="0.2">
      <c r="D19" s="2" t="s">
        <v>137</v>
      </c>
      <c r="E19" s="2">
        <v>148041</v>
      </c>
      <c r="F19" s="2">
        <v>146062</v>
      </c>
      <c r="G19" s="2"/>
      <c r="H19" s="2">
        <f t="shared" si="1"/>
        <v>147051.5</v>
      </c>
      <c r="J19" s="2" t="s">
        <v>137</v>
      </c>
      <c r="K19" s="16">
        <f t="shared" si="2"/>
        <v>148.041</v>
      </c>
      <c r="L19" s="16">
        <f t="shared" si="3"/>
        <v>146.06200000000001</v>
      </c>
      <c r="M19" s="16"/>
      <c r="N19" s="16">
        <f t="shared" si="4"/>
        <v>147.0515</v>
      </c>
    </row>
    <row r="25" spans="2:16" x14ac:dyDescent="0.2">
      <c r="B25" t="s">
        <v>75</v>
      </c>
      <c r="D25" t="s">
        <v>162</v>
      </c>
    </row>
    <row r="26" spans="2:16" x14ac:dyDescent="0.2">
      <c r="D26" t="s">
        <v>163</v>
      </c>
    </row>
    <row r="28" spans="2:16" x14ac:dyDescent="0.2">
      <c r="D28" t="s">
        <v>119</v>
      </c>
      <c r="E28" t="s">
        <v>1</v>
      </c>
      <c r="F28" t="s">
        <v>143</v>
      </c>
      <c r="K28" t="s">
        <v>98</v>
      </c>
      <c r="L28" t="s">
        <v>1</v>
      </c>
      <c r="M28" t="s">
        <v>143</v>
      </c>
    </row>
    <row r="29" spans="2:16" x14ac:dyDescent="0.2">
      <c r="D29" s="2"/>
      <c r="E29" s="13" t="s">
        <v>7</v>
      </c>
      <c r="F29" s="13" t="s">
        <v>8</v>
      </c>
      <c r="G29" s="13" t="s">
        <v>9</v>
      </c>
      <c r="H29" s="13" t="s">
        <v>160</v>
      </c>
      <c r="I29" s="13" t="s">
        <v>131</v>
      </c>
      <c r="K29" s="2"/>
      <c r="L29" s="13" t="s">
        <v>7</v>
      </c>
      <c r="M29" s="13" t="s">
        <v>8</v>
      </c>
      <c r="N29" s="13" t="s">
        <v>9</v>
      </c>
      <c r="O29" s="13" t="s">
        <v>160</v>
      </c>
      <c r="P29" s="13" t="s">
        <v>131</v>
      </c>
    </row>
    <row r="30" spans="2:16" x14ac:dyDescent="0.2">
      <c r="D30" s="2" t="s">
        <v>164</v>
      </c>
      <c r="E30" s="2">
        <v>128991</v>
      </c>
      <c r="F30" s="31">
        <v>313565</v>
      </c>
      <c r="G30" s="31">
        <v>291320</v>
      </c>
      <c r="H30" s="2">
        <v>127364</v>
      </c>
      <c r="I30" s="2"/>
      <c r="K30" s="2" t="s">
        <v>164</v>
      </c>
      <c r="L30" s="2">
        <f>E30/1000</f>
        <v>128.99100000000001</v>
      </c>
      <c r="M30" s="2"/>
      <c r="N30" s="2"/>
      <c r="O30" s="2">
        <f t="shared" ref="O30" si="5">H30/1000</f>
        <v>127.364</v>
      </c>
      <c r="P30" s="16">
        <f>AVERAGE(L30:O30)</f>
        <v>128.17750000000001</v>
      </c>
    </row>
    <row r="31" spans="2:16" x14ac:dyDescent="0.2">
      <c r="D31" s="2" t="s">
        <v>165</v>
      </c>
      <c r="E31" s="2">
        <v>129848</v>
      </c>
      <c r="F31" s="31">
        <v>296560</v>
      </c>
      <c r="G31" s="2">
        <v>133439</v>
      </c>
      <c r="H31" s="2">
        <v>133535</v>
      </c>
      <c r="I31" s="2"/>
      <c r="K31" s="2" t="s">
        <v>165</v>
      </c>
      <c r="L31" s="2">
        <f t="shared" ref="L31:L39" si="6">E31/1000</f>
        <v>129.84800000000001</v>
      </c>
      <c r="M31" s="2"/>
      <c r="N31" s="2">
        <f t="shared" ref="N31:N39" si="7">G31/1000</f>
        <v>133.43899999999999</v>
      </c>
      <c r="O31" s="2">
        <f t="shared" ref="O31:O39" si="8">H31/1000</f>
        <v>133.535</v>
      </c>
      <c r="P31" s="16">
        <f t="shared" ref="P31:P39" si="9">AVERAGE(L31:O31)</f>
        <v>132.274</v>
      </c>
    </row>
    <row r="32" spans="2:16" x14ac:dyDescent="0.2">
      <c r="D32" s="2" t="s">
        <v>166</v>
      </c>
      <c r="E32" s="31">
        <v>340570</v>
      </c>
      <c r="F32" s="2">
        <v>132021</v>
      </c>
      <c r="G32" s="2">
        <v>130491</v>
      </c>
      <c r="H32" s="31">
        <v>342237</v>
      </c>
      <c r="I32" s="2"/>
      <c r="K32" s="2" t="s">
        <v>166</v>
      </c>
      <c r="L32" s="2"/>
      <c r="M32" s="2">
        <f t="shared" ref="M32:M38" si="10">F32/1000</f>
        <v>132.02099999999999</v>
      </c>
      <c r="N32" s="2">
        <f t="shared" si="7"/>
        <v>130.49100000000001</v>
      </c>
      <c r="O32" s="2"/>
      <c r="P32" s="16">
        <f t="shared" si="9"/>
        <v>131.256</v>
      </c>
    </row>
    <row r="33" spans="2:16" x14ac:dyDescent="0.2">
      <c r="D33" s="2" t="s">
        <v>167</v>
      </c>
      <c r="E33" s="31">
        <v>218236</v>
      </c>
      <c r="F33" s="2">
        <v>134950</v>
      </c>
      <c r="G33" s="31">
        <v>294326</v>
      </c>
      <c r="H33" s="2">
        <v>135362</v>
      </c>
      <c r="I33" s="2"/>
      <c r="K33" s="2" t="s">
        <v>167</v>
      </c>
      <c r="L33" s="2"/>
      <c r="M33" s="2">
        <f t="shared" si="10"/>
        <v>134.94999999999999</v>
      </c>
      <c r="N33" s="2"/>
      <c r="O33" s="2">
        <f t="shared" si="8"/>
        <v>135.36199999999999</v>
      </c>
      <c r="P33" s="16">
        <f t="shared" si="9"/>
        <v>135.15600000000001</v>
      </c>
    </row>
    <row r="34" spans="2:16" x14ac:dyDescent="0.2">
      <c r="D34" s="2" t="s">
        <v>168</v>
      </c>
      <c r="E34" s="2">
        <v>126918</v>
      </c>
      <c r="F34" s="2">
        <v>137954</v>
      </c>
      <c r="G34" s="2">
        <v>140446</v>
      </c>
      <c r="H34" s="31">
        <v>331104</v>
      </c>
      <c r="I34" s="2"/>
      <c r="K34" s="2" t="s">
        <v>168</v>
      </c>
      <c r="L34" s="2">
        <f t="shared" si="6"/>
        <v>126.91800000000001</v>
      </c>
      <c r="M34" s="2">
        <f t="shared" si="10"/>
        <v>137.95400000000001</v>
      </c>
      <c r="N34" s="2">
        <f t="shared" si="7"/>
        <v>140.446</v>
      </c>
      <c r="O34" s="2"/>
      <c r="P34" s="16">
        <f t="shared" si="9"/>
        <v>135.10599999999999</v>
      </c>
    </row>
    <row r="35" spans="2:16" x14ac:dyDescent="0.2">
      <c r="D35" s="2" t="s">
        <v>169</v>
      </c>
      <c r="E35" s="2">
        <v>138012</v>
      </c>
      <c r="F35" s="2">
        <v>135969</v>
      </c>
      <c r="G35" s="2">
        <v>133552</v>
      </c>
      <c r="H35" s="2">
        <v>145680</v>
      </c>
      <c r="I35" s="2"/>
      <c r="K35" s="2" t="s">
        <v>169</v>
      </c>
      <c r="L35" s="2">
        <f t="shared" si="6"/>
        <v>138.012</v>
      </c>
      <c r="M35" s="2">
        <f t="shared" si="10"/>
        <v>135.96899999999999</v>
      </c>
      <c r="N35" s="2">
        <f t="shared" si="7"/>
        <v>133.55199999999999</v>
      </c>
      <c r="O35" s="2">
        <f t="shared" si="8"/>
        <v>145.68</v>
      </c>
      <c r="P35" s="16">
        <f t="shared" si="9"/>
        <v>138.30324999999999</v>
      </c>
    </row>
    <row r="36" spans="2:16" x14ac:dyDescent="0.2">
      <c r="D36" s="2" t="s">
        <v>170</v>
      </c>
      <c r="E36" s="2">
        <v>138932</v>
      </c>
      <c r="F36" s="2">
        <v>143953</v>
      </c>
      <c r="G36" s="2">
        <v>143577</v>
      </c>
      <c r="H36" s="31">
        <v>372165</v>
      </c>
      <c r="I36" s="2"/>
      <c r="K36" s="2" t="s">
        <v>170</v>
      </c>
      <c r="L36" s="2">
        <f t="shared" si="6"/>
        <v>138.93199999999999</v>
      </c>
      <c r="M36" s="2">
        <f t="shared" si="10"/>
        <v>143.953</v>
      </c>
      <c r="N36" s="2">
        <f t="shared" si="7"/>
        <v>143.577</v>
      </c>
      <c r="O36" s="2"/>
      <c r="P36" s="16">
        <f t="shared" si="9"/>
        <v>142.154</v>
      </c>
    </row>
    <row r="37" spans="2:16" x14ac:dyDescent="0.2">
      <c r="D37" s="2" t="s">
        <v>171</v>
      </c>
      <c r="E37" s="32">
        <v>224222</v>
      </c>
      <c r="F37" s="32">
        <v>377683</v>
      </c>
      <c r="G37" s="2">
        <v>138537</v>
      </c>
      <c r="H37" s="2">
        <v>145524</v>
      </c>
      <c r="I37" s="2"/>
      <c r="K37" s="2" t="s">
        <v>171</v>
      </c>
      <c r="L37" s="2"/>
      <c r="M37" s="2"/>
      <c r="N37" s="2">
        <f t="shared" si="7"/>
        <v>138.53700000000001</v>
      </c>
      <c r="O37" s="2">
        <f t="shared" si="8"/>
        <v>145.524</v>
      </c>
      <c r="P37" s="16">
        <f t="shared" si="9"/>
        <v>142.03050000000002</v>
      </c>
    </row>
    <row r="38" spans="2:16" x14ac:dyDescent="0.2">
      <c r="D38" s="2" t="s">
        <v>172</v>
      </c>
      <c r="E38" s="2">
        <v>138065</v>
      </c>
      <c r="F38" s="2">
        <v>144020</v>
      </c>
      <c r="G38" s="2">
        <v>146561</v>
      </c>
      <c r="H38" s="31">
        <v>404293</v>
      </c>
      <c r="I38" s="2"/>
      <c r="K38" s="2" t="s">
        <v>172</v>
      </c>
      <c r="L38" s="2">
        <f t="shared" si="6"/>
        <v>138.065</v>
      </c>
      <c r="M38" s="2">
        <f t="shared" si="10"/>
        <v>144.02000000000001</v>
      </c>
      <c r="N38" s="2">
        <f t="shared" si="7"/>
        <v>146.56100000000001</v>
      </c>
      <c r="O38" s="2"/>
      <c r="P38" s="16">
        <f t="shared" si="9"/>
        <v>142.88200000000003</v>
      </c>
    </row>
    <row r="39" spans="2:16" x14ac:dyDescent="0.2">
      <c r="D39" s="2" t="s">
        <v>173</v>
      </c>
      <c r="E39" s="2">
        <v>139973</v>
      </c>
      <c r="F39" s="31">
        <v>430966</v>
      </c>
      <c r="G39" s="2">
        <v>138616</v>
      </c>
      <c r="H39" s="2">
        <v>148529</v>
      </c>
      <c r="I39" s="2"/>
      <c r="K39" s="2" t="s">
        <v>173</v>
      </c>
      <c r="L39" s="2">
        <f t="shared" si="6"/>
        <v>139.97300000000001</v>
      </c>
      <c r="M39" s="2"/>
      <c r="N39" s="2">
        <f t="shared" si="7"/>
        <v>138.61600000000001</v>
      </c>
      <c r="O39" s="2">
        <f t="shared" si="8"/>
        <v>148.529</v>
      </c>
      <c r="P39" s="16">
        <f t="shared" si="9"/>
        <v>142.37266666666667</v>
      </c>
    </row>
    <row r="43" spans="2:16" x14ac:dyDescent="0.2">
      <c r="B43" t="s">
        <v>187</v>
      </c>
      <c r="E43" t="s">
        <v>175</v>
      </c>
      <c r="F43" t="s">
        <v>176</v>
      </c>
    </row>
    <row r="44" spans="2:16" x14ac:dyDescent="0.2">
      <c r="B44" t="s">
        <v>188</v>
      </c>
      <c r="D44" s="2" t="s">
        <v>164</v>
      </c>
      <c r="E44">
        <v>137.89500000000001</v>
      </c>
      <c r="F44">
        <v>128.17750000000001</v>
      </c>
    </row>
    <row r="45" spans="2:16" x14ac:dyDescent="0.2">
      <c r="B45" t="s">
        <v>189</v>
      </c>
      <c r="D45" s="2" t="s">
        <v>165</v>
      </c>
      <c r="E45">
        <v>138.98650000000001</v>
      </c>
      <c r="F45">
        <v>132.274</v>
      </c>
    </row>
    <row r="46" spans="2:16" x14ac:dyDescent="0.2">
      <c r="B46" t="s">
        <v>190</v>
      </c>
      <c r="D46" s="2" t="s">
        <v>166</v>
      </c>
      <c r="E46">
        <v>139.07650000000001</v>
      </c>
      <c r="F46">
        <v>131.256</v>
      </c>
    </row>
    <row r="47" spans="2:16" x14ac:dyDescent="0.2">
      <c r="B47" t="s">
        <v>191</v>
      </c>
      <c r="D47" s="2" t="s">
        <v>167</v>
      </c>
      <c r="E47">
        <v>138.97550000000001</v>
      </c>
      <c r="F47">
        <v>135.15600000000001</v>
      </c>
    </row>
    <row r="48" spans="2:16" x14ac:dyDescent="0.2">
      <c r="B48" t="s">
        <v>192</v>
      </c>
      <c r="D48" s="2" t="s">
        <v>168</v>
      </c>
      <c r="E48">
        <v>142.56299999999999</v>
      </c>
      <c r="F48">
        <v>135.10599999999999</v>
      </c>
    </row>
    <row r="49" spans="2:6" x14ac:dyDescent="0.2">
      <c r="B49" t="s">
        <v>193</v>
      </c>
      <c r="D49" s="2" t="s">
        <v>169</v>
      </c>
      <c r="E49">
        <v>142.48750000000001</v>
      </c>
      <c r="F49">
        <v>138.30324999999999</v>
      </c>
    </row>
    <row r="50" spans="2:6" x14ac:dyDescent="0.2">
      <c r="B50" t="s">
        <v>194</v>
      </c>
      <c r="D50" s="2" t="s">
        <v>170</v>
      </c>
      <c r="E50">
        <v>142.9265</v>
      </c>
      <c r="F50">
        <v>142.154</v>
      </c>
    </row>
    <row r="51" spans="2:6" x14ac:dyDescent="0.2">
      <c r="B51" t="s">
        <v>195</v>
      </c>
      <c r="D51" s="2" t="s">
        <v>171</v>
      </c>
      <c r="E51">
        <v>141.99199999999999</v>
      </c>
      <c r="F51">
        <v>142.03050000000002</v>
      </c>
    </row>
    <row r="52" spans="2:6" x14ac:dyDescent="0.2">
      <c r="B52" t="s">
        <v>196</v>
      </c>
      <c r="D52" s="2" t="s">
        <v>172</v>
      </c>
      <c r="E52">
        <v>145.51050000000001</v>
      </c>
      <c r="F52">
        <v>142.88200000000003</v>
      </c>
    </row>
    <row r="53" spans="2:6" x14ac:dyDescent="0.2">
      <c r="B53" t="s">
        <v>197</v>
      </c>
      <c r="D53" s="2" t="s">
        <v>173</v>
      </c>
      <c r="E53">
        <v>147.0515</v>
      </c>
      <c r="F53">
        <v>142.37266666666667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53"/>
  <sheetViews>
    <sheetView topLeftCell="A28" workbookViewId="0">
      <selection activeCell="L53" sqref="L53"/>
    </sheetView>
  </sheetViews>
  <sheetFormatPr baseColWidth="10" defaultRowHeight="16" x14ac:dyDescent="0.2"/>
  <sheetData>
    <row r="3" spans="2:15" x14ac:dyDescent="0.2">
      <c r="B3" s="24" t="s">
        <v>74</v>
      </c>
      <c r="D3" t="s">
        <v>120</v>
      </c>
    </row>
    <row r="4" spans="2:15" x14ac:dyDescent="0.2">
      <c r="D4" t="s">
        <v>145</v>
      </c>
    </row>
    <row r="5" spans="2:15" x14ac:dyDescent="0.2">
      <c r="D5" t="s">
        <v>119</v>
      </c>
      <c r="E5" t="s">
        <v>1</v>
      </c>
      <c r="F5" t="s">
        <v>143</v>
      </c>
      <c r="K5" t="s">
        <v>144</v>
      </c>
      <c r="L5" t="s">
        <v>1</v>
      </c>
      <c r="M5" t="s">
        <v>143</v>
      </c>
    </row>
    <row r="7" spans="2:15" x14ac:dyDescent="0.2">
      <c r="D7" s="2"/>
      <c r="E7" s="13" t="s">
        <v>7</v>
      </c>
      <c r="F7" s="13" t="s">
        <v>8</v>
      </c>
      <c r="G7" s="13" t="s">
        <v>9</v>
      </c>
      <c r="H7" s="13" t="s">
        <v>131</v>
      </c>
      <c r="K7" s="2"/>
      <c r="L7" s="13" t="s">
        <v>7</v>
      </c>
      <c r="M7" s="13" t="s">
        <v>8</v>
      </c>
      <c r="N7" s="13" t="s">
        <v>9</v>
      </c>
      <c r="O7" s="13" t="s">
        <v>131</v>
      </c>
    </row>
    <row r="8" spans="2:15" x14ac:dyDescent="0.2">
      <c r="D8" s="2" t="s">
        <v>121</v>
      </c>
      <c r="E8" s="2">
        <v>896374</v>
      </c>
      <c r="F8">
        <v>900219</v>
      </c>
      <c r="G8" s="2"/>
      <c r="H8" s="2">
        <f>AVERAGE(E8:G8)</f>
        <v>898296.5</v>
      </c>
      <c r="K8" s="2" t="s">
        <v>121</v>
      </c>
      <c r="L8" s="16">
        <f>E8/1000/60/60</f>
        <v>0.24899277777777779</v>
      </c>
      <c r="M8" s="16">
        <f>F8/1000/60/60</f>
        <v>0.25006083333333334</v>
      </c>
      <c r="N8" s="16"/>
      <c r="O8" s="16">
        <f>H8/1000/60/60</f>
        <v>0.24952680555555556</v>
      </c>
    </row>
    <row r="9" spans="2:15" x14ac:dyDescent="0.2">
      <c r="D9" s="2" t="s">
        <v>122</v>
      </c>
      <c r="E9" s="2">
        <v>3459500</v>
      </c>
      <c r="F9" s="2">
        <v>3581972</v>
      </c>
      <c r="G9" s="2"/>
      <c r="H9" s="2">
        <f t="shared" ref="H9:H17" si="0">AVERAGE(E9:G9)</f>
        <v>3520736</v>
      </c>
      <c r="K9" s="2" t="s">
        <v>122</v>
      </c>
      <c r="L9" s="16">
        <f t="shared" ref="L9:M16" si="1">E9/1000/60/60</f>
        <v>0.96097222222222223</v>
      </c>
      <c r="M9" s="16">
        <f t="shared" si="1"/>
        <v>0.99499222222222228</v>
      </c>
      <c r="N9" s="16"/>
      <c r="O9" s="16">
        <f t="shared" ref="O9:O16" si="2">H9/1000/60/60</f>
        <v>0.9779822222222222</v>
      </c>
    </row>
    <row r="10" spans="2:15" x14ac:dyDescent="0.2">
      <c r="D10" s="2" t="s">
        <v>123</v>
      </c>
      <c r="E10" s="2">
        <v>4521129</v>
      </c>
      <c r="F10" s="2">
        <v>4864012</v>
      </c>
      <c r="G10" s="2"/>
      <c r="H10" s="2">
        <f t="shared" si="0"/>
        <v>4692570.5</v>
      </c>
      <c r="K10" s="2" t="s">
        <v>123</v>
      </c>
      <c r="L10" s="16">
        <f t="shared" si="1"/>
        <v>1.2558691666666666</v>
      </c>
      <c r="M10" s="16">
        <f t="shared" si="1"/>
        <v>1.3511144444444443</v>
      </c>
      <c r="N10" s="16"/>
      <c r="O10" s="16">
        <f t="shared" si="2"/>
        <v>1.3034918055555555</v>
      </c>
    </row>
    <row r="11" spans="2:15" x14ac:dyDescent="0.2">
      <c r="D11" s="2" t="s">
        <v>124</v>
      </c>
      <c r="E11">
        <v>5434308</v>
      </c>
      <c r="F11" s="2">
        <v>5414438</v>
      </c>
      <c r="G11" s="2"/>
      <c r="H11" s="2">
        <f t="shared" si="0"/>
        <v>5424373</v>
      </c>
      <c r="K11" s="2" t="s">
        <v>124</v>
      </c>
      <c r="L11" s="16">
        <f t="shared" si="1"/>
        <v>1.50953</v>
      </c>
      <c r="M11" s="16">
        <f t="shared" si="1"/>
        <v>1.5040105555555556</v>
      </c>
      <c r="N11" s="16"/>
      <c r="O11" s="16">
        <f t="shared" si="2"/>
        <v>1.5067702777777778</v>
      </c>
    </row>
    <row r="12" spans="2:15" x14ac:dyDescent="0.2">
      <c r="D12" s="2" t="s">
        <v>125</v>
      </c>
      <c r="E12">
        <v>5568840</v>
      </c>
      <c r="F12" s="2">
        <v>5724801</v>
      </c>
      <c r="G12" s="2"/>
      <c r="H12" s="2">
        <f t="shared" si="0"/>
        <v>5646820.5</v>
      </c>
      <c r="K12" s="2" t="s">
        <v>125</v>
      </c>
      <c r="L12" s="16">
        <f t="shared" si="1"/>
        <v>1.5469000000000002</v>
      </c>
      <c r="M12" s="16">
        <f t="shared" si="1"/>
        <v>1.5902225000000001</v>
      </c>
      <c r="N12" s="16"/>
      <c r="O12" s="16">
        <f t="shared" si="2"/>
        <v>1.5685612499999999</v>
      </c>
    </row>
    <row r="13" spans="2:15" x14ac:dyDescent="0.2">
      <c r="D13" s="2" t="s">
        <v>138</v>
      </c>
      <c r="E13" s="2">
        <v>6134221</v>
      </c>
      <c r="F13" s="2">
        <v>5439309</v>
      </c>
      <c r="G13" s="2"/>
      <c r="H13" s="2">
        <f t="shared" si="0"/>
        <v>5786765</v>
      </c>
      <c r="K13" s="2" t="s">
        <v>138</v>
      </c>
      <c r="L13" s="16">
        <f t="shared" si="1"/>
        <v>1.7039502777777777</v>
      </c>
      <c r="M13" s="16">
        <f t="shared" si="1"/>
        <v>1.5109191666666668</v>
      </c>
      <c r="N13" s="16"/>
      <c r="O13" s="16">
        <f t="shared" si="2"/>
        <v>1.6074347222222223</v>
      </c>
    </row>
    <row r="14" spans="2:15" x14ac:dyDescent="0.2">
      <c r="D14" s="2" t="s">
        <v>139</v>
      </c>
      <c r="E14" s="2">
        <v>5921988</v>
      </c>
      <c r="F14" s="2">
        <v>6274201</v>
      </c>
      <c r="G14" s="2"/>
      <c r="H14" s="2">
        <f t="shared" si="0"/>
        <v>6098094.5</v>
      </c>
      <c r="K14" s="2" t="s">
        <v>139</v>
      </c>
      <c r="L14" s="16">
        <f t="shared" si="1"/>
        <v>1.6449966666666669</v>
      </c>
      <c r="M14" s="16">
        <f t="shared" si="1"/>
        <v>1.7428336111111109</v>
      </c>
      <c r="N14" s="16"/>
      <c r="O14" s="16">
        <f t="shared" si="2"/>
        <v>1.6939151388888891</v>
      </c>
    </row>
    <row r="15" spans="2:15" x14ac:dyDescent="0.2">
      <c r="D15" s="2" t="s">
        <v>140</v>
      </c>
      <c r="E15" s="2">
        <v>6316674</v>
      </c>
      <c r="F15" s="2">
        <v>6354691</v>
      </c>
      <c r="G15" s="2"/>
      <c r="H15" s="2">
        <f t="shared" si="0"/>
        <v>6335682.5</v>
      </c>
      <c r="K15" s="2" t="s">
        <v>140</v>
      </c>
      <c r="L15" s="16">
        <f t="shared" si="1"/>
        <v>1.7546316666666668</v>
      </c>
      <c r="M15" s="16">
        <f t="shared" si="1"/>
        <v>1.7651919444444444</v>
      </c>
      <c r="N15" s="16"/>
      <c r="O15" s="16">
        <f t="shared" si="2"/>
        <v>1.7599118055555556</v>
      </c>
    </row>
    <row r="16" spans="2:15" x14ac:dyDescent="0.2">
      <c r="D16" s="2" t="s">
        <v>141</v>
      </c>
      <c r="E16" s="2">
        <v>6442108</v>
      </c>
      <c r="F16" s="2">
        <v>6776283</v>
      </c>
      <c r="G16" s="2"/>
      <c r="H16" s="2">
        <f t="shared" si="0"/>
        <v>6609195.5</v>
      </c>
      <c r="K16" s="2" t="s">
        <v>141</v>
      </c>
      <c r="L16" s="16">
        <f t="shared" si="1"/>
        <v>1.7894744444444444</v>
      </c>
      <c r="M16" s="16">
        <f t="shared" si="1"/>
        <v>1.8823008333333333</v>
      </c>
      <c r="N16" s="16"/>
      <c r="O16" s="16">
        <f t="shared" si="2"/>
        <v>1.8358876388888887</v>
      </c>
    </row>
    <row r="17" spans="2:16" x14ac:dyDescent="0.2">
      <c r="D17" s="2" t="s">
        <v>142</v>
      </c>
      <c r="E17" s="2">
        <v>6203042</v>
      </c>
      <c r="F17" s="2">
        <v>6236921</v>
      </c>
      <c r="G17" s="2"/>
      <c r="H17" s="2">
        <f t="shared" si="0"/>
        <v>6219981.5</v>
      </c>
      <c r="K17" s="2" t="s">
        <v>142</v>
      </c>
      <c r="L17" s="16">
        <f>E17/1000/60/60</f>
        <v>1.7230672222222223</v>
      </c>
      <c r="M17" s="16">
        <f>F17/1000/60/60</f>
        <v>1.7324780555555557</v>
      </c>
      <c r="N17" s="16"/>
      <c r="O17" s="16">
        <f>H17/1000/60/60</f>
        <v>1.727772638888889</v>
      </c>
    </row>
    <row r="23" spans="2:16" x14ac:dyDescent="0.2">
      <c r="B23" s="24" t="s">
        <v>75</v>
      </c>
      <c r="D23" t="s">
        <v>148</v>
      </c>
    </row>
    <row r="24" spans="2:16" x14ac:dyDescent="0.2">
      <c r="D24" t="s">
        <v>149</v>
      </c>
    </row>
    <row r="25" spans="2:16" x14ac:dyDescent="0.2">
      <c r="D25" t="s">
        <v>119</v>
      </c>
      <c r="E25" t="s">
        <v>1</v>
      </c>
      <c r="F25" t="s">
        <v>143</v>
      </c>
      <c r="K25" t="s">
        <v>161</v>
      </c>
      <c r="L25" t="s">
        <v>1</v>
      </c>
      <c r="M25" t="s">
        <v>143</v>
      </c>
    </row>
    <row r="26" spans="2:16" x14ac:dyDescent="0.2">
      <c r="D26" s="2"/>
      <c r="E26" s="13" t="s">
        <v>7</v>
      </c>
      <c r="F26" s="13" t="s">
        <v>8</v>
      </c>
      <c r="G26" s="13" t="s">
        <v>9</v>
      </c>
      <c r="H26" s="13" t="s">
        <v>160</v>
      </c>
      <c r="I26" s="13" t="s">
        <v>131</v>
      </c>
      <c r="K26" s="2"/>
      <c r="L26" s="13" t="s">
        <v>7</v>
      </c>
      <c r="M26" s="13" t="s">
        <v>8</v>
      </c>
      <c r="N26" s="13" t="s">
        <v>9</v>
      </c>
      <c r="O26" s="13" t="s">
        <v>160</v>
      </c>
      <c r="P26" s="13" t="s">
        <v>131</v>
      </c>
    </row>
    <row r="27" spans="2:16" x14ac:dyDescent="0.2">
      <c r="D27" s="2" t="s">
        <v>150</v>
      </c>
      <c r="E27" s="2">
        <v>861060</v>
      </c>
      <c r="F27">
        <v>886165</v>
      </c>
      <c r="G27" s="31">
        <v>2046914</v>
      </c>
      <c r="H27" s="2">
        <v>908300</v>
      </c>
      <c r="I27" s="2"/>
      <c r="K27" s="2" t="s">
        <v>150</v>
      </c>
      <c r="L27" s="16">
        <f>E27/1000/60/60</f>
        <v>0.23918333333333333</v>
      </c>
      <c r="M27" s="16">
        <f t="shared" ref="M27:O27" si="3">F27/1000/60/60</f>
        <v>0.24615694444444444</v>
      </c>
      <c r="N27" s="16"/>
      <c r="O27" s="16">
        <f t="shared" si="3"/>
        <v>0.25230555555555551</v>
      </c>
      <c r="P27" s="16">
        <f>AVERAGE(L27:O27)</f>
        <v>0.24588194444444444</v>
      </c>
    </row>
    <row r="28" spans="2:16" x14ac:dyDescent="0.2">
      <c r="D28" s="2" t="s">
        <v>151</v>
      </c>
      <c r="E28" s="2">
        <v>1963689</v>
      </c>
      <c r="F28" s="2">
        <v>1956608</v>
      </c>
      <c r="G28" s="2">
        <v>1957688</v>
      </c>
      <c r="H28" s="31">
        <v>3054681</v>
      </c>
      <c r="I28" s="2"/>
      <c r="K28" s="2" t="s">
        <v>151</v>
      </c>
      <c r="L28" s="16">
        <f t="shared" ref="L28:L36" si="4">E28/1000/60/60</f>
        <v>0.54546916666666667</v>
      </c>
      <c r="M28" s="16">
        <f t="shared" ref="M28:M36" si="5">F28/1000/60/60</f>
        <v>0.54350222222222222</v>
      </c>
      <c r="N28" s="16">
        <f t="shared" ref="N28:N36" si="6">G28/1000/60/60</f>
        <v>0.5438022222222223</v>
      </c>
      <c r="O28" s="16"/>
      <c r="P28" s="16">
        <f t="shared" ref="P28:P36" si="7">AVERAGE(L28:O28)</f>
        <v>0.54425787037037043</v>
      </c>
    </row>
    <row r="29" spans="2:16" x14ac:dyDescent="0.2">
      <c r="D29" s="2" t="s">
        <v>152</v>
      </c>
      <c r="E29" s="2">
        <v>3385545</v>
      </c>
      <c r="F29" s="2">
        <v>3353277</v>
      </c>
      <c r="G29" s="2">
        <v>3276036</v>
      </c>
      <c r="H29" s="31">
        <v>4987974</v>
      </c>
      <c r="I29" s="2"/>
      <c r="K29" s="2" t="s">
        <v>152</v>
      </c>
      <c r="L29" s="16">
        <f t="shared" si="4"/>
        <v>0.94042916666666665</v>
      </c>
      <c r="M29" s="16">
        <f t="shared" si="5"/>
        <v>0.93146583333333344</v>
      </c>
      <c r="N29" s="16">
        <f t="shared" si="6"/>
        <v>0.91000999999999999</v>
      </c>
      <c r="O29" s="16"/>
      <c r="P29" s="16">
        <f t="shared" si="7"/>
        <v>0.92730166666666669</v>
      </c>
    </row>
    <row r="30" spans="2:16" x14ac:dyDescent="0.2">
      <c r="D30" s="2" t="s">
        <v>153</v>
      </c>
      <c r="E30">
        <v>3926216</v>
      </c>
      <c r="F30" s="2">
        <v>3926480</v>
      </c>
      <c r="G30" s="2">
        <v>4045115</v>
      </c>
      <c r="H30" s="31">
        <v>5578580</v>
      </c>
      <c r="I30" s="2"/>
      <c r="K30" s="2" t="s">
        <v>153</v>
      </c>
      <c r="L30" s="16">
        <f t="shared" si="4"/>
        <v>1.0906155555555554</v>
      </c>
      <c r="M30" s="16">
        <f t="shared" si="5"/>
        <v>1.0906888888888888</v>
      </c>
      <c r="N30" s="16">
        <f t="shared" si="6"/>
        <v>1.1236430555555554</v>
      </c>
      <c r="O30" s="16"/>
      <c r="P30" s="16">
        <f t="shared" si="7"/>
        <v>1.1016491666666666</v>
      </c>
    </row>
    <row r="31" spans="2:16" x14ac:dyDescent="0.2">
      <c r="D31" s="2" t="s">
        <v>154</v>
      </c>
      <c r="E31">
        <v>4285441</v>
      </c>
      <c r="F31" s="31">
        <v>6059850</v>
      </c>
      <c r="G31" s="2">
        <v>4336827</v>
      </c>
      <c r="H31" s="2">
        <v>4257039</v>
      </c>
      <c r="I31" s="2"/>
      <c r="K31" s="2" t="s">
        <v>154</v>
      </c>
      <c r="L31" s="16">
        <f t="shared" si="4"/>
        <v>1.1904002777777776</v>
      </c>
      <c r="M31" s="16"/>
      <c r="N31" s="16">
        <f t="shared" si="6"/>
        <v>1.2046741666666667</v>
      </c>
      <c r="O31" s="16">
        <f t="shared" ref="O31:O36" si="8">H31/1000/60/60</f>
        <v>1.1825108333333332</v>
      </c>
      <c r="P31" s="16">
        <f t="shared" si="7"/>
        <v>1.1925284259259257</v>
      </c>
    </row>
    <row r="32" spans="2:16" x14ac:dyDescent="0.2">
      <c r="D32" s="2" t="s">
        <v>155</v>
      </c>
      <c r="E32" s="2">
        <v>4444593</v>
      </c>
      <c r="F32" s="31">
        <v>5848312</v>
      </c>
      <c r="G32" s="2">
        <v>4430967</v>
      </c>
      <c r="H32" s="2">
        <v>4506926</v>
      </c>
      <c r="I32" s="2"/>
      <c r="K32" s="2" t="s">
        <v>155</v>
      </c>
      <c r="L32" s="16">
        <f t="shared" si="4"/>
        <v>1.2346091666666665</v>
      </c>
      <c r="M32" s="16"/>
      <c r="N32" s="16">
        <f t="shared" si="6"/>
        <v>1.2308241666666666</v>
      </c>
      <c r="O32" s="16">
        <f t="shared" si="8"/>
        <v>1.2519238888888891</v>
      </c>
      <c r="P32" s="16">
        <f t="shared" si="7"/>
        <v>1.2391190740740743</v>
      </c>
    </row>
    <row r="33" spans="2:16" x14ac:dyDescent="0.2">
      <c r="D33" s="2" t="s">
        <v>156</v>
      </c>
      <c r="E33" s="2">
        <v>4569778</v>
      </c>
      <c r="F33" s="2">
        <v>4690090</v>
      </c>
      <c r="G33" s="2">
        <v>4692118</v>
      </c>
      <c r="H33" s="2">
        <v>4590763</v>
      </c>
      <c r="I33" s="2"/>
      <c r="K33" s="2" t="s">
        <v>156</v>
      </c>
      <c r="L33" s="16">
        <f t="shared" si="4"/>
        <v>1.269382777777778</v>
      </c>
      <c r="M33" s="16">
        <f t="shared" si="5"/>
        <v>1.3028027777777778</v>
      </c>
      <c r="N33" s="16">
        <f t="shared" si="6"/>
        <v>1.3033661111111112</v>
      </c>
      <c r="O33" s="16">
        <f t="shared" si="8"/>
        <v>1.2752119444444443</v>
      </c>
      <c r="P33" s="16">
        <f t="shared" si="7"/>
        <v>1.2876909027777776</v>
      </c>
    </row>
    <row r="34" spans="2:16" x14ac:dyDescent="0.2">
      <c r="D34" s="2" t="s">
        <v>157</v>
      </c>
      <c r="E34" s="2">
        <v>4661807</v>
      </c>
      <c r="F34" s="2">
        <v>4744582</v>
      </c>
      <c r="G34" s="2">
        <v>4683619</v>
      </c>
      <c r="H34" s="2">
        <v>4756044</v>
      </c>
      <c r="I34" s="2"/>
      <c r="K34" s="2" t="s">
        <v>157</v>
      </c>
      <c r="L34" s="16">
        <f t="shared" si="4"/>
        <v>1.2949463888888888</v>
      </c>
      <c r="M34" s="16">
        <f t="shared" si="5"/>
        <v>1.3179394444444446</v>
      </c>
      <c r="N34" s="16">
        <f t="shared" si="6"/>
        <v>1.3010052777777779</v>
      </c>
      <c r="O34" s="16">
        <f t="shared" si="8"/>
        <v>1.3211233333333332</v>
      </c>
      <c r="P34" s="16">
        <f t="shared" si="7"/>
        <v>1.3087536111111111</v>
      </c>
    </row>
    <row r="35" spans="2:16" x14ac:dyDescent="0.2">
      <c r="D35" s="2" t="s">
        <v>158</v>
      </c>
      <c r="E35" s="2">
        <v>4756946</v>
      </c>
      <c r="F35" s="2">
        <v>4735031</v>
      </c>
      <c r="G35" s="2">
        <v>4771752</v>
      </c>
      <c r="H35" s="2">
        <v>4815883</v>
      </c>
      <c r="I35" s="2"/>
      <c r="K35" s="2" t="s">
        <v>158</v>
      </c>
      <c r="L35" s="16">
        <f t="shared" si="4"/>
        <v>1.3213738888888888</v>
      </c>
      <c r="M35" s="16">
        <f t="shared" si="5"/>
        <v>1.3152863888888888</v>
      </c>
      <c r="N35" s="16">
        <f t="shared" si="6"/>
        <v>1.3254866666666667</v>
      </c>
      <c r="O35" s="16">
        <f t="shared" si="8"/>
        <v>1.3377452777777776</v>
      </c>
      <c r="P35" s="16">
        <f t="shared" si="7"/>
        <v>1.3249730555555554</v>
      </c>
    </row>
    <row r="36" spans="2:16" x14ac:dyDescent="0.2">
      <c r="D36" s="2" t="s">
        <v>159</v>
      </c>
      <c r="E36" s="2">
        <v>4908521</v>
      </c>
      <c r="F36" s="2">
        <v>4787420</v>
      </c>
      <c r="G36" s="2">
        <v>4809731</v>
      </c>
      <c r="H36" s="2">
        <v>4823646</v>
      </c>
      <c r="I36" s="2"/>
      <c r="K36" s="2" t="s">
        <v>159</v>
      </c>
      <c r="L36" s="16">
        <f t="shared" si="4"/>
        <v>1.3634780555555557</v>
      </c>
      <c r="M36" s="16">
        <f t="shared" si="5"/>
        <v>1.329838888888889</v>
      </c>
      <c r="N36" s="16">
        <f t="shared" si="6"/>
        <v>1.3360363888888889</v>
      </c>
      <c r="O36" s="16">
        <f t="shared" si="8"/>
        <v>1.3399016666666665</v>
      </c>
      <c r="P36" s="16">
        <f t="shared" si="7"/>
        <v>1.3423137500000002</v>
      </c>
    </row>
    <row r="43" spans="2:16" x14ac:dyDescent="0.2">
      <c r="E43" t="s">
        <v>175</v>
      </c>
      <c r="F43" t="s">
        <v>176</v>
      </c>
      <c r="I43" t="s">
        <v>187</v>
      </c>
    </row>
    <row r="44" spans="2:16" x14ac:dyDescent="0.2">
      <c r="B44" t="s">
        <v>177</v>
      </c>
      <c r="D44" s="2" t="s">
        <v>150</v>
      </c>
      <c r="E44">
        <v>0.24952680555555556</v>
      </c>
      <c r="F44">
        <v>0.24588194444444444</v>
      </c>
      <c r="I44" t="s">
        <v>177</v>
      </c>
    </row>
    <row r="45" spans="2:16" x14ac:dyDescent="0.2">
      <c r="B45" t="s">
        <v>178</v>
      </c>
      <c r="D45" s="2" t="s">
        <v>151</v>
      </c>
      <c r="E45">
        <v>0.9779822222222222</v>
      </c>
      <c r="F45">
        <v>0.54425787037037043</v>
      </c>
      <c r="I45" t="s">
        <v>178</v>
      </c>
    </row>
    <row r="46" spans="2:16" x14ac:dyDescent="0.2">
      <c r="B46" t="s">
        <v>179</v>
      </c>
      <c r="D46" s="2" t="s">
        <v>152</v>
      </c>
      <c r="E46">
        <v>1.3034918055555555</v>
      </c>
      <c r="F46">
        <v>0.92730166666666669</v>
      </c>
      <c r="I46" t="s">
        <v>179</v>
      </c>
    </row>
    <row r="47" spans="2:16" x14ac:dyDescent="0.2">
      <c r="B47" t="s">
        <v>180</v>
      </c>
      <c r="D47" s="2" t="s">
        <v>153</v>
      </c>
      <c r="E47">
        <v>1.5067702777777778</v>
      </c>
      <c r="F47">
        <v>1.1016491666666666</v>
      </c>
      <c r="I47" t="s">
        <v>180</v>
      </c>
    </row>
    <row r="48" spans="2:16" x14ac:dyDescent="0.2">
      <c r="B48" t="s">
        <v>181</v>
      </c>
      <c r="D48" s="2" t="s">
        <v>154</v>
      </c>
      <c r="E48">
        <v>1.5685612499999999</v>
      </c>
      <c r="F48">
        <v>1.1925284259259257</v>
      </c>
      <c r="I48" t="s">
        <v>181</v>
      </c>
    </row>
    <row r="49" spans="2:9" x14ac:dyDescent="0.2">
      <c r="B49" t="s">
        <v>182</v>
      </c>
      <c r="D49" s="2" t="s">
        <v>155</v>
      </c>
      <c r="E49">
        <v>1.6074347222222223</v>
      </c>
      <c r="F49">
        <v>1.2391190740740743</v>
      </c>
      <c r="I49" t="s">
        <v>182</v>
      </c>
    </row>
    <row r="50" spans="2:9" x14ac:dyDescent="0.2">
      <c r="B50" t="s">
        <v>183</v>
      </c>
      <c r="D50" s="2" t="s">
        <v>156</v>
      </c>
      <c r="E50">
        <v>1.6939151388888891</v>
      </c>
      <c r="F50">
        <v>1.2876909027777776</v>
      </c>
      <c r="I50" t="s">
        <v>183</v>
      </c>
    </row>
    <row r="51" spans="2:9" x14ac:dyDescent="0.2">
      <c r="B51" t="s">
        <v>184</v>
      </c>
      <c r="D51" s="2" t="s">
        <v>157</v>
      </c>
      <c r="E51">
        <v>1.7599118055555556</v>
      </c>
      <c r="F51">
        <v>1.3087536111111111</v>
      </c>
      <c r="I51" t="s">
        <v>184</v>
      </c>
    </row>
    <row r="52" spans="2:9" x14ac:dyDescent="0.2">
      <c r="B52" t="s">
        <v>185</v>
      </c>
      <c r="D52" s="2" t="s">
        <v>158</v>
      </c>
      <c r="E52">
        <v>1.8358876388888887</v>
      </c>
      <c r="F52">
        <v>1.3249730555555554</v>
      </c>
      <c r="I52" t="s">
        <v>185</v>
      </c>
    </row>
    <row r="53" spans="2:9" x14ac:dyDescent="0.2">
      <c r="B53" t="s">
        <v>186</v>
      </c>
      <c r="D53" s="2" t="s">
        <v>159</v>
      </c>
      <c r="E53">
        <v>1.727772638888889</v>
      </c>
      <c r="F53">
        <v>1.3423137500000002</v>
      </c>
      <c r="I53" t="s">
        <v>186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6"/>
  <sheetViews>
    <sheetView tabSelected="1" topLeftCell="B148" workbookViewId="0">
      <selection activeCell="I163" sqref="I163"/>
    </sheetView>
  </sheetViews>
  <sheetFormatPr baseColWidth="10" defaultRowHeight="16" x14ac:dyDescent="0.2"/>
  <cols>
    <col min="2" max="2" width="14.5" customWidth="1"/>
    <col min="3" max="3" width="11.1640625" bestFit="1" customWidth="1"/>
    <col min="4" max="4" width="14.6640625" customWidth="1"/>
    <col min="5" max="5" width="11.1640625" bestFit="1" customWidth="1"/>
    <col min="6" max="8" width="11.1640625" customWidth="1"/>
  </cols>
  <sheetData>
    <row r="1" spans="1:17" x14ac:dyDescent="0.2">
      <c r="A1" s="2" t="s">
        <v>5</v>
      </c>
      <c r="B1" s="2" t="s">
        <v>2</v>
      </c>
      <c r="C1" s="2" t="s">
        <v>3</v>
      </c>
      <c r="F1" t="s">
        <v>16</v>
      </c>
    </row>
    <row r="2" spans="1:17" x14ac:dyDescent="0.2">
      <c r="A2" s="2" t="s">
        <v>4</v>
      </c>
      <c r="B2" s="7">
        <v>17876290</v>
      </c>
      <c r="C2" s="7">
        <v>480093705</v>
      </c>
    </row>
    <row r="3" spans="1:17" x14ac:dyDescent="0.2">
      <c r="A3" s="15"/>
      <c r="B3" s="23"/>
      <c r="C3" s="23"/>
    </row>
    <row r="4" spans="1:17" x14ac:dyDescent="0.2">
      <c r="B4" s="24" t="s">
        <v>74</v>
      </c>
      <c r="C4" s="24"/>
      <c r="D4" t="s">
        <v>70</v>
      </c>
    </row>
    <row r="5" spans="1:17" x14ac:dyDescent="0.2">
      <c r="D5" s="37" t="s">
        <v>13</v>
      </c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</row>
    <row r="6" spans="1:17" x14ac:dyDescent="0.2">
      <c r="D6" s="2"/>
      <c r="E6" s="37" t="s">
        <v>0</v>
      </c>
      <c r="F6" s="37"/>
      <c r="G6" s="37"/>
      <c r="H6" s="37"/>
      <c r="I6" s="37" t="s">
        <v>1</v>
      </c>
      <c r="J6" s="37"/>
      <c r="K6" s="37"/>
      <c r="L6" s="37"/>
      <c r="M6" s="37" t="s">
        <v>6</v>
      </c>
      <c r="N6" s="37"/>
      <c r="O6" s="37"/>
      <c r="P6" s="37"/>
    </row>
    <row r="7" spans="1:17" x14ac:dyDescent="0.2">
      <c r="D7" s="2" t="s">
        <v>2</v>
      </c>
      <c r="E7" s="3" t="s">
        <v>7</v>
      </c>
      <c r="F7" s="3" t="s">
        <v>8</v>
      </c>
      <c r="G7" s="3" t="s">
        <v>9</v>
      </c>
      <c r="H7" s="3" t="s">
        <v>10</v>
      </c>
      <c r="I7" s="3" t="s">
        <v>7</v>
      </c>
      <c r="J7" s="3" t="s">
        <v>8</v>
      </c>
      <c r="K7" s="3" t="s">
        <v>9</v>
      </c>
      <c r="L7" s="3" t="s">
        <v>11</v>
      </c>
      <c r="M7" s="3" t="s">
        <v>7</v>
      </c>
      <c r="N7" s="3" t="s">
        <v>8</v>
      </c>
      <c r="O7" s="3" t="s">
        <v>9</v>
      </c>
      <c r="P7" s="3" t="s">
        <v>12</v>
      </c>
      <c r="Q7" s="1"/>
    </row>
    <row r="8" spans="1:17" x14ac:dyDescent="0.2">
      <c r="D8" s="2">
        <v>2</v>
      </c>
      <c r="E8" s="2">
        <v>10875720</v>
      </c>
      <c r="F8" s="2">
        <v>10156288</v>
      </c>
      <c r="G8" s="2"/>
      <c r="H8" s="2">
        <f>AVERAGE(E8:G8)</f>
        <v>10516004</v>
      </c>
      <c r="I8" s="2"/>
      <c r="J8" s="2"/>
      <c r="K8" s="2"/>
      <c r="L8" s="2"/>
      <c r="M8" s="2"/>
      <c r="N8" s="2"/>
      <c r="O8" s="2"/>
      <c r="P8" s="2"/>
    </row>
    <row r="9" spans="1:17" x14ac:dyDescent="0.2">
      <c r="D9" s="2">
        <v>4</v>
      </c>
      <c r="E9" s="2">
        <v>4780236</v>
      </c>
      <c r="F9" s="2">
        <v>4751714</v>
      </c>
      <c r="G9" s="2"/>
      <c r="H9" s="2">
        <f t="shared" ref="H9:H11" si="0">AVERAGE(E9:G9)</f>
        <v>4765975</v>
      </c>
      <c r="I9" s="2">
        <v>6650744</v>
      </c>
      <c r="J9" s="2">
        <v>7240616</v>
      </c>
      <c r="K9" s="2"/>
      <c r="L9" s="2">
        <f t="shared" ref="L9:L11" si="1">AVERAGE(I9:K9)</f>
        <v>6945680</v>
      </c>
      <c r="M9" s="2">
        <v>9316105</v>
      </c>
      <c r="N9" s="2">
        <v>9714545</v>
      </c>
      <c r="O9" s="2"/>
      <c r="P9" s="2">
        <f t="shared" ref="P9:P11" si="2">AVERAGE(M9:O9)</f>
        <v>9515325</v>
      </c>
    </row>
    <row r="10" spans="1:17" x14ac:dyDescent="0.2">
      <c r="D10" s="2">
        <v>8</v>
      </c>
      <c r="E10" s="2">
        <v>2400672</v>
      </c>
      <c r="F10" s="2">
        <v>2419512</v>
      </c>
      <c r="G10" s="2"/>
      <c r="H10" s="2">
        <f t="shared" si="0"/>
        <v>2410092</v>
      </c>
      <c r="I10" s="2">
        <v>3710089</v>
      </c>
      <c r="J10" s="2">
        <v>3581304</v>
      </c>
      <c r="K10" s="2"/>
      <c r="L10" s="2">
        <f t="shared" si="1"/>
        <v>3645696.5</v>
      </c>
      <c r="M10" s="2">
        <v>5040738</v>
      </c>
      <c r="N10" s="2">
        <v>4915933</v>
      </c>
      <c r="O10" s="2"/>
      <c r="P10" s="2">
        <f t="shared" si="2"/>
        <v>4978335.5</v>
      </c>
    </row>
    <row r="11" spans="1:17" x14ac:dyDescent="0.2">
      <c r="D11" s="2">
        <v>16</v>
      </c>
      <c r="E11" s="2">
        <v>1480046</v>
      </c>
      <c r="F11" s="2">
        <v>1582952</v>
      </c>
      <c r="G11" s="2"/>
      <c r="H11" s="2">
        <f t="shared" si="0"/>
        <v>1531499</v>
      </c>
      <c r="I11" s="2">
        <v>2238449</v>
      </c>
      <c r="J11" s="2">
        <v>2333336</v>
      </c>
      <c r="K11" s="2"/>
      <c r="L11" s="2">
        <f t="shared" si="1"/>
        <v>2285892.5</v>
      </c>
      <c r="M11" s="2">
        <v>3204067</v>
      </c>
      <c r="N11" s="2">
        <v>3144984</v>
      </c>
      <c r="O11" s="2"/>
      <c r="P11" s="2">
        <f t="shared" si="2"/>
        <v>3174525.5</v>
      </c>
    </row>
    <row r="12" spans="1:17" x14ac:dyDescent="0.2">
      <c r="D12" s="9" t="s">
        <v>17</v>
      </c>
    </row>
    <row r="13" spans="1:17" x14ac:dyDescent="0.2">
      <c r="D13" s="9" t="s">
        <v>18</v>
      </c>
    </row>
    <row r="16" spans="1:17" x14ac:dyDescent="0.2">
      <c r="D16" t="s">
        <v>71</v>
      </c>
      <c r="G16" t="s">
        <v>102</v>
      </c>
    </row>
    <row r="17" spans="4:16" x14ac:dyDescent="0.2">
      <c r="D17" s="38" t="s">
        <v>14</v>
      </c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</row>
    <row r="18" spans="4:16" x14ac:dyDescent="0.2">
      <c r="D18" s="4" t="s">
        <v>15</v>
      </c>
      <c r="E18" s="38" t="s">
        <v>0</v>
      </c>
      <c r="F18" s="38"/>
      <c r="G18" s="38"/>
      <c r="H18" s="38"/>
      <c r="I18" s="38" t="s">
        <v>1</v>
      </c>
      <c r="J18" s="38"/>
      <c r="K18" s="38"/>
      <c r="L18" s="38"/>
      <c r="M18" s="38" t="s">
        <v>6</v>
      </c>
      <c r="N18" s="38"/>
      <c r="O18" s="38"/>
      <c r="P18" s="38"/>
    </row>
    <row r="19" spans="4:16" x14ac:dyDescent="0.2">
      <c r="D19" s="4" t="s">
        <v>2</v>
      </c>
      <c r="E19" s="5" t="s">
        <v>7</v>
      </c>
      <c r="F19" s="5" t="s">
        <v>8</v>
      </c>
      <c r="G19" s="5" t="s">
        <v>9</v>
      </c>
      <c r="H19" s="17" t="s">
        <v>0</v>
      </c>
      <c r="I19" s="5" t="s">
        <v>7</v>
      </c>
      <c r="J19" s="5" t="s">
        <v>8</v>
      </c>
      <c r="K19" s="5" t="s">
        <v>9</v>
      </c>
      <c r="L19" s="17" t="s">
        <v>1</v>
      </c>
      <c r="M19" s="5" t="s">
        <v>7</v>
      </c>
      <c r="N19" s="5" t="s">
        <v>8</v>
      </c>
      <c r="O19" s="5" t="s">
        <v>9</v>
      </c>
      <c r="P19" s="17" t="s">
        <v>6</v>
      </c>
    </row>
    <row r="20" spans="4:16" x14ac:dyDescent="0.2">
      <c r="D20" s="4">
        <v>2</v>
      </c>
      <c r="E20" s="6">
        <f>E8/1000/60/60</f>
        <v>3.0210333333333335</v>
      </c>
      <c r="F20" s="6">
        <f t="shared" ref="F20:H20" si="3">F8/1000/60/60</f>
        <v>2.8211911111111112</v>
      </c>
      <c r="G20" s="6"/>
      <c r="H20" s="6">
        <f t="shared" si="3"/>
        <v>2.9211122222222223</v>
      </c>
      <c r="I20" s="8"/>
      <c r="J20" s="8"/>
      <c r="K20" s="6"/>
      <c r="L20" s="6"/>
      <c r="M20" s="8"/>
      <c r="N20" s="6"/>
      <c r="O20" s="6"/>
      <c r="P20" s="6"/>
    </row>
    <row r="21" spans="4:16" x14ac:dyDescent="0.2">
      <c r="D21" s="4">
        <v>4</v>
      </c>
      <c r="E21" s="6">
        <f t="shared" ref="E21:P21" si="4">E9/1000/60/60</f>
        <v>1.3278433333333333</v>
      </c>
      <c r="F21" s="6">
        <f t="shared" si="4"/>
        <v>1.3199205555555555</v>
      </c>
      <c r="G21" s="6"/>
      <c r="H21" s="6">
        <f t="shared" si="4"/>
        <v>1.3238819444444445</v>
      </c>
      <c r="I21" s="6">
        <f t="shared" si="4"/>
        <v>1.8474288888888888</v>
      </c>
      <c r="J21" s="6">
        <f t="shared" si="4"/>
        <v>2.0112822222222224</v>
      </c>
      <c r="K21" s="6"/>
      <c r="L21" s="6">
        <f t="shared" si="4"/>
        <v>1.9293555555555557</v>
      </c>
      <c r="M21" s="6">
        <f t="shared" si="4"/>
        <v>2.5878069444444445</v>
      </c>
      <c r="N21" s="6">
        <f t="shared" si="4"/>
        <v>2.6984847222222226</v>
      </c>
      <c r="O21" s="6"/>
      <c r="P21" s="6">
        <f t="shared" si="4"/>
        <v>2.6431458333333335</v>
      </c>
    </row>
    <row r="22" spans="4:16" x14ac:dyDescent="0.2">
      <c r="D22" s="4">
        <v>8</v>
      </c>
      <c r="E22" s="6">
        <f t="shared" ref="E22:P22" si="5">E10/1000/60/60</f>
        <v>0.66685333333333341</v>
      </c>
      <c r="F22" s="6">
        <f t="shared" si="5"/>
        <v>0.67208666666666672</v>
      </c>
      <c r="G22" s="6"/>
      <c r="H22" s="6">
        <f t="shared" si="5"/>
        <v>0.66947000000000001</v>
      </c>
      <c r="I22" s="6">
        <f t="shared" si="5"/>
        <v>1.0305802777777777</v>
      </c>
      <c r="J22" s="6">
        <f t="shared" si="5"/>
        <v>0.99480666666666673</v>
      </c>
      <c r="K22" s="6"/>
      <c r="L22" s="6">
        <f t="shared" si="5"/>
        <v>1.0126934722222223</v>
      </c>
      <c r="M22" s="6">
        <f t="shared" si="5"/>
        <v>1.4002050000000001</v>
      </c>
      <c r="N22" s="6">
        <f t="shared" si="5"/>
        <v>1.3655369444444443</v>
      </c>
      <c r="O22" s="6"/>
      <c r="P22" s="6">
        <f t="shared" si="5"/>
        <v>1.3828709722222221</v>
      </c>
    </row>
    <row r="23" spans="4:16" x14ac:dyDescent="0.2">
      <c r="D23" s="4">
        <v>16</v>
      </c>
      <c r="E23" s="6">
        <f t="shared" ref="E23:P23" si="6">E11/1000/60/60</f>
        <v>0.4111238888888889</v>
      </c>
      <c r="F23" s="6">
        <f t="shared" si="6"/>
        <v>0.43970888888888893</v>
      </c>
      <c r="G23" s="6"/>
      <c r="H23" s="6">
        <f t="shared" si="6"/>
        <v>0.42541638888888894</v>
      </c>
      <c r="I23" s="6">
        <f t="shared" si="6"/>
        <v>0.62179138888888896</v>
      </c>
      <c r="J23" s="6">
        <f t="shared" si="6"/>
        <v>0.64814888888888877</v>
      </c>
      <c r="K23" s="6"/>
      <c r="L23" s="6">
        <f t="shared" si="6"/>
        <v>0.63497013888888887</v>
      </c>
      <c r="M23" s="6">
        <f t="shared" si="6"/>
        <v>0.89001861111111114</v>
      </c>
      <c r="N23" s="6">
        <f t="shared" si="6"/>
        <v>0.87360666666666664</v>
      </c>
      <c r="O23" s="6"/>
      <c r="P23" s="6">
        <f t="shared" si="6"/>
        <v>0.88181263888888894</v>
      </c>
    </row>
    <row r="24" spans="4:16" x14ac:dyDescent="0.2">
      <c r="H24" s="10"/>
      <c r="I24" s="10"/>
      <c r="J24" s="10"/>
      <c r="K24" s="10"/>
      <c r="L24" s="10"/>
      <c r="M24" s="10"/>
      <c r="N24" s="10"/>
      <c r="O24" s="10"/>
      <c r="P24" s="10"/>
    </row>
    <row r="25" spans="4:16" x14ac:dyDescent="0.2">
      <c r="H25" s="10"/>
      <c r="J25" s="10"/>
      <c r="N25" s="10"/>
    </row>
    <row r="29" spans="4:16" x14ac:dyDescent="0.2">
      <c r="D29" t="s">
        <v>73</v>
      </c>
      <c r="I29" t="s">
        <v>72</v>
      </c>
      <c r="P29" t="s">
        <v>42</v>
      </c>
    </row>
    <row r="30" spans="4:16" x14ac:dyDescent="0.2">
      <c r="D30" s="21" t="s">
        <v>2</v>
      </c>
      <c r="E30" s="22" t="s">
        <v>0</v>
      </c>
      <c r="F30" s="22" t="s">
        <v>1</v>
      </c>
      <c r="G30" s="22" t="s">
        <v>6</v>
      </c>
      <c r="I30" s="21" t="s">
        <v>2</v>
      </c>
      <c r="J30" s="22" t="s">
        <v>0</v>
      </c>
      <c r="K30" s="22" t="s">
        <v>1</v>
      </c>
      <c r="L30" s="22" t="s">
        <v>6</v>
      </c>
    </row>
    <row r="31" spans="4:16" x14ac:dyDescent="0.2">
      <c r="D31" s="21">
        <v>1</v>
      </c>
      <c r="E31" s="22"/>
      <c r="F31" s="22"/>
      <c r="G31" s="22"/>
      <c r="I31" s="21">
        <v>1</v>
      </c>
      <c r="J31" s="22">
        <v>1</v>
      </c>
      <c r="K31" s="22">
        <v>1</v>
      </c>
      <c r="L31" s="22">
        <v>1</v>
      </c>
    </row>
    <row r="32" spans="4:16" x14ac:dyDescent="0.2">
      <c r="D32" s="21">
        <v>2</v>
      </c>
      <c r="E32" s="22">
        <v>2</v>
      </c>
      <c r="F32" s="22"/>
      <c r="G32" s="22"/>
      <c r="I32" s="21">
        <v>2</v>
      </c>
      <c r="J32" s="22">
        <v>2</v>
      </c>
      <c r="K32" s="22">
        <v>2</v>
      </c>
      <c r="L32" s="22">
        <v>2</v>
      </c>
    </row>
    <row r="33" spans="2:16" x14ac:dyDescent="0.2">
      <c r="D33" s="21">
        <v>4</v>
      </c>
      <c r="E33" s="22">
        <f>$H$20/H21*2</f>
        <v>4.4129497112343223</v>
      </c>
      <c r="F33" s="22">
        <v>4</v>
      </c>
      <c r="G33" s="22">
        <v>4</v>
      </c>
      <c r="I33" s="21">
        <v>4</v>
      </c>
      <c r="J33" s="22"/>
      <c r="K33" s="22">
        <v>4</v>
      </c>
      <c r="L33" s="22">
        <v>4</v>
      </c>
    </row>
    <row r="34" spans="2:16" x14ac:dyDescent="0.2">
      <c r="D34" s="21">
        <v>8</v>
      </c>
      <c r="E34" s="22">
        <f>$H$20/H22*2</f>
        <v>8.7266411406701483</v>
      </c>
      <c r="F34" s="22">
        <f>$L$21/L22*4</f>
        <v>7.6206892153529511</v>
      </c>
      <c r="G34" s="22">
        <f>$P$21/P22*4</f>
        <v>7.6453866960151657</v>
      </c>
      <c r="I34" s="21">
        <v>8</v>
      </c>
      <c r="J34" s="22"/>
      <c r="K34" s="22"/>
      <c r="L34" s="22"/>
    </row>
    <row r="35" spans="2:16" x14ac:dyDescent="0.2">
      <c r="D35" s="21">
        <v>16</v>
      </c>
      <c r="E35" s="22">
        <f>$H$20/H23*2</f>
        <v>13.732955751195396</v>
      </c>
      <c r="F35" s="22">
        <f>$L$21/L23*4</f>
        <v>12.153992368407527</v>
      </c>
      <c r="G35" s="22">
        <f>$P$21/P23*4</f>
        <v>11.98960285560787</v>
      </c>
      <c r="I35" s="21">
        <v>16</v>
      </c>
      <c r="J35" s="22"/>
      <c r="K35" s="22"/>
      <c r="L35" s="22"/>
    </row>
    <row r="41" spans="2:16" x14ac:dyDescent="0.2">
      <c r="B41" s="24" t="s">
        <v>75</v>
      </c>
      <c r="C41" s="24"/>
    </row>
    <row r="42" spans="2:16" ht="17" customHeight="1" x14ac:dyDescent="0.2">
      <c r="D42" t="s">
        <v>80</v>
      </c>
    </row>
    <row r="44" spans="2:16" x14ac:dyDescent="0.2">
      <c r="D44" t="s">
        <v>70</v>
      </c>
    </row>
    <row r="45" spans="2:16" x14ac:dyDescent="0.2">
      <c r="D45" s="36" t="s">
        <v>13</v>
      </c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</row>
    <row r="46" spans="2:16" x14ac:dyDescent="0.2">
      <c r="D46" s="22"/>
      <c r="E46" s="36" t="s">
        <v>0</v>
      </c>
      <c r="F46" s="36"/>
      <c r="G46" s="36"/>
      <c r="H46" s="36"/>
      <c r="I46" s="36" t="s">
        <v>1</v>
      </c>
      <c r="J46" s="36"/>
      <c r="K46" s="36"/>
      <c r="L46" s="36"/>
      <c r="M46" s="36" t="s">
        <v>6</v>
      </c>
      <c r="N46" s="36"/>
      <c r="O46" s="36"/>
      <c r="P46" s="36"/>
    </row>
    <row r="47" spans="2:16" x14ac:dyDescent="0.2">
      <c r="D47" s="22" t="s">
        <v>2</v>
      </c>
      <c r="E47" s="25" t="s">
        <v>7</v>
      </c>
      <c r="F47" s="25" t="s">
        <v>8</v>
      </c>
      <c r="G47" s="25" t="s">
        <v>9</v>
      </c>
      <c r="H47" s="25" t="s">
        <v>10</v>
      </c>
      <c r="I47" s="25" t="s">
        <v>7</v>
      </c>
      <c r="J47" s="25" t="s">
        <v>8</v>
      </c>
      <c r="K47" s="25" t="s">
        <v>9</v>
      </c>
      <c r="L47" s="25" t="s">
        <v>11</v>
      </c>
      <c r="M47" s="25" t="s">
        <v>7</v>
      </c>
      <c r="N47" s="25" t="s">
        <v>8</v>
      </c>
      <c r="O47" s="25" t="s">
        <v>9</v>
      </c>
      <c r="P47" s="25" t="s">
        <v>12</v>
      </c>
    </row>
    <row r="48" spans="2:16" x14ac:dyDescent="0.2">
      <c r="D48" s="22">
        <v>2</v>
      </c>
      <c r="E48" s="22">
        <v>9107197</v>
      </c>
      <c r="F48" s="22">
        <v>11240060</v>
      </c>
      <c r="G48" s="22"/>
      <c r="H48" s="22">
        <f>AVERAGE(E48:G48)</f>
        <v>10173628.5</v>
      </c>
      <c r="I48" s="22"/>
      <c r="J48" s="22"/>
      <c r="K48" s="22"/>
      <c r="L48" s="22"/>
      <c r="M48" s="22"/>
      <c r="N48" s="22"/>
      <c r="O48" s="22"/>
      <c r="P48" s="22"/>
    </row>
    <row r="49" spans="4:16" x14ac:dyDescent="0.2">
      <c r="D49" s="22">
        <v>4</v>
      </c>
      <c r="E49" s="22">
        <v>3773048</v>
      </c>
      <c r="F49" s="22">
        <v>3833218</v>
      </c>
      <c r="G49" s="22"/>
      <c r="H49" s="22">
        <f>AVERAGE(E49:G49)</f>
        <v>3803133</v>
      </c>
      <c r="I49" s="22">
        <v>5460371</v>
      </c>
      <c r="J49" s="22">
        <v>5494998</v>
      </c>
      <c r="K49" s="22"/>
      <c r="L49" s="22">
        <f>AVERAGE(I49:K49)</f>
        <v>5477684.5</v>
      </c>
      <c r="M49" s="22">
        <v>7235689</v>
      </c>
      <c r="N49" s="22">
        <v>7225831</v>
      </c>
      <c r="O49" s="22"/>
      <c r="P49" s="22">
        <f>AVERAGE(M49:O49)</f>
        <v>7230760</v>
      </c>
    </row>
    <row r="50" spans="4:16" x14ac:dyDescent="0.2">
      <c r="D50" s="22">
        <v>8</v>
      </c>
      <c r="E50" s="22">
        <v>2142236</v>
      </c>
      <c r="F50" s="22">
        <v>1948291</v>
      </c>
      <c r="G50" s="22"/>
      <c r="H50" s="22">
        <f t="shared" ref="H50:H51" si="7">AVERAGE(E50:G50)</f>
        <v>2045263.5</v>
      </c>
      <c r="I50" s="22">
        <v>2877369</v>
      </c>
      <c r="J50" s="22">
        <v>2876613</v>
      </c>
      <c r="K50" s="22"/>
      <c r="L50" s="22">
        <f t="shared" ref="L50:L51" si="8">AVERAGE(I50:K50)</f>
        <v>2876991</v>
      </c>
      <c r="M50" s="22">
        <v>3824866</v>
      </c>
      <c r="N50" s="22">
        <v>4595367</v>
      </c>
      <c r="O50" s="22"/>
      <c r="P50" s="22">
        <f t="shared" ref="P50:P51" si="9">AVERAGE(M50:O50)</f>
        <v>4210116.5</v>
      </c>
    </row>
    <row r="51" spans="4:16" x14ac:dyDescent="0.2">
      <c r="D51" s="22">
        <v>16</v>
      </c>
      <c r="E51" s="22">
        <v>1275049</v>
      </c>
      <c r="F51" s="22">
        <v>1352496</v>
      </c>
      <c r="G51" s="22"/>
      <c r="H51" s="22">
        <f t="shared" si="7"/>
        <v>1313772.5</v>
      </c>
      <c r="I51" s="22">
        <v>1959853</v>
      </c>
      <c r="J51" s="22">
        <v>1918805</v>
      </c>
      <c r="K51" s="22"/>
      <c r="L51" s="22">
        <f t="shared" si="8"/>
        <v>1939329</v>
      </c>
      <c r="M51" s="22">
        <v>2825378</v>
      </c>
      <c r="N51" s="22">
        <v>2717383</v>
      </c>
      <c r="O51" s="22"/>
      <c r="P51" s="22">
        <f t="shared" si="9"/>
        <v>2771380.5</v>
      </c>
    </row>
    <row r="54" spans="4:16" x14ac:dyDescent="0.2">
      <c r="D54" t="s">
        <v>76</v>
      </c>
      <c r="F54" t="s">
        <v>103</v>
      </c>
    </row>
    <row r="55" spans="4:16" x14ac:dyDescent="0.2">
      <c r="D55" s="36" t="s">
        <v>14</v>
      </c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</row>
    <row r="56" spans="4:16" x14ac:dyDescent="0.2">
      <c r="D56" s="22"/>
      <c r="E56" s="36" t="s">
        <v>0</v>
      </c>
      <c r="F56" s="36"/>
      <c r="G56" s="36"/>
      <c r="H56" s="36"/>
      <c r="I56" s="36" t="s">
        <v>1</v>
      </c>
      <c r="J56" s="36"/>
      <c r="K56" s="36"/>
      <c r="L56" s="36"/>
      <c r="M56" s="36" t="s">
        <v>6</v>
      </c>
      <c r="N56" s="36"/>
      <c r="O56" s="36"/>
      <c r="P56" s="36"/>
    </row>
    <row r="57" spans="4:16" x14ac:dyDescent="0.2">
      <c r="D57" s="22" t="s">
        <v>2</v>
      </c>
      <c r="E57" s="25" t="s">
        <v>7</v>
      </c>
      <c r="F57" s="25" t="s">
        <v>8</v>
      </c>
      <c r="G57" s="25" t="s">
        <v>9</v>
      </c>
      <c r="H57" s="25" t="s">
        <v>0</v>
      </c>
      <c r="I57" s="25" t="s">
        <v>7</v>
      </c>
      <c r="J57" s="25" t="s">
        <v>8</v>
      </c>
      <c r="K57" s="25" t="s">
        <v>9</v>
      </c>
      <c r="L57" s="25" t="s">
        <v>1</v>
      </c>
      <c r="M57" s="25" t="s">
        <v>7</v>
      </c>
      <c r="N57" s="25" t="s">
        <v>8</v>
      </c>
      <c r="O57" s="25" t="s">
        <v>9</v>
      </c>
      <c r="P57" s="25" t="s">
        <v>6</v>
      </c>
    </row>
    <row r="58" spans="4:16" x14ac:dyDescent="0.2">
      <c r="D58" s="22">
        <v>2</v>
      </c>
      <c r="E58" s="26">
        <f>E48/1000/60/60</f>
        <v>2.5297769444444445</v>
      </c>
      <c r="F58" s="26">
        <f>F48/1000/60/60</f>
        <v>3.1222388888888886</v>
      </c>
      <c r="G58" s="26"/>
      <c r="H58" s="26">
        <f>H48/1000/60/60</f>
        <v>2.8260079166666672</v>
      </c>
      <c r="I58" s="26"/>
      <c r="J58" s="26"/>
      <c r="K58" s="26"/>
      <c r="L58" s="26"/>
      <c r="M58" s="26"/>
      <c r="N58" s="26"/>
      <c r="O58" s="26"/>
      <c r="P58" s="26"/>
    </row>
    <row r="59" spans="4:16" x14ac:dyDescent="0.2">
      <c r="D59" s="22">
        <v>4</v>
      </c>
      <c r="E59" s="26">
        <f>E49/1000/60/60</f>
        <v>1.0480688888888889</v>
      </c>
      <c r="F59" s="26">
        <f t="shared" ref="F59:P59" si="10">F49/1000/60/60</f>
        <v>1.0647827777777779</v>
      </c>
      <c r="G59" s="26"/>
      <c r="H59" s="26">
        <f t="shared" si="10"/>
        <v>1.0564258333333332</v>
      </c>
      <c r="I59" s="26">
        <f t="shared" si="10"/>
        <v>1.5167697222222223</v>
      </c>
      <c r="J59" s="26">
        <f t="shared" si="10"/>
        <v>1.5263883333333332</v>
      </c>
      <c r="K59" s="26"/>
      <c r="L59" s="26">
        <f t="shared" si="10"/>
        <v>1.5215790277777779</v>
      </c>
      <c r="M59" s="26">
        <f t="shared" si="10"/>
        <v>2.0099136111111111</v>
      </c>
      <c r="N59" s="26">
        <f t="shared" si="10"/>
        <v>2.0071752777777778</v>
      </c>
      <c r="O59" s="26"/>
      <c r="P59" s="26">
        <f t="shared" si="10"/>
        <v>2.0085444444444445</v>
      </c>
    </row>
    <row r="60" spans="4:16" x14ac:dyDescent="0.2">
      <c r="D60" s="22">
        <v>8</v>
      </c>
      <c r="E60" s="26">
        <f t="shared" ref="E60:P60" si="11">E50/1000/60/60</f>
        <v>0.59506555555555551</v>
      </c>
      <c r="F60" s="26">
        <f t="shared" si="11"/>
        <v>0.54119194444444441</v>
      </c>
      <c r="G60" s="26"/>
      <c r="H60" s="26">
        <f t="shared" si="11"/>
        <v>0.56812874999999996</v>
      </c>
      <c r="I60" s="26">
        <f t="shared" si="11"/>
        <v>0.7992691666666667</v>
      </c>
      <c r="J60" s="26">
        <f t="shared" si="11"/>
        <v>0.79905916666666654</v>
      </c>
      <c r="K60" s="26"/>
      <c r="L60" s="26">
        <f t="shared" si="11"/>
        <v>0.79916416666666668</v>
      </c>
      <c r="M60" s="26">
        <f t="shared" si="11"/>
        <v>1.0624627777777778</v>
      </c>
      <c r="N60" s="26">
        <f t="shared" si="11"/>
        <v>1.2764908333333334</v>
      </c>
      <c r="O60" s="26"/>
      <c r="P60" s="26">
        <f t="shared" si="11"/>
        <v>1.1694768055555556</v>
      </c>
    </row>
    <row r="61" spans="4:16" x14ac:dyDescent="0.2">
      <c r="D61" s="22">
        <v>16</v>
      </c>
      <c r="E61" s="26">
        <f t="shared" ref="E61:P61" si="12">E51/1000/60/60</f>
        <v>0.35418027777777777</v>
      </c>
      <c r="F61" s="26">
        <f t="shared" si="12"/>
        <v>0.37569333333333338</v>
      </c>
      <c r="G61" s="26"/>
      <c r="H61" s="26">
        <f t="shared" si="12"/>
        <v>0.36493680555555558</v>
      </c>
      <c r="I61" s="26">
        <f t="shared" si="12"/>
        <v>0.54440361111111113</v>
      </c>
      <c r="J61" s="26">
        <f t="shared" si="12"/>
        <v>0.53300138888888893</v>
      </c>
      <c r="K61" s="26"/>
      <c r="L61" s="26">
        <f t="shared" si="12"/>
        <v>0.53870249999999997</v>
      </c>
      <c r="M61" s="26">
        <f t="shared" si="12"/>
        <v>0.78482722222222234</v>
      </c>
      <c r="N61" s="26">
        <f t="shared" si="12"/>
        <v>0.7548286111111111</v>
      </c>
      <c r="O61" s="26"/>
      <c r="P61" s="26">
        <f t="shared" si="12"/>
        <v>0.76982791666666672</v>
      </c>
    </row>
    <row r="62" spans="4:16" x14ac:dyDescent="0.2">
      <c r="H62" s="10"/>
      <c r="I62" s="10"/>
      <c r="J62" s="10"/>
      <c r="K62" s="10"/>
      <c r="L62" s="10"/>
      <c r="M62" s="10"/>
      <c r="N62" s="10"/>
      <c r="O62" s="10"/>
      <c r="P62" s="10"/>
    </row>
    <row r="63" spans="4:16" x14ac:dyDescent="0.2">
      <c r="D63" t="s">
        <v>73</v>
      </c>
      <c r="I63" t="s">
        <v>72</v>
      </c>
      <c r="P63" s="10"/>
    </row>
    <row r="64" spans="4:16" x14ac:dyDescent="0.2">
      <c r="D64" s="21" t="s">
        <v>2</v>
      </c>
      <c r="E64" s="22" t="s">
        <v>0</v>
      </c>
      <c r="F64" s="22" t="s">
        <v>1</v>
      </c>
      <c r="G64" s="22" t="s">
        <v>6</v>
      </c>
      <c r="I64" s="21" t="s">
        <v>2</v>
      </c>
      <c r="J64" s="22" t="s">
        <v>0</v>
      </c>
      <c r="K64" s="22" t="s">
        <v>1</v>
      </c>
      <c r="L64" s="22" t="s">
        <v>6</v>
      </c>
    </row>
    <row r="65" spans="4:12" x14ac:dyDescent="0.2">
      <c r="D65" s="21">
        <v>1</v>
      </c>
      <c r="E65" s="22"/>
      <c r="F65" s="22"/>
      <c r="G65" s="22"/>
      <c r="I65" s="21">
        <v>1</v>
      </c>
      <c r="J65" s="22">
        <v>1</v>
      </c>
      <c r="K65" s="22">
        <v>1</v>
      </c>
      <c r="L65" s="22">
        <v>1</v>
      </c>
    </row>
    <row r="66" spans="4:12" x14ac:dyDescent="0.2">
      <c r="D66" s="21">
        <v>2</v>
      </c>
      <c r="E66" s="22">
        <v>2</v>
      </c>
      <c r="F66" s="22"/>
      <c r="G66" s="22"/>
      <c r="I66" s="21">
        <v>2</v>
      </c>
      <c r="J66" s="22">
        <v>2</v>
      </c>
      <c r="K66" s="22">
        <v>2</v>
      </c>
      <c r="L66" s="22">
        <v>2</v>
      </c>
    </row>
    <row r="67" spans="4:12" x14ac:dyDescent="0.2">
      <c r="D67" s="21">
        <v>4</v>
      </c>
      <c r="E67" s="22">
        <f>$H$58/H59*2</f>
        <v>5.350130274171323</v>
      </c>
      <c r="F67" s="22">
        <v>4</v>
      </c>
      <c r="G67" s="22">
        <v>4</v>
      </c>
      <c r="I67" s="21">
        <v>4</v>
      </c>
      <c r="J67" s="22"/>
      <c r="K67" s="22">
        <v>4</v>
      </c>
      <c r="L67" s="22">
        <v>4</v>
      </c>
    </row>
    <row r="68" spans="4:12" x14ac:dyDescent="0.2">
      <c r="D68" s="21">
        <v>8</v>
      </c>
      <c r="E68" s="22">
        <f t="shared" ref="E68:E69" si="13">$H$58/H60*2</f>
        <v>9.9484770544235523</v>
      </c>
      <c r="F68" s="22">
        <f>$L$59/L60*4</f>
        <v>7.6158521177160443</v>
      </c>
      <c r="G68" s="22">
        <f>$P$59/P60*4</f>
        <v>6.8698906550448191</v>
      </c>
      <c r="I68" s="21">
        <v>8</v>
      </c>
      <c r="J68" s="22"/>
      <c r="K68" s="22"/>
      <c r="L68" s="22"/>
    </row>
    <row r="69" spans="4:12" x14ac:dyDescent="0.2">
      <c r="D69" s="21">
        <v>16</v>
      </c>
      <c r="E69" s="22">
        <f t="shared" si="13"/>
        <v>15.48765634841649</v>
      </c>
      <c r="F69" s="22">
        <f>$L$59/L61*4</f>
        <v>11.298102591153953</v>
      </c>
      <c r="G69" s="22">
        <f>$P$59/P61*4</f>
        <v>10.436329475508686</v>
      </c>
      <c r="I69" s="21">
        <v>16</v>
      </c>
      <c r="J69" s="22"/>
      <c r="K69" s="22"/>
      <c r="L69" s="22"/>
    </row>
    <row r="83" spans="2:17" x14ac:dyDescent="0.2">
      <c r="B83" s="24" t="s">
        <v>87</v>
      </c>
    </row>
    <row r="85" spans="2:17" x14ac:dyDescent="0.2">
      <c r="D85" s="26" t="s">
        <v>2</v>
      </c>
      <c r="E85" s="26" t="s">
        <v>81</v>
      </c>
      <c r="F85" s="26" t="s">
        <v>82</v>
      </c>
      <c r="G85" s="26" t="s">
        <v>83</v>
      </c>
      <c r="H85" s="25" t="s">
        <v>84</v>
      </c>
      <c r="I85" s="25" t="s">
        <v>85</v>
      </c>
      <c r="J85" s="25" t="s">
        <v>86</v>
      </c>
    </row>
    <row r="86" spans="2:17" x14ac:dyDescent="0.2">
      <c r="D86" s="27">
        <v>2</v>
      </c>
      <c r="E86" s="26">
        <v>2.9211122222222223</v>
      </c>
      <c r="F86" s="26"/>
      <c r="G86" s="26"/>
      <c r="H86" s="26">
        <v>2.8260079166666672</v>
      </c>
      <c r="I86" s="26"/>
      <c r="J86" s="26"/>
      <c r="M86">
        <f>E86/H86</f>
        <v>1.0336532339469637</v>
      </c>
    </row>
    <row r="87" spans="2:17" x14ac:dyDescent="0.2">
      <c r="D87" s="27">
        <v>4</v>
      </c>
      <c r="E87" s="26">
        <v>1.3238819444444445</v>
      </c>
      <c r="F87" s="26">
        <v>1.9293555555555557</v>
      </c>
      <c r="G87" s="26">
        <v>2.6431458333333335</v>
      </c>
      <c r="H87" s="26">
        <v>1.0564258333333332</v>
      </c>
      <c r="I87" s="26">
        <v>1.5215790277777779</v>
      </c>
      <c r="J87" s="26">
        <v>2.0085444444444445</v>
      </c>
      <c r="M87">
        <f>E87/H87</f>
        <v>1.2531707410705859</v>
      </c>
      <c r="N87">
        <f>F87/I87</f>
        <v>1.2679956284448293</v>
      </c>
      <c r="O87">
        <f>G87/J87</f>
        <v>1.3159508820649559</v>
      </c>
      <c r="Q87">
        <f>AVERAGE(M86:M89,N87:O89)</f>
        <v>1.1988704493135953</v>
      </c>
    </row>
    <row r="88" spans="2:17" x14ac:dyDescent="0.2">
      <c r="D88" s="27">
        <v>8</v>
      </c>
      <c r="E88" s="26">
        <v>0.66947000000000001</v>
      </c>
      <c r="F88" s="26">
        <v>1.0126934722222223</v>
      </c>
      <c r="G88" s="26">
        <v>1.3828709722222221</v>
      </c>
      <c r="H88" s="26">
        <v>0.56812874999999996</v>
      </c>
      <c r="I88" s="26">
        <v>0.79916416666666668</v>
      </c>
      <c r="J88" s="26">
        <v>1.1694768055555556</v>
      </c>
      <c r="M88">
        <f t="shared" ref="M88:M89" si="14">E88/H88</f>
        <v>1.1783772604361249</v>
      </c>
      <c r="N88">
        <f t="shared" ref="N88:N89" si="15">F88/I88</f>
        <v>1.2671907906559319</v>
      </c>
      <c r="O88">
        <f>G88/J88</f>
        <v>1.1824697725110456</v>
      </c>
    </row>
    <row r="89" spans="2:17" x14ac:dyDescent="0.2">
      <c r="D89" s="27">
        <v>16</v>
      </c>
      <c r="E89" s="26">
        <v>0.42541638888888894</v>
      </c>
      <c r="F89" s="26">
        <v>0.63497013888888887</v>
      </c>
      <c r="G89" s="26">
        <v>0.88181263888888894</v>
      </c>
      <c r="H89" s="26">
        <v>0.36493680555555558</v>
      </c>
      <c r="I89" s="26">
        <v>0.53870249999999997</v>
      </c>
      <c r="J89" s="26">
        <v>0.76982791666666672</v>
      </c>
      <c r="M89">
        <f t="shared" si="14"/>
        <v>1.1657261816638727</v>
      </c>
      <c r="N89">
        <f t="shared" si="15"/>
        <v>1.1787027884386816</v>
      </c>
      <c r="O89">
        <f>G89/J89</f>
        <v>1.1454672139029627</v>
      </c>
    </row>
    <row r="111" spans="2:6" x14ac:dyDescent="0.2">
      <c r="B111" s="24" t="s">
        <v>74</v>
      </c>
      <c r="D111" t="s">
        <v>70</v>
      </c>
      <c r="F111" t="s">
        <v>113</v>
      </c>
    </row>
    <row r="112" spans="2:6" x14ac:dyDescent="0.2">
      <c r="D112" t="s">
        <v>35</v>
      </c>
    </row>
    <row r="113" spans="4:24" x14ac:dyDescent="0.2">
      <c r="D113" s="13" t="s">
        <v>25</v>
      </c>
      <c r="E113" s="33" t="s">
        <v>0</v>
      </c>
      <c r="F113" s="34"/>
      <c r="G113" s="34"/>
      <c r="H113" s="35"/>
      <c r="I113" s="33" t="s">
        <v>1</v>
      </c>
      <c r="J113" s="34"/>
      <c r="K113" s="34"/>
      <c r="L113" s="35"/>
      <c r="M113" s="33" t="s">
        <v>24</v>
      </c>
      <c r="N113" s="34"/>
      <c r="O113" s="34"/>
      <c r="P113" s="35"/>
      <c r="Q113" s="33" t="s">
        <v>23</v>
      </c>
      <c r="R113" s="34"/>
      <c r="S113" s="34"/>
      <c r="T113" s="35"/>
      <c r="U113" s="33" t="s">
        <v>6</v>
      </c>
      <c r="V113" s="34"/>
      <c r="W113" s="34"/>
      <c r="X113" s="35"/>
    </row>
    <row r="114" spans="4:24" x14ac:dyDescent="0.2">
      <c r="D114" s="13" t="s">
        <v>2</v>
      </c>
      <c r="E114" s="13" t="s">
        <v>7</v>
      </c>
      <c r="F114" s="13" t="s">
        <v>8</v>
      </c>
      <c r="G114" s="13" t="s">
        <v>9</v>
      </c>
      <c r="H114" s="13" t="s">
        <v>10</v>
      </c>
      <c r="I114" s="13" t="s">
        <v>7</v>
      </c>
      <c r="J114" s="13" t="s">
        <v>8</v>
      </c>
      <c r="K114" s="13" t="s">
        <v>9</v>
      </c>
      <c r="L114" s="13" t="s">
        <v>11</v>
      </c>
      <c r="M114" s="13" t="s">
        <v>7</v>
      </c>
      <c r="N114" s="13" t="s">
        <v>8</v>
      </c>
      <c r="O114" s="13" t="s">
        <v>9</v>
      </c>
      <c r="P114" s="13" t="s">
        <v>22</v>
      </c>
      <c r="Q114" s="13" t="s">
        <v>7</v>
      </c>
      <c r="R114" s="13" t="s">
        <v>8</v>
      </c>
      <c r="S114" s="13" t="s">
        <v>9</v>
      </c>
      <c r="T114" s="13" t="s">
        <v>21</v>
      </c>
      <c r="U114" s="13" t="s">
        <v>7</v>
      </c>
      <c r="V114" s="13" t="s">
        <v>8</v>
      </c>
      <c r="W114" s="13" t="s">
        <v>9</v>
      </c>
      <c r="X114" s="13" t="s">
        <v>12</v>
      </c>
    </row>
    <row r="115" spans="4:24" x14ac:dyDescent="0.2">
      <c r="D115" s="13">
        <v>1</v>
      </c>
      <c r="E115" s="18"/>
      <c r="F115" s="18"/>
      <c r="G115" s="18"/>
      <c r="H115" s="16"/>
      <c r="I115" s="18"/>
      <c r="J115" s="18"/>
      <c r="K115" s="18"/>
      <c r="L115" s="16"/>
      <c r="M115" s="18"/>
      <c r="N115" s="18"/>
      <c r="O115" s="18"/>
      <c r="P115" s="16"/>
      <c r="Q115" s="18"/>
      <c r="R115" s="18"/>
      <c r="S115" s="18"/>
      <c r="T115" s="16"/>
      <c r="U115" s="18"/>
      <c r="V115" s="18"/>
      <c r="W115" s="18"/>
      <c r="X115" s="16"/>
    </row>
    <row r="116" spans="4:24" x14ac:dyDescent="0.2">
      <c r="D116" s="13">
        <v>2</v>
      </c>
      <c r="E116" s="18"/>
      <c r="F116" s="18"/>
      <c r="G116" s="18"/>
      <c r="H116" s="16"/>
      <c r="I116" s="18"/>
      <c r="J116" s="18"/>
      <c r="K116" s="18"/>
      <c r="L116" s="16"/>
      <c r="M116" s="18"/>
      <c r="O116" s="16"/>
      <c r="P116" s="16"/>
      <c r="Q116" s="18"/>
      <c r="R116" s="18"/>
      <c r="S116" s="18"/>
      <c r="T116" s="16"/>
      <c r="U116" s="18"/>
      <c r="V116" s="18"/>
      <c r="W116" s="18"/>
      <c r="X116" s="16"/>
    </row>
    <row r="117" spans="4:24" x14ac:dyDescent="0.2">
      <c r="D117" s="13">
        <v>4</v>
      </c>
      <c r="E117" s="18"/>
      <c r="F117" s="18"/>
      <c r="G117" s="18"/>
      <c r="H117" s="16"/>
      <c r="I117" s="18"/>
      <c r="J117" s="18"/>
      <c r="K117" s="18"/>
      <c r="L117" s="16"/>
      <c r="M117" s="18"/>
      <c r="N117" s="18" t="s">
        <v>107</v>
      </c>
      <c r="O117" s="16"/>
      <c r="P117" s="16"/>
      <c r="Q117" s="18" t="s">
        <v>110</v>
      </c>
      <c r="R117" s="18"/>
      <c r="S117" s="18"/>
      <c r="T117" s="16"/>
      <c r="U117" s="18"/>
      <c r="V117" s="18"/>
      <c r="W117" s="18"/>
      <c r="X117" s="16"/>
    </row>
    <row r="118" spans="4:24" x14ac:dyDescent="0.2">
      <c r="D118" s="13">
        <v>8</v>
      </c>
      <c r="E118" s="18"/>
      <c r="F118" s="18"/>
      <c r="G118" s="18"/>
      <c r="H118" s="16"/>
      <c r="I118" s="18"/>
      <c r="J118" s="18"/>
      <c r="K118" s="18"/>
      <c r="L118" s="16"/>
      <c r="M118" s="18"/>
      <c r="N118" s="18" t="s">
        <v>108</v>
      </c>
      <c r="O118" s="16"/>
      <c r="P118" s="16"/>
      <c r="Q118" s="18" t="s">
        <v>111</v>
      </c>
      <c r="R118" s="18"/>
      <c r="S118" s="18"/>
      <c r="T118" s="16"/>
      <c r="U118" s="18"/>
      <c r="V118" s="18"/>
      <c r="W118" s="18"/>
      <c r="X118" s="16"/>
    </row>
    <row r="119" spans="4:24" x14ac:dyDescent="0.2">
      <c r="D119" s="13">
        <v>16</v>
      </c>
      <c r="E119" s="18"/>
      <c r="F119" s="18"/>
      <c r="G119" s="18"/>
      <c r="H119" s="16"/>
      <c r="I119" s="18"/>
      <c r="J119" s="18"/>
      <c r="K119" s="18"/>
      <c r="L119" s="16"/>
      <c r="M119" s="18"/>
      <c r="N119" s="18" t="s">
        <v>109</v>
      </c>
      <c r="O119" s="16"/>
      <c r="P119" s="16"/>
      <c r="Q119" s="18" t="s">
        <v>112</v>
      </c>
      <c r="R119" s="18"/>
      <c r="S119" s="18"/>
      <c r="T119" s="16"/>
      <c r="U119" s="18"/>
      <c r="V119" s="18"/>
      <c r="W119" s="18"/>
      <c r="X119" s="16"/>
    </row>
    <row r="130" spans="2:16" x14ac:dyDescent="0.2">
      <c r="B130" t="s">
        <v>126</v>
      </c>
    </row>
    <row r="131" spans="2:16" x14ac:dyDescent="0.2">
      <c r="D131" s="37" t="s">
        <v>13</v>
      </c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</row>
    <row r="132" spans="2:16" x14ac:dyDescent="0.2">
      <c r="D132" s="2"/>
      <c r="E132" s="37" t="s">
        <v>0</v>
      </c>
      <c r="F132" s="37"/>
      <c r="G132" s="37"/>
      <c r="H132" s="37"/>
      <c r="I132" s="37" t="s">
        <v>1</v>
      </c>
      <c r="J132" s="37"/>
      <c r="K132" s="37"/>
      <c r="L132" s="37"/>
      <c r="M132" s="37" t="s">
        <v>6</v>
      </c>
      <c r="N132" s="37"/>
      <c r="O132" s="37"/>
      <c r="P132" s="37"/>
    </row>
    <row r="133" spans="2:16" x14ac:dyDescent="0.2">
      <c r="D133" s="2" t="s">
        <v>2</v>
      </c>
      <c r="E133" s="3" t="s">
        <v>7</v>
      </c>
      <c r="F133" s="3" t="s">
        <v>8</v>
      </c>
      <c r="G133" s="3" t="s">
        <v>9</v>
      </c>
      <c r="H133" s="3" t="s">
        <v>10</v>
      </c>
      <c r="I133" s="3" t="s">
        <v>7</v>
      </c>
      <c r="J133" s="3" t="s">
        <v>8</v>
      </c>
      <c r="K133" s="3" t="s">
        <v>9</v>
      </c>
      <c r="L133" s="3" t="s">
        <v>11</v>
      </c>
      <c r="M133" s="3" t="s">
        <v>7</v>
      </c>
      <c r="N133" s="3" t="s">
        <v>8</v>
      </c>
      <c r="O133" s="3" t="s">
        <v>9</v>
      </c>
      <c r="P133" s="3" t="s">
        <v>12</v>
      </c>
    </row>
    <row r="134" spans="2:16" x14ac:dyDescent="0.2">
      <c r="D134" s="2">
        <v>2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2:16" x14ac:dyDescent="0.2">
      <c r="D135" s="2">
        <v>4</v>
      </c>
      <c r="E135" s="2">
        <v>3546565</v>
      </c>
      <c r="F135" s="2">
        <v>3446140</v>
      </c>
      <c r="G135" s="2"/>
      <c r="H135" s="2">
        <f>AVERAGE(E135:G135)</f>
        <v>3496352.5</v>
      </c>
      <c r="I135" s="2">
        <v>5936373</v>
      </c>
      <c r="J135" s="2">
        <v>6060067</v>
      </c>
      <c r="K135" s="2"/>
      <c r="L135" s="2">
        <f>AVERAGE(I135:K135)</f>
        <v>5998220</v>
      </c>
      <c r="M135" s="2">
        <v>8342570</v>
      </c>
      <c r="N135" s="2">
        <v>8235836</v>
      </c>
      <c r="O135" s="2"/>
      <c r="P135" s="2">
        <f>AVERAGE(M135:O135)</f>
        <v>8289203</v>
      </c>
    </row>
    <row r="136" spans="2:16" x14ac:dyDescent="0.2">
      <c r="D136" s="2">
        <v>8</v>
      </c>
      <c r="E136" s="2">
        <v>2389968</v>
      </c>
      <c r="F136" s="2">
        <v>1656927</v>
      </c>
      <c r="G136" s="2"/>
      <c r="H136" s="2">
        <f t="shared" ref="H136:H137" si="16">AVERAGE(E136:G136)</f>
        <v>2023447.5</v>
      </c>
      <c r="I136" s="2">
        <v>2744400</v>
      </c>
      <c r="J136" s="2">
        <v>2881118</v>
      </c>
      <c r="K136" s="2"/>
      <c r="L136" s="2">
        <f t="shared" ref="L136:L137" si="17">AVERAGE(I136:K136)</f>
        <v>2812759</v>
      </c>
      <c r="M136" s="2">
        <v>3358590</v>
      </c>
      <c r="N136" s="2">
        <v>3475829</v>
      </c>
      <c r="O136" s="2"/>
      <c r="P136" s="2">
        <f t="shared" ref="P136:P137" si="18">AVERAGE(M136:O136)</f>
        <v>3417209.5</v>
      </c>
    </row>
    <row r="137" spans="2:16" x14ac:dyDescent="0.2">
      <c r="D137" s="2">
        <v>16</v>
      </c>
      <c r="E137" s="2">
        <v>1600798</v>
      </c>
      <c r="F137" s="2">
        <v>1672343</v>
      </c>
      <c r="G137" s="2"/>
      <c r="H137" s="2">
        <f t="shared" si="16"/>
        <v>1636570.5</v>
      </c>
      <c r="I137" s="2">
        <v>2977624</v>
      </c>
      <c r="J137" s="2">
        <v>3295459</v>
      </c>
      <c r="K137" s="2"/>
      <c r="L137" s="2">
        <f t="shared" si="17"/>
        <v>3136541.5</v>
      </c>
      <c r="M137" s="2">
        <v>5408910</v>
      </c>
      <c r="N137" s="2">
        <v>4761332</v>
      </c>
      <c r="O137" s="2"/>
      <c r="P137" s="2">
        <f t="shared" si="18"/>
        <v>5085121</v>
      </c>
    </row>
    <row r="140" spans="2:16" x14ac:dyDescent="0.2">
      <c r="L140" t="s">
        <v>42</v>
      </c>
    </row>
    <row r="141" spans="2:16" x14ac:dyDescent="0.2">
      <c r="D141" s="37" t="s">
        <v>14</v>
      </c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</row>
    <row r="142" spans="2:16" x14ac:dyDescent="0.2">
      <c r="D142" s="2"/>
      <c r="E142" s="37" t="s">
        <v>0</v>
      </c>
      <c r="F142" s="37"/>
      <c r="G142" s="37"/>
      <c r="H142" s="37"/>
      <c r="I142" s="37" t="s">
        <v>1</v>
      </c>
      <c r="J142" s="37"/>
      <c r="K142" s="37"/>
      <c r="L142" s="37"/>
      <c r="M142" s="37" t="s">
        <v>6</v>
      </c>
      <c r="N142" s="37"/>
      <c r="O142" s="37"/>
      <c r="P142" s="37"/>
    </row>
    <row r="143" spans="2:16" x14ac:dyDescent="0.2">
      <c r="D143" s="2" t="s">
        <v>2</v>
      </c>
      <c r="E143" s="3" t="s">
        <v>7</v>
      </c>
      <c r="F143" s="3" t="s">
        <v>8</v>
      </c>
      <c r="G143" s="3" t="s">
        <v>9</v>
      </c>
      <c r="H143" s="3" t="s">
        <v>10</v>
      </c>
      <c r="I143" s="3" t="s">
        <v>7</v>
      </c>
      <c r="J143" s="3" t="s">
        <v>8</v>
      </c>
      <c r="K143" s="3" t="s">
        <v>9</v>
      </c>
      <c r="L143" s="3" t="s">
        <v>11</v>
      </c>
      <c r="M143" s="3" t="s">
        <v>7</v>
      </c>
      <c r="N143" s="3" t="s">
        <v>8</v>
      </c>
      <c r="O143" s="3" t="s">
        <v>9</v>
      </c>
      <c r="P143" s="3" t="s">
        <v>12</v>
      </c>
    </row>
    <row r="144" spans="2:16" x14ac:dyDescent="0.2">
      <c r="D144" s="2">
        <v>2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spans="4:16" x14ac:dyDescent="0.2">
      <c r="D145" s="2">
        <v>4</v>
      </c>
      <c r="E145" s="2">
        <f>E135/1000/60/60</f>
        <v>0.98515694444444446</v>
      </c>
      <c r="F145" s="2">
        <f t="shared" ref="F145:P145" si="19">F135/1000/60/60</f>
        <v>0.95726111111111101</v>
      </c>
      <c r="G145" s="2"/>
      <c r="H145" s="16">
        <f t="shared" si="19"/>
        <v>0.97120902777777784</v>
      </c>
      <c r="I145" s="2">
        <f t="shared" si="19"/>
        <v>1.6489924999999999</v>
      </c>
      <c r="J145" s="2">
        <f t="shared" si="19"/>
        <v>1.6833519444444442</v>
      </c>
      <c r="K145" s="2"/>
      <c r="L145" s="16">
        <f t="shared" si="19"/>
        <v>1.6661722222222224</v>
      </c>
      <c r="M145" s="2">
        <f t="shared" si="19"/>
        <v>2.3173805555555558</v>
      </c>
      <c r="N145" s="2">
        <f t="shared" si="19"/>
        <v>2.2877322222222221</v>
      </c>
      <c r="O145" s="2"/>
      <c r="P145" s="16">
        <f t="shared" si="19"/>
        <v>2.3025563888888887</v>
      </c>
    </row>
    <row r="146" spans="4:16" x14ac:dyDescent="0.2">
      <c r="D146" s="2">
        <v>8</v>
      </c>
      <c r="E146" s="2">
        <f t="shared" ref="E146:P146" si="20">E136/1000/60/60</f>
        <v>0.66388000000000003</v>
      </c>
      <c r="F146" s="2">
        <f t="shared" si="20"/>
        <v>0.46025749999999999</v>
      </c>
      <c r="G146" s="2"/>
      <c r="H146" s="16">
        <f t="shared" si="20"/>
        <v>0.56206875000000001</v>
      </c>
      <c r="I146" s="2">
        <f t="shared" si="20"/>
        <v>0.76233333333333342</v>
      </c>
      <c r="J146" s="2">
        <f t="shared" si="20"/>
        <v>0.80031055555555553</v>
      </c>
      <c r="K146" s="2"/>
      <c r="L146" s="16">
        <f t="shared" si="20"/>
        <v>0.78132194444444447</v>
      </c>
      <c r="M146" s="2">
        <f t="shared" si="20"/>
        <v>0.93294166666666667</v>
      </c>
      <c r="N146" s="2">
        <f t="shared" si="20"/>
        <v>0.96550805555555563</v>
      </c>
      <c r="O146" s="2"/>
      <c r="P146" s="16">
        <f t="shared" si="20"/>
        <v>0.94922486111111104</v>
      </c>
    </row>
    <row r="147" spans="4:16" x14ac:dyDescent="0.2">
      <c r="D147" s="2">
        <v>16</v>
      </c>
      <c r="E147" s="2">
        <f t="shared" ref="E147:P147" si="21">E137/1000/60/60</f>
        <v>0.4446661111111111</v>
      </c>
      <c r="F147" s="2">
        <f t="shared" si="21"/>
        <v>0.46453972222222223</v>
      </c>
      <c r="G147" s="2"/>
      <c r="H147" s="16">
        <f t="shared" si="21"/>
        <v>0.45460291666666669</v>
      </c>
      <c r="I147" s="2">
        <f t="shared" si="21"/>
        <v>0.82711777777777773</v>
      </c>
      <c r="J147" s="2">
        <f t="shared" si="21"/>
        <v>0.91540527777777769</v>
      </c>
      <c r="K147" s="2"/>
      <c r="L147" s="16">
        <f t="shared" si="21"/>
        <v>0.87126152777777777</v>
      </c>
      <c r="M147" s="2">
        <f t="shared" si="21"/>
        <v>1.502475</v>
      </c>
      <c r="N147" s="2">
        <f t="shared" si="21"/>
        <v>1.3225922222222224</v>
      </c>
      <c r="O147" s="2"/>
      <c r="P147" s="16">
        <f t="shared" si="21"/>
        <v>1.4125336111111111</v>
      </c>
    </row>
    <row r="154" spans="4:16" x14ac:dyDescent="0.2">
      <c r="D154" s="26" t="s">
        <v>2</v>
      </c>
      <c r="E154" s="26" t="s">
        <v>127</v>
      </c>
      <c r="F154" s="26" t="s">
        <v>210</v>
      </c>
      <c r="G154" s="26" t="s">
        <v>128</v>
      </c>
      <c r="H154" s="26" t="s">
        <v>129</v>
      </c>
      <c r="I154" s="26" t="s">
        <v>211</v>
      </c>
      <c r="J154" s="26" t="s">
        <v>130</v>
      </c>
    </row>
    <row r="155" spans="4:16" x14ac:dyDescent="0.2">
      <c r="D155" s="27">
        <v>2</v>
      </c>
      <c r="E155" s="26"/>
      <c r="F155" s="26"/>
      <c r="G155" s="26"/>
      <c r="H155" s="26"/>
      <c r="I155" s="26"/>
      <c r="J155" s="26"/>
    </row>
    <row r="156" spans="4:16" x14ac:dyDescent="0.2">
      <c r="D156" s="27">
        <v>4</v>
      </c>
      <c r="E156" s="26">
        <v>1.3238819444444445</v>
      </c>
      <c r="F156" s="26">
        <v>1.9293555555555557</v>
      </c>
      <c r="G156" s="26">
        <v>2.6431458333333335</v>
      </c>
      <c r="H156" s="26">
        <v>0.97120902777777784</v>
      </c>
      <c r="I156" s="26">
        <v>1.6661722222222224</v>
      </c>
      <c r="J156" s="26">
        <v>2.3025563888888887</v>
      </c>
    </row>
    <row r="157" spans="4:16" x14ac:dyDescent="0.2">
      <c r="D157" s="27">
        <v>8</v>
      </c>
      <c r="E157" s="26">
        <v>0.66947000000000001</v>
      </c>
      <c r="F157" s="26">
        <v>1.0126934722222223</v>
      </c>
      <c r="G157" s="26">
        <v>1.3828709722222221</v>
      </c>
      <c r="H157" s="26">
        <v>0.56206875000000001</v>
      </c>
      <c r="I157" s="26">
        <v>0.78132194444444447</v>
      </c>
      <c r="J157" s="26">
        <v>0.94922486111111104</v>
      </c>
    </row>
    <row r="158" spans="4:16" x14ac:dyDescent="0.2">
      <c r="D158" s="27">
        <v>16</v>
      </c>
      <c r="E158" s="26">
        <v>0.42541638888888894</v>
      </c>
      <c r="F158" s="26">
        <v>0.63497013888888887</v>
      </c>
      <c r="G158" s="26">
        <v>0.88181263888888894</v>
      </c>
      <c r="H158" s="26">
        <v>0.45460291666666669</v>
      </c>
      <c r="I158" s="26">
        <v>0.87126152777777777</v>
      </c>
      <c r="J158" s="26">
        <v>1.4125336111111111</v>
      </c>
    </row>
    <row r="163" spans="5:10" x14ac:dyDescent="0.2">
      <c r="E163">
        <f>E156/H156</f>
        <v>1.3631277166704443</v>
      </c>
      <c r="F163">
        <f t="shared" ref="F163:G163" si="22">F156/I156</f>
        <v>1.1579568605352921</v>
      </c>
      <c r="G163">
        <f t="shared" si="22"/>
        <v>1.147917960267109</v>
      </c>
    </row>
    <row r="164" spans="5:10" x14ac:dyDescent="0.2">
      <c r="E164">
        <f t="shared" ref="E164:E165" si="23">E157/H157</f>
        <v>1.1910820517952652</v>
      </c>
      <c r="F164">
        <f t="shared" ref="F164:F165" si="24">F157/I157</f>
        <v>1.2961282854307816</v>
      </c>
      <c r="G164">
        <f t="shared" ref="G164:G165" si="25">G157/J157</f>
        <v>1.4568423446089565</v>
      </c>
    </row>
    <row r="165" spans="5:10" x14ac:dyDescent="0.2">
      <c r="E165">
        <f t="shared" si="23"/>
        <v>0.93579775512267882</v>
      </c>
      <c r="F165">
        <f t="shared" si="24"/>
        <v>0.72879395984398743</v>
      </c>
      <c r="G165">
        <f t="shared" si="25"/>
        <v>0.62427727875108585</v>
      </c>
    </row>
    <row r="166" spans="5:10" x14ac:dyDescent="0.2">
      <c r="H166">
        <f>H158/E158</f>
        <v>1.0686069661162036</v>
      </c>
      <c r="I166">
        <f>I158/F158</f>
        <v>1.3721299229950665</v>
      </c>
      <c r="J166">
        <f>J158/G158</f>
        <v>1.6018523083213538</v>
      </c>
    </row>
  </sheetData>
  <mergeCells count="29">
    <mergeCell ref="E142:H142"/>
    <mergeCell ref="I142:L142"/>
    <mergeCell ref="M142:P142"/>
    <mergeCell ref="D131:P131"/>
    <mergeCell ref="E132:H132"/>
    <mergeCell ref="I132:L132"/>
    <mergeCell ref="M132:P132"/>
    <mergeCell ref="D141:P141"/>
    <mergeCell ref="E113:H113"/>
    <mergeCell ref="I113:L113"/>
    <mergeCell ref="M113:P113"/>
    <mergeCell ref="Q113:T113"/>
    <mergeCell ref="U113:X113"/>
    <mergeCell ref="D5:P5"/>
    <mergeCell ref="D17:P17"/>
    <mergeCell ref="E18:H18"/>
    <mergeCell ref="I18:L18"/>
    <mergeCell ref="M18:P18"/>
    <mergeCell ref="E6:H6"/>
    <mergeCell ref="I6:L6"/>
    <mergeCell ref="M6:P6"/>
    <mergeCell ref="E56:H56"/>
    <mergeCell ref="I56:L56"/>
    <mergeCell ref="M56:P56"/>
    <mergeCell ref="D45:P45"/>
    <mergeCell ref="E46:H46"/>
    <mergeCell ref="I46:L46"/>
    <mergeCell ref="M46:P46"/>
    <mergeCell ref="D55:P5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O37"/>
  <sheetViews>
    <sheetView topLeftCell="B11" workbookViewId="0">
      <selection activeCell="Q24" sqref="Q24"/>
    </sheetView>
  </sheetViews>
  <sheetFormatPr baseColWidth="10" defaultRowHeight="16" x14ac:dyDescent="0.2"/>
  <sheetData>
    <row r="5" spans="3:15" x14ac:dyDescent="0.2">
      <c r="C5" t="s">
        <v>198</v>
      </c>
      <c r="E5" t="s">
        <v>199</v>
      </c>
    </row>
    <row r="6" spans="3:15" x14ac:dyDescent="0.2">
      <c r="C6" s="24" t="s">
        <v>208</v>
      </c>
    </row>
    <row r="7" spans="3:15" x14ac:dyDescent="0.2">
      <c r="C7" s="37" t="s">
        <v>13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</row>
    <row r="8" spans="3:15" x14ac:dyDescent="0.2">
      <c r="C8" s="2"/>
      <c r="D8" s="37" t="s">
        <v>0</v>
      </c>
      <c r="E8" s="37"/>
      <c r="F8" s="37"/>
      <c r="G8" s="37"/>
      <c r="H8" s="37" t="s">
        <v>1</v>
      </c>
      <c r="I8" s="37"/>
      <c r="J8" s="37"/>
      <c r="K8" s="37"/>
      <c r="L8" s="37" t="s">
        <v>6</v>
      </c>
      <c r="M8" s="37"/>
      <c r="N8" s="37"/>
      <c r="O8" s="37"/>
    </row>
    <row r="9" spans="3:15" x14ac:dyDescent="0.2">
      <c r="C9" s="2" t="s">
        <v>2</v>
      </c>
      <c r="D9" s="3" t="s">
        <v>7</v>
      </c>
      <c r="E9" s="3" t="s">
        <v>8</v>
      </c>
      <c r="F9" s="3" t="s">
        <v>9</v>
      </c>
      <c r="G9" s="3" t="s">
        <v>10</v>
      </c>
      <c r="H9" s="3" t="s">
        <v>7</v>
      </c>
      <c r="I9" s="3" t="s">
        <v>8</v>
      </c>
      <c r="J9" s="3" t="s">
        <v>9</v>
      </c>
      <c r="K9" s="3" t="s">
        <v>11</v>
      </c>
      <c r="L9" s="3" t="s">
        <v>7</v>
      </c>
      <c r="M9" s="3" t="s">
        <v>8</v>
      </c>
      <c r="N9" s="3" t="s">
        <v>9</v>
      </c>
      <c r="O9" s="3" t="s">
        <v>12</v>
      </c>
    </row>
    <row r="10" spans="3:15" x14ac:dyDescent="0.2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3:15" x14ac:dyDescent="0.2">
      <c r="C11" s="2">
        <v>4</v>
      </c>
      <c r="D11" s="2">
        <v>4504380</v>
      </c>
      <c r="E11" s="2">
        <v>4721772</v>
      </c>
      <c r="F11" s="2"/>
      <c r="G11" s="2">
        <f>AVERAGE(D11:F11)</f>
        <v>4613076</v>
      </c>
      <c r="H11" s="2">
        <v>6597667</v>
      </c>
      <c r="I11" s="2">
        <v>6742157</v>
      </c>
      <c r="J11" s="2"/>
      <c r="K11" s="2">
        <f>AVERAGE(H11:J11)</f>
        <v>6669912</v>
      </c>
      <c r="L11" s="2">
        <v>8457018</v>
      </c>
      <c r="M11" s="2">
        <v>8624613</v>
      </c>
      <c r="N11" s="2"/>
      <c r="O11" s="2">
        <f>AVERAGE(L11:N11)</f>
        <v>8540815.5</v>
      </c>
    </row>
    <row r="12" spans="3:15" x14ac:dyDescent="0.2">
      <c r="C12" s="2">
        <v>8</v>
      </c>
      <c r="D12" s="2">
        <v>2283538</v>
      </c>
      <c r="E12" s="2">
        <v>2959537</v>
      </c>
      <c r="F12" s="2"/>
      <c r="G12" s="2">
        <f t="shared" ref="G12:G13" si="0">AVERAGE(D12:F12)</f>
        <v>2621537.5</v>
      </c>
      <c r="H12" s="2">
        <v>3297068</v>
      </c>
      <c r="I12" s="2">
        <v>4360179</v>
      </c>
      <c r="J12" s="2"/>
      <c r="K12" s="2">
        <f t="shared" ref="K12:K13" si="1">AVERAGE(H12:J12)</f>
        <v>3828623.5</v>
      </c>
      <c r="L12" s="2">
        <v>6332049</v>
      </c>
      <c r="M12" s="2">
        <v>6364836</v>
      </c>
      <c r="N12" s="2"/>
      <c r="O12" s="2">
        <f t="shared" ref="O12:O13" si="2">AVERAGE(L12:N12)</f>
        <v>6348442.5</v>
      </c>
    </row>
    <row r="13" spans="3:15" x14ac:dyDescent="0.2">
      <c r="C13" s="2">
        <v>16</v>
      </c>
      <c r="D13" s="2">
        <v>1646940</v>
      </c>
      <c r="E13" s="2">
        <v>1659012</v>
      </c>
      <c r="F13" s="2"/>
      <c r="G13" s="2">
        <f t="shared" si="0"/>
        <v>1652976</v>
      </c>
      <c r="H13" s="2">
        <v>2642786</v>
      </c>
      <c r="I13" s="2">
        <v>2675930</v>
      </c>
      <c r="J13" s="2"/>
      <c r="K13" s="2">
        <f t="shared" si="1"/>
        <v>2659358</v>
      </c>
      <c r="L13" s="2">
        <v>3327419</v>
      </c>
      <c r="M13" s="2">
        <v>3850212</v>
      </c>
      <c r="N13" s="2"/>
      <c r="O13" s="2">
        <f t="shared" si="2"/>
        <v>3588815.5</v>
      </c>
    </row>
    <row r="17" spans="3:15" x14ac:dyDescent="0.2">
      <c r="C17" s="24" t="s">
        <v>200</v>
      </c>
      <c r="E17" t="s">
        <v>209</v>
      </c>
    </row>
    <row r="18" spans="3:15" x14ac:dyDescent="0.2">
      <c r="C18" s="37" t="s">
        <v>13</v>
      </c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</row>
    <row r="19" spans="3:15" x14ac:dyDescent="0.2">
      <c r="C19" s="2"/>
      <c r="D19" s="37" t="s">
        <v>0</v>
      </c>
      <c r="E19" s="37"/>
      <c r="F19" s="37"/>
      <c r="G19" s="37"/>
      <c r="H19" s="37" t="s">
        <v>1</v>
      </c>
      <c r="I19" s="37"/>
      <c r="J19" s="37"/>
      <c r="K19" s="37"/>
      <c r="L19" s="37" t="s">
        <v>6</v>
      </c>
      <c r="M19" s="37"/>
      <c r="N19" s="37"/>
      <c r="O19" s="37"/>
    </row>
    <row r="20" spans="3:15" x14ac:dyDescent="0.2">
      <c r="C20" s="2" t="s">
        <v>2</v>
      </c>
      <c r="D20" s="3" t="s">
        <v>7</v>
      </c>
      <c r="E20" s="3" t="s">
        <v>8</v>
      </c>
      <c r="F20" s="3" t="s">
        <v>9</v>
      </c>
      <c r="G20" s="3" t="s">
        <v>10</v>
      </c>
      <c r="H20" s="3" t="s">
        <v>7</v>
      </c>
      <c r="I20" s="3" t="s">
        <v>8</v>
      </c>
      <c r="J20" s="3" t="s">
        <v>9</v>
      </c>
      <c r="K20" s="3" t="s">
        <v>11</v>
      </c>
      <c r="L20" s="3" t="s">
        <v>7</v>
      </c>
      <c r="M20" s="3" t="s">
        <v>8</v>
      </c>
      <c r="N20" s="3" t="s">
        <v>9</v>
      </c>
      <c r="O20" s="3" t="s">
        <v>12</v>
      </c>
    </row>
    <row r="21" spans="3:15" x14ac:dyDescent="0.2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3:15" x14ac:dyDescent="0.2">
      <c r="C22" s="2">
        <v>4</v>
      </c>
      <c r="D22" s="31">
        <v>6256347</v>
      </c>
      <c r="E22" s="2">
        <v>3500412</v>
      </c>
      <c r="F22" s="2">
        <v>3535439</v>
      </c>
      <c r="G22" s="2">
        <f>AVERAGE(D22:F22)</f>
        <v>4430732.666666667</v>
      </c>
      <c r="H22" s="2">
        <v>5933287</v>
      </c>
      <c r="I22" s="2">
        <v>5894785</v>
      </c>
      <c r="J22" s="2">
        <v>5371912</v>
      </c>
      <c r="K22" s="2">
        <f>AVERAGE(H22:J22)</f>
        <v>5733328</v>
      </c>
      <c r="L22" s="2">
        <v>7839504</v>
      </c>
      <c r="M22" s="2">
        <v>8392279</v>
      </c>
      <c r="N22" s="2"/>
      <c r="O22" s="2">
        <f>AVERAGE(L22:N22)</f>
        <v>8115891.5</v>
      </c>
    </row>
    <row r="23" spans="3:15" x14ac:dyDescent="0.2">
      <c r="C23" s="2">
        <v>8</v>
      </c>
      <c r="D23" s="2">
        <v>2751339</v>
      </c>
      <c r="E23" s="2">
        <v>1597819</v>
      </c>
      <c r="F23" s="2">
        <v>1854096</v>
      </c>
      <c r="G23" s="2">
        <f t="shared" ref="G23:G24" si="3">AVERAGE(D23:F23)</f>
        <v>2067751.3333333333</v>
      </c>
      <c r="H23" s="31">
        <v>6025946</v>
      </c>
      <c r="I23" s="2">
        <v>2734121</v>
      </c>
      <c r="J23" s="2">
        <v>2714972</v>
      </c>
      <c r="K23" s="2">
        <f t="shared" ref="K23:K24" si="4">AVERAGE(H23:J23)</f>
        <v>3825013</v>
      </c>
      <c r="L23" s="31">
        <v>10989105</v>
      </c>
      <c r="M23" s="2">
        <v>3382538</v>
      </c>
      <c r="N23" s="2">
        <v>3391470</v>
      </c>
      <c r="O23" s="2">
        <f>AVERAGE(L23:N23)</f>
        <v>5921037.666666667</v>
      </c>
    </row>
    <row r="24" spans="3:15" x14ac:dyDescent="0.2">
      <c r="C24" s="2">
        <v>16</v>
      </c>
      <c r="D24" s="2">
        <v>1574820</v>
      </c>
      <c r="E24" s="2">
        <v>1877299</v>
      </c>
      <c r="F24" s="2">
        <v>1240014</v>
      </c>
      <c r="G24" s="2">
        <f t="shared" si="3"/>
        <v>1564044.3333333333</v>
      </c>
      <c r="H24" s="2">
        <v>3377643</v>
      </c>
      <c r="I24" s="2">
        <v>3696660</v>
      </c>
      <c r="J24" s="2">
        <v>2150859</v>
      </c>
      <c r="K24" s="2">
        <f t="shared" si="4"/>
        <v>3075054</v>
      </c>
      <c r="L24" s="2">
        <v>4612236</v>
      </c>
      <c r="M24" s="2">
        <v>5261778</v>
      </c>
      <c r="N24" s="2">
        <v>3259333</v>
      </c>
      <c r="O24" s="2">
        <f t="shared" ref="O24" si="5">AVERAGE(L24:N24)</f>
        <v>4377782.333333333</v>
      </c>
    </row>
    <row r="26" spans="3:15" x14ac:dyDescent="0.2">
      <c r="C26" s="9" t="s">
        <v>207</v>
      </c>
    </row>
    <row r="28" spans="3:15" x14ac:dyDescent="0.2">
      <c r="E28" t="s">
        <v>201</v>
      </c>
      <c r="F28" t="s">
        <v>202</v>
      </c>
      <c r="G28" t="s">
        <v>203</v>
      </c>
      <c r="H28" t="s">
        <v>204</v>
      </c>
      <c r="I28" t="s">
        <v>205</v>
      </c>
      <c r="J28" t="s">
        <v>206</v>
      </c>
    </row>
    <row r="29" spans="3:15" x14ac:dyDescent="0.2">
      <c r="D29">
        <v>4</v>
      </c>
      <c r="E29">
        <v>4430732.666666667</v>
      </c>
      <c r="F29" s="2">
        <v>5733328</v>
      </c>
      <c r="G29">
        <v>8115891.5</v>
      </c>
      <c r="H29">
        <v>4613076</v>
      </c>
      <c r="I29">
        <v>6669912</v>
      </c>
      <c r="J29">
        <v>8540815.5</v>
      </c>
    </row>
    <row r="30" spans="3:15" x14ac:dyDescent="0.2">
      <c r="D30">
        <v>8</v>
      </c>
      <c r="E30">
        <v>2067751.3333333333</v>
      </c>
      <c r="F30" s="2">
        <v>3825013</v>
      </c>
      <c r="G30">
        <v>5921037.666666667</v>
      </c>
      <c r="H30">
        <v>2621537.5</v>
      </c>
      <c r="I30">
        <v>3828623.5</v>
      </c>
      <c r="J30">
        <v>6348442.5</v>
      </c>
    </row>
    <row r="31" spans="3:15" x14ac:dyDescent="0.2">
      <c r="D31">
        <v>16</v>
      </c>
      <c r="E31">
        <v>1564044.3333333333</v>
      </c>
      <c r="F31" s="2">
        <v>3075054</v>
      </c>
      <c r="G31">
        <v>4377782.333333333</v>
      </c>
      <c r="H31">
        <v>1652976</v>
      </c>
      <c r="I31">
        <v>2659358</v>
      </c>
      <c r="J31">
        <v>3588815.5</v>
      </c>
    </row>
    <row r="34" spans="2:10" x14ac:dyDescent="0.2">
      <c r="E34" t="s">
        <v>201</v>
      </c>
      <c r="F34" t="s">
        <v>202</v>
      </c>
      <c r="G34" t="s">
        <v>203</v>
      </c>
      <c r="H34" t="s">
        <v>204</v>
      </c>
      <c r="I34" t="s">
        <v>205</v>
      </c>
      <c r="J34" t="s">
        <v>206</v>
      </c>
    </row>
    <row r="35" spans="2:10" x14ac:dyDescent="0.2">
      <c r="D35">
        <v>4</v>
      </c>
      <c r="E35" s="10">
        <f>E29/1000/60/60</f>
        <v>1.2307590740740741</v>
      </c>
      <c r="F35" s="10">
        <f t="shared" ref="F35:J35" si="6">F29/1000/60/60</f>
        <v>1.5925911111111113</v>
      </c>
      <c r="G35" s="10">
        <f t="shared" si="6"/>
        <v>2.2544143055555557</v>
      </c>
      <c r="H35" s="10">
        <f t="shared" si="6"/>
        <v>1.2814100000000002</v>
      </c>
      <c r="I35" s="10">
        <f t="shared" si="6"/>
        <v>1.8527533333333333</v>
      </c>
      <c r="J35" s="10">
        <f t="shared" si="6"/>
        <v>2.3724487499999998</v>
      </c>
    </row>
    <row r="36" spans="2:10" x14ac:dyDescent="0.2">
      <c r="D36">
        <v>8</v>
      </c>
      <c r="E36" s="10">
        <f t="shared" ref="E36:J36" si="7">E30/1000/60/60</f>
        <v>0.57437537037037034</v>
      </c>
      <c r="F36" s="10">
        <f t="shared" si="7"/>
        <v>1.062503611111111</v>
      </c>
      <c r="G36" s="10">
        <f t="shared" si="7"/>
        <v>1.6447326851851853</v>
      </c>
      <c r="H36" s="10">
        <f t="shared" si="7"/>
        <v>0.72820486111111105</v>
      </c>
      <c r="I36" s="10">
        <f t="shared" si="7"/>
        <v>1.0635065277777778</v>
      </c>
      <c r="J36" s="10">
        <f t="shared" si="7"/>
        <v>1.7634562500000002</v>
      </c>
    </row>
    <row r="37" spans="2:10" x14ac:dyDescent="0.2">
      <c r="B37" t="s">
        <v>42</v>
      </c>
      <c r="D37">
        <v>16</v>
      </c>
      <c r="E37" s="10">
        <f t="shared" ref="E37:J37" si="8">E31/1000/60/60</f>
        <v>0.43445675925925925</v>
      </c>
      <c r="F37" s="10">
        <f t="shared" si="8"/>
        <v>0.85418166666666673</v>
      </c>
      <c r="G37" s="10">
        <f t="shared" si="8"/>
        <v>1.2160506481481479</v>
      </c>
      <c r="H37" s="10">
        <f t="shared" si="8"/>
        <v>0.45916000000000001</v>
      </c>
      <c r="I37" s="10">
        <f t="shared" si="8"/>
        <v>0.73871055555555565</v>
      </c>
      <c r="J37" s="10">
        <f t="shared" si="8"/>
        <v>0.99689319444444446</v>
      </c>
    </row>
  </sheetData>
  <mergeCells count="8">
    <mergeCell ref="D19:G19"/>
    <mergeCell ref="H19:K19"/>
    <mergeCell ref="L19:O19"/>
    <mergeCell ref="C7:O7"/>
    <mergeCell ref="D8:G8"/>
    <mergeCell ref="H8:K8"/>
    <mergeCell ref="L8:O8"/>
    <mergeCell ref="C18:O1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90"/>
  <sheetViews>
    <sheetView topLeftCell="H37" zoomScale="80" zoomScaleNormal="80" zoomScalePageLayoutView="80" workbookViewId="0">
      <selection activeCell="V66" sqref="V66"/>
    </sheetView>
  </sheetViews>
  <sheetFormatPr baseColWidth="10" defaultRowHeight="16" x14ac:dyDescent="0.2"/>
  <cols>
    <col min="5" max="5" width="12.1640625" bestFit="1" customWidth="1"/>
  </cols>
  <sheetData>
    <row r="2" spans="1:13" x14ac:dyDescent="0.2">
      <c r="A2" s="24" t="s">
        <v>63</v>
      </c>
      <c r="C2" t="s">
        <v>92</v>
      </c>
    </row>
    <row r="3" spans="1:13" x14ac:dyDescent="0.2">
      <c r="C3" s="42" t="s">
        <v>41</v>
      </c>
      <c r="D3" s="43"/>
      <c r="E3" s="2"/>
    </row>
    <row r="4" spans="1:13" x14ac:dyDescent="0.2">
      <c r="C4" s="44"/>
      <c r="D4" s="45"/>
      <c r="E4" s="2"/>
    </row>
    <row r="5" spans="1:13" x14ac:dyDescent="0.2">
      <c r="C5" s="28" t="s">
        <v>37</v>
      </c>
      <c r="D5" s="28"/>
      <c r="E5" s="2">
        <v>21866</v>
      </c>
    </row>
    <row r="6" spans="1:13" x14ac:dyDescent="0.2">
      <c r="C6" s="28" t="s">
        <v>38</v>
      </c>
      <c r="D6" s="28"/>
      <c r="E6" s="2">
        <v>79012</v>
      </c>
    </row>
    <row r="7" spans="1:13" x14ac:dyDescent="0.2">
      <c r="C7" s="39" t="s">
        <v>39</v>
      </c>
      <c r="D7" s="2" t="s">
        <v>43</v>
      </c>
      <c r="E7" s="2">
        <f>SUM(F7:M7)</f>
        <v>168765</v>
      </c>
      <c r="F7">
        <v>24899</v>
      </c>
      <c r="G7">
        <v>23216</v>
      </c>
      <c r="H7">
        <v>26588</v>
      </c>
      <c r="I7">
        <v>11134</v>
      </c>
      <c r="J7">
        <v>14775</v>
      </c>
      <c r="K7">
        <v>20915</v>
      </c>
      <c r="L7">
        <v>25093</v>
      </c>
      <c r="M7">
        <v>22145</v>
      </c>
    </row>
    <row r="8" spans="1:13" x14ac:dyDescent="0.2">
      <c r="C8" s="40"/>
      <c r="D8" s="2" t="s">
        <v>44</v>
      </c>
      <c r="E8" s="2">
        <f>SUM(F8:M8)</f>
        <v>716602</v>
      </c>
      <c r="F8">
        <v>81587</v>
      </c>
      <c r="G8">
        <v>87368</v>
      </c>
      <c r="H8">
        <v>85650</v>
      </c>
      <c r="I8">
        <v>90981</v>
      </c>
      <c r="J8">
        <v>118815</v>
      </c>
      <c r="K8">
        <v>80195</v>
      </c>
      <c r="L8">
        <v>90805</v>
      </c>
      <c r="M8">
        <v>81201</v>
      </c>
    </row>
    <row r="9" spans="1:13" x14ac:dyDescent="0.2">
      <c r="A9" t="s">
        <v>93</v>
      </c>
      <c r="C9" s="41"/>
      <c r="D9" s="2" t="s">
        <v>45</v>
      </c>
      <c r="E9" s="2">
        <v>944434</v>
      </c>
    </row>
    <row r="10" spans="1:13" x14ac:dyDescent="0.2">
      <c r="C10" s="39" t="s">
        <v>40</v>
      </c>
      <c r="D10" s="2" t="s">
        <v>43</v>
      </c>
      <c r="E10" s="2">
        <f>SUM(F10:M10)</f>
        <v>128029</v>
      </c>
      <c r="F10">
        <v>34682</v>
      </c>
      <c r="G10">
        <v>14031</v>
      </c>
      <c r="H10">
        <v>21887</v>
      </c>
      <c r="I10">
        <v>16161</v>
      </c>
      <c r="J10">
        <v>10384</v>
      </c>
      <c r="K10">
        <v>13975</v>
      </c>
      <c r="L10">
        <v>8616</v>
      </c>
      <c r="M10">
        <v>8293</v>
      </c>
    </row>
    <row r="11" spans="1:13" x14ac:dyDescent="0.2">
      <c r="C11" s="40"/>
      <c r="D11" s="2" t="s">
        <v>44</v>
      </c>
      <c r="E11" s="2">
        <f>SUM(F11:M11)</f>
        <v>748644</v>
      </c>
      <c r="F11">
        <v>97608</v>
      </c>
      <c r="G11">
        <v>91557</v>
      </c>
      <c r="H11">
        <v>84261</v>
      </c>
      <c r="I11">
        <v>84381</v>
      </c>
      <c r="J11">
        <v>103134</v>
      </c>
      <c r="K11">
        <v>86347</v>
      </c>
      <c r="L11">
        <v>112049</v>
      </c>
      <c r="M11">
        <v>89307</v>
      </c>
    </row>
    <row r="12" spans="1:13" x14ac:dyDescent="0.2">
      <c r="C12" s="41"/>
      <c r="D12" s="19" t="s">
        <v>45</v>
      </c>
      <c r="E12" s="2">
        <v>876678</v>
      </c>
    </row>
    <row r="13" spans="1:13" x14ac:dyDescent="0.2">
      <c r="C13" s="28" t="s">
        <v>78</v>
      </c>
      <c r="D13" s="2" t="s">
        <v>46</v>
      </c>
      <c r="E13" s="2">
        <v>10638</v>
      </c>
    </row>
    <row r="14" spans="1:13" x14ac:dyDescent="0.2">
      <c r="C14" s="2"/>
      <c r="D14" s="2"/>
      <c r="E14" s="2"/>
    </row>
    <row r="15" spans="1:13" x14ac:dyDescent="0.2">
      <c r="C15" s="39" t="s">
        <v>77</v>
      </c>
      <c r="D15" s="2" t="s">
        <v>49</v>
      </c>
      <c r="E15" s="2">
        <f>E8+E11+E13</f>
        <v>1475884</v>
      </c>
    </row>
    <row r="16" spans="1:13" x14ac:dyDescent="0.2">
      <c r="C16" s="40"/>
      <c r="D16" s="2" t="s">
        <v>48</v>
      </c>
      <c r="E16" s="2">
        <v>1948599</v>
      </c>
    </row>
    <row r="17" spans="1:13" x14ac:dyDescent="0.2">
      <c r="C17" s="41"/>
      <c r="D17" s="2" t="s">
        <v>50</v>
      </c>
      <c r="E17" s="2">
        <f>E15/E16</f>
        <v>0.75740775808670746</v>
      </c>
    </row>
    <row r="19" spans="1:13" x14ac:dyDescent="0.2">
      <c r="A19" s="24" t="s">
        <v>63</v>
      </c>
      <c r="C19" t="s">
        <v>92</v>
      </c>
    </row>
    <row r="20" spans="1:13" x14ac:dyDescent="0.2">
      <c r="C20" s="42" t="s">
        <v>41</v>
      </c>
      <c r="D20" s="43"/>
      <c r="E20" s="2"/>
    </row>
    <row r="21" spans="1:13" x14ac:dyDescent="0.2">
      <c r="C21" s="44"/>
      <c r="D21" s="45"/>
      <c r="E21" s="2"/>
    </row>
    <row r="22" spans="1:13" x14ac:dyDescent="0.2">
      <c r="C22" s="28" t="s">
        <v>37</v>
      </c>
      <c r="D22" s="28"/>
      <c r="E22" s="2">
        <v>17948</v>
      </c>
    </row>
    <row r="23" spans="1:13" x14ac:dyDescent="0.2">
      <c r="C23" s="28" t="s">
        <v>38</v>
      </c>
      <c r="D23" s="28"/>
      <c r="E23" s="2">
        <v>73736</v>
      </c>
    </row>
    <row r="24" spans="1:13" x14ac:dyDescent="0.2">
      <c r="C24" s="39" t="s">
        <v>39</v>
      </c>
      <c r="D24" s="2" t="s">
        <v>43</v>
      </c>
      <c r="E24" s="2">
        <f>SUM(F24:M24)</f>
        <v>164494</v>
      </c>
      <c r="F24">
        <v>27293</v>
      </c>
      <c r="G24">
        <v>20629</v>
      </c>
      <c r="H24">
        <v>10288</v>
      </c>
      <c r="I24">
        <v>22788</v>
      </c>
      <c r="J24">
        <v>21795</v>
      </c>
      <c r="K24">
        <v>20714</v>
      </c>
      <c r="L24">
        <v>19340</v>
      </c>
      <c r="M24">
        <v>21647</v>
      </c>
    </row>
    <row r="25" spans="1:13" x14ac:dyDescent="0.2">
      <c r="C25" s="40"/>
      <c r="D25" s="2" t="s">
        <v>44</v>
      </c>
      <c r="E25" s="2">
        <f>SUM(F25:M25)</f>
        <v>738047</v>
      </c>
      <c r="F25">
        <v>90062</v>
      </c>
      <c r="G25">
        <v>95027</v>
      </c>
      <c r="H25">
        <v>103761</v>
      </c>
      <c r="I25">
        <v>88620</v>
      </c>
      <c r="J25">
        <v>81250</v>
      </c>
      <c r="K25">
        <v>90261</v>
      </c>
      <c r="L25">
        <v>99891</v>
      </c>
      <c r="M25">
        <v>89175</v>
      </c>
    </row>
    <row r="26" spans="1:13" x14ac:dyDescent="0.2">
      <c r="C26" s="41"/>
      <c r="D26" s="2" t="s">
        <v>45</v>
      </c>
      <c r="E26" s="2">
        <v>962036</v>
      </c>
    </row>
    <row r="27" spans="1:13" x14ac:dyDescent="0.2">
      <c r="C27" s="39" t="s">
        <v>40</v>
      </c>
      <c r="D27" s="2" t="s">
        <v>43</v>
      </c>
      <c r="E27" s="2">
        <f>SUM(F27:M27)</f>
        <v>156781</v>
      </c>
      <c r="F27">
        <v>37304</v>
      </c>
      <c r="G27">
        <v>11709</v>
      </c>
      <c r="H27">
        <v>22304</v>
      </c>
      <c r="I27">
        <v>19395</v>
      </c>
      <c r="J27">
        <v>21081</v>
      </c>
      <c r="K27">
        <v>20751</v>
      </c>
      <c r="L27">
        <v>7905</v>
      </c>
      <c r="M27">
        <v>16332</v>
      </c>
    </row>
    <row r="28" spans="1:13" x14ac:dyDescent="0.2">
      <c r="C28" s="40"/>
      <c r="D28" s="2" t="s">
        <v>44</v>
      </c>
      <c r="E28" s="2">
        <f>SUM(F28:M28)</f>
        <v>711454</v>
      </c>
      <c r="F28">
        <v>82381</v>
      </c>
      <c r="G28">
        <v>85733</v>
      </c>
      <c r="H28">
        <v>93270</v>
      </c>
      <c r="I28">
        <v>83708</v>
      </c>
      <c r="J28">
        <v>102401</v>
      </c>
      <c r="K28">
        <v>85622</v>
      </c>
      <c r="L28">
        <v>95210</v>
      </c>
      <c r="M28">
        <v>83129</v>
      </c>
    </row>
    <row r="29" spans="1:13" x14ac:dyDescent="0.2">
      <c r="C29" s="41"/>
      <c r="D29" s="19" t="s">
        <v>45</v>
      </c>
      <c r="E29" s="2">
        <v>868239</v>
      </c>
    </row>
    <row r="30" spans="1:13" x14ac:dyDescent="0.2">
      <c r="C30" s="28" t="s">
        <v>78</v>
      </c>
      <c r="D30" s="2" t="s">
        <v>46</v>
      </c>
      <c r="E30" s="2">
        <v>10753</v>
      </c>
    </row>
    <row r="31" spans="1:13" x14ac:dyDescent="0.2">
      <c r="C31" s="2"/>
      <c r="D31" s="2"/>
      <c r="E31" s="2"/>
    </row>
    <row r="32" spans="1:13" x14ac:dyDescent="0.2">
      <c r="C32" s="39" t="s">
        <v>77</v>
      </c>
      <c r="D32" s="2" t="s">
        <v>49</v>
      </c>
      <c r="E32" s="2">
        <f>SUM(E25,E28,E30)</f>
        <v>1460254</v>
      </c>
    </row>
    <row r="33" spans="1:23" x14ac:dyDescent="0.2">
      <c r="C33" s="40"/>
      <c r="D33" s="2" t="s">
        <v>48</v>
      </c>
      <c r="E33" s="2">
        <v>1948599</v>
      </c>
    </row>
    <row r="34" spans="1:23" x14ac:dyDescent="0.2">
      <c r="C34" s="41"/>
      <c r="D34" s="2" t="s">
        <v>50</v>
      </c>
      <c r="E34" s="2">
        <f>E32/E33</f>
        <v>0.74938661058534872</v>
      </c>
    </row>
    <row r="38" spans="1:23" x14ac:dyDescent="0.2">
      <c r="A38" s="24" t="s">
        <v>77</v>
      </c>
      <c r="B38" t="s">
        <v>56</v>
      </c>
      <c r="D38" t="s">
        <v>57</v>
      </c>
      <c r="G38" t="s">
        <v>58</v>
      </c>
      <c r="I38" t="s">
        <v>59</v>
      </c>
      <c r="O38" t="s">
        <v>60</v>
      </c>
      <c r="P38" t="s">
        <v>61</v>
      </c>
      <c r="Q38" t="s">
        <v>43</v>
      </c>
      <c r="R38" t="s">
        <v>44</v>
      </c>
      <c r="S38" t="s">
        <v>43</v>
      </c>
      <c r="T38" t="s">
        <v>44</v>
      </c>
      <c r="U38" t="s">
        <v>46</v>
      </c>
      <c r="V38" t="s">
        <v>62</v>
      </c>
      <c r="W38" t="s">
        <v>65</v>
      </c>
    </row>
    <row r="39" spans="1:23" x14ac:dyDescent="0.2">
      <c r="N39" t="s">
        <v>63</v>
      </c>
      <c r="O39">
        <v>19907</v>
      </c>
      <c r="P39">
        <v>76374</v>
      </c>
      <c r="Q39">
        <v>166629.5</v>
      </c>
      <c r="R39">
        <v>727324.5</v>
      </c>
      <c r="S39">
        <v>142405</v>
      </c>
      <c r="T39">
        <v>730049</v>
      </c>
      <c r="U39">
        <v>10695.5</v>
      </c>
      <c r="V39">
        <f>W39-SUM(O39:U39)</f>
        <v>75214.5</v>
      </c>
      <c r="W39">
        <v>1948599</v>
      </c>
    </row>
    <row r="40" spans="1:23" x14ac:dyDescent="0.2">
      <c r="C40" s="42" t="s">
        <v>41</v>
      </c>
      <c r="D40" s="43"/>
      <c r="E40" s="2"/>
      <c r="G40" s="42" t="s">
        <v>41</v>
      </c>
      <c r="H40" s="43"/>
      <c r="I40" s="2"/>
      <c r="N40" t="s">
        <v>64</v>
      </c>
      <c r="O40">
        <v>10701</v>
      </c>
      <c r="P40">
        <v>26578.5</v>
      </c>
      <c r="Q40">
        <v>175316</v>
      </c>
      <c r="R40">
        <v>470226</v>
      </c>
      <c r="S40">
        <v>135697</v>
      </c>
      <c r="T40">
        <v>477264</v>
      </c>
      <c r="U40">
        <v>5313</v>
      </c>
      <c r="V40">
        <f>W40-SUM(O40:U40)</f>
        <v>30124.5</v>
      </c>
      <c r="W40">
        <v>1331220</v>
      </c>
    </row>
    <row r="41" spans="1:23" x14ac:dyDescent="0.2">
      <c r="C41" s="44"/>
      <c r="D41" s="45"/>
      <c r="E41" s="2"/>
      <c r="G41" s="44"/>
      <c r="H41" s="45"/>
      <c r="I41" s="2"/>
    </row>
    <row r="42" spans="1:23" x14ac:dyDescent="0.2">
      <c r="C42" s="28" t="s">
        <v>37</v>
      </c>
      <c r="D42" s="28"/>
      <c r="E42" s="2">
        <f>AVERAGE(E22,E5)</f>
        <v>19907</v>
      </c>
      <c r="G42" s="28" t="s">
        <v>37</v>
      </c>
      <c r="H42" s="28"/>
      <c r="I42" s="2">
        <f>AVERAGE(E61,E78)</f>
        <v>10701</v>
      </c>
      <c r="O42" t="s">
        <v>60</v>
      </c>
      <c r="P42" t="s">
        <v>61</v>
      </c>
      <c r="Q42" t="s">
        <v>66</v>
      </c>
      <c r="R42" t="s">
        <v>67</v>
      </c>
      <c r="S42" t="s">
        <v>68</v>
      </c>
      <c r="T42" t="s">
        <v>69</v>
      </c>
      <c r="U42" t="s">
        <v>46</v>
      </c>
      <c r="V42" t="s">
        <v>62</v>
      </c>
      <c r="W42" t="s">
        <v>65</v>
      </c>
    </row>
    <row r="43" spans="1:23" x14ac:dyDescent="0.2">
      <c r="C43" s="28" t="s">
        <v>38</v>
      </c>
      <c r="D43" s="28"/>
      <c r="E43" s="2">
        <f t="shared" ref="E43:E50" si="0">AVERAGE(E23,E6)</f>
        <v>76374</v>
      </c>
      <c r="G43" s="28" t="s">
        <v>38</v>
      </c>
      <c r="H43" s="28"/>
      <c r="I43" s="2">
        <f t="shared" ref="I43:I50" si="1">AVERAGE(E62,E79)</f>
        <v>26578.5</v>
      </c>
      <c r="N43" t="s">
        <v>63</v>
      </c>
      <c r="O43">
        <f>O39/1000/60</f>
        <v>0.33178333333333332</v>
      </c>
      <c r="P43">
        <f t="shared" ref="P43:V44" si="2">P39/1000/60</f>
        <v>1.2728999999999999</v>
      </c>
      <c r="Q43">
        <f t="shared" si="2"/>
        <v>2.7771583333333334</v>
      </c>
      <c r="R43">
        <f t="shared" si="2"/>
        <v>12.122074999999999</v>
      </c>
      <c r="S43">
        <f t="shared" si="2"/>
        <v>2.3734166666666665</v>
      </c>
      <c r="T43">
        <f t="shared" si="2"/>
        <v>12.167483333333333</v>
      </c>
      <c r="U43">
        <f t="shared" si="2"/>
        <v>0.17825833333333332</v>
      </c>
      <c r="V43">
        <f>V39/1000/60</f>
        <v>1.2535750000000001</v>
      </c>
      <c r="W43">
        <f>W39/1000/60</f>
        <v>32.476649999999999</v>
      </c>
    </row>
    <row r="44" spans="1:23" x14ac:dyDescent="0.2">
      <c r="C44" s="39" t="s">
        <v>39</v>
      </c>
      <c r="D44" s="2" t="s">
        <v>43</v>
      </c>
      <c r="E44" s="2">
        <f t="shared" si="0"/>
        <v>166629.5</v>
      </c>
      <c r="G44" s="39" t="s">
        <v>39</v>
      </c>
      <c r="H44" s="2" t="s">
        <v>43</v>
      </c>
      <c r="I44" s="2">
        <f t="shared" si="1"/>
        <v>175316</v>
      </c>
      <c r="N44" t="s">
        <v>64</v>
      </c>
      <c r="O44">
        <f>O40/1000/60</f>
        <v>0.17835000000000001</v>
      </c>
      <c r="P44">
        <f t="shared" si="2"/>
        <v>0.44297499999999995</v>
      </c>
      <c r="Q44">
        <f t="shared" si="2"/>
        <v>2.9219333333333335</v>
      </c>
      <c r="R44">
        <f t="shared" si="2"/>
        <v>7.8371000000000004</v>
      </c>
      <c r="S44">
        <f t="shared" si="2"/>
        <v>2.2616166666666668</v>
      </c>
      <c r="T44">
        <f>T40/1000/60</f>
        <v>7.9544000000000006</v>
      </c>
      <c r="U44">
        <f t="shared" si="2"/>
        <v>8.854999999999999E-2</v>
      </c>
      <c r="V44">
        <f t="shared" si="2"/>
        <v>0.50207500000000005</v>
      </c>
      <c r="W44">
        <f>W40/1000/60</f>
        <v>22.187000000000001</v>
      </c>
    </row>
    <row r="45" spans="1:23" x14ac:dyDescent="0.2">
      <c r="C45" s="40"/>
      <c r="D45" s="2" t="s">
        <v>44</v>
      </c>
      <c r="E45" s="2">
        <f t="shared" si="0"/>
        <v>727324.5</v>
      </c>
      <c r="G45" s="40"/>
      <c r="H45" s="2" t="s">
        <v>44</v>
      </c>
      <c r="I45" s="2">
        <f t="shared" si="1"/>
        <v>470226</v>
      </c>
    </row>
    <row r="46" spans="1:23" x14ac:dyDescent="0.2">
      <c r="C46" s="41"/>
      <c r="D46" s="2" t="s">
        <v>45</v>
      </c>
      <c r="E46" s="2">
        <f t="shared" si="0"/>
        <v>953235</v>
      </c>
      <c r="G46" s="41"/>
      <c r="H46" s="2" t="s">
        <v>45</v>
      </c>
      <c r="I46" s="2">
        <f t="shared" si="1"/>
        <v>661555.5</v>
      </c>
    </row>
    <row r="47" spans="1:23" x14ac:dyDescent="0.2">
      <c r="A47" t="s">
        <v>95</v>
      </c>
      <c r="C47" s="39" t="s">
        <v>40</v>
      </c>
      <c r="D47" s="2" t="s">
        <v>43</v>
      </c>
      <c r="E47" s="2">
        <f t="shared" si="0"/>
        <v>142405</v>
      </c>
      <c r="G47" s="39" t="s">
        <v>40</v>
      </c>
      <c r="H47" s="2" t="s">
        <v>43</v>
      </c>
      <c r="I47" s="2">
        <f t="shared" si="1"/>
        <v>135697</v>
      </c>
    </row>
    <row r="48" spans="1:23" x14ac:dyDescent="0.2">
      <c r="C48" s="40"/>
      <c r="D48" s="2" t="s">
        <v>44</v>
      </c>
      <c r="E48" s="2">
        <f t="shared" si="0"/>
        <v>730049</v>
      </c>
      <c r="G48" s="40"/>
      <c r="H48" s="2" t="s">
        <v>44</v>
      </c>
      <c r="I48" s="2">
        <f t="shared" si="1"/>
        <v>477264</v>
      </c>
    </row>
    <row r="49" spans="1:21" x14ac:dyDescent="0.2">
      <c r="C49" s="41"/>
      <c r="D49" s="19" t="s">
        <v>45</v>
      </c>
      <c r="E49" s="2">
        <f t="shared" si="0"/>
        <v>872458.5</v>
      </c>
      <c r="G49" s="41"/>
      <c r="H49" s="19" t="s">
        <v>45</v>
      </c>
      <c r="I49" s="2">
        <f t="shared" si="1"/>
        <v>612970.5</v>
      </c>
    </row>
    <row r="50" spans="1:21" x14ac:dyDescent="0.2">
      <c r="C50" s="28" t="s">
        <v>78</v>
      </c>
      <c r="D50" s="2" t="s">
        <v>46</v>
      </c>
      <c r="E50" s="2">
        <f t="shared" si="0"/>
        <v>10695.5</v>
      </c>
      <c r="G50" s="28" t="s">
        <v>78</v>
      </c>
      <c r="H50" s="2" t="s">
        <v>46</v>
      </c>
      <c r="I50" s="2">
        <f t="shared" si="1"/>
        <v>5313</v>
      </c>
    </row>
    <row r="51" spans="1:21" x14ac:dyDescent="0.2">
      <c r="C51" s="2"/>
      <c r="D51" s="2"/>
      <c r="E51" s="2"/>
      <c r="G51" s="2"/>
      <c r="H51" s="2"/>
      <c r="I51" s="2"/>
    </row>
    <row r="52" spans="1:21" x14ac:dyDescent="0.2">
      <c r="C52" s="39" t="s">
        <v>77</v>
      </c>
      <c r="D52" s="2" t="s">
        <v>49</v>
      </c>
      <c r="E52" s="2">
        <f>SUM(E45,E48,E50)</f>
        <v>1468069</v>
      </c>
      <c r="G52" s="39" t="s">
        <v>77</v>
      </c>
      <c r="H52" s="2" t="s">
        <v>49</v>
      </c>
      <c r="I52" s="2">
        <f>SUM(I45,I48,I50)</f>
        <v>952803</v>
      </c>
    </row>
    <row r="53" spans="1:21" x14ac:dyDescent="0.2">
      <c r="C53" s="40"/>
      <c r="D53" s="2" t="s">
        <v>48</v>
      </c>
      <c r="E53" s="2">
        <v>1948599</v>
      </c>
      <c r="G53" s="40"/>
      <c r="H53" s="2" t="s">
        <v>48</v>
      </c>
      <c r="I53" s="2">
        <v>1331220</v>
      </c>
    </row>
    <row r="54" spans="1:21" x14ac:dyDescent="0.2">
      <c r="C54" s="41"/>
      <c r="D54" s="2" t="s">
        <v>50</v>
      </c>
      <c r="E54" s="2">
        <f>E52/E53</f>
        <v>0.75339718433602809</v>
      </c>
      <c r="G54" s="41"/>
      <c r="H54" s="2" t="s">
        <v>50</v>
      </c>
      <c r="I54" s="2">
        <f>I52/I53</f>
        <v>0.71573669265786266</v>
      </c>
    </row>
    <row r="58" spans="1:21" x14ac:dyDescent="0.2">
      <c r="A58" s="24" t="s">
        <v>64</v>
      </c>
      <c r="B58" t="s">
        <v>94</v>
      </c>
    </row>
    <row r="59" spans="1:21" x14ac:dyDescent="0.2">
      <c r="C59" s="42" t="s">
        <v>41</v>
      </c>
      <c r="D59" s="43"/>
      <c r="E59" s="2"/>
    </row>
    <row r="60" spans="1:21" x14ac:dyDescent="0.2">
      <c r="C60" s="44"/>
      <c r="D60" s="45"/>
      <c r="E60" s="2"/>
    </row>
    <row r="61" spans="1:21" x14ac:dyDescent="0.2">
      <c r="C61" s="28" t="s">
        <v>37</v>
      </c>
      <c r="D61" s="28"/>
      <c r="E61" s="2">
        <v>8867</v>
      </c>
    </row>
    <row r="62" spans="1:21" x14ac:dyDescent="0.2">
      <c r="C62" s="28" t="s">
        <v>38</v>
      </c>
      <c r="D62" s="28"/>
      <c r="E62" s="2">
        <v>26859</v>
      </c>
    </row>
    <row r="63" spans="1:21" x14ac:dyDescent="0.2">
      <c r="C63" s="39" t="s">
        <v>39</v>
      </c>
      <c r="D63" s="2" t="s">
        <v>43</v>
      </c>
      <c r="E63" s="2">
        <f>SUM(F63:U63)</f>
        <v>168487</v>
      </c>
      <c r="F63">
        <v>3602</v>
      </c>
      <c r="G63">
        <v>6838</v>
      </c>
      <c r="H63">
        <v>11837</v>
      </c>
      <c r="I63">
        <v>11390</v>
      </c>
      <c r="J63">
        <v>12099</v>
      </c>
      <c r="K63">
        <v>13632</v>
      </c>
      <c r="L63">
        <v>9387</v>
      </c>
      <c r="M63">
        <v>12074</v>
      </c>
      <c r="N63">
        <v>11256</v>
      </c>
      <c r="O63">
        <v>11108</v>
      </c>
      <c r="P63">
        <v>11014</v>
      </c>
      <c r="Q63">
        <v>9693</v>
      </c>
      <c r="R63">
        <v>11377</v>
      </c>
      <c r="S63">
        <v>10650</v>
      </c>
      <c r="T63">
        <v>11664</v>
      </c>
      <c r="U63">
        <v>10866</v>
      </c>
    </row>
    <row r="64" spans="1:21" x14ac:dyDescent="0.2">
      <c r="C64" s="40"/>
      <c r="D64" s="2" t="s">
        <v>44</v>
      </c>
      <c r="E64" s="2">
        <f>SUM(F64:U64)</f>
        <v>478587</v>
      </c>
      <c r="F64">
        <v>31934</v>
      </c>
      <c r="G64">
        <v>39258</v>
      </c>
      <c r="H64">
        <v>23161</v>
      </c>
      <c r="I64">
        <v>30438</v>
      </c>
      <c r="J64">
        <v>25185</v>
      </c>
      <c r="K64">
        <v>40597</v>
      </c>
      <c r="L64">
        <v>31369</v>
      </c>
      <c r="M64">
        <v>22895</v>
      </c>
      <c r="N64">
        <v>28706</v>
      </c>
      <c r="O64">
        <v>24405</v>
      </c>
      <c r="P64">
        <v>24492</v>
      </c>
      <c r="Q64">
        <v>30007</v>
      </c>
      <c r="R64">
        <v>40905</v>
      </c>
      <c r="S64">
        <v>27123</v>
      </c>
      <c r="T64">
        <v>30395</v>
      </c>
      <c r="U64">
        <v>27717</v>
      </c>
    </row>
    <row r="65" spans="1:21" x14ac:dyDescent="0.2">
      <c r="C65" s="41"/>
      <c r="D65" s="2" t="s">
        <v>45</v>
      </c>
      <c r="E65" s="2">
        <v>662682</v>
      </c>
    </row>
    <row r="66" spans="1:21" x14ac:dyDescent="0.2">
      <c r="C66" s="39" t="s">
        <v>40</v>
      </c>
      <c r="D66" s="2" t="s">
        <v>43</v>
      </c>
      <c r="E66" s="2">
        <f>SUM(F66:U66)</f>
        <v>127966</v>
      </c>
      <c r="F66">
        <v>7349</v>
      </c>
      <c r="G66">
        <v>11268</v>
      </c>
      <c r="H66">
        <v>11422</v>
      </c>
      <c r="I66">
        <v>10446</v>
      </c>
      <c r="J66">
        <v>4864</v>
      </c>
      <c r="K66">
        <v>9045</v>
      </c>
      <c r="L66">
        <v>7245</v>
      </c>
      <c r="M66">
        <v>10523</v>
      </c>
      <c r="N66">
        <v>10150</v>
      </c>
      <c r="O66">
        <v>8750</v>
      </c>
      <c r="P66">
        <v>4417</v>
      </c>
      <c r="Q66">
        <v>3979</v>
      </c>
      <c r="R66">
        <v>7004</v>
      </c>
      <c r="S66">
        <v>8797</v>
      </c>
      <c r="T66">
        <v>4309</v>
      </c>
      <c r="U66">
        <v>8398</v>
      </c>
    </row>
    <row r="67" spans="1:21" x14ac:dyDescent="0.2">
      <c r="A67" t="s">
        <v>96</v>
      </c>
      <c r="C67" s="40"/>
      <c r="D67" s="2" t="s">
        <v>44</v>
      </c>
      <c r="E67" s="2">
        <f>SUM(F67:U67)</f>
        <v>483507</v>
      </c>
      <c r="F67">
        <v>30575</v>
      </c>
      <c r="G67">
        <v>23088</v>
      </c>
      <c r="H67">
        <v>22234</v>
      </c>
      <c r="I67">
        <v>28170</v>
      </c>
      <c r="J67">
        <v>29568</v>
      </c>
      <c r="K67">
        <v>31711</v>
      </c>
      <c r="L67">
        <v>30371</v>
      </c>
      <c r="M67">
        <v>22961</v>
      </c>
      <c r="N67">
        <v>23040</v>
      </c>
      <c r="O67">
        <v>24599</v>
      </c>
      <c r="P67">
        <v>30962</v>
      </c>
      <c r="Q67">
        <v>47432</v>
      </c>
      <c r="R67">
        <v>36443</v>
      </c>
      <c r="S67">
        <v>32379</v>
      </c>
      <c r="T67">
        <v>36312</v>
      </c>
      <c r="U67">
        <v>33662</v>
      </c>
    </row>
    <row r="68" spans="1:21" x14ac:dyDescent="0.2">
      <c r="C68" s="41"/>
      <c r="D68" s="19" t="s">
        <v>45</v>
      </c>
      <c r="E68" s="2">
        <v>611484</v>
      </c>
    </row>
    <row r="69" spans="1:21" x14ac:dyDescent="0.2">
      <c r="C69" s="28" t="s">
        <v>78</v>
      </c>
      <c r="D69" s="2" t="s">
        <v>46</v>
      </c>
      <c r="E69" s="2">
        <v>7216</v>
      </c>
    </row>
    <row r="70" spans="1:21" x14ac:dyDescent="0.2">
      <c r="C70" s="2"/>
      <c r="D70" s="2"/>
      <c r="E70" s="2"/>
    </row>
    <row r="71" spans="1:21" x14ac:dyDescent="0.2">
      <c r="C71" s="39" t="s">
        <v>77</v>
      </c>
      <c r="D71" s="2" t="s">
        <v>49</v>
      </c>
      <c r="E71" s="2">
        <f>E64+E67+E69</f>
        <v>969310</v>
      </c>
    </row>
    <row r="72" spans="1:21" x14ac:dyDescent="0.2">
      <c r="C72" s="40"/>
      <c r="D72" s="2" t="s">
        <v>48</v>
      </c>
      <c r="E72" s="2">
        <v>1331220</v>
      </c>
    </row>
    <row r="73" spans="1:21" x14ac:dyDescent="0.2">
      <c r="C73" s="41"/>
      <c r="D73" s="2" t="s">
        <v>50</v>
      </c>
      <c r="E73" s="2">
        <f>E71/E72</f>
        <v>0.72813659650546114</v>
      </c>
    </row>
    <row r="75" spans="1:21" x14ac:dyDescent="0.2">
      <c r="A75" s="24" t="s">
        <v>64</v>
      </c>
      <c r="B75" t="s">
        <v>94</v>
      </c>
    </row>
    <row r="76" spans="1:21" x14ac:dyDescent="0.2">
      <c r="C76" s="42" t="s">
        <v>41</v>
      </c>
      <c r="D76" s="43"/>
      <c r="E76" s="2"/>
    </row>
    <row r="77" spans="1:21" x14ac:dyDescent="0.2">
      <c r="C77" s="44"/>
      <c r="D77" s="45"/>
      <c r="E77" s="2"/>
    </row>
    <row r="78" spans="1:21" x14ac:dyDescent="0.2">
      <c r="C78" s="28" t="s">
        <v>37</v>
      </c>
      <c r="D78" s="28"/>
      <c r="E78" s="2">
        <v>12535</v>
      </c>
    </row>
    <row r="79" spans="1:21" x14ac:dyDescent="0.2">
      <c r="C79" s="28" t="s">
        <v>38</v>
      </c>
      <c r="D79" s="28"/>
      <c r="E79" s="2">
        <v>26298</v>
      </c>
    </row>
    <row r="80" spans="1:21" x14ac:dyDescent="0.2">
      <c r="C80" s="39" t="s">
        <v>39</v>
      </c>
      <c r="D80" s="2" t="s">
        <v>43</v>
      </c>
      <c r="E80" s="2">
        <f>SUM(F80:U80)</f>
        <v>182145</v>
      </c>
      <c r="F80">
        <v>3763</v>
      </c>
      <c r="G80">
        <v>12990</v>
      </c>
      <c r="H80">
        <v>9482</v>
      </c>
      <c r="I80">
        <v>11713</v>
      </c>
      <c r="J80">
        <v>11668</v>
      </c>
      <c r="K80">
        <v>13330</v>
      </c>
      <c r="L80">
        <v>12324</v>
      </c>
      <c r="M80">
        <v>12351</v>
      </c>
      <c r="N80">
        <v>11696</v>
      </c>
      <c r="O80">
        <v>12354</v>
      </c>
      <c r="P80">
        <v>11774</v>
      </c>
      <c r="Q80">
        <v>12521</v>
      </c>
      <c r="R80">
        <v>11292</v>
      </c>
      <c r="S80">
        <v>10251</v>
      </c>
      <c r="T80">
        <v>12348</v>
      </c>
      <c r="U80">
        <v>12288</v>
      </c>
    </row>
    <row r="81" spans="1:21" x14ac:dyDescent="0.2">
      <c r="C81" s="40"/>
      <c r="D81" s="2" t="s">
        <v>44</v>
      </c>
      <c r="E81" s="2">
        <f>SUM(F81:U81)</f>
        <v>461865</v>
      </c>
      <c r="F81">
        <v>34480</v>
      </c>
      <c r="G81">
        <v>27022</v>
      </c>
      <c r="H81">
        <v>27600</v>
      </c>
      <c r="I81">
        <v>27540</v>
      </c>
      <c r="J81">
        <v>39962</v>
      </c>
      <c r="K81">
        <v>28430</v>
      </c>
      <c r="L81">
        <v>24029</v>
      </c>
      <c r="M81">
        <v>27207</v>
      </c>
      <c r="N81">
        <v>24690</v>
      </c>
      <c r="O81">
        <v>22772</v>
      </c>
      <c r="P81">
        <v>27745</v>
      </c>
      <c r="Q81">
        <v>36577</v>
      </c>
      <c r="R81">
        <v>29867</v>
      </c>
      <c r="S81">
        <v>29460</v>
      </c>
      <c r="T81">
        <v>26773</v>
      </c>
      <c r="U81">
        <v>27711</v>
      </c>
    </row>
    <row r="82" spans="1:21" x14ac:dyDescent="0.2">
      <c r="C82" s="41"/>
      <c r="D82" s="2" t="s">
        <v>45</v>
      </c>
      <c r="E82" s="2">
        <v>660429</v>
      </c>
    </row>
    <row r="83" spans="1:21" x14ac:dyDescent="0.2">
      <c r="A83" t="s">
        <v>55</v>
      </c>
      <c r="C83" s="39" t="s">
        <v>40</v>
      </c>
      <c r="D83" s="2" t="s">
        <v>43</v>
      </c>
      <c r="E83" s="2">
        <f>SUM(F83:U83)</f>
        <v>143428</v>
      </c>
      <c r="F83">
        <v>11225</v>
      </c>
      <c r="G83">
        <v>12764</v>
      </c>
      <c r="H83">
        <v>10822</v>
      </c>
      <c r="I83">
        <v>9356</v>
      </c>
      <c r="J83">
        <v>7132</v>
      </c>
      <c r="K83">
        <v>7598</v>
      </c>
      <c r="L83">
        <v>9773</v>
      </c>
      <c r="M83">
        <v>10074</v>
      </c>
      <c r="N83">
        <v>9394</v>
      </c>
      <c r="O83">
        <v>9713</v>
      </c>
      <c r="P83">
        <v>4981</v>
      </c>
      <c r="Q83">
        <v>8736</v>
      </c>
      <c r="R83">
        <v>7856</v>
      </c>
      <c r="S83">
        <v>10157</v>
      </c>
      <c r="T83">
        <v>8707</v>
      </c>
      <c r="U83">
        <v>5140</v>
      </c>
    </row>
    <row r="84" spans="1:21" x14ac:dyDescent="0.2">
      <c r="C84" s="40"/>
      <c r="D84" s="2" t="s">
        <v>44</v>
      </c>
      <c r="E84" s="2">
        <f>SUM(F84:U84)</f>
        <v>471021</v>
      </c>
      <c r="F84">
        <v>22136</v>
      </c>
      <c r="G84">
        <v>22650</v>
      </c>
      <c r="H84">
        <v>28903</v>
      </c>
      <c r="I84">
        <v>27043</v>
      </c>
      <c r="J84">
        <v>27608</v>
      </c>
      <c r="K84">
        <v>32958</v>
      </c>
      <c r="L84">
        <v>23918</v>
      </c>
      <c r="M84">
        <v>22994</v>
      </c>
      <c r="N84">
        <v>25208</v>
      </c>
      <c r="O84">
        <v>26213</v>
      </c>
      <c r="P84">
        <v>43716</v>
      </c>
      <c r="Q84">
        <v>34190</v>
      </c>
      <c r="R84">
        <v>32266</v>
      </c>
      <c r="S84">
        <v>32979</v>
      </c>
      <c r="T84">
        <v>29386</v>
      </c>
      <c r="U84">
        <v>38853</v>
      </c>
    </row>
    <row r="85" spans="1:21" x14ac:dyDescent="0.2">
      <c r="C85" s="41"/>
      <c r="D85" s="19" t="s">
        <v>45</v>
      </c>
      <c r="E85" s="2">
        <v>614457</v>
      </c>
    </row>
    <row r="86" spans="1:21" x14ac:dyDescent="0.2">
      <c r="C86" s="28" t="s">
        <v>78</v>
      </c>
      <c r="D86" s="2" t="s">
        <v>46</v>
      </c>
      <c r="E86" s="2">
        <v>3410</v>
      </c>
    </row>
    <row r="87" spans="1:21" x14ac:dyDescent="0.2">
      <c r="C87" s="2"/>
      <c r="D87" s="2"/>
      <c r="E87" s="2"/>
    </row>
    <row r="88" spans="1:21" x14ac:dyDescent="0.2">
      <c r="C88" s="39" t="s">
        <v>77</v>
      </c>
      <c r="D88" s="2" t="s">
        <v>49</v>
      </c>
      <c r="E88" s="2">
        <f>E81+E84+E86</f>
        <v>936296</v>
      </c>
    </row>
    <row r="89" spans="1:21" x14ac:dyDescent="0.2">
      <c r="C89" s="40"/>
      <c r="D89" s="2" t="s">
        <v>48</v>
      </c>
      <c r="E89" s="2">
        <v>1331220</v>
      </c>
    </row>
    <row r="90" spans="1:21" x14ac:dyDescent="0.2">
      <c r="C90" s="41"/>
      <c r="D90" s="2" t="s">
        <v>50</v>
      </c>
      <c r="E90" s="2">
        <f>E88/E89</f>
        <v>0.70333678881026429</v>
      </c>
    </row>
  </sheetData>
  <mergeCells count="24">
    <mergeCell ref="C24:C26"/>
    <mergeCell ref="C3:D4"/>
    <mergeCell ref="C7:C9"/>
    <mergeCell ref="C10:C12"/>
    <mergeCell ref="C15:C17"/>
    <mergeCell ref="C20:D21"/>
    <mergeCell ref="C27:C29"/>
    <mergeCell ref="C32:C34"/>
    <mergeCell ref="C40:D41"/>
    <mergeCell ref="C44:C46"/>
    <mergeCell ref="C47:C49"/>
    <mergeCell ref="C83:C85"/>
    <mergeCell ref="C88:C90"/>
    <mergeCell ref="G40:H41"/>
    <mergeCell ref="G44:G46"/>
    <mergeCell ref="G47:G49"/>
    <mergeCell ref="G52:G54"/>
    <mergeCell ref="C59:D60"/>
    <mergeCell ref="C63:C65"/>
    <mergeCell ref="C66:C68"/>
    <mergeCell ref="C71:C73"/>
    <mergeCell ref="C76:D77"/>
    <mergeCell ref="C80:C82"/>
    <mergeCell ref="C52:C5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88"/>
  <sheetViews>
    <sheetView topLeftCell="I24" workbookViewId="0">
      <selection activeCell="O20" sqref="O20"/>
    </sheetView>
  </sheetViews>
  <sheetFormatPr baseColWidth="10" defaultRowHeight="16" x14ac:dyDescent="0.2"/>
  <cols>
    <col min="1" max="1" width="14" customWidth="1"/>
    <col min="9" max="9" width="11.1640625" customWidth="1"/>
  </cols>
  <sheetData>
    <row r="2" spans="1:18" x14ac:dyDescent="0.2">
      <c r="A2" s="24" t="s">
        <v>63</v>
      </c>
      <c r="B2" t="s">
        <v>52</v>
      </c>
    </row>
    <row r="3" spans="1:18" x14ac:dyDescent="0.2">
      <c r="B3" s="37" t="s">
        <v>41</v>
      </c>
      <c r="C3" s="37"/>
      <c r="D3" s="2"/>
    </row>
    <row r="4" spans="1:18" x14ac:dyDescent="0.2">
      <c r="B4" s="37"/>
      <c r="C4" s="37"/>
      <c r="D4" s="2"/>
    </row>
    <row r="5" spans="1:18" x14ac:dyDescent="0.2">
      <c r="B5" s="37" t="s">
        <v>37</v>
      </c>
      <c r="C5" s="37"/>
      <c r="D5" s="2">
        <v>24884</v>
      </c>
    </row>
    <row r="6" spans="1:18" x14ac:dyDescent="0.2">
      <c r="B6" s="37" t="s">
        <v>38</v>
      </c>
      <c r="C6" s="37"/>
      <c r="D6" s="2">
        <v>79714</v>
      </c>
    </row>
    <row r="7" spans="1:18" x14ac:dyDescent="0.2">
      <c r="B7" s="46" t="s">
        <v>39</v>
      </c>
      <c r="C7" s="2" t="s">
        <v>43</v>
      </c>
      <c r="D7" s="2">
        <f>SUM(E7:L7)</f>
        <v>203144</v>
      </c>
      <c r="E7">
        <v>67178</v>
      </c>
      <c r="F7">
        <v>20775</v>
      </c>
      <c r="G7">
        <v>21883</v>
      </c>
      <c r="H7">
        <v>18698</v>
      </c>
      <c r="I7">
        <v>19372</v>
      </c>
      <c r="J7">
        <v>20043</v>
      </c>
      <c r="K7">
        <v>14594</v>
      </c>
      <c r="L7">
        <v>20601</v>
      </c>
    </row>
    <row r="8" spans="1:18" x14ac:dyDescent="0.2">
      <c r="B8" s="46"/>
      <c r="C8" s="2" t="s">
        <v>44</v>
      </c>
      <c r="D8" s="2">
        <f>SUM(E8:L8)</f>
        <v>943313</v>
      </c>
      <c r="E8">
        <v>113046</v>
      </c>
      <c r="F8">
        <v>114406</v>
      </c>
      <c r="G8">
        <v>87972</v>
      </c>
      <c r="H8">
        <v>126596</v>
      </c>
      <c r="I8">
        <v>157036</v>
      </c>
      <c r="J8">
        <v>116443</v>
      </c>
      <c r="K8">
        <v>117856</v>
      </c>
      <c r="L8">
        <v>109958</v>
      </c>
      <c r="R8" t="s">
        <v>42</v>
      </c>
    </row>
    <row r="9" spans="1:18" x14ac:dyDescent="0.2">
      <c r="A9" t="s">
        <v>51</v>
      </c>
      <c r="B9" s="46"/>
      <c r="C9" s="2" t="s">
        <v>45</v>
      </c>
      <c r="D9" s="2">
        <v>1206851</v>
      </c>
    </row>
    <row r="10" spans="1:18" x14ac:dyDescent="0.2">
      <c r="B10" s="46" t="s">
        <v>40</v>
      </c>
      <c r="C10" s="2" t="s">
        <v>43</v>
      </c>
      <c r="D10" s="2">
        <f>SUM(E10:L10)</f>
        <v>159186</v>
      </c>
      <c r="E10">
        <v>59909</v>
      </c>
      <c r="F10">
        <v>18203</v>
      </c>
      <c r="G10">
        <v>19750</v>
      </c>
      <c r="H10">
        <v>12514</v>
      </c>
      <c r="I10">
        <v>14370</v>
      </c>
      <c r="J10">
        <v>18378</v>
      </c>
      <c r="K10">
        <v>7033</v>
      </c>
      <c r="L10">
        <v>9029</v>
      </c>
    </row>
    <row r="11" spans="1:18" x14ac:dyDescent="0.2">
      <c r="B11" s="46"/>
      <c r="C11" s="2" t="s">
        <v>44</v>
      </c>
      <c r="D11" s="2">
        <f>SUM(E11:L11)</f>
        <v>866690</v>
      </c>
      <c r="E11">
        <v>117865</v>
      </c>
      <c r="F11">
        <v>112077</v>
      </c>
      <c r="G11">
        <v>109744</v>
      </c>
      <c r="H11">
        <v>81384</v>
      </c>
      <c r="I11">
        <v>98493</v>
      </c>
      <c r="J11">
        <v>101303</v>
      </c>
      <c r="K11">
        <v>115777</v>
      </c>
      <c r="L11">
        <v>130047</v>
      </c>
    </row>
    <row r="12" spans="1:18" x14ac:dyDescent="0.2">
      <c r="B12" s="46"/>
      <c r="C12" s="19" t="s">
        <v>45</v>
      </c>
      <c r="D12" s="2">
        <v>1025878</v>
      </c>
    </row>
    <row r="13" spans="1:18" x14ac:dyDescent="0.2">
      <c r="B13" s="2" t="s">
        <v>47</v>
      </c>
      <c r="C13" s="2" t="s">
        <v>46</v>
      </c>
      <c r="D13" s="2">
        <v>63667</v>
      </c>
    </row>
    <row r="14" spans="1:18" x14ac:dyDescent="0.2">
      <c r="B14" s="2"/>
      <c r="C14" s="2"/>
      <c r="D14" s="2"/>
    </row>
    <row r="15" spans="1:18" x14ac:dyDescent="0.2">
      <c r="B15" s="2"/>
      <c r="C15" s="2" t="s">
        <v>49</v>
      </c>
      <c r="D15" s="2">
        <f>D8+D11+D13</f>
        <v>1873670</v>
      </c>
    </row>
    <row r="16" spans="1:18" x14ac:dyDescent="0.2">
      <c r="B16" s="2"/>
      <c r="C16" s="2" t="s">
        <v>48</v>
      </c>
      <c r="D16" s="2">
        <v>2431465</v>
      </c>
    </row>
    <row r="17" spans="1:12" x14ac:dyDescent="0.2">
      <c r="B17" s="2"/>
      <c r="C17" s="2" t="s">
        <v>50</v>
      </c>
      <c r="D17" s="2">
        <f>D15/D16</f>
        <v>0.77059303753087127</v>
      </c>
    </row>
    <row r="18" spans="1:12" x14ac:dyDescent="0.2">
      <c r="C18" s="15"/>
      <c r="D18" s="15"/>
    </row>
    <row r="19" spans="1:12" x14ac:dyDescent="0.2">
      <c r="A19" s="24" t="s">
        <v>63</v>
      </c>
      <c r="B19" t="s">
        <v>52</v>
      </c>
    </row>
    <row r="20" spans="1:12" x14ac:dyDescent="0.2">
      <c r="B20" s="37" t="s">
        <v>41</v>
      </c>
      <c r="C20" s="37"/>
      <c r="D20" s="2"/>
    </row>
    <row r="21" spans="1:12" x14ac:dyDescent="0.2">
      <c r="B21" s="37"/>
      <c r="C21" s="37"/>
      <c r="D21" s="2"/>
    </row>
    <row r="22" spans="1:12" x14ac:dyDescent="0.2">
      <c r="B22" s="37" t="s">
        <v>37</v>
      </c>
      <c r="C22" s="37"/>
      <c r="D22" s="2">
        <v>36848</v>
      </c>
    </row>
    <row r="23" spans="1:12" x14ac:dyDescent="0.2">
      <c r="A23" t="s">
        <v>53</v>
      </c>
      <c r="B23" s="37" t="s">
        <v>38</v>
      </c>
      <c r="C23" s="37"/>
      <c r="D23" s="2">
        <v>74601</v>
      </c>
    </row>
    <row r="24" spans="1:12" x14ac:dyDescent="0.2">
      <c r="B24" s="46" t="s">
        <v>39</v>
      </c>
      <c r="C24" s="2" t="s">
        <v>43</v>
      </c>
      <c r="D24" s="2">
        <f>SUM(E24:L24)</f>
        <v>191645</v>
      </c>
      <c r="E24">
        <v>61208</v>
      </c>
      <c r="F24">
        <v>23932</v>
      </c>
      <c r="G24">
        <v>24566</v>
      </c>
      <c r="H24">
        <v>18945</v>
      </c>
      <c r="I24">
        <v>14981</v>
      </c>
      <c r="J24">
        <v>19791</v>
      </c>
      <c r="K24">
        <v>12352</v>
      </c>
      <c r="L24">
        <v>15870</v>
      </c>
    </row>
    <row r="25" spans="1:12" x14ac:dyDescent="0.2">
      <c r="B25" s="46"/>
      <c r="C25" s="2" t="s">
        <v>44</v>
      </c>
      <c r="D25" s="2">
        <f>SUM(E25:L25)</f>
        <v>907739</v>
      </c>
      <c r="E25">
        <v>128575</v>
      </c>
      <c r="F25">
        <v>149952</v>
      </c>
      <c r="G25">
        <v>82437</v>
      </c>
      <c r="H25">
        <v>83264</v>
      </c>
      <c r="I25">
        <v>109944</v>
      </c>
      <c r="J25">
        <v>128101</v>
      </c>
      <c r="K25">
        <v>108922</v>
      </c>
      <c r="L25">
        <v>116544</v>
      </c>
    </row>
    <row r="26" spans="1:12" x14ac:dyDescent="0.2">
      <c r="B26" s="46"/>
      <c r="C26" s="2" t="s">
        <v>45</v>
      </c>
      <c r="D26" s="2">
        <v>1152783</v>
      </c>
    </row>
    <row r="27" spans="1:12" x14ac:dyDescent="0.2">
      <c r="B27" s="46" t="s">
        <v>40</v>
      </c>
      <c r="C27" s="2" t="s">
        <v>43</v>
      </c>
      <c r="D27" s="2">
        <f>SUM(E27:L27)</f>
        <v>160831</v>
      </c>
      <c r="E27">
        <v>59101</v>
      </c>
      <c r="F27">
        <v>19511</v>
      </c>
      <c r="G27">
        <v>22535</v>
      </c>
      <c r="H27">
        <v>9538</v>
      </c>
      <c r="I27">
        <v>9296</v>
      </c>
      <c r="J27">
        <v>8609</v>
      </c>
      <c r="K27">
        <v>18769</v>
      </c>
      <c r="L27">
        <v>13472</v>
      </c>
    </row>
    <row r="28" spans="1:12" x14ac:dyDescent="0.2">
      <c r="B28" s="46"/>
      <c r="C28" s="2" t="s">
        <v>44</v>
      </c>
      <c r="D28" s="2">
        <f>SUM(E28:L28)</f>
        <v>971104</v>
      </c>
      <c r="E28">
        <v>117090</v>
      </c>
      <c r="F28">
        <v>97459</v>
      </c>
      <c r="G28">
        <v>113502</v>
      </c>
      <c r="H28">
        <v>131387</v>
      </c>
      <c r="I28">
        <v>127600</v>
      </c>
      <c r="J28">
        <v>150780</v>
      </c>
      <c r="K28">
        <v>122765</v>
      </c>
      <c r="L28">
        <v>110521</v>
      </c>
    </row>
    <row r="29" spans="1:12" x14ac:dyDescent="0.2">
      <c r="B29" s="46"/>
      <c r="C29" s="19" t="s">
        <v>45</v>
      </c>
      <c r="D29" s="2">
        <v>1131939</v>
      </c>
    </row>
    <row r="30" spans="1:12" x14ac:dyDescent="0.2">
      <c r="B30" s="2" t="s">
        <v>47</v>
      </c>
      <c r="C30" s="2" t="s">
        <v>46</v>
      </c>
      <c r="D30" s="2">
        <v>5045</v>
      </c>
    </row>
    <row r="31" spans="1:12" x14ac:dyDescent="0.2">
      <c r="B31" s="2"/>
      <c r="C31" s="2"/>
      <c r="D31" s="2"/>
    </row>
    <row r="32" spans="1:12" x14ac:dyDescent="0.2">
      <c r="B32" s="2"/>
      <c r="C32" s="2" t="s">
        <v>49</v>
      </c>
      <c r="D32" s="2">
        <f>SUM(D25,D28,D30)</f>
        <v>1883888</v>
      </c>
    </row>
    <row r="33" spans="1:21" x14ac:dyDescent="0.2">
      <c r="B33" s="2"/>
      <c r="C33" s="2" t="s">
        <v>48</v>
      </c>
      <c r="D33" s="2">
        <v>2431465</v>
      </c>
    </row>
    <row r="34" spans="1:21" x14ac:dyDescent="0.2">
      <c r="B34" s="2"/>
      <c r="C34" s="2" t="s">
        <v>50</v>
      </c>
      <c r="D34" s="2">
        <f>D32/D33</f>
        <v>0.77479544225394981</v>
      </c>
    </row>
    <row r="36" spans="1:21" x14ac:dyDescent="0.2">
      <c r="A36" s="24" t="s">
        <v>77</v>
      </c>
      <c r="B36" t="s">
        <v>56</v>
      </c>
      <c r="D36" t="s">
        <v>57</v>
      </c>
      <c r="G36" t="s">
        <v>58</v>
      </c>
      <c r="I36" t="s">
        <v>59</v>
      </c>
    </row>
    <row r="37" spans="1:21" x14ac:dyDescent="0.2">
      <c r="B37" s="42" t="s">
        <v>41</v>
      </c>
      <c r="C37" s="43"/>
      <c r="D37" s="2"/>
      <c r="G37" s="42" t="s">
        <v>41</v>
      </c>
      <c r="H37" s="43"/>
      <c r="I37" s="2"/>
      <c r="M37" t="s">
        <v>60</v>
      </c>
      <c r="N37" t="s">
        <v>61</v>
      </c>
      <c r="O37" t="s">
        <v>43</v>
      </c>
      <c r="P37" t="s">
        <v>44</v>
      </c>
      <c r="Q37" t="s">
        <v>43</v>
      </c>
      <c r="R37" t="s">
        <v>44</v>
      </c>
      <c r="S37" t="s">
        <v>46</v>
      </c>
      <c r="T37" t="s">
        <v>62</v>
      </c>
      <c r="U37" t="s">
        <v>65</v>
      </c>
    </row>
    <row r="38" spans="1:21" x14ac:dyDescent="0.2">
      <c r="B38" s="44"/>
      <c r="C38" s="45"/>
      <c r="D38" s="2"/>
      <c r="G38" s="44"/>
      <c r="H38" s="45"/>
      <c r="I38" s="2"/>
      <c r="L38" t="s">
        <v>63</v>
      </c>
      <c r="M38">
        <v>30866</v>
      </c>
      <c r="N38">
        <v>77157.5</v>
      </c>
      <c r="O38">
        <v>197394.5</v>
      </c>
      <c r="P38">
        <v>925526</v>
      </c>
      <c r="Q38">
        <v>160008.5</v>
      </c>
      <c r="R38">
        <v>918897</v>
      </c>
      <c r="S38">
        <v>34356</v>
      </c>
      <c r="T38">
        <v>87259.5</v>
      </c>
      <c r="U38">
        <f>SUM(M38:T38)</f>
        <v>2431465</v>
      </c>
    </row>
    <row r="39" spans="1:21" x14ac:dyDescent="0.2">
      <c r="B39" s="37" t="s">
        <v>37</v>
      </c>
      <c r="C39" s="37"/>
      <c r="D39" s="2">
        <f t="shared" ref="D39:D47" si="0">AVERAGE(D22,D5)</f>
        <v>30866</v>
      </c>
      <c r="G39" s="20" t="s">
        <v>37</v>
      </c>
      <c r="H39" s="20"/>
      <c r="I39" s="2">
        <f t="shared" ref="I39:I47" si="1">AVERAGE(D76,D58)</f>
        <v>12665</v>
      </c>
      <c r="L39" t="s">
        <v>64</v>
      </c>
      <c r="M39">
        <v>12665</v>
      </c>
      <c r="N39">
        <v>25408</v>
      </c>
      <c r="O39">
        <v>149117.5</v>
      </c>
      <c r="P39">
        <v>558355</v>
      </c>
      <c r="Q39">
        <v>128101.5</v>
      </c>
      <c r="R39">
        <v>553491</v>
      </c>
      <c r="S39">
        <v>14217.5</v>
      </c>
      <c r="T39">
        <v>30895.5</v>
      </c>
      <c r="U39">
        <v>1472251</v>
      </c>
    </row>
    <row r="40" spans="1:21" x14ac:dyDescent="0.2">
      <c r="B40" s="37" t="s">
        <v>38</v>
      </c>
      <c r="C40" s="37"/>
      <c r="D40" s="2">
        <f t="shared" si="0"/>
        <v>77157.5</v>
      </c>
      <c r="G40" s="20" t="s">
        <v>38</v>
      </c>
      <c r="H40" s="20"/>
      <c r="I40" s="2">
        <f t="shared" si="1"/>
        <v>25408.5</v>
      </c>
    </row>
    <row r="41" spans="1:21" x14ac:dyDescent="0.2">
      <c r="B41" s="46" t="s">
        <v>39</v>
      </c>
      <c r="C41" s="2" t="s">
        <v>43</v>
      </c>
      <c r="D41" s="2">
        <f t="shared" si="0"/>
        <v>197394.5</v>
      </c>
      <c r="G41" s="39" t="s">
        <v>39</v>
      </c>
      <c r="H41" s="2" t="s">
        <v>43</v>
      </c>
      <c r="I41" s="2">
        <f t="shared" si="1"/>
        <v>149117.5</v>
      </c>
      <c r="M41" t="s">
        <v>60</v>
      </c>
      <c r="N41" t="s">
        <v>61</v>
      </c>
      <c r="O41" t="s">
        <v>66</v>
      </c>
      <c r="P41" t="s">
        <v>67</v>
      </c>
      <c r="Q41" t="s">
        <v>68</v>
      </c>
      <c r="R41" t="s">
        <v>69</v>
      </c>
      <c r="S41" t="s">
        <v>46</v>
      </c>
      <c r="T41" t="s">
        <v>62</v>
      </c>
      <c r="U41" t="s">
        <v>65</v>
      </c>
    </row>
    <row r="42" spans="1:21" x14ac:dyDescent="0.2">
      <c r="B42" s="46"/>
      <c r="C42" s="2" t="s">
        <v>44</v>
      </c>
      <c r="D42" s="2">
        <f t="shared" si="0"/>
        <v>925526</v>
      </c>
      <c r="G42" s="40"/>
      <c r="H42" s="2" t="s">
        <v>44</v>
      </c>
      <c r="I42" s="2">
        <f t="shared" si="1"/>
        <v>558355</v>
      </c>
      <c r="L42" t="s">
        <v>63</v>
      </c>
      <c r="M42">
        <f>M38/1000/60</f>
        <v>0.5144333333333333</v>
      </c>
      <c r="N42">
        <f t="shared" ref="N42:U42" si="2">N38/1000/60</f>
        <v>1.2859583333333333</v>
      </c>
      <c r="O42">
        <f t="shared" si="2"/>
        <v>3.2899083333333334</v>
      </c>
      <c r="P42">
        <f t="shared" si="2"/>
        <v>15.425433333333332</v>
      </c>
      <c r="Q42">
        <f t="shared" si="2"/>
        <v>2.6668083333333334</v>
      </c>
      <c r="R42">
        <f t="shared" si="2"/>
        <v>15.314950000000001</v>
      </c>
      <c r="S42">
        <f t="shared" si="2"/>
        <v>0.5726</v>
      </c>
      <c r="T42">
        <f t="shared" si="2"/>
        <v>1.4543250000000001</v>
      </c>
      <c r="U42">
        <f t="shared" si="2"/>
        <v>40.524416666666667</v>
      </c>
    </row>
    <row r="43" spans="1:21" x14ac:dyDescent="0.2">
      <c r="B43" s="46"/>
      <c r="C43" s="2" t="s">
        <v>45</v>
      </c>
      <c r="D43" s="2">
        <f t="shared" si="0"/>
        <v>1179817</v>
      </c>
      <c r="G43" s="41"/>
      <c r="H43" s="2" t="s">
        <v>45</v>
      </c>
      <c r="I43" s="2">
        <f t="shared" si="1"/>
        <v>722682.5</v>
      </c>
      <c r="L43" t="s">
        <v>64</v>
      </c>
      <c r="M43">
        <f>M39/1000/60</f>
        <v>0.21108333333333332</v>
      </c>
      <c r="N43">
        <f t="shared" ref="N43:U43" si="3">N39/1000/60</f>
        <v>0.42346666666666671</v>
      </c>
      <c r="O43">
        <f t="shared" si="3"/>
        <v>2.4852916666666669</v>
      </c>
      <c r="P43">
        <f t="shared" si="3"/>
        <v>9.3059166666666666</v>
      </c>
      <c r="Q43">
        <f t="shared" si="3"/>
        <v>2.1350249999999997</v>
      </c>
      <c r="R43">
        <f t="shared" si="3"/>
        <v>9.22485</v>
      </c>
      <c r="S43">
        <f t="shared" si="3"/>
        <v>0.23695833333333333</v>
      </c>
      <c r="T43">
        <f t="shared" si="3"/>
        <v>0.51492499999999997</v>
      </c>
      <c r="U43">
        <f t="shared" si="3"/>
        <v>24.537516666666665</v>
      </c>
    </row>
    <row r="44" spans="1:21" x14ac:dyDescent="0.2">
      <c r="B44" s="46" t="s">
        <v>40</v>
      </c>
      <c r="C44" s="2" t="s">
        <v>43</v>
      </c>
      <c r="D44" s="2">
        <f t="shared" si="0"/>
        <v>160008.5</v>
      </c>
      <c r="G44" s="39" t="s">
        <v>40</v>
      </c>
      <c r="H44" s="2" t="s">
        <v>43</v>
      </c>
      <c r="I44" s="2">
        <f t="shared" si="1"/>
        <v>128101.5</v>
      </c>
    </row>
    <row r="45" spans="1:21" x14ac:dyDescent="0.2">
      <c r="B45" s="46"/>
      <c r="C45" s="2" t="s">
        <v>44</v>
      </c>
      <c r="D45" s="2">
        <f t="shared" si="0"/>
        <v>918897</v>
      </c>
      <c r="G45" s="40"/>
      <c r="H45" s="2" t="s">
        <v>44</v>
      </c>
      <c r="I45" s="2">
        <f t="shared" si="1"/>
        <v>553491</v>
      </c>
    </row>
    <row r="46" spans="1:21" x14ac:dyDescent="0.2">
      <c r="B46" s="46"/>
      <c r="C46" s="19" t="s">
        <v>45</v>
      </c>
      <c r="D46" s="2">
        <f t="shared" si="0"/>
        <v>1078908.5</v>
      </c>
      <c r="G46" s="41"/>
      <c r="H46" s="19" t="s">
        <v>45</v>
      </c>
      <c r="I46" s="2">
        <f t="shared" si="1"/>
        <v>681599</v>
      </c>
    </row>
    <row r="47" spans="1:21" x14ac:dyDescent="0.2">
      <c r="B47" s="20" t="s">
        <v>79</v>
      </c>
      <c r="C47" s="2" t="s">
        <v>46</v>
      </c>
      <c r="D47" s="2">
        <f t="shared" si="0"/>
        <v>34356</v>
      </c>
      <c r="G47" s="20" t="s">
        <v>78</v>
      </c>
      <c r="H47" s="2" t="s">
        <v>46</v>
      </c>
      <c r="I47" s="2">
        <f t="shared" si="1"/>
        <v>14217.5</v>
      </c>
    </row>
    <row r="48" spans="1:21" x14ac:dyDescent="0.2">
      <c r="B48" s="2"/>
      <c r="C48" s="2"/>
      <c r="D48" s="2"/>
      <c r="G48" s="2"/>
      <c r="H48" s="2"/>
      <c r="I48" s="2"/>
      <c r="K48" t="s">
        <v>42</v>
      </c>
    </row>
    <row r="49" spans="1:20" x14ac:dyDescent="0.2">
      <c r="B49" s="39" t="s">
        <v>77</v>
      </c>
      <c r="C49" s="2" t="s">
        <v>49</v>
      </c>
      <c r="D49" s="2">
        <f>AVERAGE(D32,D15)</f>
        <v>1878779</v>
      </c>
      <c r="G49" s="39" t="s">
        <v>77</v>
      </c>
      <c r="H49" s="2" t="s">
        <v>49</v>
      </c>
      <c r="I49" s="2">
        <f>AVERAGE(D86,D68)</f>
        <v>1126063.5</v>
      </c>
    </row>
    <row r="50" spans="1:20" x14ac:dyDescent="0.2">
      <c r="B50" s="40"/>
      <c r="C50" s="2" t="s">
        <v>48</v>
      </c>
      <c r="D50" s="2">
        <v>2431465</v>
      </c>
      <c r="G50" s="40"/>
      <c r="H50" s="2" t="s">
        <v>48</v>
      </c>
      <c r="I50" s="2">
        <f>AVERAGE(D87,D69)</f>
        <v>1472251</v>
      </c>
    </row>
    <row r="51" spans="1:20" x14ac:dyDescent="0.2">
      <c r="B51" s="41"/>
      <c r="C51" s="2" t="s">
        <v>50</v>
      </c>
      <c r="D51" s="2">
        <f>D49/D50</f>
        <v>0.77269423989241059</v>
      </c>
      <c r="G51" s="41"/>
      <c r="H51" s="2" t="s">
        <v>50</v>
      </c>
      <c r="I51" s="2">
        <f>I49/I50</f>
        <v>0.76485836993827816</v>
      </c>
    </row>
    <row r="53" spans="1:20" x14ac:dyDescent="0.2">
      <c r="G53" s="15"/>
      <c r="H53" s="15"/>
      <c r="I53" s="15"/>
    </row>
    <row r="54" spans="1:20" x14ac:dyDescent="0.2">
      <c r="A54" s="24" t="s">
        <v>64</v>
      </c>
      <c r="B54" t="s">
        <v>54</v>
      </c>
    </row>
    <row r="56" spans="1:20" x14ac:dyDescent="0.2">
      <c r="B56" s="37" t="s">
        <v>41</v>
      </c>
      <c r="C56" s="37"/>
      <c r="D56" s="2"/>
    </row>
    <row r="57" spans="1:20" x14ac:dyDescent="0.2">
      <c r="B57" s="37"/>
      <c r="C57" s="37"/>
      <c r="D57" s="2"/>
    </row>
    <row r="58" spans="1:20" x14ac:dyDescent="0.2">
      <c r="B58" s="37" t="s">
        <v>37</v>
      </c>
      <c r="C58" s="37"/>
      <c r="D58" s="2">
        <v>12941</v>
      </c>
    </row>
    <row r="59" spans="1:20" x14ac:dyDescent="0.2">
      <c r="B59" s="37" t="s">
        <v>38</v>
      </c>
      <c r="C59" s="37"/>
      <c r="D59" s="2">
        <v>23739</v>
      </c>
    </row>
    <row r="60" spans="1:20" x14ac:dyDescent="0.2">
      <c r="B60" s="46" t="s">
        <v>39</v>
      </c>
      <c r="C60" s="2" t="s">
        <v>43</v>
      </c>
      <c r="D60" s="2">
        <f>SUM(E60:T60)</f>
        <v>118308</v>
      </c>
      <c r="E60">
        <v>16203</v>
      </c>
      <c r="F60">
        <v>4022</v>
      </c>
      <c r="G60">
        <v>7470</v>
      </c>
      <c r="H60">
        <v>7066</v>
      </c>
      <c r="I60">
        <v>10661</v>
      </c>
      <c r="J60">
        <v>5511</v>
      </c>
      <c r="K60">
        <v>9954</v>
      </c>
      <c r="L60">
        <v>8591</v>
      </c>
      <c r="M60">
        <v>9769</v>
      </c>
      <c r="N60">
        <v>8547</v>
      </c>
      <c r="O60">
        <v>7684</v>
      </c>
      <c r="P60">
        <v>3696</v>
      </c>
      <c r="Q60">
        <v>5670</v>
      </c>
      <c r="R60">
        <v>3897</v>
      </c>
      <c r="S60">
        <v>5168</v>
      </c>
      <c r="T60">
        <v>4399</v>
      </c>
    </row>
    <row r="61" spans="1:20" x14ac:dyDescent="0.2">
      <c r="B61" s="46"/>
      <c r="C61" s="2" t="s">
        <v>44</v>
      </c>
      <c r="D61" s="2">
        <f>SUM(E61:T61)</f>
        <v>567630</v>
      </c>
      <c r="E61">
        <v>31047</v>
      </c>
      <c r="F61">
        <v>37904</v>
      </c>
      <c r="G61">
        <v>31460</v>
      </c>
      <c r="H61">
        <v>25773</v>
      </c>
      <c r="I61">
        <v>58501</v>
      </c>
      <c r="J61">
        <v>56744</v>
      </c>
      <c r="K61">
        <v>32169</v>
      </c>
      <c r="L61">
        <v>37438</v>
      </c>
      <c r="M61">
        <v>31117</v>
      </c>
      <c r="N61">
        <v>36584</v>
      </c>
      <c r="O61">
        <v>31430</v>
      </c>
      <c r="P61">
        <v>33888</v>
      </c>
      <c r="Q61">
        <v>23435</v>
      </c>
      <c r="R61">
        <v>21925</v>
      </c>
      <c r="S61">
        <v>36630</v>
      </c>
      <c r="T61">
        <v>41585</v>
      </c>
    </row>
    <row r="62" spans="1:20" x14ac:dyDescent="0.2">
      <c r="B62" s="46"/>
      <c r="C62" s="2" t="s">
        <v>45</v>
      </c>
      <c r="D62" s="2">
        <v>701966</v>
      </c>
    </row>
    <row r="63" spans="1:20" x14ac:dyDescent="0.2">
      <c r="B63" s="46" t="s">
        <v>40</v>
      </c>
      <c r="C63" s="2" t="s">
        <v>43</v>
      </c>
      <c r="D63" s="2">
        <f t="shared" ref="D63:D64" si="4">SUM(E63:T63)</f>
        <v>105387</v>
      </c>
      <c r="E63">
        <v>16181</v>
      </c>
      <c r="F63">
        <v>5304</v>
      </c>
      <c r="G63">
        <v>9939</v>
      </c>
      <c r="H63">
        <v>10096</v>
      </c>
      <c r="I63">
        <v>8044</v>
      </c>
      <c r="J63">
        <v>5578</v>
      </c>
      <c r="K63">
        <v>4085</v>
      </c>
      <c r="L63">
        <v>5080</v>
      </c>
      <c r="M63">
        <v>4948</v>
      </c>
      <c r="N63">
        <v>5142</v>
      </c>
      <c r="O63">
        <v>3857</v>
      </c>
      <c r="P63">
        <v>3650</v>
      </c>
      <c r="Q63">
        <v>5850</v>
      </c>
      <c r="R63">
        <v>4145</v>
      </c>
      <c r="S63">
        <v>9090</v>
      </c>
      <c r="T63">
        <v>4398</v>
      </c>
    </row>
    <row r="64" spans="1:20" x14ac:dyDescent="0.2">
      <c r="B64" s="46"/>
      <c r="C64" s="2" t="s">
        <v>44</v>
      </c>
      <c r="D64" s="2">
        <f t="shared" si="4"/>
        <v>584140</v>
      </c>
      <c r="E64">
        <v>45239</v>
      </c>
      <c r="F64">
        <v>48946</v>
      </c>
      <c r="G64">
        <v>41818</v>
      </c>
      <c r="H64">
        <v>28789</v>
      </c>
      <c r="I64">
        <v>36631</v>
      </c>
      <c r="J64">
        <v>29510</v>
      </c>
      <c r="K64">
        <v>41259</v>
      </c>
      <c r="L64">
        <v>37114</v>
      </c>
      <c r="M64">
        <v>35370</v>
      </c>
      <c r="N64">
        <v>31695</v>
      </c>
      <c r="O64">
        <v>40733</v>
      </c>
      <c r="P64">
        <v>34878</v>
      </c>
      <c r="Q64">
        <v>31174</v>
      </c>
      <c r="R64">
        <v>35730</v>
      </c>
      <c r="S64">
        <v>31705</v>
      </c>
      <c r="T64">
        <v>33549</v>
      </c>
    </row>
    <row r="65" spans="1:20" x14ac:dyDescent="0.2">
      <c r="B65" s="46"/>
      <c r="C65" s="19" t="s">
        <v>45</v>
      </c>
      <c r="D65" s="2">
        <v>689534</v>
      </c>
    </row>
    <row r="66" spans="1:20" x14ac:dyDescent="0.2">
      <c r="B66" s="2" t="s">
        <v>47</v>
      </c>
      <c r="C66" s="2" t="s">
        <v>46</v>
      </c>
      <c r="D66" s="2">
        <v>28418</v>
      </c>
    </row>
    <row r="67" spans="1:20" x14ac:dyDescent="0.2">
      <c r="B67" s="2"/>
      <c r="C67" s="2"/>
      <c r="D67" s="2"/>
    </row>
    <row r="68" spans="1:20" x14ac:dyDescent="0.2">
      <c r="B68" s="2"/>
      <c r="C68" s="2" t="s">
        <v>49</v>
      </c>
      <c r="D68" s="2">
        <f>D61+D64+D66</f>
        <v>1180188</v>
      </c>
    </row>
    <row r="69" spans="1:20" x14ac:dyDescent="0.2">
      <c r="B69" s="2"/>
      <c r="C69" s="2" t="s">
        <v>48</v>
      </c>
      <c r="D69" s="2">
        <v>1472251</v>
      </c>
    </row>
    <row r="70" spans="1:20" x14ac:dyDescent="0.2">
      <c r="B70" s="2"/>
      <c r="C70" s="2" t="s">
        <v>50</v>
      </c>
      <c r="D70" s="2">
        <f>D68/D69</f>
        <v>0.80162146264461698</v>
      </c>
    </row>
    <row r="72" spans="1:20" x14ac:dyDescent="0.2">
      <c r="A72" s="24" t="s">
        <v>64</v>
      </c>
      <c r="B72" t="s">
        <v>54</v>
      </c>
    </row>
    <row r="74" spans="1:20" x14ac:dyDescent="0.2">
      <c r="B74" s="37" t="s">
        <v>41</v>
      </c>
      <c r="C74" s="37"/>
      <c r="D74" s="2"/>
    </row>
    <row r="75" spans="1:20" x14ac:dyDescent="0.2">
      <c r="B75" s="37"/>
      <c r="C75" s="37"/>
      <c r="D75" s="2"/>
    </row>
    <row r="76" spans="1:20" x14ac:dyDescent="0.2">
      <c r="B76" s="37" t="s">
        <v>37</v>
      </c>
      <c r="C76" s="37"/>
      <c r="D76" s="2">
        <v>12389</v>
      </c>
    </row>
    <row r="77" spans="1:20" x14ac:dyDescent="0.2">
      <c r="B77" s="37" t="s">
        <v>38</v>
      </c>
      <c r="C77" s="37"/>
      <c r="D77" s="2">
        <v>27078</v>
      </c>
    </row>
    <row r="78" spans="1:20" x14ac:dyDescent="0.2">
      <c r="B78" s="46" t="s">
        <v>39</v>
      </c>
      <c r="C78" s="2" t="s">
        <v>43</v>
      </c>
      <c r="D78" s="2">
        <f>SUM(E78:T78)</f>
        <v>179927</v>
      </c>
      <c r="E78">
        <v>15094</v>
      </c>
      <c r="F78">
        <v>12024</v>
      </c>
      <c r="G78">
        <v>7073</v>
      </c>
      <c r="H78">
        <v>11808</v>
      </c>
      <c r="I78">
        <v>10617</v>
      </c>
      <c r="J78">
        <v>7623</v>
      </c>
      <c r="K78">
        <v>11799</v>
      </c>
      <c r="L78">
        <v>11919</v>
      </c>
      <c r="M78">
        <v>9989</v>
      </c>
      <c r="N78">
        <v>10864</v>
      </c>
      <c r="O78">
        <v>11638</v>
      </c>
      <c r="P78">
        <v>11970</v>
      </c>
      <c r="Q78">
        <v>11591</v>
      </c>
      <c r="R78">
        <v>12291</v>
      </c>
      <c r="S78">
        <v>11571</v>
      </c>
      <c r="T78">
        <v>12056</v>
      </c>
    </row>
    <row r="79" spans="1:20" x14ac:dyDescent="0.2">
      <c r="B79" s="46"/>
      <c r="C79" s="2" t="s">
        <v>44</v>
      </c>
      <c r="D79" s="2">
        <f>SUM(E79:T79)</f>
        <v>549080</v>
      </c>
      <c r="E79">
        <v>63681</v>
      </c>
      <c r="F79">
        <v>44300</v>
      </c>
      <c r="G79">
        <v>23268</v>
      </c>
      <c r="H79">
        <v>22362</v>
      </c>
      <c r="I79">
        <v>31772</v>
      </c>
      <c r="J79">
        <v>41786</v>
      </c>
      <c r="K79">
        <v>27707</v>
      </c>
      <c r="L79">
        <v>28757</v>
      </c>
      <c r="M79">
        <v>31628</v>
      </c>
      <c r="N79">
        <v>29963</v>
      </c>
      <c r="O79">
        <v>28314</v>
      </c>
      <c r="P79">
        <v>38256</v>
      </c>
      <c r="Q79">
        <v>43476</v>
      </c>
      <c r="R79">
        <v>34005</v>
      </c>
      <c r="S79">
        <v>30491</v>
      </c>
      <c r="T79">
        <v>29314</v>
      </c>
    </row>
    <row r="80" spans="1:20" x14ac:dyDescent="0.2">
      <c r="A80" t="s">
        <v>55</v>
      </c>
      <c r="B80" s="46"/>
      <c r="C80" s="2" t="s">
        <v>45</v>
      </c>
      <c r="D80" s="2">
        <v>743399</v>
      </c>
    </row>
    <row r="81" spans="2:20" x14ac:dyDescent="0.2">
      <c r="B81" s="46" t="s">
        <v>40</v>
      </c>
      <c r="C81" s="2" t="s">
        <v>43</v>
      </c>
      <c r="D81" s="2">
        <f>SUM(E81:T81)</f>
        <v>150816</v>
      </c>
      <c r="E81">
        <v>19455</v>
      </c>
      <c r="F81">
        <v>11483</v>
      </c>
      <c r="G81">
        <v>11554</v>
      </c>
      <c r="H81">
        <v>11657</v>
      </c>
      <c r="I81">
        <v>9026</v>
      </c>
      <c r="J81">
        <v>11313</v>
      </c>
      <c r="K81">
        <v>4949</v>
      </c>
      <c r="L81">
        <v>7723</v>
      </c>
      <c r="M81">
        <v>4611</v>
      </c>
      <c r="N81">
        <v>11904</v>
      </c>
      <c r="O81">
        <v>9977</v>
      </c>
      <c r="P81">
        <v>5734</v>
      </c>
      <c r="Q81">
        <v>8452</v>
      </c>
      <c r="R81">
        <v>4091</v>
      </c>
      <c r="S81">
        <v>9274</v>
      </c>
      <c r="T81">
        <v>9613</v>
      </c>
    </row>
    <row r="82" spans="2:20" x14ac:dyDescent="0.2">
      <c r="B82" s="46"/>
      <c r="C82" s="2" t="s">
        <v>44</v>
      </c>
      <c r="D82" s="2">
        <f>SUM(E82:T82)</f>
        <v>522842</v>
      </c>
      <c r="E82">
        <v>29410</v>
      </c>
      <c r="F82">
        <v>29397</v>
      </c>
      <c r="G82">
        <v>29770</v>
      </c>
      <c r="H82">
        <v>29477</v>
      </c>
      <c r="I82">
        <v>30600</v>
      </c>
      <c r="J82">
        <v>30411</v>
      </c>
      <c r="K82">
        <v>30356</v>
      </c>
      <c r="L82">
        <v>30495</v>
      </c>
      <c r="M82">
        <v>30026</v>
      </c>
      <c r="N82">
        <v>30310</v>
      </c>
      <c r="O82">
        <v>30214</v>
      </c>
      <c r="P82">
        <v>40583</v>
      </c>
      <c r="Q82">
        <v>32376</v>
      </c>
      <c r="R82">
        <v>30876</v>
      </c>
      <c r="S82">
        <v>42058</v>
      </c>
      <c r="T82">
        <v>46483</v>
      </c>
    </row>
    <row r="83" spans="2:20" x14ac:dyDescent="0.2">
      <c r="B83" s="46"/>
      <c r="C83" s="19" t="s">
        <v>45</v>
      </c>
      <c r="D83" s="2">
        <v>673664</v>
      </c>
    </row>
    <row r="84" spans="2:20" x14ac:dyDescent="0.2">
      <c r="B84" s="2" t="s">
        <v>47</v>
      </c>
      <c r="C84" s="2" t="s">
        <v>46</v>
      </c>
      <c r="D84" s="2">
        <v>17</v>
      </c>
    </row>
    <row r="85" spans="2:20" x14ac:dyDescent="0.2">
      <c r="B85" s="2"/>
      <c r="C85" s="2"/>
      <c r="D85" s="2"/>
    </row>
    <row r="86" spans="2:20" x14ac:dyDescent="0.2">
      <c r="B86" s="2"/>
      <c r="C86" s="2" t="s">
        <v>49</v>
      </c>
      <c r="D86" s="2">
        <f>D79+D82+D84</f>
        <v>1071939</v>
      </c>
    </row>
    <row r="87" spans="2:20" x14ac:dyDescent="0.2">
      <c r="B87" s="2"/>
      <c r="C87" s="2" t="s">
        <v>48</v>
      </c>
      <c r="D87" s="2">
        <v>1472251</v>
      </c>
    </row>
    <row r="88" spans="2:20" x14ac:dyDescent="0.2">
      <c r="B88" s="2"/>
      <c r="C88" s="2" t="s">
        <v>50</v>
      </c>
      <c r="D88" s="2">
        <f>D86/D87</f>
        <v>0.72809527723193934</v>
      </c>
    </row>
  </sheetData>
  <mergeCells count="30">
    <mergeCell ref="B77:C77"/>
    <mergeCell ref="B78:B80"/>
    <mergeCell ref="B81:B83"/>
    <mergeCell ref="B76:C76"/>
    <mergeCell ref="G37:H38"/>
    <mergeCell ref="G41:G43"/>
    <mergeCell ref="G44:G46"/>
    <mergeCell ref="G49:G51"/>
    <mergeCell ref="B74:C75"/>
    <mergeCell ref="B37:C38"/>
    <mergeCell ref="B39:C39"/>
    <mergeCell ref="B40:C40"/>
    <mergeCell ref="B41:B43"/>
    <mergeCell ref="B44:B46"/>
    <mergeCell ref="B3:C4"/>
    <mergeCell ref="B5:C5"/>
    <mergeCell ref="B6:C6"/>
    <mergeCell ref="B7:B9"/>
    <mergeCell ref="B10:B12"/>
    <mergeCell ref="B20:C21"/>
    <mergeCell ref="B56:C57"/>
    <mergeCell ref="B58:C58"/>
    <mergeCell ref="B59:C59"/>
    <mergeCell ref="B63:B65"/>
    <mergeCell ref="B60:B62"/>
    <mergeCell ref="B49:B51"/>
    <mergeCell ref="B22:C22"/>
    <mergeCell ref="B23:C23"/>
    <mergeCell ref="B24:B26"/>
    <mergeCell ref="B27:B2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16"/>
  <sheetViews>
    <sheetView topLeftCell="A16" workbookViewId="0">
      <selection activeCell="O44" sqref="O44"/>
    </sheetView>
  </sheetViews>
  <sheetFormatPr baseColWidth="10" defaultRowHeight="16" x14ac:dyDescent="0.2"/>
  <sheetData>
    <row r="2" spans="3:15" x14ac:dyDescent="0.2">
      <c r="C2" t="s">
        <v>99</v>
      </c>
    </row>
    <row r="3" spans="3:15" x14ac:dyDescent="0.2">
      <c r="D3" t="s">
        <v>88</v>
      </c>
      <c r="E3" t="s">
        <v>89</v>
      </c>
      <c r="F3" t="s">
        <v>90</v>
      </c>
      <c r="G3" t="s">
        <v>91</v>
      </c>
      <c r="L3" t="s">
        <v>88</v>
      </c>
      <c r="M3" t="s">
        <v>89</v>
      </c>
      <c r="N3" t="s">
        <v>90</v>
      </c>
      <c r="O3" t="s">
        <v>91</v>
      </c>
    </row>
    <row r="4" spans="3:15" x14ac:dyDescent="0.2">
      <c r="C4">
        <v>10</v>
      </c>
      <c r="D4">
        <v>37508</v>
      </c>
      <c r="E4">
        <v>195992</v>
      </c>
      <c r="F4">
        <v>48689</v>
      </c>
      <c r="G4">
        <v>265982</v>
      </c>
      <c r="K4">
        <v>20</v>
      </c>
      <c r="L4">
        <v>91767</v>
      </c>
      <c r="M4">
        <v>805985</v>
      </c>
      <c r="N4">
        <v>355056</v>
      </c>
      <c r="O4">
        <v>1746013</v>
      </c>
    </row>
    <row r="5" spans="3:15" x14ac:dyDescent="0.2">
      <c r="C5">
        <v>20</v>
      </c>
      <c r="D5">
        <v>44442</v>
      </c>
      <c r="E5">
        <v>196042</v>
      </c>
      <c r="F5">
        <v>55477</v>
      </c>
      <c r="G5">
        <v>275982</v>
      </c>
      <c r="K5">
        <v>40</v>
      </c>
      <c r="L5">
        <v>80703</v>
      </c>
      <c r="M5">
        <v>865956</v>
      </c>
      <c r="N5">
        <v>187405</v>
      </c>
      <c r="O5">
        <v>1461103</v>
      </c>
    </row>
    <row r="6" spans="3:15" x14ac:dyDescent="0.2">
      <c r="C6">
        <v>40</v>
      </c>
      <c r="D6">
        <v>40592</v>
      </c>
      <c r="E6">
        <v>190941</v>
      </c>
      <c r="F6">
        <v>51646</v>
      </c>
      <c r="G6">
        <v>270970</v>
      </c>
      <c r="K6">
        <v>60</v>
      </c>
      <c r="L6">
        <v>134455</v>
      </c>
      <c r="M6">
        <v>776073</v>
      </c>
      <c r="N6">
        <v>136158</v>
      </c>
      <c r="O6">
        <v>1536026</v>
      </c>
    </row>
    <row r="7" spans="3:15" x14ac:dyDescent="0.2">
      <c r="C7">
        <v>60</v>
      </c>
      <c r="D7">
        <v>46749</v>
      </c>
      <c r="E7">
        <v>200955</v>
      </c>
      <c r="F7">
        <v>54537</v>
      </c>
      <c r="G7">
        <v>281032</v>
      </c>
      <c r="K7">
        <v>80</v>
      </c>
      <c r="L7">
        <v>79187</v>
      </c>
      <c r="M7">
        <v>880999</v>
      </c>
      <c r="N7">
        <v>130959</v>
      </c>
      <c r="O7">
        <v>1501104</v>
      </c>
    </row>
    <row r="8" spans="3:15" x14ac:dyDescent="0.2">
      <c r="C8">
        <v>80</v>
      </c>
      <c r="D8">
        <v>38729</v>
      </c>
      <c r="E8">
        <v>205949</v>
      </c>
      <c r="F8">
        <v>48618</v>
      </c>
      <c r="G8">
        <v>271042</v>
      </c>
    </row>
    <row r="10" spans="3:15" x14ac:dyDescent="0.2">
      <c r="C10" t="s">
        <v>98</v>
      </c>
    </row>
    <row r="11" spans="3:15" x14ac:dyDescent="0.2">
      <c r="D11" t="s">
        <v>88</v>
      </c>
      <c r="E11" t="s">
        <v>89</v>
      </c>
      <c r="F11" t="s">
        <v>90</v>
      </c>
      <c r="G11" t="s">
        <v>91</v>
      </c>
      <c r="L11" t="s">
        <v>88</v>
      </c>
      <c r="M11" t="s">
        <v>89</v>
      </c>
      <c r="N11" t="s">
        <v>90</v>
      </c>
      <c r="O11" t="s">
        <v>91</v>
      </c>
    </row>
    <row r="12" spans="3:15" x14ac:dyDescent="0.2">
      <c r="C12">
        <v>10</v>
      </c>
      <c r="D12">
        <f>D4/1000</f>
        <v>37.508000000000003</v>
      </c>
      <c r="E12">
        <f t="shared" ref="E12:G12" si="0">E4/1000</f>
        <v>195.99199999999999</v>
      </c>
      <c r="F12">
        <f t="shared" si="0"/>
        <v>48.689</v>
      </c>
      <c r="G12">
        <f t="shared" si="0"/>
        <v>265.98200000000003</v>
      </c>
      <c r="K12">
        <v>20</v>
      </c>
      <c r="L12">
        <f>L4/1000</f>
        <v>91.766999999999996</v>
      </c>
      <c r="M12">
        <f t="shared" ref="M12:O12" si="1">M4/1000</f>
        <v>805.98500000000001</v>
      </c>
      <c r="N12">
        <f t="shared" si="1"/>
        <v>355.05599999999998</v>
      </c>
      <c r="O12">
        <f t="shared" si="1"/>
        <v>1746.0129999999999</v>
      </c>
    </row>
    <row r="13" spans="3:15" x14ac:dyDescent="0.2">
      <c r="C13">
        <v>20</v>
      </c>
      <c r="D13">
        <f t="shared" ref="D13:G13" si="2">D5/1000</f>
        <v>44.442</v>
      </c>
      <c r="E13">
        <f t="shared" si="2"/>
        <v>196.042</v>
      </c>
      <c r="F13">
        <f t="shared" si="2"/>
        <v>55.476999999999997</v>
      </c>
      <c r="G13">
        <f t="shared" si="2"/>
        <v>275.98200000000003</v>
      </c>
      <c r="K13">
        <v>40</v>
      </c>
      <c r="L13">
        <f t="shared" ref="L13:O15" si="3">L5/1000</f>
        <v>80.703000000000003</v>
      </c>
      <c r="M13">
        <f t="shared" si="3"/>
        <v>865.95600000000002</v>
      </c>
      <c r="N13">
        <f t="shared" si="3"/>
        <v>187.405</v>
      </c>
      <c r="O13">
        <f t="shared" si="3"/>
        <v>1461.1030000000001</v>
      </c>
    </row>
    <row r="14" spans="3:15" x14ac:dyDescent="0.2">
      <c r="C14">
        <v>40</v>
      </c>
      <c r="D14">
        <f t="shared" ref="D14:G14" si="4">D6/1000</f>
        <v>40.591999999999999</v>
      </c>
      <c r="E14">
        <f t="shared" si="4"/>
        <v>190.941</v>
      </c>
      <c r="F14">
        <f t="shared" si="4"/>
        <v>51.646000000000001</v>
      </c>
      <c r="G14">
        <f t="shared" si="4"/>
        <v>270.97000000000003</v>
      </c>
      <c r="K14">
        <v>60</v>
      </c>
      <c r="L14">
        <f t="shared" si="3"/>
        <v>134.45500000000001</v>
      </c>
      <c r="M14">
        <f t="shared" si="3"/>
        <v>776.07299999999998</v>
      </c>
      <c r="N14">
        <f t="shared" si="3"/>
        <v>136.15799999999999</v>
      </c>
      <c r="O14">
        <f t="shared" si="3"/>
        <v>1536.0260000000001</v>
      </c>
    </row>
    <row r="15" spans="3:15" x14ac:dyDescent="0.2">
      <c r="C15">
        <v>60</v>
      </c>
      <c r="D15">
        <f t="shared" ref="D15:G15" si="5">D7/1000</f>
        <v>46.749000000000002</v>
      </c>
      <c r="E15">
        <f t="shared" si="5"/>
        <v>200.95500000000001</v>
      </c>
      <c r="F15">
        <f t="shared" si="5"/>
        <v>54.536999999999999</v>
      </c>
      <c r="G15">
        <f t="shared" si="5"/>
        <v>281.03199999999998</v>
      </c>
      <c r="K15">
        <v>80</v>
      </c>
      <c r="L15">
        <f t="shared" si="3"/>
        <v>79.186999999999998</v>
      </c>
      <c r="M15">
        <f t="shared" si="3"/>
        <v>880.99900000000002</v>
      </c>
      <c r="N15">
        <f t="shared" si="3"/>
        <v>130.959</v>
      </c>
      <c r="O15">
        <f t="shared" si="3"/>
        <v>1501.104</v>
      </c>
    </row>
    <row r="16" spans="3:15" x14ac:dyDescent="0.2">
      <c r="C16">
        <v>80</v>
      </c>
      <c r="D16">
        <f t="shared" ref="D16:G16" si="6">D8/1000</f>
        <v>38.728999999999999</v>
      </c>
      <c r="E16">
        <f t="shared" si="6"/>
        <v>205.94900000000001</v>
      </c>
      <c r="F16">
        <f t="shared" si="6"/>
        <v>48.618000000000002</v>
      </c>
      <c r="G16">
        <f t="shared" si="6"/>
        <v>271.04199999999997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web-google</vt:lpstr>
      <vt:lpstr>miami</vt:lpstr>
      <vt:lpstr>miami-u-cl</vt:lpstr>
      <vt:lpstr>nyc-u-cl</vt:lpstr>
      <vt:lpstr>nyc</vt:lpstr>
      <vt:lpstr>pipeline-20threads</vt:lpstr>
      <vt:lpstr>nyc-u-d-breakdown</vt:lpstr>
      <vt:lpstr>nyc-u-e-breakdown</vt:lpstr>
      <vt:lpstr>redraw</vt:lpstr>
      <vt:lpstr>twitter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2017-03-08T14:55:12Z</dcterms:created>
  <dcterms:modified xsi:type="dcterms:W3CDTF">2017-03-29T13:58:22Z</dcterms:modified>
</cp:coreProperties>
</file>