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0EB6CBD6-09EC-4EA1-8196-BE7B91E929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0" i="1"/>
  <c r="Z168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1" i="1"/>
  <c r="Z172" i="1"/>
  <c r="Z173" i="1"/>
  <c r="Z174" i="1"/>
  <c r="Z175" i="1"/>
  <c r="Z176" i="1"/>
  <c r="Z177" i="1"/>
  <c r="Z178" i="1"/>
  <c r="Z169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16" i="1"/>
  <c r="X101" i="1"/>
  <c r="X106" i="1"/>
  <c r="X86" i="1"/>
  <c r="X82" i="1"/>
  <c r="X61" i="1"/>
  <c r="X54" i="1"/>
  <c r="X48" i="1"/>
  <c r="X41" i="1"/>
  <c r="X33" i="1"/>
  <c r="S110" i="1"/>
  <c r="S100" i="1"/>
  <c r="S118" i="1"/>
  <c r="S102" i="1"/>
  <c r="S109" i="1"/>
  <c r="S116" i="1"/>
  <c r="S113" i="1"/>
  <c r="S112" i="1"/>
  <c r="S104" i="1"/>
  <c r="S103" i="1"/>
  <c r="S108" i="1"/>
  <c r="S107" i="1"/>
  <c r="S66" i="1"/>
  <c r="S63" i="1"/>
  <c r="N101" i="1"/>
  <c r="N153" i="1"/>
  <c r="N122" i="1"/>
  <c r="N107" i="1"/>
  <c r="N123" i="1"/>
  <c r="N108" i="1"/>
  <c r="N117" i="1"/>
  <c r="N111" i="1"/>
  <c r="N143" i="1"/>
  <c r="N150" i="1"/>
  <c r="N149" i="1"/>
  <c r="N147" i="1"/>
  <c r="N103" i="1"/>
  <c r="N124" i="1"/>
  <c r="N119" i="1"/>
  <c r="N134" i="1"/>
  <c r="N104" i="1"/>
  <c r="N137" i="1"/>
  <c r="N112" i="1"/>
  <c r="N105" i="1"/>
  <c r="N127" i="1"/>
  <c r="N113" i="1"/>
  <c r="N130" i="1"/>
  <c r="N131" i="1"/>
  <c r="N148" i="1"/>
  <c r="N145" i="1"/>
  <c r="N116" i="1"/>
  <c r="N132" i="1"/>
  <c r="N129" i="1"/>
  <c r="N114" i="1"/>
  <c r="N109" i="1"/>
  <c r="N142" i="1"/>
  <c r="N102" i="1"/>
  <c r="N126" i="1"/>
  <c r="N157" i="1"/>
  <c r="N136" i="1"/>
  <c r="N140" i="1"/>
  <c r="N138" i="1"/>
  <c r="N125" i="1"/>
  <c r="N141" i="1"/>
  <c r="N118" i="1"/>
  <c r="N155" i="1"/>
  <c r="N120" i="1"/>
  <c r="N100" i="1"/>
  <c r="N115" i="1"/>
  <c r="N144" i="1"/>
  <c r="N133" i="1"/>
  <c r="N110" i="1"/>
  <c r="N146" i="1"/>
  <c r="N151" i="1"/>
  <c r="N139" i="1"/>
  <c r="N152" i="1"/>
  <c r="N154" i="1"/>
  <c r="N156" i="1"/>
  <c r="N121" i="1"/>
  <c r="N135" i="1"/>
  <c r="N128" i="1"/>
  <c r="N158" i="1"/>
  <c r="N159" i="1"/>
  <c r="N160" i="1"/>
  <c r="N161" i="1"/>
  <c r="N162" i="1"/>
  <c r="N163" i="1"/>
  <c r="N106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1" i="1"/>
  <c r="I153" i="1"/>
  <c r="I122" i="1"/>
  <c r="I107" i="1"/>
  <c r="I123" i="1"/>
  <c r="I108" i="1"/>
  <c r="I117" i="1"/>
  <c r="I111" i="1"/>
  <c r="I143" i="1"/>
  <c r="I150" i="1"/>
  <c r="I149" i="1"/>
  <c r="I147" i="1"/>
  <c r="I103" i="1"/>
  <c r="I124" i="1"/>
  <c r="I119" i="1"/>
  <c r="I134" i="1"/>
  <c r="I104" i="1"/>
  <c r="I137" i="1"/>
  <c r="I112" i="1"/>
  <c r="I105" i="1"/>
  <c r="I127" i="1"/>
  <c r="I113" i="1"/>
  <c r="I130" i="1"/>
  <c r="I131" i="1"/>
  <c r="I148" i="1"/>
  <c r="I145" i="1"/>
  <c r="I116" i="1"/>
  <c r="I132" i="1"/>
  <c r="I129" i="1"/>
  <c r="I114" i="1"/>
  <c r="I109" i="1"/>
  <c r="I142" i="1"/>
  <c r="I102" i="1"/>
  <c r="I126" i="1"/>
  <c r="I157" i="1"/>
  <c r="I136" i="1"/>
  <c r="I140" i="1"/>
  <c r="I138" i="1"/>
  <c r="I125" i="1"/>
  <c r="I141" i="1"/>
  <c r="I118" i="1"/>
  <c r="I155" i="1"/>
  <c r="I120" i="1"/>
  <c r="I100" i="1"/>
  <c r="I115" i="1"/>
  <c r="I144" i="1"/>
  <c r="I133" i="1"/>
  <c r="I110" i="1"/>
  <c r="I146" i="1"/>
  <c r="I151" i="1"/>
  <c r="I139" i="1"/>
  <c r="I152" i="1"/>
  <c r="I154" i="1"/>
  <c r="I156" i="1"/>
  <c r="I121" i="1"/>
  <c r="I135" i="1"/>
  <c r="I128" i="1"/>
  <c r="I158" i="1"/>
  <c r="I159" i="1"/>
  <c r="I160" i="1"/>
  <c r="I161" i="1"/>
  <c r="I162" i="1"/>
  <c r="I163" i="1"/>
  <c r="I106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1" i="1"/>
  <c r="D153" i="1"/>
  <c r="D122" i="1"/>
  <c r="D107" i="1"/>
  <c r="D123" i="1"/>
  <c r="D108" i="1"/>
  <c r="D117" i="1"/>
  <c r="D111" i="1"/>
  <c r="D143" i="1"/>
  <c r="D150" i="1"/>
  <c r="D149" i="1"/>
  <c r="D147" i="1"/>
  <c r="D103" i="1"/>
  <c r="D124" i="1"/>
  <c r="D119" i="1"/>
  <c r="D134" i="1"/>
  <c r="D104" i="1"/>
  <c r="D137" i="1"/>
  <c r="D112" i="1"/>
  <c r="D105" i="1"/>
  <c r="D127" i="1"/>
  <c r="D113" i="1"/>
  <c r="D130" i="1"/>
  <c r="D131" i="1"/>
  <c r="D148" i="1"/>
  <c r="D145" i="1"/>
  <c r="D116" i="1"/>
  <c r="D132" i="1"/>
  <c r="D129" i="1"/>
  <c r="D114" i="1"/>
  <c r="D109" i="1"/>
  <c r="D142" i="1"/>
  <c r="D102" i="1"/>
  <c r="D126" i="1"/>
  <c r="D157" i="1"/>
  <c r="D136" i="1"/>
  <c r="D140" i="1"/>
  <c r="D138" i="1"/>
  <c r="D125" i="1"/>
  <c r="D141" i="1"/>
  <c r="D118" i="1"/>
  <c r="D155" i="1"/>
  <c r="D120" i="1"/>
  <c r="D100" i="1"/>
  <c r="D115" i="1"/>
  <c r="D144" i="1"/>
  <c r="D133" i="1"/>
  <c r="D110" i="1"/>
  <c r="D146" i="1"/>
  <c r="D151" i="1"/>
  <c r="D139" i="1"/>
  <c r="D152" i="1"/>
  <c r="D154" i="1"/>
  <c r="D156" i="1"/>
  <c r="D121" i="1"/>
  <c r="D135" i="1"/>
  <c r="D128" i="1"/>
  <c r="D158" i="1"/>
  <c r="D159" i="1"/>
  <c r="D160" i="1"/>
  <c r="D161" i="1"/>
  <c r="D162" i="1"/>
  <c r="D163" i="1"/>
  <c r="D106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<sst xmlns="http://schemas.openxmlformats.org/spreadsheetml/2006/main" count="1737" uniqueCount="297">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</sst>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180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0" fillId="9" borderId="1" xfId="0" applyNumberFormat="1" applyFont="1" applyFill="1" applyBorder="1" applyAlignment="1">
      <alignment horizontal="center" vertical="center"/>
    </xf>
    <xf numFmtId="180" fontId="0" fillId="16" borderId="1" xfId="0" applyNumberFormat="1" applyFon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180" fontId="0" fillId="19" borderId="2" xfId="0" applyNumberFormat="1" applyFont="1" applyFill="1" applyBorder="1" applyAlignment="1">
      <alignment horizontal="center" vertical="center"/>
    </xf>
    <xf numFmtId="180" fontId="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0" fillId="20" borderId="1" xfId="0" applyNumberForma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180" fontId="0" fillId="20" borderId="1" xfId="0" applyNumberFormat="1" applyFont="1" applyFill="1" applyBorder="1" applyAlignment="1">
      <alignment horizontal="center" vertical="center"/>
    </xf>
    <xf numFmtId="180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0" fontId="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0" xfId="0" applyFill="1" applyBorder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7D7D"/>
      <color rgb="FFB870B8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B11" sqref="B11:E13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108" t="s">
        <v>207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65"/>
      <c r="U1" s="63"/>
      <c r="V1" s="63"/>
      <c r="W1" s="63"/>
    </row>
    <row r="2" spans="1:23" x14ac:dyDescent="0.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63"/>
      <c r="U2" s="63"/>
      <c r="V2" s="63"/>
      <c r="W2" s="63"/>
    </row>
    <row r="3" spans="1:23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63"/>
      <c r="U3" s="63"/>
      <c r="V3" s="63"/>
      <c r="W3" s="63"/>
    </row>
    <row r="4" spans="1:23" x14ac:dyDescent="0.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63"/>
      <c r="U4" s="63"/>
      <c r="V4" s="63"/>
      <c r="W4" s="63"/>
    </row>
    <row r="5" spans="1:23" x14ac:dyDescent="0.2">
      <c r="A5" s="110" t="s">
        <v>193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63"/>
      <c r="U5" s="63"/>
      <c r="V5" s="63"/>
      <c r="W5" s="63"/>
    </row>
    <row r="6" spans="1:23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 spans="1:23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3" ht="14.25" customHeight="1" x14ac:dyDescent="0.2">
      <c r="A8" s="100"/>
      <c r="B8" s="111" t="s">
        <v>192</v>
      </c>
      <c r="C8" s="112"/>
      <c r="D8" s="112"/>
      <c r="E8" s="112"/>
      <c r="F8" s="113"/>
      <c r="G8" s="101">
        <f ca="1">NOW()</f>
        <v>44742.374981828703</v>
      </c>
      <c r="H8" s="101"/>
      <c r="I8" s="101"/>
      <c r="J8" s="101"/>
      <c r="K8" s="101"/>
      <c r="L8" s="104">
        <f ca="1">NOW()</f>
        <v>44742.374981828703</v>
      </c>
      <c r="M8" s="104"/>
      <c r="N8" s="104"/>
      <c r="O8" s="104"/>
      <c r="P8" s="105"/>
      <c r="Q8" s="63"/>
      <c r="R8" s="63"/>
      <c r="S8" s="63"/>
      <c r="T8" s="63"/>
      <c r="U8" s="63"/>
      <c r="V8" s="63"/>
      <c r="W8" s="63"/>
    </row>
    <row r="9" spans="1:23" ht="14.25" customHeight="1" x14ac:dyDescent="0.2">
      <c r="A9" s="100"/>
      <c r="B9" s="114"/>
      <c r="C9" s="100"/>
      <c r="D9" s="100"/>
      <c r="E9" s="100"/>
      <c r="F9" s="115"/>
      <c r="G9" s="102"/>
      <c r="H9" s="102"/>
      <c r="I9" s="102"/>
      <c r="J9" s="102"/>
      <c r="K9" s="102"/>
      <c r="L9" s="106"/>
      <c r="M9" s="106"/>
      <c r="N9" s="106"/>
      <c r="O9" s="106"/>
      <c r="P9" s="107"/>
      <c r="Q9" s="63"/>
      <c r="R9" s="63"/>
      <c r="S9" s="63"/>
      <c r="T9" s="63"/>
      <c r="U9" s="63"/>
      <c r="V9" s="63"/>
      <c r="W9" s="63"/>
    </row>
    <row r="10" spans="1:23" ht="65.25" customHeight="1" x14ac:dyDescent="0.2">
      <c r="A10" s="100"/>
      <c r="B10" s="114"/>
      <c r="C10" s="100"/>
      <c r="D10" s="100"/>
      <c r="E10" s="100"/>
      <c r="F10" s="115"/>
      <c r="G10" s="103"/>
      <c r="H10" s="103"/>
      <c r="I10" s="103"/>
      <c r="J10" s="103"/>
      <c r="K10" s="103"/>
      <c r="L10" s="106"/>
      <c r="M10" s="106"/>
      <c r="N10" s="106"/>
      <c r="O10" s="106"/>
      <c r="P10" s="107"/>
      <c r="Q10" s="63"/>
      <c r="R10" s="63"/>
      <c r="S10" s="63"/>
      <c r="T10" s="63"/>
      <c r="U10" s="63"/>
      <c r="V10" s="63"/>
      <c r="W10" s="63"/>
    </row>
    <row r="11" spans="1:23" x14ac:dyDescent="0.2">
      <c r="A11" s="64"/>
      <c r="B11" s="125" t="str">
        <f ca="1">计算区!T14</f>
        <v>早上好</v>
      </c>
      <c r="C11" s="126"/>
      <c r="D11" s="126"/>
      <c r="E11" s="127"/>
      <c r="F11" s="128" t="s">
        <v>217</v>
      </c>
      <c r="G11" s="128"/>
      <c r="H11" s="128"/>
      <c r="I11" s="128"/>
      <c r="J11" s="128"/>
      <c r="K11" s="129"/>
      <c r="L11" s="119" t="s">
        <v>218</v>
      </c>
      <c r="M11" s="118" t="str">
        <f ca="1">计算区!U34</f>
        <v>音游大佬</v>
      </c>
      <c r="N11" s="118"/>
      <c r="O11" s="118"/>
      <c r="P11" s="118"/>
      <c r="Q11" s="99" t="str">
        <f ca="1">IF(M11="小可爱","←例","")</f>
        <v/>
      </c>
      <c r="R11" s="63"/>
      <c r="S11" s="63"/>
      <c r="T11" s="63"/>
      <c r="U11" s="63"/>
      <c r="V11" s="63"/>
      <c r="W11" s="63"/>
    </row>
    <row r="12" spans="1:23" x14ac:dyDescent="0.2">
      <c r="A12" s="63"/>
      <c r="B12" s="125"/>
      <c r="C12" s="126"/>
      <c r="D12" s="126"/>
      <c r="E12" s="127"/>
      <c r="F12" s="128"/>
      <c r="G12" s="128"/>
      <c r="H12" s="128"/>
      <c r="I12" s="128"/>
      <c r="J12" s="128"/>
      <c r="K12" s="129"/>
      <c r="L12" s="120"/>
      <c r="M12" s="118"/>
      <c r="N12" s="118"/>
      <c r="O12" s="118"/>
      <c r="P12" s="118"/>
      <c r="Q12" s="99"/>
      <c r="R12" s="63"/>
      <c r="S12" s="63"/>
      <c r="T12" s="63"/>
      <c r="U12" s="63"/>
      <c r="V12" s="63"/>
      <c r="W12" s="63"/>
    </row>
    <row r="13" spans="1:23" x14ac:dyDescent="0.2">
      <c r="A13" s="63"/>
      <c r="B13" s="125"/>
      <c r="C13" s="126"/>
      <c r="D13" s="126"/>
      <c r="E13" s="127"/>
      <c r="F13" s="128"/>
      <c r="G13" s="128"/>
      <c r="H13" s="128"/>
      <c r="I13" s="128"/>
      <c r="J13" s="128"/>
      <c r="K13" s="129"/>
      <c r="L13" s="121"/>
      <c r="M13" s="118"/>
      <c r="N13" s="118"/>
      <c r="O13" s="118"/>
      <c r="P13" s="118"/>
      <c r="Q13" s="99"/>
      <c r="R13" s="63"/>
      <c r="S13" s="63"/>
      <c r="T13" s="63"/>
      <c r="U13" s="63"/>
      <c r="V13" s="63"/>
      <c r="W13" s="63"/>
    </row>
    <row r="14" spans="1:23" ht="24.75" customHeight="1" x14ac:dyDescent="0.55000000000000004">
      <c r="A14" s="63"/>
      <c r="B14" s="122" t="str">
        <f ca="1">计算区!T16</f>
        <v>Good Morning</v>
      </c>
      <c r="C14" s="123"/>
      <c r="D14" s="123"/>
      <c r="E14" s="124"/>
      <c r="F14" s="130"/>
      <c r="G14" s="130"/>
      <c r="H14" s="130"/>
      <c r="I14" s="130"/>
      <c r="J14" s="130"/>
      <c r="K14" s="131"/>
      <c r="L14" s="66" t="s">
        <v>219</v>
      </c>
      <c r="M14" s="118" t="s">
        <v>220</v>
      </c>
      <c r="N14" s="118"/>
      <c r="O14" s="118"/>
      <c r="P14" s="118"/>
      <c r="Q14" s="99"/>
      <c r="R14" s="63"/>
      <c r="S14" s="63"/>
      <c r="T14" s="63"/>
      <c r="U14" s="63"/>
      <c r="V14" s="63"/>
      <c r="W14" s="63"/>
    </row>
    <row r="15" spans="1:23" x14ac:dyDescent="0.2">
      <c r="A15" s="63"/>
      <c r="B15" s="116" t="str">
        <f ca="1">"\\-OUTPUT-//   "&amp;"昵称: "&amp;M11&amp;"        性别: "&amp;M14&amp;"      rks: ???"</f>
        <v>\\-OUTPUT-//   昵称: 音游大佬        性别: 女      rks: ???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7"/>
      <c r="M15" s="117"/>
      <c r="N15" s="117"/>
      <c r="O15" s="117"/>
      <c r="P15" s="117"/>
      <c r="Q15" s="63"/>
      <c r="R15" s="63"/>
      <c r="S15" s="63"/>
      <c r="T15" s="63"/>
      <c r="U15" s="63"/>
      <c r="V15" s="63"/>
      <c r="W15" s="63"/>
    </row>
    <row r="16" spans="1:23" x14ac:dyDescent="0.2">
      <c r="A16" s="63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63"/>
      <c r="R16" s="63"/>
      <c r="S16" s="63"/>
      <c r="T16" s="63"/>
      <c r="U16" s="63"/>
      <c r="V16" s="63"/>
      <c r="W16" s="63"/>
    </row>
    <row r="17" spans="1:23" x14ac:dyDescent="0.2">
      <c r="A17" s="63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63"/>
      <c r="R17" s="63"/>
      <c r="S17" s="63"/>
      <c r="T17" s="63"/>
      <c r="U17" s="63"/>
      <c r="V17" s="63"/>
      <c r="W17" s="63"/>
    </row>
    <row r="18" spans="1:23" x14ac:dyDescent="0.2">
      <c r="A18" s="63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63"/>
      <c r="R18" s="63"/>
      <c r="S18" s="63"/>
      <c r="T18" s="63"/>
      <c r="U18" s="63"/>
      <c r="V18" s="63"/>
      <c r="W18" s="63"/>
    </row>
    <row r="19" spans="1:23" x14ac:dyDescent="0.2">
      <c r="A19" s="63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63"/>
      <c r="R19" s="63"/>
      <c r="S19" s="63"/>
      <c r="T19" s="63"/>
      <c r="U19" s="63"/>
      <c r="V19" s="63"/>
      <c r="W19" s="63"/>
    </row>
    <row r="20" spans="1:23" x14ac:dyDescent="0.2">
      <c r="A20" s="63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63"/>
      <c r="R20" s="63"/>
      <c r="S20" s="63"/>
      <c r="T20" s="63"/>
      <c r="U20" s="63"/>
      <c r="V20" s="63"/>
      <c r="W20" s="63"/>
    </row>
    <row r="21" spans="1:23" x14ac:dyDescent="0.2">
      <c r="A21" s="63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63"/>
      <c r="R21" s="63"/>
      <c r="S21" s="63"/>
      <c r="T21" s="63"/>
      <c r="U21" s="63"/>
      <c r="V21" s="63"/>
      <c r="W21" s="63"/>
    </row>
    <row r="22" spans="1:23" x14ac:dyDescent="0.2">
      <c r="A22" s="63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63"/>
      <c r="R22" s="63"/>
      <c r="S22" s="63"/>
      <c r="T22" s="63"/>
      <c r="U22" s="63"/>
      <c r="V22" s="63"/>
      <c r="W22" s="63"/>
    </row>
    <row r="23" spans="1:23" x14ac:dyDescent="0.2">
      <c r="A23" s="63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63"/>
      <c r="R23" s="63"/>
      <c r="S23" s="63"/>
      <c r="T23" s="63"/>
      <c r="U23" s="63"/>
      <c r="V23" s="63"/>
      <c r="W23" s="63"/>
    </row>
    <row r="24" spans="1:23" x14ac:dyDescent="0.2">
      <c r="A24" s="63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63"/>
      <c r="R24" s="63"/>
      <c r="S24" s="63"/>
      <c r="T24" s="63"/>
      <c r="U24" s="63"/>
      <c r="V24" s="63"/>
      <c r="W24" s="63"/>
    </row>
    <row r="25" spans="1:23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spans="1:23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spans="1:23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spans="1:23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spans="1:23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spans="1:23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spans="1:23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 spans="1:23" x14ac:dyDescent="0.2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 spans="1:23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3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spans="1:23" x14ac:dyDescent="0.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spans="1:23" x14ac:dyDescent="0.2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 spans="1:23" x14ac:dyDescent="0.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1:23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spans="1:23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spans="1:23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spans="1:23" x14ac:dyDescent="0.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spans="1:23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spans="1:23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spans="1:23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spans="1:23" x14ac:dyDescent="0.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spans="1:23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spans="1:23" x14ac:dyDescent="0.2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spans="1:23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spans="1:23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spans="1:23" x14ac:dyDescent="0.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spans="1:23" x14ac:dyDescent="0.2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spans="1:23" x14ac:dyDescent="0.2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spans="1:23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spans="1:23" x14ac:dyDescent="0.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spans="1:23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spans="1:23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spans="1:23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spans="1:23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23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spans="1:23" x14ac:dyDescent="0.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 spans="1:23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 spans="1:23" x14ac:dyDescent="0.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 spans="1:23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 spans="1:23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spans="1:23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spans="1:23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spans="1:23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 spans="1:23" x14ac:dyDescent="0.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 spans="1:23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 spans="1:23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 spans="1:23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 spans="1:23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 spans="1:23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 spans="1:23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 spans="1:23" x14ac:dyDescent="0.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 spans="1:23" x14ac:dyDescent="0.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 spans="1:23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 spans="1:23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</row>
    <row r="87" spans="1:23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</sheetData>
  <mergeCells count="14">
    <mergeCell ref="B15:P24"/>
    <mergeCell ref="M14:P14"/>
    <mergeCell ref="M11:P13"/>
    <mergeCell ref="L11:L13"/>
    <mergeCell ref="B14:E14"/>
    <mergeCell ref="B11:E13"/>
    <mergeCell ref="F11:K14"/>
    <mergeCell ref="Q11:Q14"/>
    <mergeCell ref="A8:A10"/>
    <mergeCell ref="G8:K10"/>
    <mergeCell ref="L8:P10"/>
    <mergeCell ref="A1:S4"/>
    <mergeCell ref="A5:S5"/>
    <mergeCell ref="B8:F10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58"/>
  <sheetViews>
    <sheetView tabSelected="1" topLeftCell="A8" zoomScale="85" zoomScaleNormal="85" workbookViewId="0">
      <selection activeCell="M24" sqref="M24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49" t="s">
        <v>1</v>
      </c>
      <c r="B2" s="149" t="s">
        <v>2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49"/>
      <c r="B3" s="152" t="s">
        <v>3</v>
      </c>
      <c r="C3" s="152"/>
      <c r="D3" s="152"/>
      <c r="E3" s="152"/>
      <c r="F3" s="152"/>
      <c r="G3" s="152" t="s">
        <v>4</v>
      </c>
      <c r="H3" s="152"/>
      <c r="I3" s="152"/>
      <c r="J3" s="152"/>
      <c r="K3" s="152"/>
      <c r="L3" s="152" t="s">
        <v>5</v>
      </c>
      <c r="M3" s="152"/>
      <c r="N3" s="152"/>
      <c r="O3" s="152"/>
      <c r="P3" s="152"/>
      <c r="Q3" s="152" t="s">
        <v>6</v>
      </c>
      <c r="R3" s="152"/>
      <c r="S3" s="152"/>
      <c r="T3" s="152"/>
      <c r="U3" s="152"/>
      <c r="V3" s="152" t="s">
        <v>7</v>
      </c>
      <c r="W3" s="152"/>
      <c r="X3" s="152"/>
      <c r="Y3" s="152"/>
      <c r="Z3" s="153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49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3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50" t="s">
        <v>9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80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81">
        <f>(C6-900000*F6)/100000*418</f>
        <v>0</v>
      </c>
      <c r="F6" s="8"/>
      <c r="G6" s="4">
        <v>6.7</v>
      </c>
      <c r="H6" s="1"/>
      <c r="I6" s="75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6">
        <f>(H6-900000*K6)/100000*418</f>
        <v>0</v>
      </c>
      <c r="K6" s="45"/>
      <c r="L6" s="4">
        <v>12.5</v>
      </c>
      <c r="M6" s="14"/>
      <c r="N6" s="86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7">
        <f>(M6-900000*P6)/100000*729</f>
        <v>0</v>
      </c>
      <c r="P6" s="46"/>
      <c r="Q6" s="4">
        <v>11.2</v>
      </c>
      <c r="R6" s="21"/>
      <c r="S6" s="88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9">
        <f>(R6-900000*U6)/100000*611</f>
        <v>0</v>
      </c>
      <c r="U6" s="47"/>
      <c r="V6" s="50" t="s">
        <v>177</v>
      </c>
      <c r="W6" s="54" t="s">
        <v>177</v>
      </c>
      <c r="X6" s="54" t="s">
        <v>177</v>
      </c>
      <c r="Y6" s="54" t="s">
        <v>177</v>
      </c>
      <c r="Z6" s="54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80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81">
        <f>(C7-900000*F7)/100000*111</f>
        <v>0</v>
      </c>
      <c r="F7" s="8"/>
      <c r="G7" s="4">
        <v>7.5</v>
      </c>
      <c r="H7" s="1"/>
      <c r="I7" s="75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6">
        <f>(H7-900000*K7)/100000*319</f>
        <v>0</v>
      </c>
      <c r="K7" s="45"/>
      <c r="L7" s="4">
        <v>11.6</v>
      </c>
      <c r="M7" s="14"/>
      <c r="N7" s="86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7">
        <f>(M7-900000*P7)/100000*463</f>
        <v>0</v>
      </c>
      <c r="P7" s="46"/>
      <c r="Q7" s="4" t="s">
        <v>177</v>
      </c>
      <c r="R7" s="20" t="s">
        <v>177</v>
      </c>
      <c r="S7" s="20" t="s">
        <v>177</v>
      </c>
      <c r="T7" s="20" t="s">
        <v>177</v>
      </c>
      <c r="U7" s="48" t="s">
        <v>177</v>
      </c>
      <c r="V7" s="4" t="s">
        <v>177</v>
      </c>
      <c r="W7" s="55" t="s">
        <v>177</v>
      </c>
      <c r="X7" s="55" t="s">
        <v>177</v>
      </c>
      <c r="Y7" s="55" t="s">
        <v>177</v>
      </c>
      <c r="Z7" s="55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80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81">
        <f>(C8-900000*F8)/100000*188</f>
        <v>0</v>
      </c>
      <c r="F8" s="8"/>
      <c r="G8" s="4">
        <v>10.4</v>
      </c>
      <c r="H8" s="1"/>
      <c r="I8" s="75" t="str">
        <f t="shared" si="0"/>
        <v/>
      </c>
      <c r="J8" s="76">
        <f>(H8-900000*K8)/100000*355</f>
        <v>0</v>
      </c>
      <c r="K8" s="45"/>
      <c r="L8" s="4">
        <v>13.7</v>
      </c>
      <c r="M8" s="14"/>
      <c r="N8" s="86" t="str">
        <f t="shared" si="1"/>
        <v/>
      </c>
      <c r="O8" s="87">
        <f>(M8-900000*P8)/100000*535</f>
        <v>0</v>
      </c>
      <c r="P8" s="46"/>
      <c r="Q8" s="4" t="s">
        <v>177</v>
      </c>
      <c r="R8" s="20" t="s">
        <v>177</v>
      </c>
      <c r="S8" s="20" t="s">
        <v>177</v>
      </c>
      <c r="T8" s="20" t="s">
        <v>177</v>
      </c>
      <c r="U8" s="48" t="s">
        <v>177</v>
      </c>
      <c r="V8" s="4" t="s">
        <v>177</v>
      </c>
      <c r="W8" s="55" t="s">
        <v>177</v>
      </c>
      <c r="X8" s="55" t="s">
        <v>177</v>
      </c>
      <c r="Y8" s="55" t="s">
        <v>177</v>
      </c>
      <c r="Z8" s="55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80" t="str">
        <f t="shared" si="2"/>
        <v/>
      </c>
      <c r="E9" s="81">
        <f>(C9-900000*F9)/100000*279</f>
        <v>0</v>
      </c>
      <c r="F9" s="8"/>
      <c r="G9" s="4">
        <v>11.7</v>
      </c>
      <c r="H9" s="1"/>
      <c r="I9" s="75" t="str">
        <f t="shared" si="0"/>
        <v/>
      </c>
      <c r="J9" s="76">
        <f>(H9-900000*K9)/100000*382</f>
        <v>0</v>
      </c>
      <c r="K9" s="45"/>
      <c r="L9" s="4">
        <v>14.6</v>
      </c>
      <c r="M9" s="14"/>
      <c r="N9" s="86" t="str">
        <f t="shared" si="1"/>
        <v/>
      </c>
      <c r="O9" s="87">
        <f>(M9-900000*P9)/100000*764</f>
        <v>0</v>
      </c>
      <c r="P9" s="46"/>
      <c r="Q9" s="4" t="s">
        <v>177</v>
      </c>
      <c r="R9" s="20" t="s">
        <v>177</v>
      </c>
      <c r="S9" s="20" t="s">
        <v>177</v>
      </c>
      <c r="T9" s="20" t="s">
        <v>177</v>
      </c>
      <c r="U9" s="48" t="s">
        <v>177</v>
      </c>
      <c r="V9" s="4" t="s">
        <v>177</v>
      </c>
      <c r="W9" s="56" t="s">
        <v>177</v>
      </c>
      <c r="X9" s="55" t="s">
        <v>177</v>
      </c>
      <c r="Y9" s="55" t="s">
        <v>177</v>
      </c>
      <c r="Z9" s="55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80" t="str">
        <f t="shared" si="2"/>
        <v/>
      </c>
      <c r="E10" s="81">
        <f>(C10-900000*F10)/100000*126</f>
        <v>0</v>
      </c>
      <c r="F10" s="8"/>
      <c r="G10" s="4">
        <v>10.5</v>
      </c>
      <c r="H10" s="1"/>
      <c r="I10" s="75" t="str">
        <f t="shared" si="0"/>
        <v/>
      </c>
      <c r="J10" s="76">
        <f>(H10-900000*K10)/100000*262</f>
        <v>0</v>
      </c>
      <c r="K10" s="45"/>
      <c r="L10" s="4">
        <v>13.4</v>
      </c>
      <c r="M10" s="14"/>
      <c r="N10" s="86" t="str">
        <f t="shared" si="1"/>
        <v/>
      </c>
      <c r="O10" s="87">
        <f>(M10-900000*P10)/100000*433</f>
        <v>0</v>
      </c>
      <c r="P10" s="46"/>
      <c r="Q10" s="4">
        <v>15.2</v>
      </c>
      <c r="R10" s="21"/>
      <c r="S10" s="88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9">
        <f>(R10-900000*U10)/100000*564</f>
        <v>0</v>
      </c>
      <c r="U10" s="47"/>
      <c r="V10" s="4" t="s">
        <v>177</v>
      </c>
      <c r="W10" s="55" t="s">
        <v>177</v>
      </c>
      <c r="X10" s="55" t="s">
        <v>177</v>
      </c>
      <c r="Y10" s="55" t="s">
        <v>177</v>
      </c>
      <c r="Z10" s="55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80" t="str">
        <f t="shared" si="2"/>
        <v/>
      </c>
      <c r="E11" s="81">
        <f>(C11-900000*F11)/100000*249</f>
        <v>0</v>
      </c>
      <c r="F11" s="8"/>
      <c r="G11" s="4">
        <v>8.4</v>
      </c>
      <c r="H11" s="1"/>
      <c r="I11" s="75" t="str">
        <f t="shared" si="0"/>
        <v/>
      </c>
      <c r="J11" s="76">
        <f>(H11-900000*K11)/100000*453</f>
        <v>0</v>
      </c>
      <c r="K11" s="45"/>
      <c r="L11" s="4">
        <v>12.8</v>
      </c>
      <c r="M11" s="14"/>
      <c r="N11" s="86" t="str">
        <f t="shared" si="1"/>
        <v/>
      </c>
      <c r="O11" s="87">
        <f>(M11-900000*P11)/100000*517</f>
        <v>0</v>
      </c>
      <c r="P11" s="46"/>
      <c r="Q11" s="4">
        <v>13.8</v>
      </c>
      <c r="R11" s="21"/>
      <c r="S11" s="88" t="str">
        <f t="shared" si="3"/>
        <v/>
      </c>
      <c r="T11" s="89">
        <f>(R11-900000*U11)/100000*532</f>
        <v>0</v>
      </c>
      <c r="U11" s="47"/>
      <c r="V11" s="4" t="s">
        <v>177</v>
      </c>
      <c r="W11" s="55" t="s">
        <v>177</v>
      </c>
      <c r="X11" s="55" t="s">
        <v>177</v>
      </c>
      <c r="Y11" s="55" t="s">
        <v>177</v>
      </c>
      <c r="Z11" s="55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80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81">
        <f>(C12-900000*F12)/100000*401</f>
        <v>0</v>
      </c>
      <c r="F12" s="8"/>
      <c r="G12" s="4">
        <v>10.7</v>
      </c>
      <c r="H12" s="1"/>
      <c r="I12" s="75" t="str">
        <f t="shared" si="0"/>
        <v/>
      </c>
      <c r="J12" s="76">
        <f>(H12-900000*K12)/100000*696</f>
        <v>0</v>
      </c>
      <c r="K12" s="45"/>
      <c r="L12" s="4">
        <v>13.4</v>
      </c>
      <c r="M12" s="14"/>
      <c r="N12" s="86" t="str">
        <f t="shared" si="1"/>
        <v/>
      </c>
      <c r="O12" s="87">
        <f>(M12-900000*P12)/100000*733</f>
        <v>0</v>
      </c>
      <c r="P12" s="46"/>
      <c r="Q12" s="4">
        <v>13.4</v>
      </c>
      <c r="R12" s="21"/>
      <c r="S12" s="88" t="str">
        <f t="shared" si="3"/>
        <v/>
      </c>
      <c r="T12" s="89">
        <f>(R12-900000*U12)/100000*909</f>
        <v>0</v>
      </c>
      <c r="U12" s="47"/>
      <c r="V12" s="4" t="s">
        <v>177</v>
      </c>
      <c r="W12" s="55" t="s">
        <v>177</v>
      </c>
      <c r="X12" s="55" t="s">
        <v>177</v>
      </c>
      <c r="Y12" s="55" t="s">
        <v>177</v>
      </c>
      <c r="Z12" s="55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80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81">
        <f>(C13-900000*F13)/100000*290</f>
        <v>0</v>
      </c>
      <c r="F13" s="8"/>
      <c r="G13" s="4">
        <v>11.4</v>
      </c>
      <c r="H13" s="1"/>
      <c r="I13" s="75" t="str">
        <f t="shared" si="0"/>
        <v/>
      </c>
      <c r="J13" s="76">
        <f>(H13-900000*K13)/100000*602</f>
        <v>0</v>
      </c>
      <c r="K13" s="45"/>
      <c r="L13" s="4">
        <v>14.8</v>
      </c>
      <c r="M13" s="14"/>
      <c r="N13" s="86" t="str">
        <f t="shared" si="1"/>
        <v/>
      </c>
      <c r="O13" s="87">
        <f>(M13-900000*P13)/100000*978</f>
        <v>0</v>
      </c>
      <c r="P13" s="46"/>
      <c r="Q13" s="4">
        <v>13.9</v>
      </c>
      <c r="R13" s="21"/>
      <c r="S13" s="88" t="str">
        <f t="shared" si="3"/>
        <v/>
      </c>
      <c r="T13" s="89">
        <f>(R13-900000*U13)/100000*753</f>
        <v>0</v>
      </c>
      <c r="U13" s="47"/>
      <c r="V13" s="4" t="s">
        <v>177</v>
      </c>
      <c r="W13" s="55" t="s">
        <v>177</v>
      </c>
      <c r="X13" s="55" t="s">
        <v>177</v>
      </c>
      <c r="Y13" s="55" t="s">
        <v>177</v>
      </c>
      <c r="Z13" s="55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80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81">
        <f>(C14-900000*F14)/100000*380</f>
        <v>0</v>
      </c>
      <c r="F14" s="8"/>
      <c r="G14" s="4">
        <v>10.8</v>
      </c>
      <c r="H14" s="1"/>
      <c r="I14" s="75" t="str">
        <f t="shared" si="0"/>
        <v/>
      </c>
      <c r="J14" s="76">
        <f>(H14-900000*K14)/100000*526</f>
        <v>0</v>
      </c>
      <c r="K14" s="45"/>
      <c r="L14" s="4">
        <v>14.7</v>
      </c>
      <c r="M14" s="14"/>
      <c r="N14" s="86" t="str">
        <f t="shared" si="1"/>
        <v/>
      </c>
      <c r="O14" s="87">
        <f>(M14-900000*P14)/100000*969</f>
        <v>0</v>
      </c>
      <c r="P14" s="46"/>
      <c r="Q14" s="4" t="s">
        <v>177</v>
      </c>
      <c r="R14" s="20" t="s">
        <v>177</v>
      </c>
      <c r="S14" s="20" t="s">
        <v>177</v>
      </c>
      <c r="T14" s="20" t="s">
        <v>177</v>
      </c>
      <c r="U14" s="48" t="s">
        <v>177</v>
      </c>
      <c r="V14" s="4" t="s">
        <v>177</v>
      </c>
      <c r="W14" s="55" t="s">
        <v>177</v>
      </c>
      <c r="X14" s="55" t="s">
        <v>177</v>
      </c>
      <c r="Y14" s="55" t="s">
        <v>177</v>
      </c>
      <c r="Z14" s="55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80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81">
        <f>(C15-900000*F15)/100000*165</f>
        <v>0</v>
      </c>
      <c r="F15" s="8"/>
      <c r="G15" s="4">
        <v>11.3</v>
      </c>
      <c r="H15" s="1"/>
      <c r="I15" s="75" t="str">
        <f t="shared" si="0"/>
        <v/>
      </c>
      <c r="J15" s="76">
        <f>(H15-900000*K15)/100000*537</f>
        <v>0</v>
      </c>
      <c r="K15" s="45"/>
      <c r="L15" s="4">
        <v>14.8</v>
      </c>
      <c r="M15" s="14"/>
      <c r="N15" s="86" t="str">
        <f t="shared" si="1"/>
        <v/>
      </c>
      <c r="O15" s="87">
        <f>(M15-900000*P15)/100000*843</f>
        <v>0</v>
      </c>
      <c r="P15" s="46"/>
      <c r="Q15" s="4" t="s">
        <v>177</v>
      </c>
      <c r="R15" s="20" t="s">
        <v>177</v>
      </c>
      <c r="S15" s="20" t="s">
        <v>177</v>
      </c>
      <c r="T15" s="20" t="s">
        <v>177</v>
      </c>
      <c r="U15" s="48" t="s">
        <v>177</v>
      </c>
      <c r="V15" s="4" t="s">
        <v>177</v>
      </c>
      <c r="W15" s="55" t="s">
        <v>177</v>
      </c>
      <c r="X15" s="57" t="s">
        <v>177</v>
      </c>
      <c r="Y15" s="55" t="s">
        <v>177</v>
      </c>
      <c r="Z15" s="55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80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81">
        <f>(C16-900000*F16)/100000*182</f>
        <v>0</v>
      </c>
      <c r="F16" s="8"/>
      <c r="G16" s="4">
        <v>8.8000000000000007</v>
      </c>
      <c r="H16" s="1"/>
      <c r="I16" s="75" t="str">
        <f t="shared" si="0"/>
        <v/>
      </c>
      <c r="J16" s="76">
        <f>(H16-900000*K16)/100000*382</f>
        <v>0</v>
      </c>
      <c r="K16" s="45"/>
      <c r="L16" s="4">
        <v>12.6</v>
      </c>
      <c r="M16" s="14"/>
      <c r="N16" s="86" t="str">
        <f t="shared" si="1"/>
        <v/>
      </c>
      <c r="O16" s="87">
        <f>(M16-900000*P16)/100000*651</f>
        <v>0</v>
      </c>
      <c r="P16" s="46"/>
      <c r="Q16" s="4">
        <v>12.9</v>
      </c>
      <c r="R16" s="21"/>
      <c r="S16" s="88" t="str">
        <f t="shared" si="3"/>
        <v/>
      </c>
      <c r="T16" s="89">
        <f>(R16-900000*U16)/100000*651</f>
        <v>0</v>
      </c>
      <c r="U16" s="47"/>
      <c r="V16" s="4" t="s">
        <v>177</v>
      </c>
      <c r="W16" s="55" t="s">
        <v>177</v>
      </c>
      <c r="X16" s="55" t="s">
        <v>177</v>
      </c>
      <c r="Y16" s="55" t="s">
        <v>177</v>
      </c>
      <c r="Z16" s="55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80" t="str">
        <f t="shared" si="5"/>
        <v/>
      </c>
      <c r="E17" s="81">
        <f>(C17-900000*F17)/100000*419</f>
        <v>0</v>
      </c>
      <c r="F17" s="8"/>
      <c r="G17" s="4">
        <v>11.8</v>
      </c>
      <c r="H17" s="1"/>
      <c r="I17" s="75" t="str">
        <f t="shared" si="0"/>
        <v/>
      </c>
      <c r="J17" s="76">
        <f>(H17-900000*K17)/100000*692</f>
        <v>0</v>
      </c>
      <c r="K17" s="45"/>
      <c r="L17" s="4">
        <v>14.9</v>
      </c>
      <c r="M17" s="14"/>
      <c r="N17" s="86" t="str">
        <f t="shared" si="1"/>
        <v/>
      </c>
      <c r="O17" s="87">
        <f>(M17-900000*P17)/100000*817</f>
        <v>0</v>
      </c>
      <c r="P17" s="46"/>
      <c r="Q17" s="4">
        <v>13.9</v>
      </c>
      <c r="R17" s="21"/>
      <c r="S17" s="88" t="str">
        <f t="shared" si="3"/>
        <v/>
      </c>
      <c r="T17" s="89">
        <f>(R17-900000*U17)/100000*817</f>
        <v>0</v>
      </c>
      <c r="U17" s="47"/>
      <c r="V17" s="4" t="s">
        <v>177</v>
      </c>
      <c r="W17" s="55" t="s">
        <v>177</v>
      </c>
      <c r="X17" s="57" t="s">
        <v>177</v>
      </c>
      <c r="Y17" s="55" t="s">
        <v>177</v>
      </c>
      <c r="Z17" s="55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80" t="str">
        <f t="shared" si="5"/>
        <v/>
      </c>
      <c r="E18" s="81">
        <f>(C18-900000*F18)/100000*470</f>
        <v>0</v>
      </c>
      <c r="F18" s="8"/>
      <c r="G18" s="4">
        <v>10.5</v>
      </c>
      <c r="H18" s="1"/>
      <c r="I18" s="75" t="str">
        <f t="shared" si="0"/>
        <v/>
      </c>
      <c r="J18" s="76">
        <f>(H18-900000*K18)/100000*703</f>
        <v>0</v>
      </c>
      <c r="K18" s="45"/>
      <c r="L18" s="4">
        <v>14.8</v>
      </c>
      <c r="M18" s="14"/>
      <c r="N18" s="86" t="str">
        <f t="shared" si="1"/>
        <v/>
      </c>
      <c r="O18" s="87">
        <f>(M18-900000*P18)/100000*898</f>
        <v>0</v>
      </c>
      <c r="P18" s="46"/>
      <c r="Q18" s="4" t="s">
        <v>177</v>
      </c>
      <c r="R18" s="20" t="s">
        <v>177</v>
      </c>
      <c r="S18" s="20" t="s">
        <v>177</v>
      </c>
      <c r="T18" s="20" t="s">
        <v>177</v>
      </c>
      <c r="U18" s="48" t="s">
        <v>177</v>
      </c>
      <c r="V18" s="4" t="s">
        <v>177</v>
      </c>
      <c r="W18" s="55" t="s">
        <v>177</v>
      </c>
      <c r="X18" s="55" t="s">
        <v>177</v>
      </c>
      <c r="Y18" s="55" t="s">
        <v>177</v>
      </c>
      <c r="Z18" s="55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80" t="str">
        <f t="shared" si="5"/>
        <v/>
      </c>
      <c r="E19" s="81">
        <f>(C19-900000*F19)/100000*250</f>
        <v>0</v>
      </c>
      <c r="F19" s="8"/>
      <c r="G19" s="4">
        <v>11.9</v>
      </c>
      <c r="H19" s="1"/>
      <c r="I19" s="75" t="str">
        <f t="shared" si="0"/>
        <v/>
      </c>
      <c r="J19" s="76">
        <f>(H19-900000*K19)/100000*698</f>
        <v>0</v>
      </c>
      <c r="K19" s="45"/>
      <c r="L19" s="4">
        <v>15.2</v>
      </c>
      <c r="M19" s="14"/>
      <c r="N19" s="86" t="str">
        <f t="shared" si="1"/>
        <v/>
      </c>
      <c r="O19" s="87">
        <f>(M19-900000*P19)/100000*941</f>
        <v>0</v>
      </c>
      <c r="P19" s="46"/>
      <c r="Q19" s="4">
        <v>14.6</v>
      </c>
      <c r="R19" s="21"/>
      <c r="S19" s="88" t="str">
        <f t="shared" si="3"/>
        <v/>
      </c>
      <c r="T19" s="89">
        <f>(R19-900000*U19)/100000*961</f>
        <v>0</v>
      </c>
      <c r="U19" s="47"/>
      <c r="V19" s="4" t="s">
        <v>177</v>
      </c>
      <c r="W19" s="55" t="s">
        <v>177</v>
      </c>
      <c r="X19" s="55" t="s">
        <v>177</v>
      </c>
      <c r="Y19" s="55" t="s">
        <v>177</v>
      </c>
      <c r="Z19" s="55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80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81">
        <f>(C20-900000*F20)/100000*221</f>
        <v>0</v>
      </c>
      <c r="F20" s="8"/>
      <c r="G20" s="4">
        <v>10.5</v>
      </c>
      <c r="H20" s="1"/>
      <c r="I20" s="75" t="str">
        <f t="shared" si="0"/>
        <v/>
      </c>
      <c r="J20" s="76">
        <f>(H20-900000*K20)/100000*604</f>
        <v>0</v>
      </c>
      <c r="K20" s="45"/>
      <c r="L20" s="4">
        <v>15.8</v>
      </c>
      <c r="M20" s="14"/>
      <c r="N20" s="86" t="str">
        <f t="shared" si="1"/>
        <v/>
      </c>
      <c r="O20" s="87">
        <f>(M20-900000*P20)/100000*1235</f>
        <v>0</v>
      </c>
      <c r="P20" s="46"/>
      <c r="Q20" s="4">
        <v>15.8</v>
      </c>
      <c r="R20" s="21"/>
      <c r="S20" s="88" t="str">
        <f t="shared" si="3"/>
        <v/>
      </c>
      <c r="T20" s="89">
        <f>(R20-900000*U20)/100000*1028</f>
        <v>0</v>
      </c>
      <c r="U20" s="47"/>
      <c r="V20" s="4" t="s">
        <v>177</v>
      </c>
      <c r="W20" s="55" t="s">
        <v>177</v>
      </c>
      <c r="X20" s="55" t="s">
        <v>177</v>
      </c>
      <c r="Y20" s="55" t="s">
        <v>177</v>
      </c>
      <c r="Z20" s="55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37" t="s">
        <v>24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9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80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81">
        <f>(C22-900000*F22)/100000*159</f>
        <v>0</v>
      </c>
      <c r="F22" s="7"/>
      <c r="G22" s="4">
        <v>8.5</v>
      </c>
      <c r="H22" s="1"/>
      <c r="I22" s="75" t="str">
        <f t="shared" si="0"/>
        <v/>
      </c>
      <c r="J22" s="76">
        <f>(H22-900000*K22)/100000*334</f>
        <v>0</v>
      </c>
      <c r="K22" s="1"/>
      <c r="L22" s="4">
        <v>12.5</v>
      </c>
      <c r="M22" s="14"/>
      <c r="N22" s="86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7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80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81">
        <f>(C23-900000*F23)/100000*612</f>
        <v>0</v>
      </c>
      <c r="F23" s="7"/>
      <c r="G23" s="4">
        <v>8.9</v>
      </c>
      <c r="H23" s="1"/>
      <c r="I23" s="75" t="str">
        <f t="shared" si="0"/>
        <v/>
      </c>
      <c r="J23" s="76">
        <f>(H23-900000*K23)/100000*801</f>
        <v>0</v>
      </c>
      <c r="K23" s="1"/>
      <c r="L23" s="4">
        <v>13.5</v>
      </c>
      <c r="M23" s="14"/>
      <c r="N23" s="86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7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80" t="str">
        <f t="shared" si="6"/>
        <v/>
      </c>
      <c r="E24" s="81">
        <f>(C24-900000*F24)/100000*302</f>
        <v>0</v>
      </c>
      <c r="F24" s="7"/>
      <c r="G24" s="4">
        <v>7.7</v>
      </c>
      <c r="H24" s="1"/>
      <c r="I24" s="75" t="str">
        <f t="shared" si="0"/>
        <v/>
      </c>
      <c r="J24" s="76">
        <f>(H24-900000*K24)/100000*532</f>
        <v>0</v>
      </c>
      <c r="K24" s="1"/>
      <c r="L24" s="4">
        <v>13.4</v>
      </c>
      <c r="M24" s="14"/>
      <c r="N24" s="86" t="str">
        <f t="shared" si="7"/>
        <v/>
      </c>
      <c r="O24" s="87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80" t="str">
        <f t="shared" si="6"/>
        <v/>
      </c>
      <c r="E25" s="81">
        <f>(C25-900000*F25)/100000*190</f>
        <v>0</v>
      </c>
      <c r="F25" s="7"/>
      <c r="G25" s="4">
        <v>9.3000000000000007</v>
      </c>
      <c r="H25" s="1"/>
      <c r="I25" s="75" t="str">
        <f t="shared" si="0"/>
        <v/>
      </c>
      <c r="J25" s="76">
        <f>(H25-900000*K25)/100000*319</f>
        <v>0</v>
      </c>
      <c r="K25" s="1"/>
      <c r="L25" s="4">
        <v>14.2</v>
      </c>
      <c r="M25" s="14"/>
      <c r="N25" s="86" t="str">
        <f t="shared" si="7"/>
        <v/>
      </c>
      <c r="O25" s="87">
        <f>(M25-900000*P25)/100000*689</f>
        <v>0</v>
      </c>
      <c r="P25" s="14"/>
      <c r="Q25" s="4">
        <v>13.5</v>
      </c>
      <c r="R25" s="21"/>
      <c r="S25" s="88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9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80" t="str">
        <f t="shared" si="6"/>
        <v/>
      </c>
      <c r="E26" s="81">
        <f>(C26-900000*F26)/100000*190</f>
        <v>0</v>
      </c>
      <c r="F26" s="7"/>
      <c r="G26" s="4">
        <v>10.7</v>
      </c>
      <c r="H26" s="1"/>
      <c r="I26" s="75" t="str">
        <f t="shared" si="0"/>
        <v/>
      </c>
      <c r="J26" s="76">
        <f>(H26-900000*K26)/100000*468</f>
        <v>0</v>
      </c>
      <c r="K26" s="1"/>
      <c r="L26" s="4">
        <v>14.8</v>
      </c>
      <c r="M26" s="14"/>
      <c r="N26" s="86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7">
        <f>(M26-900000*P26)/100000*750</f>
        <v>0</v>
      </c>
      <c r="P26" s="14"/>
      <c r="Q26" s="4">
        <v>14.8</v>
      </c>
      <c r="R26" s="21"/>
      <c r="S26" s="88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9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37" t="s">
        <v>223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9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80" t="str">
        <f t="shared" si="6"/>
        <v/>
      </c>
      <c r="E28" s="81">
        <f>(C28-900000*F28)/100000*122</f>
        <v>0</v>
      </c>
      <c r="F28" s="7"/>
      <c r="G28" s="4">
        <v>8.6</v>
      </c>
      <c r="H28" s="1"/>
      <c r="I28" s="75" t="str">
        <f t="shared" si="0"/>
        <v/>
      </c>
      <c r="J28" s="76">
        <f>(H28-900000*K28)/100000*428</f>
        <v>0</v>
      </c>
      <c r="K28" s="1"/>
      <c r="L28" s="4">
        <v>12.9</v>
      </c>
      <c r="M28" s="14"/>
      <c r="N28" s="86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7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80" t="str">
        <f t="shared" si="6"/>
        <v/>
      </c>
      <c r="E29" s="81">
        <f>(C29-900000*F29)/100000*262</f>
        <v>0</v>
      </c>
      <c r="F29" s="7"/>
      <c r="G29" s="4">
        <v>8.6999999999999993</v>
      </c>
      <c r="H29" s="1"/>
      <c r="I29" s="75" t="str">
        <f t="shared" si="0"/>
        <v/>
      </c>
      <c r="J29" s="76">
        <f>(H29-900000*K29)/100000*593</f>
        <v>0</v>
      </c>
      <c r="K29" s="1"/>
      <c r="L29" s="4">
        <v>13.3</v>
      </c>
      <c r="M29" s="14"/>
      <c r="N29" s="86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7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80" t="str">
        <f t="shared" si="6"/>
        <v/>
      </c>
      <c r="E30" s="81">
        <f>(C30-900000*F30)/100000*221</f>
        <v>0</v>
      </c>
      <c r="F30" s="7"/>
      <c r="G30" s="4">
        <v>9.9</v>
      </c>
      <c r="H30" s="1"/>
      <c r="I30" s="75" t="str">
        <f t="shared" si="0"/>
        <v/>
      </c>
      <c r="J30" s="76">
        <f>(H30-900000*K30)/100000*529</f>
        <v>0</v>
      </c>
      <c r="K30" s="1"/>
      <c r="L30" s="4">
        <v>13.7</v>
      </c>
      <c r="M30" s="14"/>
      <c r="N30" s="86" t="str">
        <f t="shared" si="8"/>
        <v/>
      </c>
      <c r="O30" s="87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80" t="str">
        <f t="shared" si="6"/>
        <v/>
      </c>
      <c r="E31" s="81">
        <f>(C31-900000*F31)/100000*325</f>
        <v>0</v>
      </c>
      <c r="F31" s="7"/>
      <c r="G31" s="4">
        <v>11.9</v>
      </c>
      <c r="H31" s="1"/>
      <c r="I31" s="75" t="str">
        <f t="shared" si="0"/>
        <v/>
      </c>
      <c r="J31" s="76">
        <f>(H31-900000*K31)/100000*644</f>
        <v>0</v>
      </c>
      <c r="K31" s="1"/>
      <c r="L31" s="4">
        <v>15.1</v>
      </c>
      <c r="M31" s="14"/>
      <c r="N31" s="86" t="str">
        <f t="shared" si="8"/>
        <v/>
      </c>
      <c r="O31" s="87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80" t="str">
        <f t="shared" si="6"/>
        <v/>
      </c>
      <c r="E32" s="81">
        <f>(C32-900000*F32)/100000*180</f>
        <v>0</v>
      </c>
      <c r="F32" s="7"/>
      <c r="G32" s="4">
        <v>9.4</v>
      </c>
      <c r="H32" s="1"/>
      <c r="I32" s="75" t="str">
        <f t="shared" si="0"/>
        <v/>
      </c>
      <c r="J32" s="76">
        <f>(H32-900000*K32)/100000*346</f>
        <v>0</v>
      </c>
      <c r="K32" s="1"/>
      <c r="L32" s="4">
        <v>15.2</v>
      </c>
      <c r="M32" s="14"/>
      <c r="N32" s="86" t="str">
        <f t="shared" si="8"/>
        <v/>
      </c>
      <c r="O32" s="87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80" t="str">
        <f t="shared" si="6"/>
        <v/>
      </c>
      <c r="E33" s="81">
        <f>(C33-900000*F33)/100000*637</f>
        <v>0</v>
      </c>
      <c r="F33" s="7"/>
      <c r="G33" s="4">
        <v>12.6</v>
      </c>
      <c r="H33" s="1"/>
      <c r="I33" s="75" t="str">
        <f t="shared" si="0"/>
        <v/>
      </c>
      <c r="J33" s="76">
        <f>(H33-900000*K33)/100000*904</f>
        <v>0</v>
      </c>
      <c r="K33" s="1"/>
      <c r="L33" s="4">
        <v>15.2</v>
      </c>
      <c r="M33" s="14"/>
      <c r="N33" s="86" t="str">
        <f t="shared" si="8"/>
        <v/>
      </c>
      <c r="O33" s="87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60"/>
      <c r="X33" s="95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98">
        <f>(W33-900000*Z33)/100000*1671</f>
        <v>0</v>
      </c>
      <c r="Z33" s="60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80" t="str">
        <f t="shared" si="6"/>
        <v/>
      </c>
      <c r="E34" s="81">
        <f>(C34-900000*F34)/100000*210</f>
        <v>0</v>
      </c>
      <c r="F34" s="7"/>
      <c r="G34" s="4">
        <v>6.4</v>
      </c>
      <c r="H34" s="1"/>
      <c r="I34" s="75" t="str">
        <f t="shared" si="0"/>
        <v/>
      </c>
      <c r="J34" s="76">
        <f>(H34-900000*K34)/100000*394</f>
        <v>0</v>
      </c>
      <c r="K34" s="1"/>
      <c r="L34" s="4">
        <v>12.7</v>
      </c>
      <c r="M34" s="14"/>
      <c r="N34" s="86" t="str">
        <f t="shared" si="8"/>
        <v/>
      </c>
      <c r="O34" s="87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37" t="s">
        <v>37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9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80" t="str">
        <f t="shared" si="6"/>
        <v/>
      </c>
      <c r="E36" s="82"/>
      <c r="F36" s="7"/>
      <c r="G36" s="4">
        <v>7.1</v>
      </c>
      <c r="H36" s="1"/>
      <c r="I36" s="75" t="str">
        <f t="shared" si="0"/>
        <v/>
      </c>
      <c r="J36" s="74"/>
      <c r="K36" s="1"/>
      <c r="L36" s="4">
        <v>12.7</v>
      </c>
      <c r="M36" s="14"/>
      <c r="N36" s="86" t="str">
        <f t="shared" si="8"/>
        <v/>
      </c>
      <c r="O36" s="91"/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80" t="str">
        <f t="shared" si="6"/>
        <v/>
      </c>
      <c r="E37" s="82"/>
      <c r="F37" s="7"/>
      <c r="G37" s="4">
        <v>10.7</v>
      </c>
      <c r="H37" s="1"/>
      <c r="I37" s="75" t="str">
        <f t="shared" si="0"/>
        <v/>
      </c>
      <c r="J37" s="74"/>
      <c r="K37" s="1"/>
      <c r="L37" s="4">
        <v>14.5</v>
      </c>
      <c r="M37" s="14"/>
      <c r="N37" s="86" t="str">
        <f t="shared" si="8"/>
        <v/>
      </c>
      <c r="O37" s="91"/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80" t="str">
        <f t="shared" si="6"/>
        <v/>
      </c>
      <c r="E38" s="82"/>
      <c r="F38" s="7"/>
      <c r="G38" s="4">
        <v>9.3000000000000007</v>
      </c>
      <c r="H38" s="1"/>
      <c r="I38" s="75" t="str">
        <f t="shared" si="0"/>
        <v/>
      </c>
      <c r="J38" s="74"/>
      <c r="K38" s="1"/>
      <c r="L38" s="4">
        <v>14.6</v>
      </c>
      <c r="M38" s="14"/>
      <c r="N38" s="86" t="str">
        <f t="shared" si="8"/>
        <v/>
      </c>
      <c r="O38" s="91"/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80" t="str">
        <f t="shared" si="6"/>
        <v/>
      </c>
      <c r="E39" s="82"/>
      <c r="F39" s="7"/>
      <c r="G39" s="4">
        <v>11.8</v>
      </c>
      <c r="H39" s="1"/>
      <c r="I39" s="75" t="str">
        <f t="shared" si="0"/>
        <v/>
      </c>
      <c r="J39" s="74"/>
      <c r="K39" s="1"/>
      <c r="L39" s="4">
        <v>15.4</v>
      </c>
      <c r="M39" s="14"/>
      <c r="N39" s="86" t="str">
        <f t="shared" si="8"/>
        <v/>
      </c>
      <c r="O39" s="91"/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80" t="str">
        <f t="shared" si="6"/>
        <v/>
      </c>
      <c r="E40" s="82"/>
      <c r="F40" s="7"/>
      <c r="G40" s="4">
        <v>12.9</v>
      </c>
      <c r="H40" s="1"/>
      <c r="I40" s="75" t="str">
        <f t="shared" si="0"/>
        <v/>
      </c>
      <c r="J40" s="74"/>
      <c r="K40" s="1"/>
      <c r="L40" s="4">
        <v>15.7</v>
      </c>
      <c r="M40" s="14"/>
      <c r="N40" s="86" t="str">
        <f t="shared" si="8"/>
        <v/>
      </c>
      <c r="O40" s="91"/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80" t="str">
        <f t="shared" si="6"/>
        <v/>
      </c>
      <c r="E41" s="82"/>
      <c r="F41" s="7"/>
      <c r="G41" s="4">
        <v>12.7</v>
      </c>
      <c r="H41" s="1"/>
      <c r="I41" s="75" t="str">
        <f t="shared" si="0"/>
        <v/>
      </c>
      <c r="J41" s="74"/>
      <c r="K41" s="1"/>
      <c r="L41" s="4">
        <v>15.6</v>
      </c>
      <c r="M41" s="14"/>
      <c r="N41" s="86" t="str">
        <f t="shared" si="8"/>
        <v/>
      </c>
      <c r="O41" s="91"/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60"/>
      <c r="X41" s="95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94"/>
      <c r="Z41" s="60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37" t="s">
        <v>78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9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80" t="str">
        <f t="shared" si="6"/>
        <v/>
      </c>
      <c r="E43" s="83"/>
      <c r="F43" s="36"/>
      <c r="G43" s="5">
        <v>5.8</v>
      </c>
      <c r="H43" s="3"/>
      <c r="I43" s="75" t="str">
        <f t="shared" si="0"/>
        <v/>
      </c>
      <c r="J43" s="79"/>
      <c r="K43" s="3"/>
      <c r="L43" s="5">
        <v>12.6</v>
      </c>
      <c r="M43" s="15"/>
      <c r="N43" s="86" t="str">
        <f t="shared" si="8"/>
        <v/>
      </c>
      <c r="O43" s="92"/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80" t="str">
        <f t="shared" si="6"/>
        <v/>
      </c>
      <c r="E44" s="83"/>
      <c r="F44" s="36"/>
      <c r="G44" s="5">
        <v>9.8000000000000007</v>
      </c>
      <c r="H44" s="3"/>
      <c r="I44" s="75" t="str">
        <f t="shared" si="0"/>
        <v/>
      </c>
      <c r="J44" s="79"/>
      <c r="K44" s="3"/>
      <c r="L44" s="5">
        <v>13.9</v>
      </c>
      <c r="M44" s="15"/>
      <c r="N44" s="86" t="str">
        <f t="shared" si="8"/>
        <v/>
      </c>
      <c r="O44" s="92"/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80" t="str">
        <f t="shared" si="6"/>
        <v/>
      </c>
      <c r="E45" s="83"/>
      <c r="F45" s="36"/>
      <c r="G45" s="5">
        <v>8.1</v>
      </c>
      <c r="H45" s="3"/>
      <c r="I45" s="75" t="str">
        <f t="shared" si="0"/>
        <v/>
      </c>
      <c r="J45" s="79"/>
      <c r="K45" s="3"/>
      <c r="L45" s="5">
        <v>14.4</v>
      </c>
      <c r="M45" s="15"/>
      <c r="N45" s="86" t="str">
        <f t="shared" si="8"/>
        <v/>
      </c>
      <c r="O45" s="92"/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80" t="str">
        <f t="shared" si="6"/>
        <v/>
      </c>
      <c r="E46" s="83"/>
      <c r="F46" s="36"/>
      <c r="G46" s="5">
        <v>10.4</v>
      </c>
      <c r="H46" s="3"/>
      <c r="I46" s="75" t="str">
        <f t="shared" si="0"/>
        <v/>
      </c>
      <c r="J46" s="79"/>
      <c r="K46" s="3"/>
      <c r="L46" s="5">
        <v>15.3</v>
      </c>
      <c r="M46" s="15"/>
      <c r="N46" s="86" t="str">
        <f t="shared" si="8"/>
        <v/>
      </c>
      <c r="O46" s="92"/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80" t="str">
        <f t="shared" si="6"/>
        <v/>
      </c>
      <c r="E47" s="83"/>
      <c r="F47" s="36"/>
      <c r="G47" s="5">
        <v>10.6</v>
      </c>
      <c r="H47" s="3"/>
      <c r="I47" s="75" t="str">
        <f t="shared" si="0"/>
        <v/>
      </c>
      <c r="J47" s="79"/>
      <c r="K47" s="3"/>
      <c r="L47" s="5">
        <v>15.9</v>
      </c>
      <c r="M47" s="15"/>
      <c r="N47" s="86" t="str">
        <f t="shared" si="8"/>
        <v/>
      </c>
      <c r="O47" s="92"/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80" t="str">
        <f t="shared" si="6"/>
        <v/>
      </c>
      <c r="E48" s="83"/>
      <c r="F48" s="36"/>
      <c r="G48" s="5">
        <v>12.7</v>
      </c>
      <c r="H48" s="3"/>
      <c r="I48" s="75" t="str">
        <f t="shared" si="0"/>
        <v/>
      </c>
      <c r="J48" s="79"/>
      <c r="K48" s="3"/>
      <c r="L48" s="5">
        <v>15.7</v>
      </c>
      <c r="M48" s="15"/>
      <c r="N48" s="86" t="str">
        <f t="shared" si="8"/>
        <v/>
      </c>
      <c r="O48" s="92"/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8"/>
      <c r="X48" s="95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96"/>
      <c r="Z48" s="58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37" t="s">
        <v>44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9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80" t="str">
        <f t="shared" si="6"/>
        <v/>
      </c>
      <c r="E50" s="84"/>
      <c r="F50" s="38"/>
      <c r="G50" s="6">
        <v>8.4</v>
      </c>
      <c r="H50" s="39"/>
      <c r="I50" s="75" t="str">
        <f t="shared" si="0"/>
        <v/>
      </c>
      <c r="J50" s="78"/>
      <c r="K50" s="2"/>
      <c r="L50" s="6">
        <v>12.8</v>
      </c>
      <c r="M50" s="41"/>
      <c r="N50" s="86" t="str">
        <f t="shared" si="8"/>
        <v/>
      </c>
      <c r="O50" s="93"/>
      <c r="P50" s="41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80" t="str">
        <f t="shared" si="6"/>
        <v/>
      </c>
      <c r="E51" s="84"/>
      <c r="F51" s="38"/>
      <c r="G51" s="6">
        <v>9.4</v>
      </c>
      <c r="H51" s="39"/>
      <c r="I51" s="75" t="str">
        <f t="shared" si="0"/>
        <v/>
      </c>
      <c r="J51" s="78"/>
      <c r="K51" s="2"/>
      <c r="L51" s="6">
        <v>13.6</v>
      </c>
      <c r="M51" s="41"/>
      <c r="N51" s="86" t="str">
        <f t="shared" si="8"/>
        <v/>
      </c>
      <c r="O51" s="93"/>
      <c r="P51" s="41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80" t="str">
        <f t="shared" si="6"/>
        <v/>
      </c>
      <c r="E52" s="84"/>
      <c r="F52" s="38"/>
      <c r="G52" s="6">
        <v>9.8000000000000007</v>
      </c>
      <c r="H52" s="39"/>
      <c r="I52" s="75" t="str">
        <f t="shared" si="0"/>
        <v/>
      </c>
      <c r="J52" s="78"/>
      <c r="K52" s="2"/>
      <c r="L52" s="6">
        <v>13.7</v>
      </c>
      <c r="M52" s="41"/>
      <c r="N52" s="86" t="str">
        <f t="shared" si="8"/>
        <v/>
      </c>
      <c r="O52" s="93"/>
      <c r="P52" s="41"/>
      <c r="Q52" s="6">
        <v>14.1</v>
      </c>
      <c r="R52" s="42"/>
      <c r="S52" s="21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77"/>
      <c r="U52" s="42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80" t="str">
        <f t="shared" si="6"/>
        <v/>
      </c>
      <c r="E53" s="84"/>
      <c r="F53" s="38"/>
      <c r="G53" s="6">
        <v>9.6999999999999993</v>
      </c>
      <c r="H53" s="39"/>
      <c r="I53" s="75" t="str">
        <f t="shared" si="0"/>
        <v/>
      </c>
      <c r="J53" s="78"/>
      <c r="K53" s="2"/>
      <c r="L53" s="6">
        <v>14.4</v>
      </c>
      <c r="M53" s="41"/>
      <c r="N53" s="86" t="str">
        <f t="shared" si="8"/>
        <v/>
      </c>
      <c r="O53" s="93"/>
      <c r="P53" s="41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80" t="str">
        <f t="shared" si="6"/>
        <v/>
      </c>
      <c r="E54" s="84"/>
      <c r="F54" s="38"/>
      <c r="G54" s="6">
        <v>11.6</v>
      </c>
      <c r="H54" s="39"/>
      <c r="I54" s="75" t="str">
        <f t="shared" si="0"/>
        <v/>
      </c>
      <c r="J54" s="78"/>
      <c r="K54" s="2"/>
      <c r="L54" s="6">
        <v>15.9</v>
      </c>
      <c r="M54" s="41"/>
      <c r="N54" s="86" t="str">
        <f t="shared" si="8"/>
        <v/>
      </c>
      <c r="O54" s="93"/>
      <c r="P54" s="41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9"/>
      <c r="X54" s="95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97"/>
      <c r="Z54" s="59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37" t="s">
        <v>85</v>
      </c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9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80" t="str">
        <f t="shared" si="6"/>
        <v/>
      </c>
      <c r="E56" s="85"/>
      <c r="F56" s="37"/>
      <c r="G56" s="6">
        <v>7.4</v>
      </c>
      <c r="H56" s="2"/>
      <c r="I56" s="75" t="str">
        <f t="shared" si="0"/>
        <v/>
      </c>
      <c r="J56" s="78"/>
      <c r="K56" s="2"/>
      <c r="L56" s="6">
        <v>11.8</v>
      </c>
      <c r="M56" s="41"/>
      <c r="N56" s="86" t="str">
        <f t="shared" si="8"/>
        <v/>
      </c>
      <c r="O56" s="93"/>
      <c r="P56" s="41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80" t="str">
        <f t="shared" si="6"/>
        <v/>
      </c>
      <c r="E57" s="85"/>
      <c r="F57" s="37"/>
      <c r="G57" s="6">
        <v>10.7</v>
      </c>
      <c r="H57" s="2"/>
      <c r="I57" s="75" t="str">
        <f t="shared" si="0"/>
        <v/>
      </c>
      <c r="J57" s="78"/>
      <c r="K57" s="2"/>
      <c r="L57" s="6">
        <v>13.7</v>
      </c>
      <c r="M57" s="41"/>
      <c r="N57" s="86" t="str">
        <f t="shared" si="8"/>
        <v/>
      </c>
      <c r="O57" s="93"/>
      <c r="P57" s="41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1" t="s">
        <v>183</v>
      </c>
      <c r="B58" s="6">
        <v>4.7</v>
      </c>
      <c r="C58" s="37"/>
      <c r="D58" s="80" t="str">
        <f t="shared" si="6"/>
        <v/>
      </c>
      <c r="E58" s="85"/>
      <c r="F58" s="37"/>
      <c r="G58" s="6">
        <v>11.4</v>
      </c>
      <c r="H58" s="2"/>
      <c r="I58" s="75" t="str">
        <f t="shared" si="0"/>
        <v/>
      </c>
      <c r="J58" s="78"/>
      <c r="K58" s="2"/>
      <c r="L58" s="6">
        <v>14.6</v>
      </c>
      <c r="M58" s="41"/>
      <c r="N58" s="86" t="str">
        <f t="shared" si="8"/>
        <v/>
      </c>
      <c r="O58" s="93"/>
      <c r="P58" s="41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80" t="str">
        <f t="shared" si="6"/>
        <v/>
      </c>
      <c r="E59" s="85"/>
      <c r="F59" s="37"/>
      <c r="G59" s="6">
        <v>10.9</v>
      </c>
      <c r="H59" s="2"/>
      <c r="I59" s="75" t="str">
        <f t="shared" si="0"/>
        <v/>
      </c>
      <c r="J59" s="78"/>
      <c r="K59" s="2"/>
      <c r="L59" s="6">
        <v>14.9</v>
      </c>
      <c r="M59" s="41"/>
      <c r="N59" s="86" t="str">
        <f t="shared" si="8"/>
        <v/>
      </c>
      <c r="O59" s="93"/>
      <c r="P59" s="41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80" t="str">
        <f t="shared" si="6"/>
        <v/>
      </c>
      <c r="E60" s="85"/>
      <c r="F60" s="37"/>
      <c r="G60" s="6">
        <v>11.1</v>
      </c>
      <c r="H60" s="2"/>
      <c r="I60" s="75" t="str">
        <f t="shared" si="0"/>
        <v/>
      </c>
      <c r="J60" s="78"/>
      <c r="K60" s="2"/>
      <c r="L60" s="6">
        <v>15.3</v>
      </c>
      <c r="M60" s="41"/>
      <c r="N60" s="86" t="str">
        <f t="shared" si="8"/>
        <v/>
      </c>
      <c r="O60" s="93"/>
      <c r="P60" s="41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1" t="s">
        <v>186</v>
      </c>
      <c r="B61" s="6">
        <v>7.5</v>
      </c>
      <c r="C61" s="37"/>
      <c r="D61" s="80" t="str">
        <f t="shared" si="6"/>
        <v/>
      </c>
      <c r="E61" s="85"/>
      <c r="F61" s="37"/>
      <c r="G61" s="6">
        <v>12.4</v>
      </c>
      <c r="H61" s="2"/>
      <c r="I61" s="75" t="str">
        <f t="shared" si="0"/>
        <v/>
      </c>
      <c r="J61" s="78"/>
      <c r="K61" s="2"/>
      <c r="L61" s="6">
        <v>14.6</v>
      </c>
      <c r="M61" s="41"/>
      <c r="N61" s="86" t="str">
        <f t="shared" si="8"/>
        <v/>
      </c>
      <c r="O61" s="93"/>
      <c r="P61" s="41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9"/>
      <c r="X61" s="95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97"/>
      <c r="Z61" s="59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37" t="s">
        <v>50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9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80" t="str">
        <f t="shared" si="6"/>
        <v/>
      </c>
      <c r="E63" s="85"/>
      <c r="F63" s="37"/>
      <c r="G63" s="6">
        <v>5.6</v>
      </c>
      <c r="H63" s="2"/>
      <c r="I63" s="75" t="str">
        <f t="shared" si="0"/>
        <v/>
      </c>
      <c r="J63" s="78"/>
      <c r="K63" s="2"/>
      <c r="L63" s="6">
        <v>13.6</v>
      </c>
      <c r="M63" s="41"/>
      <c r="N63" s="86" t="str">
        <f t="shared" si="8"/>
        <v/>
      </c>
      <c r="O63" s="93"/>
      <c r="P63" s="41"/>
      <c r="Q63" s="6">
        <v>13.2</v>
      </c>
      <c r="R63" s="42"/>
      <c r="S63" s="21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77"/>
      <c r="U63" s="42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80" t="str">
        <f t="shared" si="6"/>
        <v/>
      </c>
      <c r="E64" s="85"/>
      <c r="F64" s="37"/>
      <c r="G64" s="6">
        <v>11.3</v>
      </c>
      <c r="H64" s="2"/>
      <c r="I64" s="75" t="str">
        <f t="shared" si="0"/>
        <v/>
      </c>
      <c r="J64" s="78"/>
      <c r="K64" s="2"/>
      <c r="L64" s="6">
        <v>14.7</v>
      </c>
      <c r="M64" s="41"/>
      <c r="N64" s="86" t="str">
        <f t="shared" si="8"/>
        <v/>
      </c>
      <c r="O64" s="93"/>
      <c r="P64" s="41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80" t="str">
        <f t="shared" si="6"/>
        <v/>
      </c>
      <c r="E65" s="85"/>
      <c r="F65" s="37"/>
      <c r="G65" s="6">
        <v>11.9</v>
      </c>
      <c r="H65" s="2"/>
      <c r="I65" s="75" t="str">
        <f t="shared" si="0"/>
        <v/>
      </c>
      <c r="J65" s="78"/>
      <c r="K65" s="2"/>
      <c r="L65" s="6">
        <v>14.8</v>
      </c>
      <c r="M65" s="41"/>
      <c r="N65" s="86" t="str">
        <f t="shared" si="8"/>
        <v/>
      </c>
      <c r="O65" s="93"/>
      <c r="P65" s="41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80" t="str">
        <f t="shared" si="6"/>
        <v/>
      </c>
      <c r="E66" s="85"/>
      <c r="F66" s="37"/>
      <c r="G66" s="6">
        <v>10.8</v>
      </c>
      <c r="H66" s="2"/>
      <c r="I66" s="75" t="str">
        <f t="shared" si="0"/>
        <v/>
      </c>
      <c r="J66" s="78"/>
      <c r="K66" s="2"/>
      <c r="L66" s="6">
        <v>14.9</v>
      </c>
      <c r="M66" s="41"/>
      <c r="N66" s="86" t="str">
        <f t="shared" si="8"/>
        <v/>
      </c>
      <c r="O66" s="93"/>
      <c r="P66" s="41"/>
      <c r="Q66" s="6">
        <v>15.1</v>
      </c>
      <c r="R66" s="42"/>
      <c r="S66" s="21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77"/>
      <c r="U66" s="42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80" t="str">
        <f t="shared" si="6"/>
        <v/>
      </c>
      <c r="E67" s="85"/>
      <c r="F67" s="37"/>
      <c r="G67" s="6">
        <v>11.6</v>
      </c>
      <c r="H67" s="2"/>
      <c r="I67" s="75" t="str">
        <f t="shared" si="0"/>
        <v/>
      </c>
      <c r="J67" s="78"/>
      <c r="K67" s="2"/>
      <c r="L67" s="6">
        <v>15.9</v>
      </c>
      <c r="M67" s="41"/>
      <c r="N67" s="86" t="str">
        <f t="shared" si="8"/>
        <v/>
      </c>
      <c r="O67" s="93"/>
      <c r="P67" s="41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37" t="s">
        <v>56</v>
      </c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9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80" t="str">
        <f t="shared" si="6"/>
        <v/>
      </c>
      <c r="E69" s="85"/>
      <c r="F69" s="37"/>
      <c r="G69" s="6">
        <v>8.4</v>
      </c>
      <c r="H69" s="2"/>
      <c r="I69" s="75" t="str">
        <f t="shared" si="0"/>
        <v/>
      </c>
      <c r="J69" s="78"/>
      <c r="K69" s="2"/>
      <c r="L69" s="6">
        <v>13.6</v>
      </c>
      <c r="M69" s="41"/>
      <c r="N69" s="86" t="str">
        <f t="shared" si="8"/>
        <v/>
      </c>
      <c r="O69" s="93"/>
      <c r="P69" s="41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80" t="str">
        <f t="shared" si="6"/>
        <v/>
      </c>
      <c r="E70" s="85"/>
      <c r="F70" s="37"/>
      <c r="G70" s="6">
        <v>9.8000000000000007</v>
      </c>
      <c r="H70" s="2"/>
      <c r="I70" s="75" t="str">
        <f t="shared" si="0"/>
        <v/>
      </c>
      <c r="J70" s="78"/>
      <c r="K70" s="2"/>
      <c r="L70" s="6">
        <v>14.7</v>
      </c>
      <c r="M70" s="41"/>
      <c r="N70" s="86" t="str">
        <f t="shared" si="8"/>
        <v/>
      </c>
      <c r="O70" s="93"/>
      <c r="P70" s="41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80" t="str">
        <f t="shared" si="6"/>
        <v/>
      </c>
      <c r="E71" s="85"/>
      <c r="F71" s="37"/>
      <c r="G71" s="6">
        <v>12.8</v>
      </c>
      <c r="H71" s="2"/>
      <c r="I71" s="75" t="str">
        <f t="shared" ref="I71:I141" si="9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8"/>
      <c r="K71" s="2"/>
      <c r="L71" s="6">
        <v>15.9</v>
      </c>
      <c r="M71" s="41"/>
      <c r="N71" s="86" t="str">
        <f t="shared" si="8"/>
        <v/>
      </c>
      <c r="O71" s="93"/>
      <c r="P71" s="41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37" t="s">
        <v>60</v>
      </c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9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80" t="str">
        <f t="shared" si="6"/>
        <v/>
      </c>
      <c r="E73" s="85"/>
      <c r="F73" s="37"/>
      <c r="G73" s="6">
        <v>10.8</v>
      </c>
      <c r="H73" s="2"/>
      <c r="I73" s="75" t="str">
        <f t="shared" si="9"/>
        <v/>
      </c>
      <c r="J73" s="78"/>
      <c r="K73" s="2"/>
      <c r="L73" s="6">
        <v>14.2</v>
      </c>
      <c r="M73" s="41"/>
      <c r="N73" s="86" t="str">
        <f t="shared" si="8"/>
        <v/>
      </c>
      <c r="O73" s="93"/>
      <c r="P73" s="41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80" t="str">
        <f t="shared" si="6"/>
        <v/>
      </c>
      <c r="E74" s="85"/>
      <c r="F74" s="37"/>
      <c r="G74" s="6">
        <v>11.6</v>
      </c>
      <c r="H74" s="2"/>
      <c r="I74" s="75" t="str">
        <f t="shared" si="9"/>
        <v/>
      </c>
      <c r="J74" s="78"/>
      <c r="K74" s="2"/>
      <c r="L74" s="6">
        <v>14.4</v>
      </c>
      <c r="M74" s="41"/>
      <c r="N74" s="86" t="str">
        <f t="shared" si="8"/>
        <v/>
      </c>
      <c r="O74" s="93"/>
      <c r="P74" s="41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80" t="str">
        <f t="shared" si="6"/>
        <v/>
      </c>
      <c r="E75" s="85"/>
      <c r="F75" s="37"/>
      <c r="G75" s="6">
        <v>11.4</v>
      </c>
      <c r="H75" s="2"/>
      <c r="I75" s="75" t="str">
        <f t="shared" si="9"/>
        <v/>
      </c>
      <c r="J75" s="78"/>
      <c r="K75" s="2"/>
      <c r="L75" s="6">
        <v>14.5</v>
      </c>
      <c r="M75" s="41"/>
      <c r="N75" s="86" t="str">
        <f t="shared" si="8"/>
        <v/>
      </c>
      <c r="O75" s="93"/>
      <c r="P75" s="41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80" t="str">
        <f t="shared" si="6"/>
        <v/>
      </c>
      <c r="E76" s="85"/>
      <c r="F76" s="37"/>
      <c r="G76" s="6">
        <v>8.6999999999999993</v>
      </c>
      <c r="H76" s="2"/>
      <c r="I76" s="75" t="str">
        <f t="shared" si="9"/>
        <v/>
      </c>
      <c r="J76" s="78"/>
      <c r="K76" s="2"/>
      <c r="L76" s="6">
        <v>15.4</v>
      </c>
      <c r="M76" s="41"/>
      <c r="N76" s="86" t="str">
        <f t="shared" si="8"/>
        <v/>
      </c>
      <c r="O76" s="93"/>
      <c r="P76" s="41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80" t="str">
        <f t="shared" si="6"/>
        <v/>
      </c>
      <c r="E77" s="85"/>
      <c r="F77" s="37"/>
      <c r="G77" s="6">
        <v>7.8</v>
      </c>
      <c r="H77" s="2"/>
      <c r="I77" s="75" t="str">
        <f t="shared" si="9"/>
        <v/>
      </c>
      <c r="J77" s="78"/>
      <c r="K77" s="2"/>
      <c r="L77" s="6">
        <v>15.8</v>
      </c>
      <c r="M77" s="41"/>
      <c r="N77" s="86" t="str">
        <f t="shared" si="8"/>
        <v/>
      </c>
      <c r="O77" s="93"/>
      <c r="P77" s="41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37" t="s">
        <v>66</v>
      </c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9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80" t="str">
        <f t="shared" si="6"/>
        <v/>
      </c>
      <c r="E79" s="85"/>
      <c r="F79" s="37"/>
      <c r="G79" s="6">
        <v>7.2</v>
      </c>
      <c r="H79" s="2"/>
      <c r="I79" s="75" t="str">
        <f t="shared" si="9"/>
        <v/>
      </c>
      <c r="J79" s="78"/>
      <c r="K79" s="2"/>
      <c r="L79" s="6">
        <v>11.6</v>
      </c>
      <c r="M79" s="41"/>
      <c r="N79" s="86" t="str">
        <f t="shared" si="8"/>
        <v/>
      </c>
      <c r="O79" s="93"/>
      <c r="P79" s="41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80" t="str">
        <f t="shared" si="6"/>
        <v/>
      </c>
      <c r="E80" s="85"/>
      <c r="F80" s="37"/>
      <c r="G80" s="6">
        <v>7.4</v>
      </c>
      <c r="H80" s="2"/>
      <c r="I80" s="75" t="str">
        <f t="shared" si="9"/>
        <v/>
      </c>
      <c r="J80" s="78"/>
      <c r="K80" s="2"/>
      <c r="L80" s="6">
        <v>12.6</v>
      </c>
      <c r="M80" s="41"/>
      <c r="N80" s="86" t="str">
        <f t="shared" si="8"/>
        <v/>
      </c>
      <c r="O80" s="93"/>
      <c r="P80" s="41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80" t="str">
        <f t="shared" si="6"/>
        <v/>
      </c>
      <c r="E81" s="85"/>
      <c r="F81" s="37"/>
      <c r="G81" s="6">
        <v>8.6999999999999993</v>
      </c>
      <c r="H81" s="2"/>
      <c r="I81" s="75" t="str">
        <f t="shared" si="9"/>
        <v/>
      </c>
      <c r="J81" s="78"/>
      <c r="K81" s="2"/>
      <c r="L81" s="6">
        <v>13.5</v>
      </c>
      <c r="M81" s="41"/>
      <c r="N81" s="86" t="str">
        <f t="shared" si="8"/>
        <v/>
      </c>
      <c r="O81" s="93"/>
      <c r="P81" s="41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80" t="str">
        <f t="shared" si="6"/>
        <v/>
      </c>
      <c r="E82" s="85"/>
      <c r="F82" s="37"/>
      <c r="G82" s="6">
        <v>11.9</v>
      </c>
      <c r="H82" s="2"/>
      <c r="I82" s="75" t="str">
        <f t="shared" si="9"/>
        <v/>
      </c>
      <c r="J82" s="78"/>
      <c r="K82" s="2"/>
      <c r="L82" s="6">
        <v>14.8</v>
      </c>
      <c r="M82" s="41"/>
      <c r="N82" s="86" t="str">
        <f t="shared" si="8"/>
        <v/>
      </c>
      <c r="O82" s="93"/>
      <c r="P82" s="41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9"/>
      <c r="X82" s="95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97"/>
      <c r="Z82" s="59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37" t="s">
        <v>71</v>
      </c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9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80" t="str">
        <f t="shared" si="6"/>
        <v/>
      </c>
      <c r="E84" s="85"/>
      <c r="F84" s="37"/>
      <c r="G84" s="6">
        <v>9.9</v>
      </c>
      <c r="H84" s="2"/>
      <c r="I84" s="75" t="str">
        <f t="shared" si="9"/>
        <v/>
      </c>
      <c r="J84" s="78"/>
      <c r="K84" s="2"/>
      <c r="L84" s="6">
        <v>13.8</v>
      </c>
      <c r="M84" s="41"/>
      <c r="N84" s="86" t="str">
        <f t="shared" si="8"/>
        <v/>
      </c>
      <c r="O84" s="93"/>
      <c r="P84" s="41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80" t="str">
        <f t="shared" si="6"/>
        <v/>
      </c>
      <c r="E85" s="85"/>
      <c r="F85" s="37"/>
      <c r="G85" s="6">
        <v>11.8</v>
      </c>
      <c r="H85" s="2"/>
      <c r="I85" s="75" t="str">
        <f t="shared" si="9"/>
        <v/>
      </c>
      <c r="J85" s="78"/>
      <c r="K85" s="2"/>
      <c r="L85" s="6">
        <v>14.3</v>
      </c>
      <c r="M85" s="41"/>
      <c r="N85" s="86" t="str">
        <f t="shared" si="8"/>
        <v/>
      </c>
      <c r="O85" s="93"/>
      <c r="P85" s="41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80" t="str">
        <f t="shared" si="6"/>
        <v/>
      </c>
      <c r="E86" s="85"/>
      <c r="F86" s="37"/>
      <c r="G86" s="6">
        <v>12.3</v>
      </c>
      <c r="H86" s="2"/>
      <c r="I86" s="75" t="str">
        <f t="shared" si="9"/>
        <v/>
      </c>
      <c r="J86" s="78"/>
      <c r="K86" s="2"/>
      <c r="L86" s="6">
        <v>15.7</v>
      </c>
      <c r="M86" s="41"/>
      <c r="N86" s="86" t="str">
        <f t="shared" si="8"/>
        <v/>
      </c>
      <c r="O86" s="93"/>
      <c r="P86" s="41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9"/>
      <c r="X86" s="95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97"/>
      <c r="Z86" s="59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37" t="s">
        <v>87</v>
      </c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9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6.5" customHeight="1" x14ac:dyDescent="0.2">
      <c r="A88" s="44" t="s">
        <v>89</v>
      </c>
      <c r="B88" s="40">
        <v>2.7</v>
      </c>
      <c r="C88" s="36"/>
      <c r="D88" s="80" t="str">
        <f t="shared" si="6"/>
        <v/>
      </c>
      <c r="E88" s="83"/>
      <c r="F88" s="36"/>
      <c r="G88" s="5">
        <v>9.1</v>
      </c>
      <c r="H88" s="3"/>
      <c r="I88" s="75" t="str">
        <f t="shared" si="9"/>
        <v/>
      </c>
      <c r="J88" s="79"/>
      <c r="K88" s="3"/>
      <c r="L88" s="5">
        <v>13.6</v>
      </c>
      <c r="M88" s="15"/>
      <c r="N88" s="86" t="str">
        <f t="shared" si="8"/>
        <v/>
      </c>
      <c r="O88" s="92"/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80" t="str">
        <f t="shared" si="6"/>
        <v/>
      </c>
      <c r="E89" s="83"/>
      <c r="F89" s="36"/>
      <c r="G89" s="5">
        <v>10.9</v>
      </c>
      <c r="H89" s="3"/>
      <c r="I89" s="75" t="str">
        <f t="shared" si="9"/>
        <v/>
      </c>
      <c r="J89" s="79"/>
      <c r="K89" s="3"/>
      <c r="L89" s="5">
        <v>14.7</v>
      </c>
      <c r="M89" s="15"/>
      <c r="N89" s="86" t="str">
        <f t="shared" si="8"/>
        <v/>
      </c>
      <c r="O89" s="92"/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80" t="str">
        <f t="shared" si="6"/>
        <v/>
      </c>
      <c r="E90" s="83"/>
      <c r="F90" s="36"/>
      <c r="G90" s="5">
        <v>9.1999999999999993</v>
      </c>
      <c r="H90" s="3"/>
      <c r="I90" s="75" t="str">
        <f t="shared" si="9"/>
        <v/>
      </c>
      <c r="J90" s="79"/>
      <c r="K90" s="3"/>
      <c r="L90" s="5">
        <v>15.5</v>
      </c>
      <c r="M90" s="15"/>
      <c r="N90" s="86" t="str">
        <f t="shared" si="8"/>
        <v/>
      </c>
      <c r="O90" s="92"/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80" t="str">
        <f t="shared" si="6"/>
        <v/>
      </c>
      <c r="E91" s="83"/>
      <c r="F91" s="36"/>
      <c r="G91" s="5">
        <v>11.7</v>
      </c>
      <c r="H91" s="3"/>
      <c r="I91" s="75" t="str">
        <f t="shared" si="9"/>
        <v/>
      </c>
      <c r="J91" s="79"/>
      <c r="K91" s="3"/>
      <c r="L91" s="5">
        <v>15.6</v>
      </c>
      <c r="M91" s="15"/>
      <c r="N91" s="86" t="str">
        <f t="shared" si="8"/>
        <v/>
      </c>
      <c r="O91" s="92"/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80" t="str">
        <f t="shared" si="6"/>
        <v/>
      </c>
      <c r="E92" s="83"/>
      <c r="F92" s="36"/>
      <c r="G92" s="5">
        <v>10.6</v>
      </c>
      <c r="H92" s="3"/>
      <c r="I92" s="75" t="str">
        <f t="shared" si="9"/>
        <v/>
      </c>
      <c r="J92" s="79"/>
      <c r="K92" s="3"/>
      <c r="L92" s="5">
        <v>15.8</v>
      </c>
      <c r="M92" s="15"/>
      <c r="N92" s="86" t="str">
        <f t="shared" si="8"/>
        <v/>
      </c>
      <c r="O92" s="92"/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37" t="s">
        <v>248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9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80"/>
      <c r="E94" s="83"/>
      <c r="F94" s="36"/>
      <c r="G94" s="5">
        <v>8.6</v>
      </c>
      <c r="H94" s="3"/>
      <c r="I94" s="75"/>
      <c r="J94" s="79"/>
      <c r="K94" s="3"/>
      <c r="L94" s="5">
        <v>13.5</v>
      </c>
      <c r="M94" s="15"/>
      <c r="N94" s="86"/>
      <c r="O94" s="92"/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80"/>
      <c r="E95" s="83"/>
      <c r="F95" s="36"/>
      <c r="G95" s="5">
        <v>10.6</v>
      </c>
      <c r="H95" s="3"/>
      <c r="I95" s="75"/>
      <c r="J95" s="79"/>
      <c r="K95" s="3"/>
      <c r="L95" s="5">
        <v>15.2</v>
      </c>
      <c r="M95" s="15"/>
      <c r="N95" s="86"/>
      <c r="O95" s="92"/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80"/>
      <c r="E96" s="83"/>
      <c r="F96" s="36"/>
      <c r="G96" s="5">
        <v>12.2</v>
      </c>
      <c r="H96" s="3"/>
      <c r="I96" s="75"/>
      <c r="J96" s="79"/>
      <c r="K96" s="3"/>
      <c r="L96" s="5">
        <v>15.4</v>
      </c>
      <c r="M96" s="15"/>
      <c r="N96" s="86"/>
      <c r="O96" s="92"/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80"/>
      <c r="E97" s="83"/>
      <c r="F97" s="36"/>
      <c r="G97" s="5">
        <v>11.7</v>
      </c>
      <c r="H97" s="3"/>
      <c r="I97" s="75"/>
      <c r="J97" s="79"/>
      <c r="K97" s="3"/>
      <c r="L97" s="5">
        <v>14.6</v>
      </c>
      <c r="M97" s="15"/>
      <c r="N97" s="86"/>
      <c r="O97" s="92"/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8"/>
      <c r="X97" s="95"/>
      <c r="Y97" s="96"/>
      <c r="Z97" s="58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80"/>
      <c r="E98" s="83"/>
      <c r="F98" s="36"/>
      <c r="G98" s="5">
        <v>11.1</v>
      </c>
      <c r="H98" s="3"/>
      <c r="I98" s="75"/>
      <c r="J98" s="79"/>
      <c r="K98" s="3"/>
      <c r="L98" s="5">
        <v>15.5</v>
      </c>
      <c r="M98" s="15"/>
      <c r="N98" s="86"/>
      <c r="O98" s="92"/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8"/>
      <c r="X98" s="95"/>
      <c r="Y98" s="96"/>
      <c r="Z98" s="58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37" t="s">
        <v>75</v>
      </c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9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135</v>
      </c>
      <c r="B100" s="5">
        <v>4.8</v>
      </c>
      <c r="C100" s="36"/>
      <c r="D100" s="80" t="str">
        <f t="shared" ref="D100:D109" si="10"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83"/>
      <c r="F100" s="36"/>
      <c r="G100" s="5">
        <v>9.4</v>
      </c>
      <c r="H100" s="3"/>
      <c r="I100" s="75" t="str">
        <f t="shared" ref="I100:I109" si="11"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9"/>
      <c r="K100" s="3"/>
      <c r="L100" s="5">
        <v>14.8</v>
      </c>
      <c r="M100" s="15"/>
      <c r="N100" s="86" t="str">
        <f t="shared" ref="N100:N109" si="12"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92"/>
      <c r="P100" s="15"/>
      <c r="Q100" s="5">
        <v>13.3</v>
      </c>
      <c r="R100" s="43"/>
      <c r="S100" s="88" t="str">
        <f>IF(R100="","",IF(AND(R100&gt;=960000,R100&lt;=999999),"V",IF(AND(R100&gt;=920000,R100&lt;=959999),"S",IF(AND(R100&gt;=880000,R100&lt;=919999),"A",IF(AND(R100&gt;=820000,R100&lt;=879999),"B",IF(AND(R100&gt;=700000,R100&lt;=819999),"C",IF(AND(R100&gt;=1,R100&lt;=699999),"F",IF(AND(R100=1000000),"φ",IF(AND(R100=0),"",R100)))))))))</f>
        <v/>
      </c>
      <c r="T100" s="90"/>
      <c r="U100" s="43"/>
      <c r="V100" s="5" t="s">
        <v>177</v>
      </c>
      <c r="W100" s="22" t="s">
        <v>177</v>
      </c>
      <c r="X100" s="22" t="s">
        <v>177</v>
      </c>
      <c r="Y100" s="22" t="s">
        <v>177</v>
      </c>
      <c r="Z100" s="22" t="s">
        <v>177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93</v>
      </c>
      <c r="B101" s="5">
        <v>3.4</v>
      </c>
      <c r="C101" s="36"/>
      <c r="D101" s="80" t="str">
        <f t="shared" si="10"/>
        <v/>
      </c>
      <c r="E101" s="83"/>
      <c r="F101" s="36"/>
      <c r="G101" s="5">
        <v>8.5</v>
      </c>
      <c r="H101" s="3"/>
      <c r="I101" s="75" t="str">
        <f t="shared" si="11"/>
        <v/>
      </c>
      <c r="J101" s="79"/>
      <c r="K101" s="3"/>
      <c r="L101" s="5">
        <v>11.1</v>
      </c>
      <c r="M101" s="15"/>
      <c r="N101" s="86" t="str">
        <f t="shared" si="12"/>
        <v/>
      </c>
      <c r="O101" s="92"/>
      <c r="P101" s="15"/>
      <c r="Q101" s="5" t="s">
        <v>177</v>
      </c>
      <c r="R101" s="22" t="s">
        <v>177</v>
      </c>
      <c r="S101" s="22" t="s">
        <v>177</v>
      </c>
      <c r="T101" s="22" t="s">
        <v>177</v>
      </c>
      <c r="U101" s="22" t="s">
        <v>177</v>
      </c>
      <c r="V101" s="5">
        <v>14.9</v>
      </c>
      <c r="W101" s="58"/>
      <c r="X101" s="95" t="str">
        <f>IF(W101="","",IF(AND(W101&gt;=960000,W101&lt;=999999),"V",IF(AND(W101&gt;=920000,W101&lt;=959999),"S",IF(AND(W101&gt;=880000,W101&lt;=919999),"A",IF(AND(W101&gt;=820000,W101&lt;=879999),"B",IF(AND(W101&gt;=700000,W101&lt;=819999),"C",IF(AND(W101&gt;=1,W101&lt;=699999),"F",IF(AND(W101=1000000),"φ",IF(AND(W101=0),"",W101)))))))))</f>
        <v/>
      </c>
      <c r="Y101" s="96"/>
      <c r="Z101" s="58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124</v>
      </c>
      <c r="B102" s="5">
        <v>1.9</v>
      </c>
      <c r="C102" s="36"/>
      <c r="D102" s="80" t="str">
        <f t="shared" si="10"/>
        <v/>
      </c>
      <c r="E102" s="83"/>
      <c r="F102" s="36"/>
      <c r="G102" s="5">
        <v>10.199999999999999</v>
      </c>
      <c r="H102" s="3"/>
      <c r="I102" s="75" t="str">
        <f t="shared" si="11"/>
        <v/>
      </c>
      <c r="J102" s="79"/>
      <c r="K102" s="3"/>
      <c r="L102" s="5">
        <v>14.2</v>
      </c>
      <c r="M102" s="15"/>
      <c r="N102" s="86" t="str">
        <f t="shared" si="12"/>
        <v/>
      </c>
      <c r="O102" s="92"/>
      <c r="P102" s="15"/>
      <c r="Q102" s="5">
        <v>14.5</v>
      </c>
      <c r="R102" s="43"/>
      <c r="S102" s="88" t="str">
        <f>IF(R102="","",IF(AND(R102&gt;=960000,R102&lt;=999999),"V",IF(AND(R102&gt;=920000,R102&lt;=959999),"S",IF(AND(R102&gt;=880000,R102&lt;=919999),"A",IF(AND(R102&gt;=820000,R102&lt;=879999),"B",IF(AND(R102&gt;=700000,R102&lt;=819999),"C",IF(AND(R102&gt;=1,R102&lt;=699999),"F",IF(AND(R102=1000000),"φ",IF(AND(R102=0),"",R102)))))))))</f>
        <v/>
      </c>
      <c r="T102" s="90"/>
      <c r="U102" s="43"/>
      <c r="V102" s="5" t="s">
        <v>177</v>
      </c>
      <c r="W102" s="22" t="s">
        <v>177</v>
      </c>
      <c r="X102" s="22" t="s">
        <v>177</v>
      </c>
      <c r="Y102" s="22" t="s">
        <v>177</v>
      </c>
      <c r="Z102" s="22" t="s">
        <v>177</v>
      </c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35" t="s">
        <v>154</v>
      </c>
      <c r="B103" s="5">
        <v>4.3</v>
      </c>
      <c r="C103" s="36"/>
      <c r="D103" s="80" t="str">
        <f t="shared" si="10"/>
        <v/>
      </c>
      <c r="E103" s="83"/>
      <c r="F103" s="36"/>
      <c r="G103" s="5">
        <v>10.6</v>
      </c>
      <c r="H103" s="3"/>
      <c r="I103" s="75" t="str">
        <f t="shared" si="11"/>
        <v/>
      </c>
      <c r="J103" s="79"/>
      <c r="K103" s="3"/>
      <c r="L103" s="5">
        <v>13.1</v>
      </c>
      <c r="M103" s="15"/>
      <c r="N103" s="86" t="str">
        <f t="shared" si="12"/>
        <v/>
      </c>
      <c r="O103" s="92"/>
      <c r="P103" s="15"/>
      <c r="Q103" s="5">
        <v>13.4</v>
      </c>
      <c r="R103" s="43"/>
      <c r="S103" s="88" t="str">
        <f>IF(R103="","",IF(AND(R103&gt;=960000,R103&lt;=999999),"V",IF(AND(R103&gt;=920000,R103&lt;=959999),"S",IF(AND(R103&gt;=880000,R103&lt;=919999),"A",IF(AND(R103&gt;=820000,R103&lt;=879999),"B",IF(AND(R103&gt;=700000,R103&lt;=819999),"C",IF(AND(R103&gt;=1,R103&lt;=699999),"F",IF(AND(R103=1000000),"φ",IF(AND(R103=0),"",R103)))))))))</f>
        <v/>
      </c>
      <c r="T103" s="90"/>
      <c r="U103" s="43"/>
      <c r="V103" s="5" t="s">
        <v>177</v>
      </c>
      <c r="W103" s="22" t="s">
        <v>177</v>
      </c>
      <c r="X103" s="22" t="s">
        <v>177</v>
      </c>
      <c r="Y103" s="22" t="s">
        <v>177</v>
      </c>
      <c r="Z103" s="22" t="s">
        <v>177</v>
      </c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108</v>
      </c>
      <c r="B104" s="5">
        <v>5.7</v>
      </c>
      <c r="C104" s="36"/>
      <c r="D104" s="80" t="str">
        <f t="shared" si="10"/>
        <v/>
      </c>
      <c r="E104" s="83"/>
      <c r="F104" s="36"/>
      <c r="G104" s="5">
        <v>9.6999999999999993</v>
      </c>
      <c r="H104" s="3"/>
      <c r="I104" s="75" t="str">
        <f t="shared" si="11"/>
        <v/>
      </c>
      <c r="J104" s="79"/>
      <c r="K104" s="3"/>
      <c r="L104" s="5">
        <v>13.3</v>
      </c>
      <c r="M104" s="15"/>
      <c r="N104" s="86" t="str">
        <f t="shared" si="12"/>
        <v/>
      </c>
      <c r="O104" s="92"/>
      <c r="P104" s="15"/>
      <c r="Q104" s="5">
        <v>13.6</v>
      </c>
      <c r="R104" s="43"/>
      <c r="S104" s="88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90"/>
      <c r="U104" s="43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111</v>
      </c>
      <c r="B105" s="5">
        <v>5.9</v>
      </c>
      <c r="C105" s="36"/>
      <c r="D105" s="80" t="str">
        <f t="shared" si="10"/>
        <v/>
      </c>
      <c r="E105" s="83"/>
      <c r="F105" s="36"/>
      <c r="G105" s="5">
        <v>10.3</v>
      </c>
      <c r="H105" s="3"/>
      <c r="I105" s="75" t="str">
        <f t="shared" si="11"/>
        <v/>
      </c>
      <c r="J105" s="79"/>
      <c r="K105" s="3"/>
      <c r="L105" s="5">
        <v>13.7</v>
      </c>
      <c r="M105" s="15"/>
      <c r="N105" s="86" t="str">
        <f t="shared" si="12"/>
        <v/>
      </c>
      <c r="O105" s="92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 t="s">
        <v>177</v>
      </c>
      <c r="W105" s="22" t="s">
        <v>177</v>
      </c>
      <c r="X105" s="22" t="s">
        <v>177</v>
      </c>
      <c r="Y105" s="22" t="s">
        <v>177</v>
      </c>
      <c r="Z105" s="22" t="s">
        <v>177</v>
      </c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27" t="s">
        <v>92</v>
      </c>
      <c r="B106" s="5">
        <v>1.3</v>
      </c>
      <c r="C106" s="36"/>
      <c r="D106" s="80" t="str">
        <f t="shared" si="10"/>
        <v/>
      </c>
      <c r="E106" s="83"/>
      <c r="F106" s="36"/>
      <c r="G106" s="5">
        <v>3.6</v>
      </c>
      <c r="H106" s="3"/>
      <c r="I106" s="75" t="str">
        <f t="shared" si="11"/>
        <v/>
      </c>
      <c r="J106" s="79"/>
      <c r="K106" s="3"/>
      <c r="L106" s="5">
        <v>6.2</v>
      </c>
      <c r="M106" s="15"/>
      <c r="N106" s="86" t="str">
        <f t="shared" si="12"/>
        <v/>
      </c>
      <c r="O106" s="92"/>
      <c r="P106" s="15"/>
      <c r="Q106" s="5" t="s">
        <v>177</v>
      </c>
      <c r="R106" s="22" t="s">
        <v>177</v>
      </c>
      <c r="S106" s="22" t="s">
        <v>177</v>
      </c>
      <c r="T106" s="22" t="s">
        <v>177</v>
      </c>
      <c r="U106" s="22" t="s">
        <v>177</v>
      </c>
      <c r="V106" s="5">
        <v>13.6</v>
      </c>
      <c r="W106" s="58"/>
      <c r="X106" s="95" t="str">
        <f>IF(W106="","",IF(AND(W106&gt;=960000,W106&lt;=999999),"V",IF(AND(W106&gt;=920000,W106&lt;=959999),"S",IF(AND(W106&gt;=880000,W106&lt;=919999),"A",IF(AND(W106&gt;=820000,W106&lt;=879999),"B",IF(AND(W106&gt;=700000,W106&lt;=819999),"C",IF(AND(W106&gt;=1,W106&lt;=699999),"F",IF(AND(W106=1000000),"φ",IF(AND(W106=0),"",W106)))))))))</f>
        <v/>
      </c>
      <c r="Y106" s="96"/>
      <c r="Z106" s="58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96</v>
      </c>
      <c r="B107" s="5">
        <v>2.5</v>
      </c>
      <c r="C107" s="36"/>
      <c r="D107" s="80" t="str">
        <f t="shared" si="10"/>
        <v/>
      </c>
      <c r="E107" s="83"/>
      <c r="F107" s="36"/>
      <c r="G107" s="5">
        <v>5.7</v>
      </c>
      <c r="H107" s="3"/>
      <c r="I107" s="75" t="str">
        <f t="shared" si="11"/>
        <v/>
      </c>
      <c r="J107" s="79"/>
      <c r="K107" s="3"/>
      <c r="L107" s="5">
        <v>11.7</v>
      </c>
      <c r="M107" s="15"/>
      <c r="N107" s="86" t="str">
        <f t="shared" si="12"/>
        <v/>
      </c>
      <c r="O107" s="92"/>
      <c r="P107" s="15"/>
      <c r="Q107" s="5">
        <v>11.5</v>
      </c>
      <c r="R107" s="43"/>
      <c r="S107" s="88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90"/>
      <c r="U107" s="43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98</v>
      </c>
      <c r="B108" s="5">
        <v>2.8</v>
      </c>
      <c r="C108" s="36"/>
      <c r="D108" s="80" t="str">
        <f t="shared" si="10"/>
        <v/>
      </c>
      <c r="E108" s="83"/>
      <c r="F108" s="36"/>
      <c r="G108" s="5">
        <v>9.9</v>
      </c>
      <c r="H108" s="3"/>
      <c r="I108" s="75" t="str">
        <f t="shared" si="11"/>
        <v/>
      </c>
      <c r="J108" s="79"/>
      <c r="K108" s="3"/>
      <c r="L108" s="5">
        <v>12.6</v>
      </c>
      <c r="M108" s="15"/>
      <c r="N108" s="86" t="str">
        <f t="shared" si="12"/>
        <v/>
      </c>
      <c r="O108" s="92"/>
      <c r="P108" s="15"/>
      <c r="Q108" s="5">
        <v>12.8</v>
      </c>
      <c r="R108" s="43"/>
      <c r="S108" s="88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90"/>
      <c r="U108" s="43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122</v>
      </c>
      <c r="B109" s="5">
        <v>3.8</v>
      </c>
      <c r="C109" s="36"/>
      <c r="D109" s="80" t="str">
        <f t="shared" si="10"/>
        <v/>
      </c>
      <c r="E109" s="83"/>
      <c r="F109" s="36"/>
      <c r="G109" s="5">
        <v>9.6</v>
      </c>
      <c r="H109" s="3"/>
      <c r="I109" s="75" t="str">
        <f t="shared" si="11"/>
        <v/>
      </c>
      <c r="J109" s="79"/>
      <c r="K109" s="3"/>
      <c r="L109" s="5">
        <v>14.1</v>
      </c>
      <c r="M109" s="15"/>
      <c r="N109" s="86" t="str">
        <f t="shared" si="12"/>
        <v/>
      </c>
      <c r="O109" s="92"/>
      <c r="P109" s="15"/>
      <c r="Q109" s="5">
        <v>14.4</v>
      </c>
      <c r="R109" s="43"/>
      <c r="S109" s="88" t="str">
        <f>IF(R109="","",IF(AND(R109&gt;=960000,R109&lt;=999999),"V",IF(AND(R109&gt;=920000,R109&lt;=959999),"S",IF(AND(R109&gt;=880000,R109&lt;=919999),"A",IF(AND(R109&gt;=820000,R109&lt;=879999),"B",IF(AND(R109&gt;=700000,R109&lt;=819999),"C",IF(AND(R109&gt;=1,R109&lt;=699999),"F",IF(AND(R109=1000000),"φ",IF(AND(R109=0),"",R109)))))))))</f>
        <v/>
      </c>
      <c r="T109" s="90"/>
      <c r="U109" s="43"/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35" t="s">
        <v>139</v>
      </c>
      <c r="B110" s="5">
        <v>7.8</v>
      </c>
      <c r="C110" s="36"/>
      <c r="D110" s="80" t="str">
        <f t="shared" ref="D110:D140" si="13">IF(C110="","",IF(AND(C110&gt;=960000,C110&lt;=999999),"V",IF(AND(C110&gt;=920000,C110&lt;=959999),"S",IF(AND(C110&gt;=880000,C110&lt;=919999),"A",IF(AND(C110&gt;=820000,C110&lt;=879999),"B",IF(AND(C110&gt;=700000,C110&lt;=819999),"C",IF(AND(C110&gt;=1,C110&lt;=699999),"F",IF(AND(C110=1000000),"φ",IF(AND(C110=0),"",C110)))))))))</f>
        <v/>
      </c>
      <c r="E110" s="83"/>
      <c r="F110" s="36"/>
      <c r="G110" s="5">
        <v>11.2</v>
      </c>
      <c r="H110" s="3"/>
      <c r="I110" s="75" t="str">
        <f t="shared" ref="I110:I140" si="14">IF(H110="","",IF(AND(H110&gt;=960000,H110&lt;=999999),"V",IF(AND(H110&gt;=920000,H110&lt;=959999),"S",IF(AND(H110&gt;=880000,H110&lt;=919999),"A",IF(AND(H110&gt;=820000,H110&lt;=879999),"B",IF(AND(H110&gt;=700000,H110&lt;=819999),"C",IF(AND(H110&gt;=1,H110&lt;=699999),"F",IF(AND(H110=1000000),"φ",IF(AND(H110=0),"",H110)))))))))</f>
        <v/>
      </c>
      <c r="J110" s="79"/>
      <c r="K110" s="3"/>
      <c r="L110" s="5">
        <v>15.2</v>
      </c>
      <c r="M110" s="15"/>
      <c r="N110" s="86" t="str">
        <f t="shared" ref="N110:N140" si="15">IF(M110="","",IF(AND(M110&gt;=960000,M110&lt;=999999),"V",IF(AND(M110&gt;=920000,M110&lt;=959999),"S",IF(AND(M110&gt;=880000,M110&lt;=919999),"A",IF(AND(M110&gt;=820000,M110&lt;=879999),"B",IF(AND(M110&gt;=700000,M110&lt;=819999),"C",IF(AND(M110&gt;=1,M110&lt;=699999),"F",IF(AND(M110=1000000),"φ",IF(AND(M110=0),"",M110)))))))))</f>
        <v/>
      </c>
      <c r="O110" s="92"/>
      <c r="P110" s="15"/>
      <c r="Q110" s="5">
        <v>15.7</v>
      </c>
      <c r="R110" s="43"/>
      <c r="S110" s="88" t="str">
        <f>IF(R110="","",IF(AND(R110&gt;=960000,R110&lt;=999999),"V",IF(AND(R110&gt;=920000,R110&lt;=959999),"S",IF(AND(R110&gt;=880000,R110&lt;=919999),"A",IF(AND(R110&gt;=820000,R110&lt;=879999),"B",IF(AND(R110&gt;=700000,R110&lt;=819999),"C",IF(AND(R110&gt;=1,R110&lt;=699999),"F",IF(AND(R110=1000000),"φ",IF(AND(R110=0),"",R110)))))))))</f>
        <v/>
      </c>
      <c r="T110" s="90"/>
      <c r="U110" s="43"/>
      <c r="V110" s="5" t="s">
        <v>177</v>
      </c>
      <c r="W110" s="22" t="s">
        <v>177</v>
      </c>
      <c r="X110" s="22" t="s">
        <v>177</v>
      </c>
      <c r="Y110" s="22" t="s">
        <v>177</v>
      </c>
      <c r="Z110" s="22" t="s">
        <v>177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100</v>
      </c>
      <c r="B111" s="5">
        <v>4.2</v>
      </c>
      <c r="C111" s="36"/>
      <c r="D111" s="80" t="str">
        <f t="shared" si="13"/>
        <v/>
      </c>
      <c r="E111" s="83"/>
      <c r="F111" s="36"/>
      <c r="G111" s="5">
        <v>8.8000000000000007</v>
      </c>
      <c r="H111" s="3"/>
      <c r="I111" s="75" t="str">
        <f t="shared" si="14"/>
        <v/>
      </c>
      <c r="J111" s="79"/>
      <c r="K111" s="3"/>
      <c r="L111" s="5">
        <v>13.1</v>
      </c>
      <c r="M111" s="15"/>
      <c r="N111" s="86" t="str">
        <f t="shared" si="15"/>
        <v/>
      </c>
      <c r="O111" s="92"/>
      <c r="P111" s="15"/>
      <c r="Q111" s="5" t="s">
        <v>177</v>
      </c>
      <c r="R111" s="22" t="s">
        <v>177</v>
      </c>
      <c r="S111" s="22" t="s">
        <v>177</v>
      </c>
      <c r="T111" s="22" t="s">
        <v>177</v>
      </c>
      <c r="U111" s="22" t="s">
        <v>177</v>
      </c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110</v>
      </c>
      <c r="B112" s="5">
        <v>3.7</v>
      </c>
      <c r="C112" s="36"/>
      <c r="D112" s="80" t="str">
        <f t="shared" si="13"/>
        <v/>
      </c>
      <c r="E112" s="83"/>
      <c r="F112" s="36"/>
      <c r="G112" s="5">
        <v>9.8000000000000007</v>
      </c>
      <c r="H112" s="3"/>
      <c r="I112" s="75" t="str">
        <f t="shared" si="14"/>
        <v/>
      </c>
      <c r="J112" s="79"/>
      <c r="K112" s="3"/>
      <c r="L112" s="5">
        <v>14.4</v>
      </c>
      <c r="M112" s="15"/>
      <c r="N112" s="86" t="str">
        <f t="shared" si="15"/>
        <v/>
      </c>
      <c r="O112" s="92"/>
      <c r="P112" s="15"/>
      <c r="Q112" s="5">
        <v>13.7</v>
      </c>
      <c r="R112" s="43"/>
      <c r="S112" s="88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90"/>
      <c r="U112" s="43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113</v>
      </c>
      <c r="B113" s="5">
        <v>5.5</v>
      </c>
      <c r="C113" s="36"/>
      <c r="D113" s="80" t="str">
        <f t="shared" si="13"/>
        <v/>
      </c>
      <c r="E113" s="83"/>
      <c r="F113" s="36"/>
      <c r="G113" s="5">
        <v>9.3000000000000007</v>
      </c>
      <c r="H113" s="3"/>
      <c r="I113" s="75" t="str">
        <f t="shared" si="14"/>
        <v/>
      </c>
      <c r="J113" s="79"/>
      <c r="K113" s="3"/>
      <c r="L113" s="5">
        <v>14.1</v>
      </c>
      <c r="M113" s="15"/>
      <c r="N113" s="86" t="str">
        <f t="shared" si="15"/>
        <v/>
      </c>
      <c r="O113" s="92"/>
      <c r="P113" s="15"/>
      <c r="Q113" s="5">
        <v>13.8</v>
      </c>
      <c r="R113" s="43"/>
      <c r="S113" s="88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90"/>
      <c r="U113" s="43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121</v>
      </c>
      <c r="B114" s="5">
        <v>5.7</v>
      </c>
      <c r="C114" s="36"/>
      <c r="D114" s="80" t="str">
        <f t="shared" si="13"/>
        <v/>
      </c>
      <c r="E114" s="83"/>
      <c r="F114" s="36"/>
      <c r="G114" s="5">
        <v>10.5</v>
      </c>
      <c r="H114" s="3"/>
      <c r="I114" s="75" t="str">
        <f t="shared" si="14"/>
        <v/>
      </c>
      <c r="J114" s="79"/>
      <c r="K114" s="3"/>
      <c r="L114" s="5">
        <v>14.4</v>
      </c>
      <c r="M114" s="15"/>
      <c r="N114" s="86" t="str">
        <f t="shared" si="15"/>
        <v/>
      </c>
      <c r="O114" s="92"/>
      <c r="P114" s="15"/>
      <c r="Q114" s="5" t="s">
        <v>177</v>
      </c>
      <c r="R114" s="22" t="s">
        <v>177</v>
      </c>
      <c r="S114" s="22" t="s">
        <v>177</v>
      </c>
      <c r="T114" s="22" t="s">
        <v>177</v>
      </c>
      <c r="U114" s="22" t="s">
        <v>177</v>
      </c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136</v>
      </c>
      <c r="B115" s="5">
        <v>4.5999999999999996</v>
      </c>
      <c r="C115" s="36"/>
      <c r="D115" s="80" t="str">
        <f t="shared" si="13"/>
        <v/>
      </c>
      <c r="E115" s="83"/>
      <c r="F115" s="36"/>
      <c r="G115" s="5">
        <v>9.1999999999999993</v>
      </c>
      <c r="H115" s="3"/>
      <c r="I115" s="75" t="str">
        <f t="shared" si="14"/>
        <v/>
      </c>
      <c r="J115" s="79"/>
      <c r="K115" s="3"/>
      <c r="L115" s="5">
        <v>14.9</v>
      </c>
      <c r="M115" s="15"/>
      <c r="N115" s="86" t="str">
        <f t="shared" si="15"/>
        <v/>
      </c>
      <c r="O115" s="92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118</v>
      </c>
      <c r="B116" s="5">
        <v>6.8</v>
      </c>
      <c r="C116" s="36"/>
      <c r="D116" s="80" t="str">
        <f t="shared" si="13"/>
        <v/>
      </c>
      <c r="E116" s="83"/>
      <c r="F116" s="36"/>
      <c r="G116" s="5">
        <v>10.8</v>
      </c>
      <c r="H116" s="3"/>
      <c r="I116" s="75" t="str">
        <f t="shared" si="14"/>
        <v/>
      </c>
      <c r="J116" s="79"/>
      <c r="K116" s="3"/>
      <c r="L116" s="5">
        <v>14.4</v>
      </c>
      <c r="M116" s="15"/>
      <c r="N116" s="86" t="str">
        <f t="shared" si="15"/>
        <v/>
      </c>
      <c r="O116" s="92"/>
      <c r="P116" s="15"/>
      <c r="Q116" s="5">
        <v>14.4</v>
      </c>
      <c r="R116" s="43"/>
      <c r="S116" s="88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90"/>
      <c r="U116" s="43"/>
      <c r="V116" s="5">
        <v>16.100000000000001</v>
      </c>
      <c r="W116" s="58"/>
      <c r="X116" s="95" t="str">
        <f>IF(W116="","",IF(AND(W116&gt;=960000,W116&lt;=999999),"V",IF(AND(W116&gt;=920000,W116&lt;=959999),"S",IF(AND(W116&gt;=880000,W116&lt;=919999),"A",IF(AND(W116&gt;=820000,W116&lt;=879999),"B",IF(AND(W116&gt;=700000,W116&lt;=819999),"C",IF(AND(W116&gt;=1,W116&lt;=699999),"F",IF(AND(W116=1000000),"φ",IF(AND(W116=0),"",W116)))))))))</f>
        <v/>
      </c>
      <c r="Y116" s="96"/>
      <c r="Z116" s="58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99</v>
      </c>
      <c r="B117" s="5">
        <v>4.2</v>
      </c>
      <c r="C117" s="36"/>
      <c r="D117" s="80" t="str">
        <f t="shared" si="13"/>
        <v/>
      </c>
      <c r="E117" s="83"/>
      <c r="F117" s="36"/>
      <c r="G117" s="5">
        <v>9.1999999999999993</v>
      </c>
      <c r="H117" s="3"/>
      <c r="I117" s="75" t="str">
        <f t="shared" si="14"/>
        <v/>
      </c>
      <c r="J117" s="79"/>
      <c r="K117" s="3"/>
      <c r="L117" s="5">
        <v>12.4</v>
      </c>
      <c r="M117" s="15"/>
      <c r="N117" s="86" t="str">
        <f t="shared" si="15"/>
        <v/>
      </c>
      <c r="O117" s="92"/>
      <c r="P117" s="15"/>
      <c r="Q117" s="5" t="s">
        <v>177</v>
      </c>
      <c r="R117" s="22" t="s">
        <v>177</v>
      </c>
      <c r="S117" s="22" t="s">
        <v>177</v>
      </c>
      <c r="T117" s="22" t="s">
        <v>177</v>
      </c>
      <c r="U117" s="22" t="s">
        <v>177</v>
      </c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1" t="s">
        <v>132</v>
      </c>
      <c r="B118" s="5">
        <v>5.2</v>
      </c>
      <c r="C118" s="36"/>
      <c r="D118" s="80" t="str">
        <f t="shared" si="13"/>
        <v/>
      </c>
      <c r="E118" s="83"/>
      <c r="F118" s="36"/>
      <c r="G118" s="5">
        <v>10.8</v>
      </c>
      <c r="H118" s="3"/>
      <c r="I118" s="75" t="str">
        <f t="shared" si="14"/>
        <v/>
      </c>
      <c r="J118" s="79"/>
      <c r="K118" s="3"/>
      <c r="L118" s="5">
        <v>14.2</v>
      </c>
      <c r="M118" s="15"/>
      <c r="N118" s="86" t="str">
        <f t="shared" si="15"/>
        <v/>
      </c>
      <c r="O118" s="92"/>
      <c r="P118" s="15"/>
      <c r="Q118" s="5">
        <v>14.7</v>
      </c>
      <c r="R118" s="43"/>
      <c r="S118" s="88" t="str">
        <f>IF(R118="","",IF(AND(R118&gt;=960000,R118&lt;=999999),"V",IF(AND(R118&gt;=920000,R118&lt;=959999),"S",IF(AND(R118&gt;=880000,R118&lt;=919999),"A",IF(AND(R118&gt;=820000,R118&lt;=879999),"B",IF(AND(R118&gt;=700000,R118&lt;=819999),"C",IF(AND(R118&gt;=1,R118&lt;=699999),"F",IF(AND(R118=1000000),"φ",IF(AND(R118=0),"",R118)))))))))</f>
        <v/>
      </c>
      <c r="T118" s="90"/>
      <c r="U118" s="43"/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106</v>
      </c>
      <c r="B119" s="5">
        <v>5.0999999999999996</v>
      </c>
      <c r="C119" s="36"/>
      <c r="D119" s="80" t="str">
        <f t="shared" si="13"/>
        <v/>
      </c>
      <c r="E119" s="83"/>
      <c r="F119" s="36"/>
      <c r="G119" s="5">
        <v>9.6</v>
      </c>
      <c r="H119" s="3"/>
      <c r="I119" s="75" t="str">
        <f t="shared" si="14"/>
        <v/>
      </c>
      <c r="J119" s="79"/>
      <c r="K119" s="3"/>
      <c r="L119" s="5">
        <v>13.6</v>
      </c>
      <c r="M119" s="15"/>
      <c r="N119" s="86" t="str">
        <f t="shared" si="15"/>
        <v/>
      </c>
      <c r="O119" s="92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134</v>
      </c>
      <c r="B120" s="5">
        <v>4.2</v>
      </c>
      <c r="C120" s="36"/>
      <c r="D120" s="80" t="str">
        <f t="shared" si="13"/>
        <v/>
      </c>
      <c r="E120" s="83"/>
      <c r="F120" s="36"/>
      <c r="G120" s="5">
        <v>10.6</v>
      </c>
      <c r="H120" s="3"/>
      <c r="I120" s="75" t="str">
        <f t="shared" si="14"/>
        <v/>
      </c>
      <c r="J120" s="79"/>
      <c r="K120" s="3"/>
      <c r="L120" s="5">
        <v>14.8</v>
      </c>
      <c r="M120" s="15"/>
      <c r="N120" s="86" t="str">
        <f t="shared" si="15"/>
        <v/>
      </c>
      <c r="O120" s="92"/>
      <c r="P120" s="15"/>
      <c r="Q120" s="5" t="s">
        <v>177</v>
      </c>
      <c r="R120" s="22" t="s">
        <v>177</v>
      </c>
      <c r="S120" s="22" t="s">
        <v>177</v>
      </c>
      <c r="T120" s="22" t="s">
        <v>177</v>
      </c>
      <c r="U120" s="22" t="s">
        <v>177</v>
      </c>
      <c r="V120" s="5" t="s">
        <v>177</v>
      </c>
      <c r="W120" s="22" t="s">
        <v>177</v>
      </c>
      <c r="X120" s="22" t="s">
        <v>177</v>
      </c>
      <c r="Y120" s="22" t="s">
        <v>177</v>
      </c>
      <c r="Z120" s="22" t="s">
        <v>177</v>
      </c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146</v>
      </c>
      <c r="B121" s="5">
        <v>4.5</v>
      </c>
      <c r="C121" s="36"/>
      <c r="D121" s="80" t="str">
        <f t="shared" si="13"/>
        <v/>
      </c>
      <c r="E121" s="83"/>
      <c r="F121" s="36"/>
      <c r="G121" s="5">
        <v>11.6</v>
      </c>
      <c r="H121" s="3"/>
      <c r="I121" s="75" t="str">
        <f t="shared" si="14"/>
        <v/>
      </c>
      <c r="J121" s="79"/>
      <c r="K121" s="3"/>
      <c r="L121" s="5">
        <v>15.6</v>
      </c>
      <c r="M121" s="15"/>
      <c r="N121" s="86" t="str">
        <f t="shared" si="15"/>
        <v/>
      </c>
      <c r="O121" s="92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5" t="s">
        <v>95</v>
      </c>
      <c r="B122" s="5">
        <v>4.8</v>
      </c>
      <c r="C122" s="36"/>
      <c r="D122" s="80" t="str">
        <f t="shared" si="13"/>
        <v/>
      </c>
      <c r="E122" s="83"/>
      <c r="F122" s="36"/>
      <c r="G122" s="5">
        <v>9.1999999999999993</v>
      </c>
      <c r="H122" s="3"/>
      <c r="I122" s="75" t="str">
        <f t="shared" si="14"/>
        <v/>
      </c>
      <c r="J122" s="79"/>
      <c r="K122" s="3"/>
      <c r="L122" s="5">
        <v>12.6</v>
      </c>
      <c r="M122" s="15"/>
      <c r="N122" s="86" t="str">
        <f t="shared" si="15"/>
        <v/>
      </c>
      <c r="O122" s="92"/>
      <c r="P122" s="15"/>
      <c r="Q122" s="5" t="s">
        <v>177</v>
      </c>
      <c r="R122" s="22" t="s">
        <v>177</v>
      </c>
      <c r="S122" s="22" t="s">
        <v>177</v>
      </c>
      <c r="T122" s="22" t="s">
        <v>177</v>
      </c>
      <c r="U122" s="22" t="s">
        <v>177</v>
      </c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97</v>
      </c>
      <c r="B123" s="5">
        <v>3.3</v>
      </c>
      <c r="C123" s="36"/>
      <c r="D123" s="80" t="str">
        <f t="shared" si="13"/>
        <v/>
      </c>
      <c r="E123" s="83"/>
      <c r="F123" s="36"/>
      <c r="G123" s="5">
        <v>9.4</v>
      </c>
      <c r="H123" s="3"/>
      <c r="I123" s="75" t="str">
        <f t="shared" si="14"/>
        <v/>
      </c>
      <c r="J123" s="79"/>
      <c r="K123" s="3"/>
      <c r="L123" s="5">
        <v>12.8</v>
      </c>
      <c r="M123" s="15"/>
      <c r="N123" s="86" t="str">
        <f t="shared" si="15"/>
        <v/>
      </c>
      <c r="O123" s="92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105</v>
      </c>
      <c r="B124" s="5">
        <v>4.3</v>
      </c>
      <c r="C124" s="36"/>
      <c r="D124" s="80" t="str">
        <f t="shared" si="13"/>
        <v/>
      </c>
      <c r="E124" s="83"/>
      <c r="F124" s="36"/>
      <c r="G124" s="5">
        <v>11.7</v>
      </c>
      <c r="H124" s="3"/>
      <c r="I124" s="75" t="str">
        <f t="shared" si="14"/>
        <v/>
      </c>
      <c r="J124" s="79"/>
      <c r="K124" s="3"/>
      <c r="L124" s="5">
        <v>14.4</v>
      </c>
      <c r="M124" s="15"/>
      <c r="N124" s="86" t="str">
        <f t="shared" si="15"/>
        <v/>
      </c>
      <c r="O124" s="92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130</v>
      </c>
      <c r="B125" s="5">
        <v>4.3</v>
      </c>
      <c r="C125" s="36"/>
      <c r="D125" s="80" t="str">
        <f t="shared" si="13"/>
        <v/>
      </c>
      <c r="E125" s="83"/>
      <c r="F125" s="36"/>
      <c r="G125" s="5">
        <v>10.3</v>
      </c>
      <c r="H125" s="3"/>
      <c r="I125" s="75" t="str">
        <f t="shared" si="14"/>
        <v/>
      </c>
      <c r="J125" s="79"/>
      <c r="K125" s="3"/>
      <c r="L125" s="5">
        <v>14.3</v>
      </c>
      <c r="M125" s="15"/>
      <c r="N125" s="86" t="str">
        <f t="shared" si="15"/>
        <v/>
      </c>
      <c r="O125" s="92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125</v>
      </c>
      <c r="B126" s="5">
        <v>6.3</v>
      </c>
      <c r="C126" s="36"/>
      <c r="D126" s="80" t="str">
        <f t="shared" si="13"/>
        <v/>
      </c>
      <c r="E126" s="83"/>
      <c r="F126" s="36"/>
      <c r="G126" s="5">
        <v>11.3</v>
      </c>
      <c r="H126" s="3"/>
      <c r="I126" s="75" t="str">
        <f t="shared" si="14"/>
        <v/>
      </c>
      <c r="J126" s="79"/>
      <c r="K126" s="3"/>
      <c r="L126" s="5">
        <v>14.5</v>
      </c>
      <c r="M126" s="15"/>
      <c r="N126" s="86" t="str">
        <f t="shared" si="15"/>
        <v/>
      </c>
      <c r="O126" s="92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112</v>
      </c>
      <c r="B127" s="5">
        <v>6.6</v>
      </c>
      <c r="C127" s="36"/>
      <c r="D127" s="80" t="str">
        <f t="shared" si="13"/>
        <v/>
      </c>
      <c r="E127" s="83"/>
      <c r="F127" s="36"/>
      <c r="G127" s="5">
        <v>11.4</v>
      </c>
      <c r="H127" s="3"/>
      <c r="I127" s="75" t="str">
        <f t="shared" si="14"/>
        <v/>
      </c>
      <c r="J127" s="79"/>
      <c r="K127" s="3"/>
      <c r="L127" s="5">
        <v>13.8</v>
      </c>
      <c r="M127" s="15"/>
      <c r="N127" s="86" t="str">
        <f t="shared" si="15"/>
        <v/>
      </c>
      <c r="O127" s="92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148</v>
      </c>
      <c r="B128" s="5">
        <v>5.6</v>
      </c>
      <c r="C128" s="36"/>
      <c r="D128" s="80" t="str">
        <f t="shared" si="13"/>
        <v/>
      </c>
      <c r="E128" s="83"/>
      <c r="F128" s="36"/>
      <c r="G128" s="5">
        <v>11.8</v>
      </c>
      <c r="H128" s="3"/>
      <c r="I128" s="75" t="str">
        <f t="shared" si="14"/>
        <v/>
      </c>
      <c r="J128" s="79"/>
      <c r="K128" s="3"/>
      <c r="L128" s="5">
        <v>15.7</v>
      </c>
      <c r="M128" s="15"/>
      <c r="N128" s="86" t="str">
        <f t="shared" si="15"/>
        <v/>
      </c>
      <c r="O128" s="92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120</v>
      </c>
      <c r="B129" s="5">
        <v>4.3</v>
      </c>
      <c r="C129" s="36"/>
      <c r="D129" s="80" t="str">
        <f t="shared" si="13"/>
        <v/>
      </c>
      <c r="E129" s="83"/>
      <c r="F129" s="36"/>
      <c r="G129" s="5">
        <v>9.1</v>
      </c>
      <c r="H129" s="3"/>
      <c r="I129" s="75" t="str">
        <f t="shared" si="14"/>
        <v/>
      </c>
      <c r="J129" s="79"/>
      <c r="K129" s="3"/>
      <c r="L129" s="5">
        <v>14.4</v>
      </c>
      <c r="M129" s="15"/>
      <c r="N129" s="86" t="str">
        <f t="shared" si="15"/>
        <v/>
      </c>
      <c r="O129" s="92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114</v>
      </c>
      <c r="B130" s="5">
        <v>4.7</v>
      </c>
      <c r="C130" s="36"/>
      <c r="D130" s="80" t="str">
        <f t="shared" si="13"/>
        <v/>
      </c>
      <c r="E130" s="83"/>
      <c r="F130" s="36"/>
      <c r="G130" s="5">
        <v>10.6</v>
      </c>
      <c r="H130" s="3"/>
      <c r="I130" s="75" t="str">
        <f t="shared" si="14"/>
        <v/>
      </c>
      <c r="J130" s="79"/>
      <c r="K130" s="3"/>
      <c r="L130" s="5">
        <v>14.2</v>
      </c>
      <c r="M130" s="15"/>
      <c r="N130" s="86" t="str">
        <f t="shared" si="15"/>
        <v/>
      </c>
      <c r="O130" s="92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115</v>
      </c>
      <c r="B131" s="5">
        <v>5.8</v>
      </c>
      <c r="C131" s="36"/>
      <c r="D131" s="80" t="str">
        <f t="shared" si="13"/>
        <v/>
      </c>
      <c r="E131" s="83"/>
      <c r="F131" s="36"/>
      <c r="G131" s="5">
        <v>7.5</v>
      </c>
      <c r="H131" s="3"/>
      <c r="I131" s="75" t="str">
        <f t="shared" si="14"/>
        <v/>
      </c>
      <c r="J131" s="79"/>
      <c r="K131" s="3"/>
      <c r="L131" s="5">
        <v>14.3</v>
      </c>
      <c r="M131" s="15"/>
      <c r="N131" s="86" t="str">
        <f t="shared" si="15"/>
        <v/>
      </c>
      <c r="O131" s="92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4" t="s">
        <v>119</v>
      </c>
      <c r="B132" s="5">
        <v>6.8</v>
      </c>
      <c r="C132" s="36"/>
      <c r="D132" s="80" t="str">
        <f t="shared" si="13"/>
        <v/>
      </c>
      <c r="E132" s="83"/>
      <c r="F132" s="36"/>
      <c r="G132" s="5">
        <v>10.7</v>
      </c>
      <c r="H132" s="3"/>
      <c r="I132" s="75" t="str">
        <f t="shared" si="14"/>
        <v/>
      </c>
      <c r="J132" s="79"/>
      <c r="K132" s="3"/>
      <c r="L132" s="5">
        <v>14.4</v>
      </c>
      <c r="M132" s="15"/>
      <c r="N132" s="86" t="str">
        <f t="shared" si="15"/>
        <v/>
      </c>
      <c r="O132" s="92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138</v>
      </c>
      <c r="B133" s="5">
        <v>5.6</v>
      </c>
      <c r="C133" s="36"/>
      <c r="D133" s="80" t="str">
        <f t="shared" si="13"/>
        <v/>
      </c>
      <c r="E133" s="83"/>
      <c r="F133" s="36"/>
      <c r="G133" s="5">
        <v>11.4</v>
      </c>
      <c r="H133" s="3"/>
      <c r="I133" s="75" t="str">
        <f t="shared" si="14"/>
        <v/>
      </c>
      <c r="J133" s="79"/>
      <c r="K133" s="3"/>
      <c r="L133" s="5">
        <v>15.1</v>
      </c>
      <c r="M133" s="15"/>
      <c r="N133" s="86" t="str">
        <f t="shared" si="15"/>
        <v/>
      </c>
      <c r="O133" s="92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107</v>
      </c>
      <c r="B134" s="5">
        <v>3.7</v>
      </c>
      <c r="C134" s="36"/>
      <c r="D134" s="80" t="str">
        <f t="shared" si="13"/>
        <v/>
      </c>
      <c r="E134" s="83"/>
      <c r="F134" s="36"/>
      <c r="G134" s="5">
        <v>10.4</v>
      </c>
      <c r="H134" s="3"/>
      <c r="I134" s="75" t="str">
        <f t="shared" si="14"/>
        <v/>
      </c>
      <c r="J134" s="79"/>
      <c r="K134" s="3"/>
      <c r="L134" s="5">
        <v>13.2</v>
      </c>
      <c r="M134" s="15"/>
      <c r="N134" s="86" t="str">
        <f t="shared" si="15"/>
        <v/>
      </c>
      <c r="O134" s="92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147</v>
      </c>
      <c r="B135" s="5">
        <v>4.8</v>
      </c>
      <c r="C135" s="36"/>
      <c r="D135" s="80" t="str">
        <f t="shared" si="13"/>
        <v/>
      </c>
      <c r="E135" s="83"/>
      <c r="F135" s="36"/>
      <c r="G135" s="5">
        <v>11.5</v>
      </c>
      <c r="H135" s="3"/>
      <c r="I135" s="75" t="str">
        <f t="shared" si="14"/>
        <v/>
      </c>
      <c r="J135" s="79"/>
      <c r="K135" s="3"/>
      <c r="L135" s="5">
        <v>15.6</v>
      </c>
      <c r="M135" s="15"/>
      <c r="N135" s="86" t="str">
        <f t="shared" si="15"/>
        <v/>
      </c>
      <c r="O135" s="92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5" t="s">
        <v>127</v>
      </c>
      <c r="B136" s="5">
        <v>4.3</v>
      </c>
      <c r="C136" s="36"/>
      <c r="D136" s="80" t="str">
        <f t="shared" si="13"/>
        <v/>
      </c>
      <c r="E136" s="83"/>
      <c r="F136" s="36"/>
      <c r="G136" s="5">
        <v>9.1999999999999993</v>
      </c>
      <c r="H136" s="3"/>
      <c r="I136" s="75" t="str">
        <f t="shared" si="14"/>
        <v/>
      </c>
      <c r="J136" s="79"/>
      <c r="K136" s="3"/>
      <c r="L136" s="5">
        <v>14.6</v>
      </c>
      <c r="M136" s="15"/>
      <c r="N136" s="86" t="str">
        <f t="shared" si="15"/>
        <v/>
      </c>
      <c r="O136" s="92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109</v>
      </c>
      <c r="B137" s="5">
        <v>2.2999999999999998</v>
      </c>
      <c r="C137" s="36"/>
      <c r="D137" s="80" t="str">
        <f t="shared" si="13"/>
        <v/>
      </c>
      <c r="E137" s="83"/>
      <c r="F137" s="36"/>
      <c r="G137" s="5">
        <v>9.4</v>
      </c>
      <c r="H137" s="3"/>
      <c r="I137" s="75" t="str">
        <f t="shared" si="14"/>
        <v/>
      </c>
      <c r="J137" s="79"/>
      <c r="K137" s="3"/>
      <c r="L137" s="5">
        <v>13.7</v>
      </c>
      <c r="M137" s="15"/>
      <c r="N137" s="86" t="str">
        <f t="shared" si="15"/>
        <v/>
      </c>
      <c r="O137" s="92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129</v>
      </c>
      <c r="B138" s="5">
        <v>1.5</v>
      </c>
      <c r="C138" s="36"/>
      <c r="D138" s="80" t="str">
        <f t="shared" si="13"/>
        <v/>
      </c>
      <c r="E138" s="83"/>
      <c r="F138" s="36"/>
      <c r="G138" s="5">
        <v>6.7</v>
      </c>
      <c r="H138" s="3"/>
      <c r="I138" s="75" t="str">
        <f t="shared" si="14"/>
        <v/>
      </c>
      <c r="J138" s="79"/>
      <c r="K138" s="3"/>
      <c r="L138" s="5">
        <v>14.5</v>
      </c>
      <c r="M138" s="15"/>
      <c r="N138" s="86" t="str">
        <f t="shared" si="15"/>
        <v/>
      </c>
      <c r="O138" s="92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142</v>
      </c>
      <c r="B139" s="5">
        <v>5.6</v>
      </c>
      <c r="C139" s="36"/>
      <c r="D139" s="80" t="str">
        <f t="shared" si="13"/>
        <v/>
      </c>
      <c r="E139" s="83"/>
      <c r="F139" s="36"/>
      <c r="G139" s="5">
        <v>9.3000000000000007</v>
      </c>
      <c r="H139" s="3"/>
      <c r="I139" s="75" t="str">
        <f t="shared" si="14"/>
        <v/>
      </c>
      <c r="J139" s="79"/>
      <c r="K139" s="3"/>
      <c r="L139" s="5">
        <v>15.3</v>
      </c>
      <c r="M139" s="15"/>
      <c r="N139" s="86" t="str">
        <f t="shared" si="15"/>
        <v/>
      </c>
      <c r="O139" s="92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128</v>
      </c>
      <c r="B140" s="5">
        <v>4.8</v>
      </c>
      <c r="C140" s="36"/>
      <c r="D140" s="80" t="str">
        <f t="shared" si="13"/>
        <v/>
      </c>
      <c r="E140" s="83"/>
      <c r="F140" s="36"/>
      <c r="G140" s="5">
        <v>11.3</v>
      </c>
      <c r="H140" s="3"/>
      <c r="I140" s="75" t="str">
        <f t="shared" si="14"/>
        <v/>
      </c>
      <c r="J140" s="79"/>
      <c r="K140" s="3"/>
      <c r="L140" s="5">
        <v>14.5</v>
      </c>
      <c r="M140" s="15"/>
      <c r="N140" s="86" t="str">
        <f t="shared" si="15"/>
        <v/>
      </c>
      <c r="O140" s="92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131</v>
      </c>
      <c r="B141" s="5">
        <v>3.7</v>
      </c>
      <c r="C141" s="36"/>
      <c r="D141" s="80" t="str">
        <f t="shared" ref="D141:D154" si="16">IF(C141="","",IF(AND(C141&gt;=960000,C141&lt;=999999),"V",IF(AND(C141&gt;=920000,C141&lt;=959999),"S",IF(AND(C141&gt;=880000,C141&lt;=919999),"A",IF(AND(C141&gt;=820000,C141&lt;=879999),"B",IF(AND(C141&gt;=700000,C141&lt;=819999),"C",IF(AND(C141&gt;=1,C141&lt;=699999),"F",IF(AND(C141=1000000),"φ",IF(AND(C141=0),"",C141)))))))))</f>
        <v/>
      </c>
      <c r="E141" s="83"/>
      <c r="F141" s="36"/>
      <c r="G141" s="5">
        <v>10.1</v>
      </c>
      <c r="H141" s="3"/>
      <c r="I141" s="75" t="str">
        <f t="shared" si="9"/>
        <v/>
      </c>
      <c r="J141" s="79"/>
      <c r="K141" s="3"/>
      <c r="L141" s="5">
        <v>14.7</v>
      </c>
      <c r="M141" s="15"/>
      <c r="N141" s="86" t="str">
        <f t="shared" ref="N141:N154" si="17">IF(M141="","",IF(AND(M141&gt;=960000,M141&lt;=999999),"V",IF(AND(M141&gt;=920000,M141&lt;=959999),"S",IF(AND(M141&gt;=880000,M141&lt;=919999),"A",IF(AND(M141&gt;=820000,M141&lt;=879999),"B",IF(AND(M141&gt;=700000,M141&lt;=819999),"C",IF(AND(M141&gt;=1,M141&lt;=699999),"F",IF(AND(M141=1000000),"φ",IF(AND(M141=0),"",M141)))))))))</f>
        <v/>
      </c>
      <c r="O141" s="92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123</v>
      </c>
      <c r="B142" s="5">
        <v>4.7</v>
      </c>
      <c r="C142" s="36"/>
      <c r="D142" s="80" t="str">
        <f t="shared" ref="D142:D150" si="18">IF(C142="","",IF(AND(C142&gt;=960000,C142&lt;=999999),"V",IF(AND(C142&gt;=920000,C142&lt;=959999),"S",IF(AND(C142&gt;=880000,C142&lt;=919999),"A",IF(AND(C142&gt;=820000,C142&lt;=879999),"B",IF(AND(C142&gt;=700000,C142&lt;=819999),"C",IF(AND(C142&gt;=1,C142&lt;=699999),"F",IF(AND(C142=1000000),"φ",IF(AND(C142=0),"",C142)))))))))</f>
        <v/>
      </c>
      <c r="E142" s="83"/>
      <c r="F142" s="36"/>
      <c r="G142" s="5">
        <v>10.3</v>
      </c>
      <c r="H142" s="3"/>
      <c r="I142" s="75" t="str">
        <f t="shared" ref="I142:I150" si="19">IF(H142="","",IF(AND(H142&gt;=960000,H142&lt;=999999),"V",IF(AND(H142&gt;=920000,H142&lt;=959999),"S",IF(AND(H142&gt;=880000,H142&lt;=919999),"A",IF(AND(H142&gt;=820000,H142&lt;=879999),"B",IF(AND(H142&gt;=700000,H142&lt;=819999),"C",IF(AND(H142&gt;=1,H142&lt;=699999),"F",IF(AND(H142=1000000),"φ",IF(AND(H142=0),"",H142)))))))))</f>
        <v/>
      </c>
      <c r="J142" s="79"/>
      <c r="K142" s="3"/>
      <c r="L142" s="5">
        <v>14.5</v>
      </c>
      <c r="M142" s="15"/>
      <c r="N142" s="86" t="str">
        <f t="shared" ref="N142:N150" si="20">IF(M142="","",IF(AND(M142&gt;=960000,M142&lt;=999999),"V",IF(AND(M142&gt;=920000,M142&lt;=959999),"S",IF(AND(M142&gt;=880000,M142&lt;=919999),"A",IF(AND(M142&gt;=820000,M142&lt;=879999),"B",IF(AND(M142&gt;=700000,M142&lt;=819999),"C",IF(AND(M142&gt;=1,M142&lt;=699999),"F",IF(AND(M142=1000000),"φ",IF(AND(M142=0),"",M142)))))))))</f>
        <v/>
      </c>
      <c r="O142" s="92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101</v>
      </c>
      <c r="B143" s="5">
        <v>4.4000000000000004</v>
      </c>
      <c r="C143" s="36"/>
      <c r="D143" s="80" t="str">
        <f t="shared" si="18"/>
        <v/>
      </c>
      <c r="E143" s="83"/>
      <c r="F143" s="36"/>
      <c r="G143" s="5">
        <v>6.9</v>
      </c>
      <c r="H143" s="3"/>
      <c r="I143" s="75" t="str">
        <f t="shared" si="19"/>
        <v/>
      </c>
      <c r="J143" s="79"/>
      <c r="K143" s="3"/>
      <c r="L143" s="5">
        <v>13.8</v>
      </c>
      <c r="M143" s="15"/>
      <c r="N143" s="86" t="str">
        <f t="shared" si="20"/>
        <v/>
      </c>
      <c r="O143" s="92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28" t="s">
        <v>137</v>
      </c>
      <c r="B144" s="5">
        <v>5.7</v>
      </c>
      <c r="C144" s="36"/>
      <c r="D144" s="80" t="str">
        <f t="shared" si="18"/>
        <v/>
      </c>
      <c r="E144" s="83"/>
      <c r="F144" s="36"/>
      <c r="G144" s="5">
        <v>11.8</v>
      </c>
      <c r="H144" s="3"/>
      <c r="I144" s="75" t="str">
        <f t="shared" si="19"/>
        <v/>
      </c>
      <c r="J144" s="79"/>
      <c r="K144" s="3"/>
      <c r="L144" s="5">
        <v>14.8</v>
      </c>
      <c r="M144" s="15"/>
      <c r="N144" s="86" t="str">
        <f t="shared" si="20"/>
        <v/>
      </c>
      <c r="O144" s="92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117</v>
      </c>
      <c r="B145" s="5">
        <v>5.8</v>
      </c>
      <c r="C145" s="36"/>
      <c r="D145" s="80" t="str">
        <f t="shared" si="18"/>
        <v/>
      </c>
      <c r="E145" s="83"/>
      <c r="F145" s="36"/>
      <c r="G145" s="5">
        <v>10.5</v>
      </c>
      <c r="H145" s="3"/>
      <c r="I145" s="75" t="str">
        <f t="shared" si="19"/>
        <v/>
      </c>
      <c r="J145" s="79"/>
      <c r="K145" s="3"/>
      <c r="L145" s="5">
        <v>14.4</v>
      </c>
      <c r="M145" s="15"/>
      <c r="N145" s="86" t="str">
        <f t="shared" si="20"/>
        <v/>
      </c>
      <c r="O145" s="92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28" t="s">
        <v>140</v>
      </c>
      <c r="B146" s="5">
        <v>6.4</v>
      </c>
      <c r="C146" s="36"/>
      <c r="D146" s="80" t="str">
        <f t="shared" si="18"/>
        <v/>
      </c>
      <c r="E146" s="83"/>
      <c r="F146" s="36"/>
      <c r="G146" s="5">
        <v>11.7</v>
      </c>
      <c r="H146" s="3"/>
      <c r="I146" s="75" t="str">
        <f t="shared" si="19"/>
        <v/>
      </c>
      <c r="J146" s="79"/>
      <c r="K146" s="3"/>
      <c r="L146" s="5">
        <v>15.3</v>
      </c>
      <c r="M146" s="15"/>
      <c r="N146" s="86" t="str">
        <f t="shared" si="20"/>
        <v/>
      </c>
      <c r="O146" s="92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35" t="s">
        <v>104</v>
      </c>
      <c r="B147" s="5">
        <v>3.5</v>
      </c>
      <c r="C147" s="36"/>
      <c r="D147" s="80" t="str">
        <f t="shared" si="18"/>
        <v/>
      </c>
      <c r="E147" s="83"/>
      <c r="F147" s="36"/>
      <c r="G147" s="5">
        <v>9.3000000000000007</v>
      </c>
      <c r="H147" s="3"/>
      <c r="I147" s="75" t="str">
        <f t="shared" si="19"/>
        <v/>
      </c>
      <c r="J147" s="79"/>
      <c r="K147" s="3"/>
      <c r="L147" s="5">
        <v>13.4</v>
      </c>
      <c r="M147" s="15"/>
      <c r="N147" s="86" t="str">
        <f t="shared" si="20"/>
        <v/>
      </c>
      <c r="O147" s="92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1" t="s">
        <v>116</v>
      </c>
      <c r="B148" s="5">
        <v>4.7</v>
      </c>
      <c r="C148" s="36"/>
      <c r="D148" s="80" t="str">
        <f t="shared" si="18"/>
        <v/>
      </c>
      <c r="E148" s="83"/>
      <c r="F148" s="36"/>
      <c r="G148" s="5">
        <v>11.3</v>
      </c>
      <c r="H148" s="3"/>
      <c r="I148" s="75" t="str">
        <f t="shared" si="19"/>
        <v/>
      </c>
      <c r="J148" s="79"/>
      <c r="K148" s="3"/>
      <c r="L148" s="5">
        <v>14.4</v>
      </c>
      <c r="M148" s="15"/>
      <c r="N148" s="86" t="str">
        <f t="shared" si="20"/>
        <v/>
      </c>
      <c r="O148" s="92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35" t="s">
        <v>103</v>
      </c>
      <c r="B149" s="5">
        <v>3.2</v>
      </c>
      <c r="C149" s="36"/>
      <c r="D149" s="80" t="str">
        <f t="shared" si="18"/>
        <v/>
      </c>
      <c r="E149" s="83"/>
      <c r="F149" s="36"/>
      <c r="G149" s="5">
        <v>9.6</v>
      </c>
      <c r="H149" s="3"/>
      <c r="I149" s="75" t="str">
        <f t="shared" si="19"/>
        <v/>
      </c>
      <c r="J149" s="79"/>
      <c r="K149" s="3"/>
      <c r="L149" s="5">
        <v>13.4</v>
      </c>
      <c r="M149" s="15"/>
      <c r="N149" s="86" t="str">
        <f t="shared" si="20"/>
        <v/>
      </c>
      <c r="O149" s="92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102</v>
      </c>
      <c r="B150" s="5">
        <v>2.8</v>
      </c>
      <c r="C150" s="36"/>
      <c r="D150" s="80" t="str">
        <f t="shared" si="18"/>
        <v/>
      </c>
      <c r="E150" s="83"/>
      <c r="F150" s="36"/>
      <c r="G150" s="5">
        <v>7.7</v>
      </c>
      <c r="H150" s="3"/>
      <c r="I150" s="75" t="str">
        <f t="shared" si="19"/>
        <v/>
      </c>
      <c r="J150" s="79"/>
      <c r="K150" s="3"/>
      <c r="L150" s="5">
        <v>13.2</v>
      </c>
      <c r="M150" s="15"/>
      <c r="N150" s="86" t="str">
        <f t="shared" si="20"/>
        <v/>
      </c>
      <c r="O150" s="92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5" t="s">
        <v>141</v>
      </c>
      <c r="B151" s="5">
        <v>4.3</v>
      </c>
      <c r="C151" s="36"/>
      <c r="D151" s="80" t="str">
        <f t="shared" si="16"/>
        <v/>
      </c>
      <c r="E151" s="83"/>
      <c r="F151" s="36"/>
      <c r="G151" s="5">
        <v>11.4</v>
      </c>
      <c r="H151" s="3"/>
      <c r="I151" s="75" t="str">
        <f t="shared" ref="I151:I154" si="21">IF(H151="","",IF(AND(H151&gt;=960000,H151&lt;=999999),"V",IF(AND(H151&gt;=920000,H151&lt;=959999),"S",IF(AND(H151&gt;=880000,H151&lt;=919999),"A",IF(AND(H151&gt;=820000,H151&lt;=879999),"B",IF(AND(H151&gt;=700000,H151&lt;=819999),"C",IF(AND(H151&gt;=1,H151&lt;=699999),"F",IF(AND(H151=1000000),"φ",IF(AND(H151=0),"",H151)))))))))</f>
        <v/>
      </c>
      <c r="J151" s="79"/>
      <c r="K151" s="3"/>
      <c r="L151" s="5">
        <v>15.2</v>
      </c>
      <c r="M151" s="15"/>
      <c r="N151" s="86" t="str">
        <f t="shared" si="17"/>
        <v/>
      </c>
      <c r="O151" s="92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143</v>
      </c>
      <c r="B152" s="5">
        <v>1.7</v>
      </c>
      <c r="C152" s="36"/>
      <c r="D152" s="80" t="str">
        <f>IF(C152="","",IF(AND(C152&gt;=960000,C152&lt;=999999),"V",IF(AND(C152&gt;=920000,C152&lt;=959999),"S",IF(AND(C152&gt;=880000,C152&lt;=919999),"A",IF(AND(C152&gt;=820000,C152&lt;=879999),"B",IF(AND(C152&gt;=700000,C152&lt;=819999),"C",IF(AND(C152&gt;=1,C152&lt;=699999),"F",IF(AND(C152=1000000),"φ",IF(AND(C152=0),"",C152)))))))))</f>
        <v/>
      </c>
      <c r="E152" s="83"/>
      <c r="F152" s="36"/>
      <c r="G152" s="5">
        <v>11.9</v>
      </c>
      <c r="H152" s="3"/>
      <c r="I152" s="75" t="str">
        <f>IF(H152="","",IF(AND(H152&gt;=960000,H152&lt;=999999),"V",IF(AND(H152&gt;=920000,H152&lt;=959999),"S",IF(AND(H152&gt;=880000,H152&lt;=919999),"A",IF(AND(H152&gt;=820000,H152&lt;=879999),"B",IF(AND(H152&gt;=700000,H152&lt;=819999),"C",IF(AND(H152&gt;=1,H152&lt;=699999),"F",IF(AND(H152=1000000),"φ",IF(AND(H152=0),"",H152)))))))))</f>
        <v/>
      </c>
      <c r="J152" s="79"/>
      <c r="K152" s="3"/>
      <c r="L152" s="5">
        <v>15.4</v>
      </c>
      <c r="M152" s="15"/>
      <c r="N152" s="86" t="str">
        <f>IF(M152="","",IF(AND(M152&gt;=960000,M152&lt;=999999),"V",IF(AND(M152&gt;=920000,M152&lt;=959999),"S",IF(AND(M152&gt;=880000,M152&lt;=919999),"A",IF(AND(M152&gt;=820000,M152&lt;=879999),"B",IF(AND(M152&gt;=700000,M152&lt;=819999),"C",IF(AND(M152&gt;=1,M152&lt;=699999),"F",IF(AND(M152=1000000),"φ",IF(AND(M152=0),"",M152)))))))))</f>
        <v/>
      </c>
      <c r="O152" s="92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94</v>
      </c>
      <c r="B153" s="5">
        <v>5.5</v>
      </c>
      <c r="C153" s="36"/>
      <c r="D153" s="80" t="str">
        <f>IF(C153="","",IF(AND(C153&gt;=960000,C153&lt;=999999),"V",IF(AND(C153&gt;=920000,C153&lt;=959999),"S",IF(AND(C153&gt;=880000,C153&lt;=919999),"A",IF(AND(C153&gt;=820000,C153&lt;=879999),"B",IF(AND(C153&gt;=700000,C153&lt;=819999),"C",IF(AND(C153&gt;=1,C153&lt;=699999),"F",IF(AND(C153=1000000),"φ",IF(AND(C153=0),"",C153)))))))))</f>
        <v/>
      </c>
      <c r="E153" s="83"/>
      <c r="F153" s="36"/>
      <c r="G153" s="5">
        <v>9.6999999999999993</v>
      </c>
      <c r="H153" s="3"/>
      <c r="I153" s="75" t="str">
        <f>IF(H153="","",IF(AND(H153&gt;=960000,H153&lt;=999999),"V",IF(AND(H153&gt;=920000,H153&lt;=959999),"S",IF(AND(H153&gt;=880000,H153&lt;=919999),"A",IF(AND(H153&gt;=820000,H153&lt;=879999),"B",IF(AND(H153&gt;=700000,H153&lt;=819999),"C",IF(AND(H153&gt;=1,H153&lt;=699999),"F",IF(AND(H153=1000000),"φ",IF(AND(H153=0),"",H153)))))))))</f>
        <v/>
      </c>
      <c r="J153" s="79"/>
      <c r="K153" s="3"/>
      <c r="L153" s="5">
        <v>12.1</v>
      </c>
      <c r="M153" s="15"/>
      <c r="N153" s="86" t="str">
        <f>IF(M153="","",IF(AND(M153&gt;=960000,M153&lt;=999999),"V",IF(AND(M153&gt;=920000,M153&lt;=959999),"S",IF(AND(M153&gt;=880000,M153&lt;=919999),"A",IF(AND(M153&gt;=820000,M153&lt;=879999),"B",IF(AND(M153&gt;=700000,M153&lt;=819999),"C",IF(AND(M153&gt;=1,M153&lt;=699999),"F",IF(AND(M153=1000000),"φ",IF(AND(M153=0),"",M153)))))))))</f>
        <v/>
      </c>
      <c r="O153" s="92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144</v>
      </c>
      <c r="B154" s="5">
        <v>5.7</v>
      </c>
      <c r="C154" s="36"/>
      <c r="D154" s="80" t="str">
        <f t="shared" si="16"/>
        <v/>
      </c>
      <c r="E154" s="83"/>
      <c r="F154" s="36"/>
      <c r="G154" s="5">
        <v>12.4</v>
      </c>
      <c r="H154" s="3"/>
      <c r="I154" s="75" t="str">
        <f t="shared" si="21"/>
        <v/>
      </c>
      <c r="J154" s="79"/>
      <c r="K154" s="3"/>
      <c r="L154" s="5">
        <v>15.4</v>
      </c>
      <c r="M154" s="15"/>
      <c r="N154" s="86" t="str">
        <f t="shared" si="17"/>
        <v/>
      </c>
      <c r="O154" s="92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133</v>
      </c>
      <c r="B155" s="5">
        <v>3.6</v>
      </c>
      <c r="C155" s="36"/>
      <c r="D155" s="80" t="str">
        <f t="shared" ref="D155:D163" si="22"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83"/>
      <c r="F155" s="36"/>
      <c r="G155" s="5">
        <v>11.3</v>
      </c>
      <c r="H155" s="3"/>
      <c r="I155" s="75" t="str">
        <f t="shared" ref="I155:I163" si="23"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9"/>
      <c r="K155" s="3"/>
      <c r="L155" s="5">
        <v>14.7</v>
      </c>
      <c r="M155" s="15"/>
      <c r="N155" s="86" t="str">
        <f t="shared" ref="N155:N163" si="24"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92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145</v>
      </c>
      <c r="B156" s="5">
        <v>4.0999999999999996</v>
      </c>
      <c r="C156" s="36"/>
      <c r="D156" s="80" t="str">
        <f t="shared" si="22"/>
        <v/>
      </c>
      <c r="E156" s="83"/>
      <c r="F156" s="36"/>
      <c r="G156" s="5">
        <v>10.199999999999999</v>
      </c>
      <c r="H156" s="3"/>
      <c r="I156" s="75" t="str">
        <f t="shared" si="23"/>
        <v/>
      </c>
      <c r="J156" s="79"/>
      <c r="K156" s="3"/>
      <c r="L156" s="5">
        <v>15.5</v>
      </c>
      <c r="M156" s="15"/>
      <c r="N156" s="86" t="str">
        <f t="shared" si="24"/>
        <v/>
      </c>
      <c r="O156" s="92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28" t="s">
        <v>126</v>
      </c>
      <c r="B157" s="5">
        <v>4.3</v>
      </c>
      <c r="C157" s="36"/>
      <c r="D157" s="80" t="str">
        <f t="shared" si="22"/>
        <v/>
      </c>
      <c r="E157" s="83"/>
      <c r="F157" s="36"/>
      <c r="G157" s="5" t="s">
        <v>165</v>
      </c>
      <c r="H157" s="3"/>
      <c r="I157" s="75" t="str">
        <f t="shared" si="23"/>
        <v/>
      </c>
      <c r="J157" s="79"/>
      <c r="K157" s="3"/>
      <c r="L157" s="5">
        <v>14.5</v>
      </c>
      <c r="M157" s="15"/>
      <c r="N157" s="86" t="str">
        <f t="shared" si="24"/>
        <v/>
      </c>
      <c r="O157" s="92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149</v>
      </c>
      <c r="B158" s="5">
        <v>5.2</v>
      </c>
      <c r="C158" s="36"/>
      <c r="D158" s="80" t="str">
        <f t="shared" si="22"/>
        <v/>
      </c>
      <c r="E158" s="83"/>
      <c r="F158" s="36"/>
      <c r="G158" s="5">
        <v>9.8000000000000007</v>
      </c>
      <c r="H158" s="3"/>
      <c r="I158" s="75" t="str">
        <f t="shared" si="23"/>
        <v/>
      </c>
      <c r="J158" s="79"/>
      <c r="K158" s="3"/>
      <c r="L158" s="5">
        <v>13.2</v>
      </c>
      <c r="M158" s="15"/>
      <c r="N158" s="86" t="str">
        <f t="shared" si="24"/>
        <v/>
      </c>
      <c r="O158" s="92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150</v>
      </c>
      <c r="B159" s="5">
        <v>3.2</v>
      </c>
      <c r="C159" s="36"/>
      <c r="D159" s="80" t="str">
        <f t="shared" si="22"/>
        <v/>
      </c>
      <c r="E159" s="83"/>
      <c r="F159" s="36"/>
      <c r="G159" s="5">
        <v>7.6</v>
      </c>
      <c r="H159" s="3"/>
      <c r="I159" s="75" t="str">
        <f t="shared" si="23"/>
        <v/>
      </c>
      <c r="J159" s="79"/>
      <c r="K159" s="3"/>
      <c r="L159" s="5">
        <v>13.3</v>
      </c>
      <c r="M159" s="15"/>
      <c r="N159" s="86" t="str">
        <f t="shared" si="24"/>
        <v/>
      </c>
      <c r="O159" s="92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35">
        <v>996</v>
      </c>
      <c r="B160" s="5">
        <v>3.8</v>
      </c>
      <c r="C160" s="36"/>
      <c r="D160" s="80" t="str">
        <f t="shared" si="22"/>
        <v/>
      </c>
      <c r="E160" s="83"/>
      <c r="F160" s="36"/>
      <c r="G160" s="5">
        <v>8.3000000000000007</v>
      </c>
      <c r="H160" s="3"/>
      <c r="I160" s="75" t="str">
        <f t="shared" si="23"/>
        <v/>
      </c>
      <c r="J160" s="79"/>
      <c r="K160" s="3"/>
      <c r="L160" s="5">
        <v>14.5</v>
      </c>
      <c r="M160" s="15"/>
      <c r="N160" s="86" t="str">
        <f t="shared" si="24"/>
        <v/>
      </c>
      <c r="O160" s="92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151</v>
      </c>
      <c r="B161" s="5">
        <v>5.3</v>
      </c>
      <c r="C161" s="36"/>
      <c r="D161" s="80" t="str">
        <f t="shared" si="22"/>
        <v/>
      </c>
      <c r="E161" s="83"/>
      <c r="F161" s="36"/>
      <c r="G161" s="5">
        <v>11.7</v>
      </c>
      <c r="H161" s="3"/>
      <c r="I161" s="75" t="str">
        <f t="shared" si="23"/>
        <v/>
      </c>
      <c r="J161" s="79"/>
      <c r="K161" s="3"/>
      <c r="L161" s="5">
        <v>14.6</v>
      </c>
      <c r="M161" s="15"/>
      <c r="N161" s="86" t="str">
        <f t="shared" si="24"/>
        <v/>
      </c>
      <c r="O161" s="92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152</v>
      </c>
      <c r="B162" s="5">
        <v>5.9</v>
      </c>
      <c r="C162" s="36"/>
      <c r="D162" s="80" t="str">
        <f t="shared" si="22"/>
        <v/>
      </c>
      <c r="E162" s="83"/>
      <c r="F162" s="36"/>
      <c r="G162" s="5">
        <v>9.3000000000000007</v>
      </c>
      <c r="H162" s="3"/>
      <c r="I162" s="75" t="str">
        <f t="shared" si="23"/>
        <v/>
      </c>
      <c r="J162" s="79"/>
      <c r="K162" s="3"/>
      <c r="L162" s="5">
        <v>14.4</v>
      </c>
      <c r="M162" s="15"/>
      <c r="N162" s="86" t="str">
        <f t="shared" si="24"/>
        <v/>
      </c>
      <c r="O162" s="92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 t="s">
        <v>153</v>
      </c>
      <c r="B163" s="5">
        <v>4.8</v>
      </c>
      <c r="C163" s="36"/>
      <c r="D163" s="80" t="str">
        <f t="shared" si="22"/>
        <v/>
      </c>
      <c r="E163" s="83"/>
      <c r="F163" s="36"/>
      <c r="G163" s="5">
        <v>8.6</v>
      </c>
      <c r="H163" s="3"/>
      <c r="I163" s="75" t="str">
        <f t="shared" si="23"/>
        <v/>
      </c>
      <c r="J163" s="79"/>
      <c r="K163" s="3"/>
      <c r="L163" s="5">
        <v>14.7</v>
      </c>
      <c r="M163" s="15"/>
      <c r="N163" s="86" t="str">
        <f t="shared" si="24"/>
        <v/>
      </c>
      <c r="O163" s="92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255</v>
      </c>
      <c r="B164" s="5">
        <v>2.6</v>
      </c>
      <c r="C164" s="36"/>
      <c r="D164" s="80"/>
      <c r="E164" s="83"/>
      <c r="F164" s="36"/>
      <c r="G164" s="5">
        <v>9.5</v>
      </c>
      <c r="H164" s="3"/>
      <c r="I164" s="75"/>
      <c r="J164" s="79"/>
      <c r="K164" s="3"/>
      <c r="L164" s="5">
        <v>13.5</v>
      </c>
      <c r="M164" s="15"/>
      <c r="N164" s="86"/>
      <c r="O164" s="92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256</v>
      </c>
      <c r="B165" s="5">
        <v>5.4</v>
      </c>
      <c r="C165" s="36"/>
      <c r="D165" s="80"/>
      <c r="E165" s="83"/>
      <c r="F165" s="36"/>
      <c r="G165" s="5">
        <v>11.6</v>
      </c>
      <c r="H165" s="3"/>
      <c r="I165" s="75"/>
      <c r="J165" s="79"/>
      <c r="K165" s="3"/>
      <c r="L165" s="5">
        <v>15.5</v>
      </c>
      <c r="M165" s="15"/>
      <c r="N165" s="86"/>
      <c r="O165" s="92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8" customHeight="1" x14ac:dyDescent="0.2">
      <c r="A166" s="137" t="s">
        <v>155</v>
      </c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54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8" customHeight="1" x14ac:dyDescent="0.2">
      <c r="A167" s="143" t="s">
        <v>163</v>
      </c>
      <c r="B167" s="144"/>
      <c r="C167" s="144"/>
      <c r="D167" s="144"/>
      <c r="E167" s="144"/>
      <c r="F167" s="145"/>
      <c r="G167" s="146" t="s">
        <v>166</v>
      </c>
      <c r="H167" s="147"/>
      <c r="I167" s="143" t="s">
        <v>162</v>
      </c>
      <c r="J167" s="144"/>
      <c r="K167" s="144"/>
      <c r="L167" s="144"/>
      <c r="M167" s="144"/>
      <c r="N167" s="144"/>
      <c r="O167" s="144"/>
      <c r="P167" s="144"/>
      <c r="Q167" s="145"/>
      <c r="R167" s="143" t="s">
        <v>76</v>
      </c>
      <c r="S167" s="144"/>
      <c r="T167" s="144"/>
      <c r="U167" s="144"/>
      <c r="V167" s="144"/>
      <c r="W167" s="144"/>
      <c r="X167" s="144"/>
      <c r="Y167" s="144"/>
      <c r="Z167" s="68" t="s">
        <v>222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140" t="s">
        <v>157</v>
      </c>
      <c r="B168" s="141"/>
      <c r="C168" s="141"/>
      <c r="D168" s="141"/>
      <c r="E168" s="141"/>
      <c r="F168" s="142"/>
      <c r="G168" s="134" t="s">
        <v>181</v>
      </c>
      <c r="H168" s="136"/>
      <c r="I168" s="134">
        <v>177</v>
      </c>
      <c r="J168" s="135"/>
      <c r="K168" s="135"/>
      <c r="L168" s="135"/>
      <c r="M168" s="135"/>
      <c r="N168" s="135"/>
      <c r="O168" s="135"/>
      <c r="P168" s="135"/>
      <c r="Q168" s="136"/>
      <c r="R168" s="132"/>
      <c r="S168" s="133"/>
      <c r="T168" s="133"/>
      <c r="U168" s="133"/>
      <c r="V168" s="133"/>
      <c r="W168" s="133"/>
      <c r="X168" s="133"/>
      <c r="Y168" s="133"/>
      <c r="Z168" s="69" t="str">
        <f>IF(R168="","",IF(AND(R168&gt;1000000),"写错辣!",""))</f>
        <v/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140" t="s">
        <v>156</v>
      </c>
      <c r="B169" s="141"/>
      <c r="C169" s="141"/>
      <c r="D169" s="141"/>
      <c r="E169" s="141"/>
      <c r="F169" s="142"/>
      <c r="G169" s="134" t="s">
        <v>224</v>
      </c>
      <c r="H169" s="136"/>
      <c r="I169" s="134">
        <v>924</v>
      </c>
      <c r="J169" s="135"/>
      <c r="K169" s="135"/>
      <c r="L169" s="135"/>
      <c r="M169" s="135"/>
      <c r="N169" s="135"/>
      <c r="O169" s="135"/>
      <c r="P169" s="135"/>
      <c r="Q169" s="136"/>
      <c r="R169" s="132"/>
      <c r="S169" s="133"/>
      <c r="T169" s="133"/>
      <c r="U169" s="133"/>
      <c r="V169" s="133"/>
      <c r="W169" s="133"/>
      <c r="X169" s="133"/>
      <c r="Y169" s="133"/>
      <c r="Z169" s="69" t="str">
        <f>IF(R169="","",IF(AND(R169=1000000),"趣，椰叶",IF(AND(R169&gt;1000000),"写错辣!",IF(AND(R169&gt;950000,R169&lt;=999999),"好厉害!",""))))</f>
        <v/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140" t="s">
        <v>93</v>
      </c>
      <c r="B170" s="141"/>
      <c r="C170" s="141"/>
      <c r="D170" s="141"/>
      <c r="E170" s="141"/>
      <c r="F170" s="142"/>
      <c r="G170" s="134" t="s">
        <v>168</v>
      </c>
      <c r="H170" s="136"/>
      <c r="I170" s="134">
        <v>720</v>
      </c>
      <c r="J170" s="135"/>
      <c r="K170" s="135"/>
      <c r="L170" s="135"/>
      <c r="M170" s="135"/>
      <c r="N170" s="135"/>
      <c r="O170" s="135"/>
      <c r="P170" s="135"/>
      <c r="Q170" s="136"/>
      <c r="R170" s="132"/>
      <c r="S170" s="133"/>
      <c r="T170" s="133"/>
      <c r="U170" s="133"/>
      <c r="V170" s="133"/>
      <c r="W170" s="133"/>
      <c r="X170" s="133"/>
      <c r="Y170" s="133"/>
      <c r="Z170" s="69" t="str">
        <f>IF(R170="","",IF(AND(R170&gt;1000000),"写错辣!",""))</f>
        <v/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140" t="s">
        <v>158</v>
      </c>
      <c r="B171" s="141"/>
      <c r="C171" s="141"/>
      <c r="D171" s="141"/>
      <c r="E171" s="141"/>
      <c r="F171" s="142"/>
      <c r="G171" s="134" t="s">
        <v>168</v>
      </c>
      <c r="H171" s="136"/>
      <c r="I171" s="134">
        <v>1515</v>
      </c>
      <c r="J171" s="135"/>
      <c r="K171" s="135"/>
      <c r="L171" s="135"/>
      <c r="M171" s="135"/>
      <c r="N171" s="135"/>
      <c r="O171" s="135"/>
      <c r="P171" s="135"/>
      <c r="Q171" s="136"/>
      <c r="R171" s="132"/>
      <c r="S171" s="133"/>
      <c r="T171" s="133"/>
      <c r="U171" s="133"/>
      <c r="V171" s="133"/>
      <c r="W171" s="133"/>
      <c r="X171" s="133"/>
      <c r="Y171" s="133"/>
      <c r="Z171" s="69" t="str">
        <f t="shared" ref="Z171:Z178" si="25">IF(R171="","",IF(AND(R171=1000000),"趣，椰叶",IF(AND(R171&gt;1000000),"写错辣!",IF(AND(R171&gt;950000,R171&lt;=999999),"好厉害!",""))))</f>
        <v/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140" t="s">
        <v>97</v>
      </c>
      <c r="B172" s="141"/>
      <c r="C172" s="141"/>
      <c r="D172" s="141"/>
      <c r="E172" s="141"/>
      <c r="F172" s="142"/>
      <c r="G172" s="134" t="s">
        <v>168</v>
      </c>
      <c r="H172" s="136"/>
      <c r="I172" s="134">
        <v>416</v>
      </c>
      <c r="J172" s="135"/>
      <c r="K172" s="135"/>
      <c r="L172" s="135"/>
      <c r="M172" s="135"/>
      <c r="N172" s="135"/>
      <c r="O172" s="135"/>
      <c r="P172" s="135"/>
      <c r="Q172" s="136"/>
      <c r="R172" s="132"/>
      <c r="S172" s="133"/>
      <c r="T172" s="133"/>
      <c r="U172" s="133"/>
      <c r="V172" s="133"/>
      <c r="W172" s="133"/>
      <c r="X172" s="133"/>
      <c r="Y172" s="133"/>
      <c r="Z172" s="69" t="str">
        <f t="shared" si="25"/>
        <v/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21" customHeight="1" x14ac:dyDescent="0.2">
      <c r="A173" s="140" t="s">
        <v>105</v>
      </c>
      <c r="B173" s="141"/>
      <c r="C173" s="141"/>
      <c r="D173" s="141"/>
      <c r="E173" s="141"/>
      <c r="F173" s="142"/>
      <c r="G173" s="134" t="s">
        <v>170</v>
      </c>
      <c r="H173" s="136"/>
      <c r="I173" s="134">
        <v>564</v>
      </c>
      <c r="J173" s="135"/>
      <c r="K173" s="135"/>
      <c r="L173" s="135"/>
      <c r="M173" s="135"/>
      <c r="N173" s="135"/>
      <c r="O173" s="135"/>
      <c r="P173" s="135"/>
      <c r="Q173" s="136"/>
      <c r="R173" s="132"/>
      <c r="S173" s="133"/>
      <c r="T173" s="133"/>
      <c r="U173" s="133"/>
      <c r="V173" s="133"/>
      <c r="W173" s="133"/>
      <c r="X173" s="133"/>
      <c r="Y173" s="133"/>
      <c r="Z173" s="69" t="str">
        <f t="shared" si="25"/>
        <v/>
      </c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21" customHeight="1" x14ac:dyDescent="0.2">
      <c r="A174" s="140" t="s">
        <v>159</v>
      </c>
      <c r="B174" s="141"/>
      <c r="C174" s="141"/>
      <c r="D174" s="141"/>
      <c r="E174" s="141"/>
      <c r="F174" s="142"/>
      <c r="G174" s="134" t="s">
        <v>171</v>
      </c>
      <c r="H174" s="136"/>
      <c r="I174" s="134">
        <v>2500</v>
      </c>
      <c r="J174" s="135"/>
      <c r="K174" s="135"/>
      <c r="L174" s="135"/>
      <c r="M174" s="135"/>
      <c r="N174" s="135"/>
      <c r="O174" s="135"/>
      <c r="P174" s="135"/>
      <c r="Q174" s="136"/>
      <c r="R174" s="132"/>
      <c r="S174" s="133"/>
      <c r="T174" s="133"/>
      <c r="U174" s="133"/>
      <c r="V174" s="133"/>
      <c r="W174" s="133"/>
      <c r="X174" s="133"/>
      <c r="Y174" s="133"/>
      <c r="Z174" s="69" t="str">
        <f t="shared" si="25"/>
        <v/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40" t="s">
        <v>101</v>
      </c>
      <c r="B175" s="141"/>
      <c r="C175" s="141"/>
      <c r="D175" s="141"/>
      <c r="E175" s="141"/>
      <c r="F175" s="142"/>
      <c r="G175" s="134" t="s">
        <v>169</v>
      </c>
      <c r="H175" s="136"/>
      <c r="I175" s="134">
        <v>906</v>
      </c>
      <c r="J175" s="135"/>
      <c r="K175" s="135"/>
      <c r="L175" s="135"/>
      <c r="M175" s="135"/>
      <c r="N175" s="135"/>
      <c r="O175" s="135"/>
      <c r="P175" s="135"/>
      <c r="Q175" s="136"/>
      <c r="R175" s="132"/>
      <c r="S175" s="133"/>
      <c r="T175" s="133"/>
      <c r="U175" s="133"/>
      <c r="V175" s="133"/>
      <c r="W175" s="133"/>
      <c r="X175" s="133"/>
      <c r="Y175" s="133"/>
      <c r="Z175" s="69" t="str">
        <f t="shared" si="25"/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40" t="s">
        <v>88</v>
      </c>
      <c r="B176" s="141"/>
      <c r="C176" s="141"/>
      <c r="D176" s="141"/>
      <c r="E176" s="141"/>
      <c r="F176" s="142"/>
      <c r="G176" s="134" t="s">
        <v>167</v>
      </c>
      <c r="H176" s="136"/>
      <c r="I176" s="134">
        <v>541</v>
      </c>
      <c r="J176" s="135"/>
      <c r="K176" s="135"/>
      <c r="L176" s="135"/>
      <c r="M176" s="135"/>
      <c r="N176" s="135"/>
      <c r="O176" s="135"/>
      <c r="P176" s="135"/>
      <c r="Q176" s="136"/>
      <c r="R176" s="132"/>
      <c r="S176" s="133"/>
      <c r="T176" s="133"/>
      <c r="U176" s="133"/>
      <c r="V176" s="133"/>
      <c r="W176" s="133"/>
      <c r="X176" s="133"/>
      <c r="Y176" s="133"/>
      <c r="Z176" s="69" t="str">
        <f t="shared" si="25"/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40" t="s">
        <v>160</v>
      </c>
      <c r="B177" s="141"/>
      <c r="C177" s="141"/>
      <c r="D177" s="141"/>
      <c r="E177" s="141"/>
      <c r="F177" s="142"/>
      <c r="G177" s="134" t="s">
        <v>167</v>
      </c>
      <c r="H177" s="136"/>
      <c r="I177" s="134">
        <v>1152</v>
      </c>
      <c r="J177" s="135"/>
      <c r="K177" s="135"/>
      <c r="L177" s="135"/>
      <c r="M177" s="135"/>
      <c r="N177" s="135"/>
      <c r="O177" s="135"/>
      <c r="P177" s="135"/>
      <c r="Q177" s="136"/>
      <c r="R177" s="132"/>
      <c r="S177" s="133"/>
      <c r="T177" s="133"/>
      <c r="U177" s="133"/>
      <c r="V177" s="133"/>
      <c r="W177" s="133"/>
      <c r="X177" s="133"/>
      <c r="Y177" s="133"/>
      <c r="Z177" s="69" t="str">
        <f t="shared" si="25"/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40" t="s">
        <v>161</v>
      </c>
      <c r="B178" s="141"/>
      <c r="C178" s="141"/>
      <c r="D178" s="141"/>
      <c r="E178" s="141"/>
      <c r="F178" s="142"/>
      <c r="G178" s="134" t="s">
        <v>167</v>
      </c>
      <c r="H178" s="136"/>
      <c r="I178" s="134">
        <v>4000</v>
      </c>
      <c r="J178" s="135"/>
      <c r="K178" s="135"/>
      <c r="L178" s="135"/>
      <c r="M178" s="135"/>
      <c r="N178" s="135"/>
      <c r="O178" s="135"/>
      <c r="P178" s="135"/>
      <c r="Q178" s="136"/>
      <c r="R178" s="132"/>
      <c r="S178" s="133"/>
      <c r="T178" s="133"/>
      <c r="U178" s="133"/>
      <c r="V178" s="133"/>
      <c r="W178" s="133"/>
      <c r="X178" s="133"/>
      <c r="Y178" s="133"/>
      <c r="Z178" s="69" t="str">
        <f t="shared" si="25"/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</sheetData>
  <mergeCells count="72">
    <mergeCell ref="A93:Z93"/>
    <mergeCell ref="I167:Q167"/>
    <mergeCell ref="A166:Z166"/>
    <mergeCell ref="G173:H173"/>
    <mergeCell ref="G171:H171"/>
    <mergeCell ref="R167:Y167"/>
    <mergeCell ref="R168:Y168"/>
    <mergeCell ref="A35:Z35"/>
    <mergeCell ref="A27:Z27"/>
    <mergeCell ref="A21:Z21"/>
    <mergeCell ref="A62:Z62"/>
    <mergeCell ref="A49:Z49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178:F178"/>
    <mergeCell ref="A55:Z55"/>
    <mergeCell ref="A42:Z42"/>
    <mergeCell ref="A78:Z78"/>
    <mergeCell ref="A68:Z68"/>
    <mergeCell ref="A72:Z72"/>
    <mergeCell ref="A83:Z83"/>
    <mergeCell ref="A87:Z87"/>
    <mergeCell ref="A167:F167"/>
    <mergeCell ref="G167:H167"/>
    <mergeCell ref="G168:H168"/>
    <mergeCell ref="G170:H170"/>
    <mergeCell ref="I168:Q168"/>
    <mergeCell ref="I170:Q170"/>
    <mergeCell ref="A169:F169"/>
    <mergeCell ref="A172:F172"/>
    <mergeCell ref="I178:Q178"/>
    <mergeCell ref="G174:H174"/>
    <mergeCell ref="G175:H175"/>
    <mergeCell ref="G176:H176"/>
    <mergeCell ref="G177:H177"/>
    <mergeCell ref="G178:H178"/>
    <mergeCell ref="R178:Y178"/>
    <mergeCell ref="A99:Z99"/>
    <mergeCell ref="I174:Q174"/>
    <mergeCell ref="I175:Q175"/>
    <mergeCell ref="I176:Q176"/>
    <mergeCell ref="I177:Q177"/>
    <mergeCell ref="A174:F174"/>
    <mergeCell ref="A175:F175"/>
    <mergeCell ref="A176:F176"/>
    <mergeCell ref="A177:F177"/>
    <mergeCell ref="A173:F173"/>
    <mergeCell ref="A168:F168"/>
    <mergeCell ref="A170:F170"/>
    <mergeCell ref="A171:F171"/>
    <mergeCell ref="G172:H172"/>
    <mergeCell ref="G169:H169"/>
    <mergeCell ref="R176:Y176"/>
    <mergeCell ref="R177:Y177"/>
    <mergeCell ref="I169:Q169"/>
    <mergeCell ref="I172:Q172"/>
    <mergeCell ref="I173:Q173"/>
    <mergeCell ref="I171:Q171"/>
    <mergeCell ref="R170:Y170"/>
    <mergeCell ref="R171:Y171"/>
    <mergeCell ref="R172:Y172"/>
    <mergeCell ref="R173:Y173"/>
    <mergeCell ref="R169:Y169"/>
    <mergeCell ref="R174:Y174"/>
    <mergeCell ref="R175:Y17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69:Z1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56" t="s">
        <v>173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71"/>
      <c r="AB1" s="71"/>
      <c r="AC1" s="71"/>
      <c r="AD1" s="71"/>
      <c r="AE1" s="71"/>
      <c r="AF1" s="71"/>
      <c r="AG1" s="71"/>
    </row>
    <row r="2" spans="1:33" ht="14.25" customHeight="1" x14ac:dyDescent="0.2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71"/>
      <c r="AB2" s="71"/>
      <c r="AC2" s="71"/>
      <c r="AD2" s="71"/>
      <c r="AE2" s="71"/>
      <c r="AF2" s="71"/>
      <c r="AG2" s="71"/>
    </row>
    <row r="3" spans="1:33" ht="14.25" customHeight="1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71"/>
      <c r="AB3" s="71"/>
      <c r="AC3" s="71"/>
      <c r="AD3" s="71"/>
      <c r="AE3" s="71"/>
      <c r="AF3" s="71"/>
      <c r="AG3" s="71"/>
    </row>
    <row r="4" spans="1:33" ht="14.25" customHeight="1" x14ac:dyDescent="0.2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71"/>
      <c r="AB4" s="71"/>
      <c r="AC4" s="71"/>
      <c r="AD4" s="71"/>
      <c r="AE4" s="71"/>
      <c r="AF4" s="71"/>
      <c r="AG4" s="71"/>
    </row>
    <row r="5" spans="1:33" ht="14.25" customHeight="1" x14ac:dyDescent="0.2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71"/>
      <c r="AB5" s="71"/>
      <c r="AC5" s="71"/>
      <c r="AD5" s="71"/>
      <c r="AE5" s="71"/>
      <c r="AF5" s="71"/>
      <c r="AG5" s="71"/>
    </row>
    <row r="6" spans="1:33" ht="14.25" customHeight="1" x14ac:dyDescent="0.2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71"/>
      <c r="AB6" s="71"/>
      <c r="AC6" s="71"/>
      <c r="AD6" s="71"/>
      <c r="AE6" s="71"/>
      <c r="AF6" s="71"/>
      <c r="AG6" s="71"/>
    </row>
    <row r="7" spans="1:33" ht="14.25" customHeight="1" x14ac:dyDescent="0.2">
      <c r="C7" s="157" t="s">
        <v>179</v>
      </c>
      <c r="D7" s="157"/>
      <c r="E7" s="158"/>
      <c r="F7" s="71"/>
      <c r="G7" s="71"/>
      <c r="H7" s="71"/>
      <c r="I7" s="159" t="s">
        <v>175</v>
      </c>
      <c r="J7" s="159"/>
      <c r="K7" s="159"/>
      <c r="L7" s="71"/>
      <c r="M7" s="159" t="s">
        <v>227</v>
      </c>
      <c r="N7" s="169"/>
      <c r="O7" s="71"/>
      <c r="P7" s="159" t="s">
        <v>194</v>
      </c>
      <c r="Q7" s="159"/>
      <c r="R7" s="159"/>
      <c r="S7" s="159"/>
      <c r="T7" s="159"/>
      <c r="U7" s="159"/>
      <c r="V7" s="159"/>
      <c r="W7" s="159"/>
      <c r="X7" s="71"/>
      <c r="Y7" s="71"/>
      <c r="Z7" s="71"/>
      <c r="AA7" s="71"/>
      <c r="AB7" s="71"/>
      <c r="AC7" s="71"/>
      <c r="AD7" s="71"/>
      <c r="AE7" s="71"/>
      <c r="AF7" s="71"/>
      <c r="AG7" s="71"/>
    </row>
    <row r="8" spans="1:33" ht="14.25" customHeight="1" x14ac:dyDescent="0.2">
      <c r="C8" s="158"/>
      <c r="D8" s="158"/>
      <c r="E8" s="158"/>
      <c r="F8" s="71"/>
      <c r="G8" s="71"/>
      <c r="H8" s="71"/>
      <c r="I8" s="159"/>
      <c r="J8" s="159"/>
      <c r="K8" s="159"/>
      <c r="L8" s="71"/>
      <c r="M8" s="169"/>
      <c r="N8" s="169"/>
      <c r="O8" s="71"/>
      <c r="P8" s="159"/>
      <c r="Q8" s="159"/>
      <c r="R8" s="159"/>
      <c r="S8" s="159"/>
      <c r="T8" s="159"/>
      <c r="U8" s="159"/>
      <c r="V8" s="159"/>
      <c r="W8" s="159"/>
      <c r="X8" s="71"/>
      <c r="Y8" s="71"/>
      <c r="Z8" s="71"/>
      <c r="AA8" s="71"/>
      <c r="AB8" s="71"/>
      <c r="AC8" s="71"/>
      <c r="AD8" s="71"/>
      <c r="AE8" s="71"/>
      <c r="AF8" s="71"/>
      <c r="AG8" s="71"/>
    </row>
    <row r="9" spans="1:33" ht="14.25" customHeight="1" x14ac:dyDescent="0.2">
      <c r="C9" s="158"/>
      <c r="D9" s="158"/>
      <c r="E9" s="158"/>
      <c r="F9" s="71"/>
      <c r="G9" s="71"/>
      <c r="H9" s="71"/>
      <c r="I9" s="159"/>
      <c r="J9" s="159"/>
      <c r="K9" s="159"/>
      <c r="L9" s="71"/>
      <c r="M9" s="169"/>
      <c r="N9" s="169"/>
      <c r="O9" s="71"/>
      <c r="P9" s="159"/>
      <c r="Q9" s="159"/>
      <c r="R9" s="159"/>
      <c r="S9" s="159"/>
      <c r="T9" s="159"/>
      <c r="U9" s="159"/>
      <c r="V9" s="159"/>
      <c r="W9" s="159"/>
      <c r="X9" s="71"/>
      <c r="Y9" s="71"/>
      <c r="Z9" s="166"/>
      <c r="AA9" s="166"/>
      <c r="AB9" s="166"/>
      <c r="AC9" s="166"/>
      <c r="AD9" s="166"/>
      <c r="AE9" s="71"/>
      <c r="AF9" s="71"/>
      <c r="AG9" s="71"/>
    </row>
    <row r="10" spans="1:33" ht="33" customHeight="1" x14ac:dyDescent="0.2">
      <c r="C10" s="49" t="s">
        <v>176</v>
      </c>
      <c r="D10" s="49" t="s">
        <v>178</v>
      </c>
      <c r="E10" s="49" t="s">
        <v>77</v>
      </c>
      <c r="F10" s="71"/>
      <c r="G10" s="71"/>
      <c r="H10" s="71"/>
      <c r="I10" s="159"/>
      <c r="J10" s="159"/>
      <c r="K10" s="159"/>
      <c r="L10" s="71"/>
      <c r="M10" s="169"/>
      <c r="N10" s="169"/>
      <c r="O10" s="71"/>
      <c r="P10" s="159"/>
      <c r="Q10" s="159"/>
      <c r="R10" s="159"/>
      <c r="S10" s="159"/>
      <c r="T10" s="159"/>
      <c r="U10" s="159"/>
      <c r="V10" s="159"/>
      <c r="W10" s="159"/>
      <c r="X10" s="71"/>
      <c r="Y10" s="71"/>
      <c r="Z10" s="166"/>
      <c r="AA10" s="166"/>
      <c r="AB10" s="166"/>
      <c r="AC10" s="166"/>
      <c r="AD10" s="166"/>
      <c r="AE10" s="71"/>
      <c r="AF10" s="71"/>
      <c r="AG10" s="71"/>
    </row>
    <row r="11" spans="1:33" ht="17.45" customHeight="1" x14ac:dyDescent="0.2">
      <c r="C11" s="9" t="s">
        <v>8</v>
      </c>
      <c r="D11" s="4" t="s">
        <v>3</v>
      </c>
      <c r="E11" s="53">
        <f>总览!F6</f>
        <v>0</v>
      </c>
      <c r="F11" s="160"/>
      <c r="G11" s="161"/>
      <c r="H11" s="162"/>
      <c r="I11" s="51">
        <f>LARGE(E11:E25,1)</f>
        <v>0</v>
      </c>
      <c r="L11" s="71"/>
      <c r="M11" s="170" t="s">
        <v>228</v>
      </c>
      <c r="N11" s="165">
        <f ca="1">RANDBETWEEN(1,5)</f>
        <v>5</v>
      </c>
      <c r="O11" s="71"/>
      <c r="P11" s="167">
        <f ca="1">NOW()</f>
        <v>44742.374981828703</v>
      </c>
      <c r="Q11" s="167"/>
      <c r="R11" s="167"/>
      <c r="S11" s="167"/>
      <c r="T11" s="167"/>
      <c r="U11" s="167"/>
      <c r="V11" s="167"/>
      <c r="W11" s="167"/>
      <c r="X11" s="71"/>
      <c r="Y11" s="71"/>
      <c r="Z11" s="166"/>
      <c r="AA11" s="166"/>
      <c r="AB11" s="166"/>
      <c r="AC11" s="166"/>
      <c r="AD11" s="166"/>
      <c r="AE11" s="71"/>
      <c r="AF11" s="71"/>
      <c r="AG11" s="71"/>
    </row>
    <row r="12" spans="1:33" ht="17.45" customHeight="1" x14ac:dyDescent="0.2">
      <c r="C12" s="10" t="s">
        <v>11</v>
      </c>
      <c r="D12" s="4" t="s">
        <v>3</v>
      </c>
      <c r="E12" s="53">
        <f>总览!F7</f>
        <v>0</v>
      </c>
      <c r="F12" s="160"/>
      <c r="G12" s="161"/>
      <c r="H12" s="162"/>
      <c r="I12" s="51">
        <f>LARGE(E11:E25,2)</f>
        <v>0</v>
      </c>
      <c r="L12" s="71"/>
      <c r="M12" s="168"/>
      <c r="N12" s="165"/>
      <c r="O12" s="71"/>
      <c r="P12" s="163" t="s">
        <v>195</v>
      </c>
      <c r="Q12" s="163"/>
      <c r="R12" s="163"/>
      <c r="S12" s="163"/>
      <c r="T12" s="163" t="s">
        <v>202</v>
      </c>
      <c r="U12" s="163"/>
      <c r="V12" s="163"/>
      <c r="W12" s="163"/>
      <c r="X12" s="71"/>
      <c r="Y12" s="71"/>
      <c r="Z12" s="166"/>
      <c r="AA12" s="166"/>
      <c r="AB12" s="166"/>
      <c r="AC12" s="166"/>
      <c r="AD12" s="166"/>
      <c r="AE12" s="71"/>
      <c r="AF12" s="71"/>
      <c r="AG12" s="71"/>
    </row>
    <row r="13" spans="1:33" ht="17.45" customHeight="1" x14ac:dyDescent="0.2">
      <c r="C13" s="9" t="s">
        <v>10</v>
      </c>
      <c r="D13" s="4" t="s">
        <v>3</v>
      </c>
      <c r="E13" s="53">
        <f>总览!F8</f>
        <v>0</v>
      </c>
      <c r="F13" s="71"/>
      <c r="G13" s="71"/>
      <c r="H13" s="71"/>
      <c r="I13" s="51">
        <f>LARGE(E11:E25,3)</f>
        <v>0</v>
      </c>
      <c r="L13" s="71"/>
      <c r="M13" s="168"/>
      <c r="N13" s="165"/>
      <c r="O13" s="71"/>
      <c r="P13" s="164"/>
      <c r="Q13" s="164"/>
      <c r="R13" s="164"/>
      <c r="S13" s="164"/>
      <c r="T13" s="164"/>
      <c r="U13" s="164"/>
      <c r="V13" s="164"/>
      <c r="W13" s="164"/>
      <c r="X13" s="71"/>
      <c r="Y13" s="71"/>
      <c r="Z13" s="166"/>
      <c r="AA13" s="166"/>
      <c r="AB13" s="166"/>
      <c r="AC13" s="166"/>
      <c r="AD13" s="166"/>
      <c r="AE13" s="71"/>
      <c r="AF13" s="71"/>
      <c r="AG13" s="71"/>
    </row>
    <row r="14" spans="1:33" ht="17.45" customHeight="1" x14ac:dyDescent="0.2">
      <c r="C14" s="9" t="s">
        <v>12</v>
      </c>
      <c r="D14" s="4" t="s">
        <v>3</v>
      </c>
      <c r="E14" s="53">
        <f>总览!F9</f>
        <v>0</v>
      </c>
      <c r="F14" s="160"/>
      <c r="G14" s="161"/>
      <c r="H14" s="71"/>
      <c r="I14" s="51">
        <f>LARGE(E11:E25,4)</f>
        <v>0</v>
      </c>
      <c r="L14" s="71"/>
      <c r="M14" s="71"/>
      <c r="N14" s="71"/>
      <c r="O14" s="71"/>
      <c r="P14" s="168" t="s">
        <v>199</v>
      </c>
      <c r="Q14" s="165">
        <f ca="1">YEAR(P11)</f>
        <v>2022</v>
      </c>
      <c r="R14" s="165"/>
      <c r="S14" s="165"/>
      <c r="T14" s="165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早上好</v>
      </c>
      <c r="U14" s="165"/>
      <c r="V14" s="165"/>
      <c r="W14" s="165"/>
      <c r="X14" s="71"/>
      <c r="Y14" s="71"/>
      <c r="Z14" s="72"/>
      <c r="AA14" s="72"/>
      <c r="AB14" s="72"/>
      <c r="AC14" s="72"/>
      <c r="AD14" s="72"/>
      <c r="AE14" s="71"/>
      <c r="AF14" s="71"/>
      <c r="AG14" s="71"/>
    </row>
    <row r="15" spans="1:33" ht="17.45" customHeight="1" x14ac:dyDescent="0.2">
      <c r="C15" s="11" t="s">
        <v>13</v>
      </c>
      <c r="D15" s="4" t="s">
        <v>3</v>
      </c>
      <c r="E15" s="53">
        <f>总览!F10</f>
        <v>0</v>
      </c>
      <c r="F15" s="71"/>
      <c r="G15" s="71"/>
      <c r="H15" s="71"/>
      <c r="I15" s="51">
        <f>LARGE(E11:E25,5)</f>
        <v>0</v>
      </c>
      <c r="L15" s="71"/>
      <c r="M15" s="71"/>
      <c r="N15" s="71"/>
      <c r="O15" s="71"/>
      <c r="P15" s="168"/>
      <c r="Q15" s="165"/>
      <c r="R15" s="165"/>
      <c r="S15" s="165"/>
      <c r="T15" s="165"/>
      <c r="U15" s="165"/>
      <c r="V15" s="165"/>
      <c r="W15" s="165"/>
      <c r="X15" s="71"/>
      <c r="Y15" s="71"/>
      <c r="Z15" s="72"/>
      <c r="AA15" s="72"/>
      <c r="AB15" s="72"/>
      <c r="AC15" s="72"/>
      <c r="AD15" s="72"/>
      <c r="AE15" s="71"/>
      <c r="AF15" s="71"/>
      <c r="AG15" s="71"/>
    </row>
    <row r="16" spans="1:33" ht="17.45" customHeight="1" x14ac:dyDescent="0.2">
      <c r="C16" s="9" t="s">
        <v>14</v>
      </c>
      <c r="D16" s="4" t="s">
        <v>3</v>
      </c>
      <c r="E16" s="53">
        <f>总览!F11</f>
        <v>0</v>
      </c>
      <c r="F16" s="71"/>
      <c r="G16" s="71"/>
      <c r="H16" s="71"/>
      <c r="I16" s="51">
        <f>LARGE(E11:E25,6)</f>
        <v>0</v>
      </c>
      <c r="L16" s="71"/>
      <c r="M16" s="71"/>
      <c r="N16" s="71"/>
      <c r="O16" s="71"/>
      <c r="P16" s="168" t="s">
        <v>200</v>
      </c>
      <c r="Q16" s="172">
        <f ca="1">MONTH(P11)</f>
        <v>6</v>
      </c>
      <c r="R16" s="172"/>
      <c r="S16" s="172"/>
      <c r="T16" s="165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Morning</v>
      </c>
      <c r="U16" s="165"/>
      <c r="V16" s="165"/>
      <c r="W16" s="165"/>
      <c r="X16" s="71"/>
      <c r="Y16" s="71"/>
      <c r="Z16" s="72"/>
      <c r="AA16" s="166"/>
      <c r="AB16" s="166"/>
      <c r="AC16" s="166"/>
      <c r="AD16" s="72"/>
      <c r="AE16" s="71"/>
      <c r="AF16" s="71"/>
      <c r="AG16" s="71"/>
    </row>
    <row r="17" spans="3:33" ht="17.45" customHeight="1" x14ac:dyDescent="0.2">
      <c r="C17" s="9" t="s">
        <v>15</v>
      </c>
      <c r="D17" s="4" t="s">
        <v>3</v>
      </c>
      <c r="E17" s="53">
        <f>总览!F12</f>
        <v>0</v>
      </c>
      <c r="F17" s="71"/>
      <c r="G17" s="71"/>
      <c r="H17" s="71"/>
      <c r="I17" s="51">
        <f>LARGE(E11:E25,7)</f>
        <v>0</v>
      </c>
      <c r="L17" s="71"/>
      <c r="M17" s="71"/>
      <c r="N17" s="71"/>
      <c r="O17" s="71"/>
      <c r="P17" s="168"/>
      <c r="Q17" s="172"/>
      <c r="R17" s="172"/>
      <c r="S17" s="172"/>
      <c r="T17" s="165"/>
      <c r="U17" s="165"/>
      <c r="V17" s="165"/>
      <c r="W17" s="165"/>
      <c r="X17" s="71"/>
      <c r="Y17" s="71"/>
      <c r="Z17" s="72"/>
      <c r="AA17" s="72"/>
      <c r="AB17" s="72"/>
      <c r="AC17" s="72"/>
      <c r="AD17" s="72"/>
      <c r="AE17" s="71"/>
      <c r="AF17" s="71"/>
      <c r="AG17" s="71"/>
    </row>
    <row r="18" spans="3:33" ht="17.45" customHeight="1" x14ac:dyDescent="0.2">
      <c r="C18" s="9" t="s">
        <v>16</v>
      </c>
      <c r="D18" s="4" t="s">
        <v>3</v>
      </c>
      <c r="E18" s="53">
        <f>总览!F13</f>
        <v>0</v>
      </c>
      <c r="F18" s="71"/>
      <c r="G18" s="71"/>
      <c r="H18" s="71"/>
      <c r="I18" s="51">
        <f>LARGE(E17:E31,2)</f>
        <v>0</v>
      </c>
      <c r="L18" s="71"/>
      <c r="M18" s="71"/>
      <c r="N18" s="71"/>
      <c r="O18" s="71"/>
      <c r="P18" s="168" t="s">
        <v>201</v>
      </c>
      <c r="Q18" s="172">
        <f ca="1">DAY(P11)</f>
        <v>30</v>
      </c>
      <c r="R18" s="172"/>
      <c r="S18" s="172"/>
      <c r="T18" s="71"/>
      <c r="U18" s="71"/>
      <c r="V18" s="71"/>
      <c r="W18" s="71"/>
      <c r="X18" s="71"/>
      <c r="Y18" s="71"/>
      <c r="Z18" s="72"/>
      <c r="AA18" s="72"/>
      <c r="AB18" s="72"/>
      <c r="AC18" s="72"/>
      <c r="AD18" s="72"/>
      <c r="AE18" s="71"/>
      <c r="AF18" s="71"/>
      <c r="AG18" s="71"/>
    </row>
    <row r="19" spans="3:33" ht="17.45" customHeight="1" x14ac:dyDescent="0.2">
      <c r="C19" s="9" t="s">
        <v>17</v>
      </c>
      <c r="D19" s="4" t="s">
        <v>3</v>
      </c>
      <c r="E19" s="53">
        <f>总览!F14</f>
        <v>0</v>
      </c>
      <c r="F19" s="71"/>
      <c r="G19" s="71"/>
      <c r="H19" s="71"/>
      <c r="I19" s="51">
        <f t="shared" ref="I19" si="0">LARGE(E17:E31,3)</f>
        <v>0</v>
      </c>
      <c r="L19" s="71"/>
      <c r="M19" s="71"/>
      <c r="N19" s="71"/>
      <c r="O19" s="71"/>
      <c r="P19" s="168"/>
      <c r="Q19" s="172"/>
      <c r="R19" s="172"/>
      <c r="S19" s="172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</row>
    <row r="20" spans="3:33" ht="17.45" customHeight="1" x14ac:dyDescent="0.2">
      <c r="C20" s="12" t="s">
        <v>18</v>
      </c>
      <c r="D20" s="4" t="s">
        <v>3</v>
      </c>
      <c r="E20" s="53">
        <f>总览!F15</f>
        <v>0</v>
      </c>
      <c r="F20" s="71"/>
      <c r="G20" s="71"/>
      <c r="H20" s="71"/>
      <c r="I20" s="51">
        <f t="shared" ref="I20" si="1">LARGE(E17:E31,4)</f>
        <v>0</v>
      </c>
      <c r="L20" s="71"/>
      <c r="M20" s="71"/>
      <c r="N20" s="71"/>
      <c r="O20" s="71"/>
      <c r="P20" s="168" t="s">
        <v>196</v>
      </c>
      <c r="Q20" s="172">
        <f ca="1">HOUR(P11)</f>
        <v>8</v>
      </c>
      <c r="R20" s="172"/>
      <c r="S20" s="172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</row>
    <row r="21" spans="3:33" ht="17.45" customHeight="1" x14ac:dyDescent="0.2">
      <c r="C21" s="9" t="s">
        <v>19</v>
      </c>
      <c r="D21" s="4" t="s">
        <v>3</v>
      </c>
      <c r="E21" s="53">
        <f>总览!F16</f>
        <v>0</v>
      </c>
      <c r="F21" s="71"/>
      <c r="G21" s="71"/>
      <c r="H21" s="71"/>
      <c r="I21" s="51">
        <f t="shared" ref="I21" si="2">LARGE(E17:E31,5)</f>
        <v>0</v>
      </c>
      <c r="L21" s="71"/>
      <c r="M21" s="71"/>
      <c r="N21" s="71"/>
      <c r="O21" s="71"/>
      <c r="P21" s="168"/>
      <c r="Q21" s="172"/>
      <c r="R21" s="172"/>
      <c r="S21" s="172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</row>
    <row r="22" spans="3:33" ht="17.45" customHeight="1" x14ac:dyDescent="0.2">
      <c r="C22" s="9" t="s">
        <v>20</v>
      </c>
      <c r="D22" s="4" t="s">
        <v>3</v>
      </c>
      <c r="E22" s="53">
        <f>总览!F17</f>
        <v>0</v>
      </c>
      <c r="F22" s="71"/>
      <c r="G22" s="71"/>
      <c r="H22" s="71"/>
      <c r="I22" s="51">
        <f t="shared" ref="I22" si="3">LARGE(E17:E31,6)</f>
        <v>0</v>
      </c>
      <c r="L22" s="71"/>
      <c r="M22" s="71"/>
      <c r="N22" s="71"/>
      <c r="O22" s="71"/>
      <c r="P22" s="168" t="s">
        <v>197</v>
      </c>
      <c r="Q22" s="172">
        <f ca="1">MINUTE(P11)</f>
        <v>59</v>
      </c>
      <c r="R22" s="172"/>
      <c r="S22" s="172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</row>
    <row r="23" spans="3:33" ht="17.45" customHeight="1" x14ac:dyDescent="0.2">
      <c r="C23" s="9" t="s">
        <v>21</v>
      </c>
      <c r="D23" s="4" t="s">
        <v>3</v>
      </c>
      <c r="E23" s="53">
        <f>总览!F18</f>
        <v>0</v>
      </c>
      <c r="F23" s="71"/>
      <c r="G23" s="71"/>
      <c r="H23" s="71"/>
      <c r="I23" s="51">
        <f t="shared" ref="I23" si="4">LARGE(E23:E37,1)</f>
        <v>0</v>
      </c>
      <c r="L23" s="71"/>
      <c r="M23" s="71"/>
      <c r="N23" s="71"/>
      <c r="O23" s="71"/>
      <c r="P23" s="168"/>
      <c r="Q23" s="172"/>
      <c r="R23" s="172"/>
      <c r="S23" s="172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</row>
    <row r="24" spans="3:33" ht="17.45" customHeight="1" x14ac:dyDescent="0.2">
      <c r="C24" s="9" t="s">
        <v>22</v>
      </c>
      <c r="D24" s="4" t="s">
        <v>3</v>
      </c>
      <c r="E24" s="53">
        <f>总览!F19</f>
        <v>0</v>
      </c>
      <c r="F24" s="71"/>
      <c r="G24" s="71"/>
      <c r="H24" s="71"/>
      <c r="I24" s="51">
        <f t="shared" ref="I24" si="5">LARGE(E23:E37,2)</f>
        <v>0</v>
      </c>
      <c r="L24" s="71"/>
      <c r="M24" s="71"/>
      <c r="N24" s="71"/>
      <c r="O24" s="71"/>
      <c r="P24" s="168" t="s">
        <v>198</v>
      </c>
      <c r="Q24" s="172">
        <f ca="1">SECOND(P11)</f>
        <v>58</v>
      </c>
      <c r="R24" s="172"/>
      <c r="S24" s="172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</row>
    <row r="25" spans="3:33" ht="17.45" customHeight="1" x14ac:dyDescent="0.2">
      <c r="C25" s="13" t="s">
        <v>23</v>
      </c>
      <c r="D25" s="4" t="s">
        <v>3</v>
      </c>
      <c r="E25" s="53">
        <f>总览!F20</f>
        <v>0</v>
      </c>
      <c r="F25" s="71"/>
      <c r="G25" s="71"/>
      <c r="H25" s="71"/>
      <c r="I25" s="51">
        <f t="shared" ref="I25" si="6">LARGE(E23:E37,3)</f>
        <v>0</v>
      </c>
      <c r="L25" s="71"/>
      <c r="M25" s="71"/>
      <c r="N25" s="71"/>
      <c r="O25" s="71"/>
      <c r="P25" s="168"/>
      <c r="Q25" s="172"/>
      <c r="R25" s="172"/>
      <c r="S25" s="172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</row>
    <row r="26" spans="3:33" ht="17.45" customHeight="1" x14ac:dyDescent="0.2">
      <c r="C26" s="9" t="s">
        <v>8</v>
      </c>
      <c r="D26" s="4" t="s">
        <v>4</v>
      </c>
      <c r="E26" s="53">
        <f>总览!K6</f>
        <v>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</row>
    <row r="27" spans="3:33" ht="17.45" customHeight="1" x14ac:dyDescent="0.2">
      <c r="C27" s="10" t="s">
        <v>11</v>
      </c>
      <c r="D27" s="4" t="s">
        <v>4</v>
      </c>
      <c r="E27" s="53">
        <f>总览!K7</f>
        <v>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55" t="s">
        <v>243</v>
      </c>
      <c r="AA27" s="155"/>
      <c r="AB27" s="155"/>
      <c r="AC27" s="155"/>
      <c r="AD27" s="155"/>
      <c r="AE27" s="71"/>
      <c r="AF27" s="71"/>
      <c r="AG27" s="71"/>
    </row>
    <row r="28" spans="3:33" ht="17.45" customHeight="1" x14ac:dyDescent="0.2">
      <c r="C28" s="9" t="s">
        <v>10</v>
      </c>
      <c r="D28" s="4" t="s">
        <v>4</v>
      </c>
      <c r="E28" s="53">
        <f>总览!K8</f>
        <v>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159" t="s">
        <v>229</v>
      </c>
      <c r="Q28" s="159"/>
      <c r="R28" s="159"/>
      <c r="S28" s="159"/>
      <c r="T28" s="159"/>
      <c r="U28" s="159"/>
      <c r="V28" s="159"/>
      <c r="W28" s="159"/>
      <c r="X28" s="71"/>
      <c r="Y28" s="71"/>
      <c r="Z28" s="155"/>
      <c r="AA28" s="155"/>
      <c r="AB28" s="155"/>
      <c r="AC28" s="155"/>
      <c r="AD28" s="155"/>
      <c r="AE28" s="71"/>
      <c r="AF28" s="71"/>
      <c r="AG28" s="71"/>
    </row>
    <row r="29" spans="3:33" ht="17.45" customHeight="1" x14ac:dyDescent="0.2">
      <c r="C29" s="9" t="s">
        <v>12</v>
      </c>
      <c r="D29" s="4" t="s">
        <v>4</v>
      </c>
      <c r="E29" s="53">
        <f>总览!K9</f>
        <v>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159"/>
      <c r="Q29" s="159"/>
      <c r="R29" s="159"/>
      <c r="S29" s="159"/>
      <c r="T29" s="159"/>
      <c r="U29" s="159"/>
      <c r="V29" s="159"/>
      <c r="W29" s="159"/>
      <c r="X29" s="71"/>
      <c r="Y29" s="71"/>
      <c r="Z29" s="178" t="s">
        <v>242</v>
      </c>
      <c r="AA29" s="179"/>
      <c r="AB29" s="179"/>
      <c r="AC29" s="179"/>
      <c r="AD29" s="179"/>
      <c r="AE29" s="71"/>
      <c r="AF29" s="71"/>
      <c r="AG29" s="71"/>
    </row>
    <row r="30" spans="3:33" ht="17.45" customHeight="1" x14ac:dyDescent="0.2">
      <c r="C30" s="11" t="s">
        <v>13</v>
      </c>
      <c r="D30" s="4" t="s">
        <v>4</v>
      </c>
      <c r="E30" s="53">
        <f>总览!K10</f>
        <v>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159"/>
      <c r="Q30" s="159"/>
      <c r="R30" s="159"/>
      <c r="S30" s="159"/>
      <c r="T30" s="159"/>
      <c r="U30" s="159"/>
      <c r="V30" s="159"/>
      <c r="W30" s="159"/>
      <c r="X30" s="71"/>
      <c r="Y30" s="71"/>
      <c r="Z30" s="179"/>
      <c r="AA30" s="179"/>
      <c r="AB30" s="179"/>
      <c r="AC30" s="179"/>
      <c r="AD30" s="179"/>
      <c r="AE30" s="71"/>
      <c r="AF30" s="71"/>
      <c r="AG30" s="71"/>
    </row>
    <row r="31" spans="3:33" ht="17.45" customHeight="1" x14ac:dyDescent="0.2">
      <c r="C31" s="9" t="s">
        <v>14</v>
      </c>
      <c r="D31" s="4" t="s">
        <v>4</v>
      </c>
      <c r="E31" s="53">
        <f>总览!K11</f>
        <v>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159"/>
      <c r="Q31" s="159"/>
      <c r="R31" s="159"/>
      <c r="S31" s="159"/>
      <c r="T31" s="159"/>
      <c r="U31" s="159"/>
      <c r="V31" s="159"/>
      <c r="W31" s="159"/>
      <c r="X31" s="71"/>
      <c r="Y31" s="71"/>
      <c r="Z31" s="179"/>
      <c r="AA31" s="179"/>
      <c r="AB31" s="179"/>
      <c r="AC31" s="179"/>
      <c r="AD31" s="179"/>
      <c r="AE31" s="71"/>
      <c r="AF31" s="71"/>
      <c r="AG31" s="71"/>
    </row>
    <row r="32" spans="3:33" ht="17.45" customHeight="1" x14ac:dyDescent="0.2">
      <c r="C32" s="9" t="s">
        <v>15</v>
      </c>
      <c r="D32" s="4" t="s">
        <v>4</v>
      </c>
      <c r="E32" s="53">
        <f>总览!K12</f>
        <v>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159"/>
      <c r="Q32" s="159"/>
      <c r="R32" s="159"/>
      <c r="S32" s="159"/>
      <c r="T32" s="159"/>
      <c r="U32" s="159"/>
      <c r="V32" s="159"/>
      <c r="W32" s="159"/>
      <c r="X32" s="71"/>
      <c r="Y32" s="71"/>
      <c r="Z32" s="179"/>
      <c r="AA32" s="179"/>
      <c r="AB32" s="179"/>
      <c r="AC32" s="179"/>
      <c r="AD32" s="179"/>
      <c r="AE32" s="71"/>
      <c r="AF32" s="71"/>
      <c r="AG32" s="71"/>
    </row>
    <row r="33" spans="3:33" ht="17.45" customHeight="1" x14ac:dyDescent="0.2">
      <c r="C33" s="9" t="s">
        <v>16</v>
      </c>
      <c r="D33" s="4" t="s">
        <v>4</v>
      </c>
      <c r="E33" s="53">
        <f>总览!K13</f>
        <v>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0">
        <v>1</v>
      </c>
      <c r="Q33" s="171" t="s">
        <v>230</v>
      </c>
      <c r="R33" s="171"/>
      <c r="S33" s="171"/>
      <c r="T33" s="67" t="s">
        <v>235</v>
      </c>
      <c r="U33" s="171">
        <f ca="1">N11</f>
        <v>5</v>
      </c>
      <c r="V33" s="171"/>
      <c r="W33" s="171"/>
      <c r="X33" s="71"/>
      <c r="Y33" s="71"/>
      <c r="Z33" s="179"/>
      <c r="AA33" s="179"/>
      <c r="AB33" s="179"/>
      <c r="AC33" s="179"/>
      <c r="AD33" s="179"/>
      <c r="AE33" s="71"/>
      <c r="AF33" s="71"/>
      <c r="AG33" s="71"/>
    </row>
    <row r="34" spans="3:33" ht="17.45" customHeight="1" x14ac:dyDescent="0.2">
      <c r="C34" s="9" t="s">
        <v>17</v>
      </c>
      <c r="D34" s="4" t="s">
        <v>4</v>
      </c>
      <c r="E34" s="53">
        <f>总览!K14</f>
        <v>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0">
        <v>2</v>
      </c>
      <c r="Q34" s="171" t="s">
        <v>231</v>
      </c>
      <c r="R34" s="171"/>
      <c r="S34" s="171"/>
      <c r="T34" s="70" t="s">
        <v>236</v>
      </c>
      <c r="U34" s="175" t="str">
        <f ca="1">IF(U33="","",IF(AND(U33=1),Q33,IF(AND(U33=2),Q34,IF(AND(U33=3),Q35,IF(AND(U33=4),Q36,IF(AND(U33=5),Q37,U33))))))</f>
        <v>音游大佬</v>
      </c>
      <c r="V34" s="176"/>
      <c r="W34" s="177"/>
      <c r="X34" s="71"/>
      <c r="Y34" s="71"/>
      <c r="Z34" s="179"/>
      <c r="AA34" s="179"/>
      <c r="AB34" s="179"/>
      <c r="AC34" s="179"/>
      <c r="AD34" s="179"/>
      <c r="AE34" s="71"/>
      <c r="AF34" s="71"/>
      <c r="AG34" s="71"/>
    </row>
    <row r="35" spans="3:33" ht="17.45" customHeight="1" x14ac:dyDescent="0.2">
      <c r="C35" s="12" t="s">
        <v>18</v>
      </c>
      <c r="D35" s="4" t="s">
        <v>4</v>
      </c>
      <c r="E35" s="53">
        <f>总览!K15</f>
        <v>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0">
        <v>3</v>
      </c>
      <c r="Q35" s="171" t="s">
        <v>232</v>
      </c>
      <c r="R35" s="171"/>
      <c r="S35" s="171"/>
      <c r="T35" s="71"/>
      <c r="U35" s="71"/>
      <c r="V35" s="71"/>
      <c r="W35" s="71"/>
      <c r="X35" s="71"/>
      <c r="Y35" s="71"/>
      <c r="Z35" s="179"/>
      <c r="AA35" s="179"/>
      <c r="AB35" s="179"/>
      <c r="AC35" s="179"/>
      <c r="AD35" s="179"/>
      <c r="AE35" s="71"/>
      <c r="AF35" s="71"/>
      <c r="AG35" s="71"/>
    </row>
    <row r="36" spans="3:33" ht="17.45" customHeight="1" x14ac:dyDescent="0.2">
      <c r="C36" s="9" t="s">
        <v>19</v>
      </c>
      <c r="D36" s="4" t="s">
        <v>4</v>
      </c>
      <c r="E36" s="53">
        <f>总览!K16</f>
        <v>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0">
        <v>4</v>
      </c>
      <c r="Q36" s="171" t="s">
        <v>233</v>
      </c>
      <c r="R36" s="171"/>
      <c r="S36" s="1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</row>
    <row r="37" spans="3:33" ht="17.45" customHeight="1" x14ac:dyDescent="0.2">
      <c r="C37" s="9" t="s">
        <v>20</v>
      </c>
      <c r="D37" s="4" t="s">
        <v>4</v>
      </c>
      <c r="E37" s="53">
        <f>总览!K17</f>
        <v>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0">
        <v>5</v>
      </c>
      <c r="Q37" s="171" t="s">
        <v>234</v>
      </c>
      <c r="R37" s="171"/>
      <c r="S37" s="1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</row>
    <row r="38" spans="3:33" ht="17.45" customHeight="1" x14ac:dyDescent="0.2">
      <c r="C38" s="9" t="s">
        <v>21</v>
      </c>
      <c r="D38" s="4" t="s">
        <v>4</v>
      </c>
      <c r="E38" s="53">
        <f>总览!K18</f>
        <v>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3:33" ht="17.45" customHeight="1" x14ac:dyDescent="0.2">
      <c r="C39" s="9" t="s">
        <v>22</v>
      </c>
      <c r="D39" s="4" t="s">
        <v>4</v>
      </c>
      <c r="E39" s="53">
        <f>总览!K19</f>
        <v>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 t="b">
        <f ca="1">IF(U33=1,Y39+1)</f>
        <v>0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</row>
    <row r="40" spans="3:33" ht="17.45" customHeight="1" x14ac:dyDescent="0.2">
      <c r="C40" s="13" t="s">
        <v>23</v>
      </c>
      <c r="D40" s="4" t="s">
        <v>4</v>
      </c>
      <c r="E40" s="53">
        <f>总览!K20</f>
        <v>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</row>
    <row r="41" spans="3:33" ht="17.45" customHeight="1" x14ac:dyDescent="0.2">
      <c r="C41" s="9" t="s">
        <v>8</v>
      </c>
      <c r="D41" s="4" t="s">
        <v>5</v>
      </c>
      <c r="E41" s="53">
        <f>总览!P6</f>
        <v>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</row>
    <row r="42" spans="3:33" ht="17.45" customHeight="1" x14ac:dyDescent="0.2">
      <c r="C42" s="10" t="s">
        <v>11</v>
      </c>
      <c r="D42" s="4" t="s">
        <v>5</v>
      </c>
      <c r="E42" s="53">
        <f>总览!P7</f>
        <v>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</row>
    <row r="43" spans="3:33" ht="17.45" customHeight="1" x14ac:dyDescent="0.2">
      <c r="C43" s="9" t="s">
        <v>10</v>
      </c>
      <c r="D43" s="4" t="s">
        <v>5</v>
      </c>
      <c r="E43" s="53">
        <f>总览!P8</f>
        <v>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173" t="s">
        <v>239</v>
      </c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71"/>
      <c r="AE43" s="71"/>
      <c r="AF43" s="71"/>
      <c r="AG43" s="71"/>
    </row>
    <row r="44" spans="3:33" ht="17.45" customHeight="1" x14ac:dyDescent="0.2">
      <c r="C44" s="9" t="s">
        <v>12</v>
      </c>
      <c r="D44" s="4" t="s">
        <v>5</v>
      </c>
      <c r="E44" s="53">
        <f>总览!P9</f>
        <v>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71"/>
      <c r="AE44" s="71"/>
      <c r="AF44" s="71"/>
      <c r="AG44" s="71"/>
    </row>
    <row r="45" spans="3:33" ht="17.45" customHeight="1" x14ac:dyDescent="0.2">
      <c r="C45" s="11" t="s">
        <v>13</v>
      </c>
      <c r="D45" s="4" t="s">
        <v>5</v>
      </c>
      <c r="E45" s="53">
        <f>总览!P10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71"/>
      <c r="AE45" s="71"/>
      <c r="AF45" s="71"/>
      <c r="AG45" s="71"/>
    </row>
    <row r="46" spans="3:33" ht="17.45" customHeight="1" x14ac:dyDescent="0.2">
      <c r="C46" s="9" t="s">
        <v>14</v>
      </c>
      <c r="D46" s="4" t="s">
        <v>5</v>
      </c>
      <c r="E46" s="53">
        <f>总览!P11</f>
        <v>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71"/>
      <c r="AE46" s="71"/>
      <c r="AF46" s="71"/>
      <c r="AG46" s="71"/>
    </row>
    <row r="47" spans="3:33" ht="17.45" customHeight="1" x14ac:dyDescent="0.2">
      <c r="C47" s="9" t="s">
        <v>15</v>
      </c>
      <c r="D47" s="4" t="s">
        <v>5</v>
      </c>
      <c r="E47" s="53">
        <f>总览!P12</f>
        <v>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71"/>
      <c r="AE47" s="71"/>
      <c r="AF47" s="71"/>
      <c r="AG47" s="71"/>
    </row>
    <row r="48" spans="3:33" ht="17.45" customHeight="1" x14ac:dyDescent="0.2">
      <c r="C48" s="9" t="s">
        <v>16</v>
      </c>
      <c r="D48" s="4" t="s">
        <v>5</v>
      </c>
      <c r="E48" s="53">
        <f>总览!P13</f>
        <v>0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</row>
    <row r="49" spans="3:33" ht="17.45" customHeight="1" x14ac:dyDescent="0.2">
      <c r="C49" s="9" t="s">
        <v>17</v>
      </c>
      <c r="D49" s="4" t="s">
        <v>5</v>
      </c>
      <c r="E49" s="53">
        <f>总览!P14</f>
        <v>0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</row>
    <row r="50" spans="3:33" ht="17.45" customHeight="1" x14ac:dyDescent="0.2">
      <c r="C50" s="12" t="s">
        <v>18</v>
      </c>
      <c r="D50" s="4" t="s">
        <v>5</v>
      </c>
      <c r="E50" s="53">
        <f>总览!P15</f>
        <v>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</row>
    <row r="51" spans="3:33" ht="17.45" customHeight="1" x14ac:dyDescent="0.2">
      <c r="C51" s="9" t="s">
        <v>19</v>
      </c>
      <c r="D51" s="4" t="s">
        <v>5</v>
      </c>
      <c r="E51" s="53">
        <f>总览!P16</f>
        <v>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</row>
    <row r="52" spans="3:33" ht="17.45" customHeight="1" x14ac:dyDescent="0.2">
      <c r="C52" s="9" t="s">
        <v>20</v>
      </c>
      <c r="D52" s="4" t="s">
        <v>5</v>
      </c>
      <c r="E52" s="53">
        <f>总览!P17</f>
        <v>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</row>
    <row r="53" spans="3:33" ht="17.45" customHeight="1" x14ac:dyDescent="0.2">
      <c r="C53" s="9" t="s">
        <v>21</v>
      </c>
      <c r="D53" s="4" t="s">
        <v>5</v>
      </c>
      <c r="E53" s="53">
        <f>总览!P18</f>
        <v>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</row>
    <row r="54" spans="3:33" ht="17.45" customHeight="1" x14ac:dyDescent="0.2">
      <c r="C54" s="9" t="s">
        <v>22</v>
      </c>
      <c r="D54" s="4" t="s">
        <v>5</v>
      </c>
      <c r="E54" s="53">
        <f>总览!P19</f>
        <v>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</row>
    <row r="55" spans="3:33" ht="17.45" customHeight="1" x14ac:dyDescent="0.2">
      <c r="C55" s="13" t="s">
        <v>23</v>
      </c>
      <c r="D55" s="4" t="s">
        <v>5</v>
      </c>
      <c r="E55" s="53">
        <f>总览!P20</f>
        <v>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</row>
    <row r="56" spans="3:33" ht="17.45" customHeight="1" x14ac:dyDescent="0.2">
      <c r="C56" s="9" t="s">
        <v>8</v>
      </c>
      <c r="D56" s="52" t="s">
        <v>180</v>
      </c>
      <c r="E56" s="53">
        <f>总览!U6</f>
        <v>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</row>
    <row r="57" spans="3:33" ht="17.45" customHeight="1" x14ac:dyDescent="0.2">
      <c r="C57" s="11" t="s">
        <v>13</v>
      </c>
      <c r="D57" s="52" t="s">
        <v>180</v>
      </c>
      <c r="E57" s="53">
        <f>总览!U10</f>
        <v>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 spans="3:33" x14ac:dyDescent="0.2">
      <c r="C58" s="9" t="s">
        <v>14</v>
      </c>
      <c r="D58" s="52" t="s">
        <v>180</v>
      </c>
      <c r="E58" s="53">
        <f>总览!U11</f>
        <v>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</row>
    <row r="59" spans="3:33" x14ac:dyDescent="0.2">
      <c r="C59" s="9" t="s">
        <v>15</v>
      </c>
      <c r="D59" s="52" t="s">
        <v>180</v>
      </c>
      <c r="E59" s="53">
        <f>总览!U12</f>
        <v>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</row>
    <row r="60" spans="3:33" x14ac:dyDescent="0.2">
      <c r="C60" s="9" t="s">
        <v>16</v>
      </c>
      <c r="D60" s="52" t="s">
        <v>180</v>
      </c>
      <c r="E60" s="53">
        <f>总览!U13</f>
        <v>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</row>
    <row r="61" spans="3:33" x14ac:dyDescent="0.2">
      <c r="C61" s="9" t="s">
        <v>19</v>
      </c>
      <c r="D61" s="52" t="s">
        <v>180</v>
      </c>
      <c r="E61" s="53">
        <f>总览!U16</f>
        <v>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</row>
    <row r="62" spans="3:33" x14ac:dyDescent="0.2">
      <c r="C62" s="9" t="s">
        <v>20</v>
      </c>
      <c r="D62" s="52" t="s">
        <v>180</v>
      </c>
      <c r="E62" s="53">
        <f>总览!U17</f>
        <v>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</row>
    <row r="63" spans="3:33" x14ac:dyDescent="0.2">
      <c r="C63" s="9" t="s">
        <v>22</v>
      </c>
      <c r="D63" s="52" t="s">
        <v>180</v>
      </c>
      <c r="E63" s="53">
        <f>总览!U19</f>
        <v>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</row>
    <row r="64" spans="3:33" x14ac:dyDescent="0.2">
      <c r="C64" s="13" t="s">
        <v>23</v>
      </c>
      <c r="D64" s="52" t="s">
        <v>180</v>
      </c>
      <c r="E64" s="53">
        <f>总览!U20</f>
        <v>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</row>
    <row r="65" spans="3:33" x14ac:dyDescent="0.2">
      <c r="C65" s="13" t="s">
        <v>25</v>
      </c>
      <c r="D65" s="52" t="s">
        <v>3</v>
      </c>
      <c r="E65" s="53">
        <f>总览!F22</f>
        <v>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</row>
    <row r="66" spans="3:33" x14ac:dyDescent="0.2">
      <c r="C66" s="13" t="s">
        <v>26</v>
      </c>
      <c r="D66" s="52" t="s">
        <v>3</v>
      </c>
      <c r="E66" s="53">
        <f>总览!F23</f>
        <v>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</row>
    <row r="67" spans="3:33" x14ac:dyDescent="0.2">
      <c r="C67" s="13" t="s">
        <v>27</v>
      </c>
      <c r="D67" s="52" t="s">
        <v>3</v>
      </c>
      <c r="E67" s="53">
        <f>总览!F24</f>
        <v>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</row>
    <row r="68" spans="3:33" x14ac:dyDescent="0.2">
      <c r="C68" s="13" t="s">
        <v>28</v>
      </c>
      <c r="D68" s="52" t="s">
        <v>3</v>
      </c>
      <c r="E68" s="53">
        <f>总览!F25</f>
        <v>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</row>
    <row r="69" spans="3:33" x14ac:dyDescent="0.2">
      <c r="C69" s="28" t="s">
        <v>29</v>
      </c>
      <c r="D69" s="52" t="s">
        <v>3</v>
      </c>
      <c r="E69" s="53">
        <f>总览!F26</f>
        <v>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</row>
    <row r="70" spans="3:33" x14ac:dyDescent="0.2">
      <c r="C70" s="13" t="s">
        <v>25</v>
      </c>
      <c r="D70" s="52" t="s">
        <v>4</v>
      </c>
      <c r="E70" s="53">
        <f>总览!K22</f>
        <v>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</row>
    <row r="71" spans="3:33" x14ac:dyDescent="0.2">
      <c r="C71" s="13" t="s">
        <v>26</v>
      </c>
      <c r="D71" s="52" t="s">
        <v>4</v>
      </c>
      <c r="E71" s="53">
        <f>总览!K23</f>
        <v>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</row>
    <row r="72" spans="3:33" x14ac:dyDescent="0.2">
      <c r="C72" s="13" t="s">
        <v>27</v>
      </c>
      <c r="D72" s="52" t="s">
        <v>4</v>
      </c>
      <c r="E72" s="53">
        <f>总览!K24</f>
        <v>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</row>
    <row r="73" spans="3:33" x14ac:dyDescent="0.2">
      <c r="C73" s="13" t="s">
        <v>28</v>
      </c>
      <c r="D73" s="52" t="s">
        <v>4</v>
      </c>
      <c r="E73" s="53">
        <f>总览!K25</f>
        <v>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</row>
    <row r="74" spans="3:33" x14ac:dyDescent="0.2">
      <c r="C74" s="28" t="s">
        <v>29</v>
      </c>
      <c r="D74" s="52" t="s">
        <v>4</v>
      </c>
      <c r="E74" s="53">
        <f>总览!K26</f>
        <v>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</row>
    <row r="75" spans="3:33" x14ac:dyDescent="0.2">
      <c r="C75" s="13" t="s">
        <v>25</v>
      </c>
      <c r="D75" s="52" t="s">
        <v>5</v>
      </c>
      <c r="E75" s="53">
        <f>总览!P22</f>
        <v>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</row>
    <row r="76" spans="3:33" x14ac:dyDescent="0.2">
      <c r="C76" s="13" t="s">
        <v>26</v>
      </c>
      <c r="D76" s="52" t="s">
        <v>5</v>
      </c>
      <c r="E76" s="53">
        <f>总览!P23</f>
        <v>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</row>
    <row r="77" spans="3:33" x14ac:dyDescent="0.2">
      <c r="C77" s="13" t="s">
        <v>27</v>
      </c>
      <c r="D77" s="52" t="s">
        <v>5</v>
      </c>
      <c r="E77" s="53">
        <f>总览!P24</f>
        <v>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</row>
    <row r="78" spans="3:33" x14ac:dyDescent="0.2">
      <c r="C78" s="13" t="s">
        <v>28</v>
      </c>
      <c r="D78" s="52" t="s">
        <v>5</v>
      </c>
      <c r="E78" s="53">
        <f>总览!P25</f>
        <v>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</row>
    <row r="79" spans="3:33" x14ac:dyDescent="0.2">
      <c r="C79" s="28" t="s">
        <v>29</v>
      </c>
      <c r="D79" s="52" t="s">
        <v>5</v>
      </c>
      <c r="E79" s="53">
        <f>总览!P26</f>
        <v>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</row>
    <row r="80" spans="3:33" x14ac:dyDescent="0.2">
      <c r="C80" s="13" t="s">
        <v>28</v>
      </c>
      <c r="D80" s="52" t="s">
        <v>6</v>
      </c>
      <c r="E80" s="53">
        <f>总览!U25</f>
        <v>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</row>
    <row r="81" spans="3:33" x14ac:dyDescent="0.2">
      <c r="C81" s="28" t="s">
        <v>29</v>
      </c>
      <c r="D81" s="52" t="s">
        <v>6</v>
      </c>
      <c r="E81" s="53">
        <f>总览!U26</f>
        <v>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</row>
    <row r="82" spans="3:33" x14ac:dyDescent="0.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</row>
    <row r="83" spans="3:33" x14ac:dyDescent="0.2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</row>
    <row r="84" spans="3:33" x14ac:dyDescent="0.2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</row>
    <row r="85" spans="3:33" x14ac:dyDescent="0.2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</row>
    <row r="86" spans="3:33" x14ac:dyDescent="0.2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</row>
    <row r="87" spans="3:33" x14ac:dyDescent="0.2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</row>
    <row r="88" spans="3:33" x14ac:dyDescent="0.2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</row>
    <row r="89" spans="3:33" x14ac:dyDescent="0.2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</row>
    <row r="90" spans="3:33" x14ac:dyDescent="0.2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</row>
    <row r="91" spans="3:33" x14ac:dyDescent="0.2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</row>
    <row r="92" spans="3:33" x14ac:dyDescent="0.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</row>
    <row r="93" spans="3:33" x14ac:dyDescent="0.2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</row>
    <row r="94" spans="3:33" x14ac:dyDescent="0.2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</row>
    <row r="95" spans="3:33" x14ac:dyDescent="0.2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</row>
    <row r="96" spans="3:33" x14ac:dyDescent="0.2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</row>
    <row r="97" spans="3:33" x14ac:dyDescent="0.2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</row>
    <row r="98" spans="3:33" x14ac:dyDescent="0.2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</row>
    <row r="99" spans="3:33" x14ac:dyDescent="0.2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</row>
    <row r="100" spans="3:33" x14ac:dyDescent="0.2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</row>
    <row r="101" spans="3:33" x14ac:dyDescent="0.2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</row>
    <row r="102" spans="3:33" x14ac:dyDescent="0.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</row>
  </sheetData>
  <mergeCells count="39">
    <mergeCell ref="P43:AC47"/>
    <mergeCell ref="Q36:S36"/>
    <mergeCell ref="Q37:S37"/>
    <mergeCell ref="U33:W33"/>
    <mergeCell ref="U34:W34"/>
    <mergeCell ref="Z29:AD35"/>
    <mergeCell ref="AA16:AC16"/>
    <mergeCell ref="T16:W17"/>
    <mergeCell ref="P16:P17"/>
    <mergeCell ref="P20:P21"/>
    <mergeCell ref="Q20:S21"/>
    <mergeCell ref="P18:P19"/>
    <mergeCell ref="Q16:S17"/>
    <mergeCell ref="Q18:S19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zoomScale="93" zoomScaleNormal="93" workbookViewId="0">
      <selection activeCell="H19" sqref="H19:X19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87" t="s">
        <v>187</v>
      </c>
      <c r="B1" s="187"/>
      <c r="C1" s="187"/>
      <c r="D1" s="187"/>
      <c r="E1" s="187" t="s">
        <v>190</v>
      </c>
      <c r="F1" s="187"/>
      <c r="G1" s="187"/>
      <c r="H1" s="186" t="s">
        <v>188</v>
      </c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0" t="s">
        <v>259</v>
      </c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14.25" customHeight="1" x14ac:dyDescent="0.2">
      <c r="A2" s="187"/>
      <c r="B2" s="187"/>
      <c r="C2" s="187"/>
      <c r="D2" s="187"/>
      <c r="E2" s="187"/>
      <c r="F2" s="187"/>
      <c r="G2" s="187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1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spans="1:37" ht="30" customHeight="1" x14ac:dyDescent="0.2">
      <c r="A3" s="188" t="s">
        <v>189</v>
      </c>
      <c r="B3" s="188"/>
      <c r="C3" s="188"/>
      <c r="D3" s="188"/>
      <c r="E3" s="183" t="s">
        <v>191</v>
      </c>
      <c r="F3" s="184"/>
      <c r="G3" s="185"/>
      <c r="H3" s="182" t="s">
        <v>225</v>
      </c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</row>
    <row r="4" spans="1:37" ht="30" customHeight="1" x14ac:dyDescent="0.2">
      <c r="A4" s="188" t="s">
        <v>203</v>
      </c>
      <c r="B4" s="188"/>
      <c r="C4" s="188"/>
      <c r="D4" s="188"/>
      <c r="E4" s="183" t="s">
        <v>213</v>
      </c>
      <c r="F4" s="184"/>
      <c r="G4" s="185"/>
      <c r="H4" s="182" t="s">
        <v>204</v>
      </c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</row>
    <row r="5" spans="1:37" ht="30" customHeight="1" x14ac:dyDescent="0.2">
      <c r="A5" s="188" t="s">
        <v>205</v>
      </c>
      <c r="B5" s="188"/>
      <c r="C5" s="188"/>
      <c r="D5" s="188"/>
      <c r="E5" s="183" t="s">
        <v>214</v>
      </c>
      <c r="F5" s="184"/>
      <c r="G5" s="185"/>
      <c r="H5" s="182" t="s">
        <v>206</v>
      </c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</row>
    <row r="6" spans="1:37" ht="30" customHeight="1" x14ac:dyDescent="0.2">
      <c r="A6" s="188" t="s">
        <v>208</v>
      </c>
      <c r="B6" s="188"/>
      <c r="C6" s="188"/>
      <c r="D6" s="188"/>
      <c r="E6" s="183" t="s">
        <v>215</v>
      </c>
      <c r="F6" s="184"/>
      <c r="G6" s="185"/>
      <c r="H6" s="182" t="s">
        <v>209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</row>
    <row r="7" spans="1:37" ht="30" customHeight="1" x14ac:dyDescent="0.2">
      <c r="A7" s="188" t="s">
        <v>211</v>
      </c>
      <c r="B7" s="188"/>
      <c r="C7" s="188"/>
      <c r="D7" s="188"/>
      <c r="E7" s="183" t="s">
        <v>216</v>
      </c>
      <c r="F7" s="184"/>
      <c r="G7" s="185"/>
      <c r="H7" s="182" t="s">
        <v>210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</row>
    <row r="8" spans="1:37" ht="30" customHeight="1" x14ac:dyDescent="0.2">
      <c r="A8" s="188" t="s">
        <v>260</v>
      </c>
      <c r="B8" s="188"/>
      <c r="C8" s="188"/>
      <c r="D8" s="188"/>
      <c r="E8" s="183" t="s">
        <v>261</v>
      </c>
      <c r="F8" s="184"/>
      <c r="G8" s="185"/>
      <c r="H8" s="182" t="s">
        <v>262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</row>
    <row r="9" spans="1:37" ht="30" customHeight="1" x14ac:dyDescent="0.2">
      <c r="A9" s="188" t="s">
        <v>263</v>
      </c>
      <c r="B9" s="188"/>
      <c r="C9" s="188"/>
      <c r="D9" s="188"/>
      <c r="E9" s="183" t="s">
        <v>264</v>
      </c>
      <c r="F9" s="184"/>
      <c r="G9" s="185"/>
      <c r="H9" s="182" t="s">
        <v>212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</row>
    <row r="10" spans="1:37" ht="30" customHeight="1" x14ac:dyDescent="0.2">
      <c r="A10" s="188" t="s">
        <v>265</v>
      </c>
      <c r="B10" s="188"/>
      <c r="C10" s="188"/>
      <c r="D10" s="188"/>
      <c r="E10" s="183" t="s">
        <v>266</v>
      </c>
      <c r="F10" s="184"/>
      <c r="G10" s="185"/>
      <c r="H10" s="182" t="s">
        <v>221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7" ht="30" customHeight="1" x14ac:dyDescent="0.2">
      <c r="A11" s="188" t="s">
        <v>267</v>
      </c>
      <c r="B11" s="188"/>
      <c r="C11" s="188"/>
      <c r="D11" s="188"/>
      <c r="E11" s="183" t="s">
        <v>268</v>
      </c>
      <c r="F11" s="184"/>
      <c r="G11" s="185"/>
      <c r="H11" s="182" t="s">
        <v>226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</row>
    <row r="12" spans="1:37" ht="30" customHeight="1" x14ac:dyDescent="0.2">
      <c r="A12" s="188" t="s">
        <v>269</v>
      </c>
      <c r="B12" s="188"/>
      <c r="C12" s="188"/>
      <c r="D12" s="188"/>
      <c r="E12" s="183" t="s">
        <v>270</v>
      </c>
      <c r="F12" s="184"/>
      <c r="G12" s="185"/>
      <c r="H12" s="182" t="s">
        <v>237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</row>
    <row r="13" spans="1:37" ht="30" customHeight="1" x14ac:dyDescent="0.2">
      <c r="A13" s="188" t="s">
        <v>271</v>
      </c>
      <c r="B13" s="188"/>
      <c r="C13" s="188"/>
      <c r="D13" s="188"/>
      <c r="E13" s="183" t="s">
        <v>272</v>
      </c>
      <c r="F13" s="184"/>
      <c r="G13" s="185"/>
      <c r="H13" s="182" t="s">
        <v>238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</row>
    <row r="14" spans="1:37" ht="30" customHeight="1" x14ac:dyDescent="0.2">
      <c r="A14" s="188" t="s">
        <v>273</v>
      </c>
      <c r="B14" s="188"/>
      <c r="C14" s="188"/>
      <c r="D14" s="188"/>
      <c r="E14" s="183" t="s">
        <v>274</v>
      </c>
      <c r="F14" s="184"/>
      <c r="G14" s="185"/>
      <c r="H14" s="182" t="s">
        <v>240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7" ht="30" customHeight="1" x14ac:dyDescent="0.2">
      <c r="A15" s="188" t="s">
        <v>275</v>
      </c>
      <c r="B15" s="188"/>
      <c r="C15" s="188"/>
      <c r="D15" s="188"/>
      <c r="E15" s="183" t="s">
        <v>276</v>
      </c>
      <c r="F15" s="184"/>
      <c r="G15" s="185"/>
      <c r="H15" s="182" t="s">
        <v>241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ht="30" customHeight="1" x14ac:dyDescent="0.2">
      <c r="A16" s="188" t="s">
        <v>277</v>
      </c>
      <c r="B16" s="188"/>
      <c r="C16" s="188"/>
      <c r="D16" s="188"/>
      <c r="E16" s="183" t="s">
        <v>278</v>
      </c>
      <c r="F16" s="184"/>
      <c r="G16" s="185"/>
      <c r="H16" s="182" t="s">
        <v>244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1:37" ht="30" customHeight="1" x14ac:dyDescent="0.2">
      <c r="A17" s="188" t="s">
        <v>279</v>
      </c>
      <c r="B17" s="188"/>
      <c r="C17" s="188"/>
      <c r="D17" s="188"/>
      <c r="E17" s="183" t="s">
        <v>280</v>
      </c>
      <c r="F17" s="184"/>
      <c r="G17" s="185"/>
      <c r="H17" s="182" t="s">
        <v>245</v>
      </c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1:37" ht="30" customHeight="1" x14ac:dyDescent="0.2">
      <c r="A18" s="188" t="s">
        <v>281</v>
      </c>
      <c r="B18" s="188"/>
      <c r="C18" s="188"/>
      <c r="D18" s="188"/>
      <c r="E18" s="183" t="s">
        <v>282</v>
      </c>
      <c r="F18" s="184"/>
      <c r="G18" s="185"/>
      <c r="H18" s="182" t="s">
        <v>283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1:37" ht="30" customHeight="1" x14ac:dyDescent="0.2">
      <c r="A19" s="188" t="s">
        <v>284</v>
      </c>
      <c r="B19" s="188"/>
      <c r="C19" s="188"/>
      <c r="D19" s="188"/>
      <c r="E19" s="183" t="s">
        <v>285</v>
      </c>
      <c r="F19" s="184"/>
      <c r="G19" s="185"/>
      <c r="H19" s="182" t="s">
        <v>246</v>
      </c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</row>
    <row r="20" spans="1:37" ht="30" customHeight="1" x14ac:dyDescent="0.2">
      <c r="A20" s="188" t="s">
        <v>286</v>
      </c>
      <c r="B20" s="188"/>
      <c r="C20" s="188"/>
      <c r="D20" s="188"/>
      <c r="E20" s="183" t="s">
        <v>287</v>
      </c>
      <c r="F20" s="184"/>
      <c r="G20" s="185"/>
      <c r="H20" s="182" t="s">
        <v>247</v>
      </c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</row>
    <row r="21" spans="1:37" ht="30" customHeight="1" x14ac:dyDescent="0.2">
      <c r="A21" s="188" t="s">
        <v>288</v>
      </c>
      <c r="B21" s="188"/>
      <c r="C21" s="188"/>
      <c r="D21" s="188"/>
      <c r="E21" s="183" t="s">
        <v>289</v>
      </c>
      <c r="F21" s="184"/>
      <c r="G21" s="185"/>
      <c r="H21" s="182" t="s">
        <v>290</v>
      </c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1:37" ht="30" customHeight="1" x14ac:dyDescent="0.2">
      <c r="A22" s="188" t="s">
        <v>291</v>
      </c>
      <c r="B22" s="188"/>
      <c r="C22" s="188"/>
      <c r="D22" s="188"/>
      <c r="E22" s="183" t="s">
        <v>292</v>
      </c>
      <c r="F22" s="184"/>
      <c r="G22" s="185"/>
      <c r="H22" s="182" t="s">
        <v>254</v>
      </c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1:37" ht="30" customHeight="1" x14ac:dyDescent="0.2">
      <c r="A23" s="188" t="s">
        <v>293</v>
      </c>
      <c r="B23" s="188"/>
      <c r="C23" s="188"/>
      <c r="D23" s="188"/>
      <c r="E23" s="183" t="s">
        <v>294</v>
      </c>
      <c r="F23" s="184"/>
      <c r="G23" s="185"/>
      <c r="H23" s="182" t="s">
        <v>257</v>
      </c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 ht="30" customHeight="1" x14ac:dyDescent="0.2">
      <c r="A24" s="188" t="s">
        <v>295</v>
      </c>
      <c r="B24" s="188"/>
      <c r="C24" s="188"/>
      <c r="D24" s="188"/>
      <c r="E24" s="183" t="s">
        <v>296</v>
      </c>
      <c r="F24" s="184"/>
      <c r="G24" s="185"/>
      <c r="H24" s="182" t="s">
        <v>258</v>
      </c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1:37" ht="30" customHeight="1" x14ac:dyDescent="0.2">
      <c r="A25" s="188"/>
      <c r="B25" s="188"/>
      <c r="C25" s="188"/>
      <c r="D25" s="188"/>
      <c r="E25" s="183"/>
      <c r="F25" s="184"/>
      <c r="G25" s="185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</row>
    <row r="26" spans="1:37" ht="30" customHeight="1" x14ac:dyDescent="0.2">
      <c r="A26" s="188"/>
      <c r="B26" s="188"/>
      <c r="C26" s="188"/>
      <c r="D26" s="188"/>
      <c r="E26" s="183"/>
      <c r="F26" s="184"/>
      <c r="G26" s="185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 ht="30" customHeight="1" x14ac:dyDescent="0.2">
      <c r="A27" s="188"/>
      <c r="B27" s="188"/>
      <c r="C27" s="188"/>
      <c r="D27" s="188"/>
      <c r="E27" s="183"/>
      <c r="F27" s="184"/>
      <c r="G27" s="185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 ht="30" customHeight="1" x14ac:dyDescent="0.2">
      <c r="A28" s="188"/>
      <c r="B28" s="188"/>
      <c r="C28" s="188"/>
      <c r="D28" s="188"/>
      <c r="E28" s="183"/>
      <c r="F28" s="184"/>
      <c r="G28" s="185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</row>
    <row r="29" spans="1:37" ht="30" customHeight="1" x14ac:dyDescent="0.2">
      <c r="A29" s="188"/>
      <c r="B29" s="188"/>
      <c r="C29" s="188"/>
      <c r="D29" s="188"/>
      <c r="E29" s="183"/>
      <c r="F29" s="184"/>
      <c r="G29" s="185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</row>
    <row r="30" spans="1:37" ht="30" customHeight="1" x14ac:dyDescent="0.2">
      <c r="A30" s="188"/>
      <c r="B30" s="188"/>
      <c r="C30" s="188"/>
      <c r="D30" s="188"/>
      <c r="E30" s="183"/>
      <c r="F30" s="184"/>
      <c r="G30" s="185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1:37" ht="30" customHeight="1" x14ac:dyDescent="0.2">
      <c r="A31" s="188"/>
      <c r="B31" s="188"/>
      <c r="C31" s="188"/>
      <c r="D31" s="188"/>
      <c r="E31" s="183"/>
      <c r="F31" s="184"/>
      <c r="G31" s="185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</row>
    <row r="32" spans="1:37" ht="30" customHeight="1" x14ac:dyDescent="0.2">
      <c r="A32" s="188"/>
      <c r="B32" s="188"/>
      <c r="C32" s="188"/>
      <c r="D32" s="188"/>
      <c r="E32" s="183"/>
      <c r="F32" s="184"/>
      <c r="G32" s="185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</row>
    <row r="33" spans="1:37" ht="30" customHeight="1" x14ac:dyDescent="0.2">
      <c r="A33" s="188"/>
      <c r="B33" s="188"/>
      <c r="C33" s="188"/>
      <c r="D33" s="188"/>
      <c r="E33" s="183"/>
      <c r="F33" s="184"/>
      <c r="G33" s="185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1:37" ht="30" customHeight="1" x14ac:dyDescent="0.2">
      <c r="A34" s="188"/>
      <c r="B34" s="188"/>
      <c r="C34" s="188"/>
      <c r="D34" s="188"/>
      <c r="E34" s="183"/>
      <c r="F34" s="184"/>
      <c r="G34" s="185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30" customHeight="1" x14ac:dyDescent="0.2">
      <c r="A35" s="188"/>
      <c r="B35" s="188"/>
      <c r="C35" s="188"/>
      <c r="D35" s="188"/>
      <c r="E35" s="183"/>
      <c r="F35" s="184"/>
      <c r="G35" s="185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</row>
    <row r="36" spans="1:37" ht="30" customHeight="1" x14ac:dyDescent="0.2">
      <c r="A36" s="188"/>
      <c r="B36" s="188"/>
      <c r="C36" s="188"/>
      <c r="D36" s="188"/>
      <c r="E36" s="183"/>
      <c r="F36" s="184"/>
      <c r="G36" s="185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</row>
    <row r="37" spans="1:37" ht="30" customHeight="1" x14ac:dyDescent="0.2">
      <c r="A37" s="188"/>
      <c r="B37" s="188"/>
      <c r="C37" s="188"/>
      <c r="D37" s="188"/>
      <c r="E37" s="183"/>
      <c r="F37" s="184"/>
      <c r="G37" s="185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</row>
    <row r="38" spans="1:37" ht="30" customHeight="1" x14ac:dyDescent="0.2">
      <c r="A38" s="188"/>
      <c r="B38" s="188"/>
      <c r="C38" s="188"/>
      <c r="D38" s="188"/>
      <c r="E38" s="183"/>
      <c r="F38" s="184"/>
      <c r="G38" s="185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1:37" ht="30" customHeight="1" x14ac:dyDescent="0.2">
      <c r="A39" s="188"/>
      <c r="B39" s="188"/>
      <c r="C39" s="188"/>
      <c r="D39" s="188"/>
      <c r="E39" s="183"/>
      <c r="F39" s="184"/>
      <c r="G39" s="185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</row>
    <row r="40" spans="1:37" ht="30" customHeight="1" x14ac:dyDescent="0.2">
      <c r="A40" s="188"/>
      <c r="B40" s="188"/>
      <c r="C40" s="188"/>
      <c r="D40" s="188"/>
      <c r="E40" s="183"/>
      <c r="F40" s="184"/>
      <c r="G40" s="18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</row>
    <row r="41" spans="1:37" ht="30" customHeight="1" x14ac:dyDescent="0.2">
      <c r="A41" s="188"/>
      <c r="B41" s="188"/>
      <c r="C41" s="188"/>
      <c r="D41" s="188"/>
      <c r="E41" s="183"/>
      <c r="F41" s="184"/>
      <c r="G41" s="18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</row>
    <row r="42" spans="1:37" ht="30" customHeight="1" x14ac:dyDescent="0.2">
      <c r="A42" s="188"/>
      <c r="B42" s="188"/>
      <c r="C42" s="188"/>
      <c r="D42" s="188"/>
      <c r="E42" s="183"/>
      <c r="F42" s="184"/>
      <c r="G42" s="185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</row>
    <row r="43" spans="1:37" ht="30" customHeight="1" x14ac:dyDescent="0.2">
      <c r="A43" s="188"/>
      <c r="B43" s="188"/>
      <c r="C43" s="188"/>
      <c r="D43" s="188"/>
      <c r="E43" s="183"/>
      <c r="F43" s="184"/>
      <c r="G43" s="185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</row>
    <row r="44" spans="1:37" ht="30" customHeight="1" x14ac:dyDescent="0.2">
      <c r="A44" s="188"/>
      <c r="B44" s="188"/>
      <c r="C44" s="188"/>
      <c r="D44" s="188"/>
      <c r="E44" s="183"/>
      <c r="F44" s="184"/>
      <c r="G44" s="185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 ht="30" customHeight="1" x14ac:dyDescent="0.2">
      <c r="A45" s="188"/>
      <c r="B45" s="188"/>
      <c r="C45" s="188"/>
      <c r="D45" s="188"/>
      <c r="E45" s="183"/>
      <c r="F45" s="184"/>
      <c r="G45" s="185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</row>
    <row r="46" spans="1:37" ht="30" customHeight="1" x14ac:dyDescent="0.2">
      <c r="A46" s="188"/>
      <c r="B46" s="188"/>
      <c r="C46" s="188"/>
      <c r="D46" s="188"/>
      <c r="E46" s="183"/>
      <c r="F46" s="184"/>
      <c r="G46" s="185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 ht="30" customHeight="1" x14ac:dyDescent="0.2">
      <c r="A47" s="188"/>
      <c r="B47" s="188"/>
      <c r="C47" s="188"/>
      <c r="D47" s="188"/>
      <c r="E47" s="183"/>
      <c r="F47" s="184"/>
      <c r="G47" s="185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 ht="30" customHeight="1" x14ac:dyDescent="0.2">
      <c r="A48" s="188"/>
      <c r="B48" s="188"/>
      <c r="C48" s="188"/>
      <c r="D48" s="188"/>
      <c r="E48" s="183"/>
      <c r="F48" s="184"/>
      <c r="G48" s="185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</row>
    <row r="49" spans="1:37" ht="30" customHeight="1" x14ac:dyDescent="0.2">
      <c r="A49" s="188"/>
      <c r="B49" s="188"/>
      <c r="C49" s="188"/>
      <c r="D49" s="188"/>
      <c r="E49" s="183"/>
      <c r="F49" s="184"/>
      <c r="G49" s="185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 ht="30" customHeight="1" x14ac:dyDescent="0.2">
      <c r="A50" s="188"/>
      <c r="B50" s="188"/>
      <c r="C50" s="188"/>
      <c r="D50" s="188"/>
      <c r="E50" s="183"/>
      <c r="F50" s="184"/>
      <c r="G50" s="185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ht="30" customHeight="1" x14ac:dyDescent="0.2">
      <c r="A51" s="188"/>
      <c r="B51" s="188"/>
      <c r="C51" s="188"/>
      <c r="D51" s="188"/>
      <c r="E51" s="183"/>
      <c r="F51" s="184"/>
      <c r="G51" s="185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ht="30" customHeight="1" x14ac:dyDescent="0.2">
      <c r="A52" s="188"/>
      <c r="B52" s="188"/>
      <c r="C52" s="188"/>
      <c r="D52" s="188"/>
      <c r="E52" s="183"/>
      <c r="F52" s="184"/>
      <c r="G52" s="185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 ht="30" customHeight="1" x14ac:dyDescent="0.2">
      <c r="A53" s="188"/>
      <c r="B53" s="188"/>
      <c r="C53" s="188"/>
      <c r="D53" s="188"/>
      <c r="E53" s="183"/>
      <c r="F53" s="184"/>
      <c r="G53" s="185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</row>
    <row r="54" spans="1:37" ht="30" customHeight="1" x14ac:dyDescent="0.2">
      <c r="A54" s="188"/>
      <c r="B54" s="188"/>
      <c r="C54" s="188"/>
      <c r="D54" s="188"/>
      <c r="E54" s="183"/>
      <c r="F54" s="184"/>
      <c r="G54" s="185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</row>
    <row r="55" spans="1:37" ht="30" customHeight="1" x14ac:dyDescent="0.2">
      <c r="A55" s="188"/>
      <c r="B55" s="188"/>
      <c r="C55" s="188"/>
      <c r="D55" s="188"/>
      <c r="E55" s="183"/>
      <c r="F55" s="184"/>
      <c r="G55" s="185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 ht="30" customHeight="1" x14ac:dyDescent="0.2">
      <c r="A56" s="188"/>
      <c r="B56" s="188"/>
      <c r="C56" s="188"/>
      <c r="D56" s="188"/>
      <c r="E56" s="183"/>
      <c r="F56" s="184"/>
      <c r="G56" s="185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</row>
    <row r="57" spans="1:37" ht="30" customHeight="1" x14ac:dyDescent="0.2">
      <c r="A57" s="188"/>
      <c r="B57" s="188"/>
      <c r="C57" s="188"/>
      <c r="D57" s="188"/>
      <c r="E57" s="183"/>
      <c r="F57" s="184"/>
      <c r="G57" s="185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</row>
    <row r="58" spans="1:37" ht="30" customHeight="1" x14ac:dyDescent="0.2">
      <c r="A58" s="188"/>
      <c r="B58" s="188"/>
      <c r="C58" s="188"/>
      <c r="D58" s="188"/>
      <c r="E58" s="183"/>
      <c r="F58" s="184"/>
      <c r="G58" s="185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</row>
    <row r="59" spans="1:37" ht="30" customHeight="1" x14ac:dyDescent="0.2">
      <c r="A59" s="188"/>
      <c r="B59" s="188"/>
      <c r="C59" s="188"/>
      <c r="D59" s="188"/>
      <c r="E59" s="183"/>
      <c r="F59" s="184"/>
      <c r="G59" s="185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</row>
    <row r="60" spans="1:37" ht="30" customHeight="1" x14ac:dyDescent="0.2">
      <c r="A60" s="188"/>
      <c r="B60" s="188"/>
      <c r="C60" s="188"/>
      <c r="D60" s="188"/>
      <c r="E60" s="183"/>
      <c r="F60" s="184"/>
      <c r="G60" s="185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</row>
    <row r="61" spans="1:37" ht="30" customHeight="1" x14ac:dyDescent="0.2">
      <c r="A61" s="188"/>
      <c r="B61" s="188"/>
      <c r="C61" s="188"/>
      <c r="D61" s="188"/>
      <c r="E61" s="183"/>
      <c r="F61" s="184"/>
      <c r="G61" s="185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</row>
    <row r="62" spans="1:37" ht="30" customHeight="1" x14ac:dyDescent="0.2">
      <c r="A62" s="188"/>
      <c r="B62" s="188"/>
      <c r="C62" s="188"/>
      <c r="D62" s="188"/>
      <c r="E62" s="183"/>
      <c r="F62" s="184"/>
      <c r="G62" s="185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</row>
    <row r="63" spans="1:37" ht="30" customHeight="1" x14ac:dyDescent="0.2">
      <c r="A63" s="188"/>
      <c r="B63" s="188"/>
      <c r="C63" s="188"/>
      <c r="D63" s="188"/>
      <c r="E63" s="183"/>
      <c r="F63" s="184"/>
      <c r="G63" s="185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 ht="30" customHeight="1" x14ac:dyDescent="0.2">
      <c r="A64" s="188"/>
      <c r="B64" s="188"/>
      <c r="C64" s="188"/>
      <c r="D64" s="188"/>
      <c r="E64" s="183"/>
      <c r="F64" s="184"/>
      <c r="G64" s="185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 ht="30" customHeight="1" x14ac:dyDescent="0.2">
      <c r="A65" s="188"/>
      <c r="B65" s="188"/>
      <c r="C65" s="188"/>
      <c r="D65" s="188"/>
      <c r="E65" s="183"/>
      <c r="F65" s="184"/>
      <c r="G65" s="185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</row>
    <row r="66" spans="1:37" ht="30" customHeight="1" x14ac:dyDescent="0.2">
      <c r="A66" s="188"/>
      <c r="B66" s="188"/>
      <c r="C66" s="188"/>
      <c r="D66" s="188"/>
      <c r="E66" s="183"/>
      <c r="F66" s="184"/>
      <c r="G66" s="185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</row>
    <row r="67" spans="1:37" ht="30" customHeight="1" x14ac:dyDescent="0.2">
      <c r="A67" s="188"/>
      <c r="B67" s="188"/>
      <c r="C67" s="188"/>
      <c r="D67" s="188"/>
      <c r="E67" s="183"/>
      <c r="F67" s="184"/>
      <c r="G67" s="185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</row>
    <row r="68" spans="1:37" ht="30" customHeight="1" x14ac:dyDescent="0.2">
      <c r="A68" s="188"/>
      <c r="B68" s="188"/>
      <c r="C68" s="188"/>
      <c r="D68" s="188"/>
      <c r="E68" s="183"/>
      <c r="F68" s="184"/>
      <c r="G68" s="185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 ht="30" customHeight="1" x14ac:dyDescent="0.2">
      <c r="A69" s="188"/>
      <c r="B69" s="188"/>
      <c r="C69" s="188"/>
      <c r="D69" s="188"/>
      <c r="E69" s="183"/>
      <c r="F69" s="184"/>
      <c r="G69" s="185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</row>
    <row r="70" spans="1:37" ht="30" customHeight="1" x14ac:dyDescent="0.2">
      <c r="A70" s="188"/>
      <c r="B70" s="188"/>
      <c r="C70" s="188"/>
      <c r="D70" s="188"/>
      <c r="E70" s="183"/>
      <c r="F70" s="184"/>
      <c r="G70" s="185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</row>
    <row r="71" spans="1:37" ht="30" customHeight="1" x14ac:dyDescent="0.2">
      <c r="A71" s="188"/>
      <c r="B71" s="188"/>
      <c r="C71" s="188"/>
      <c r="D71" s="188"/>
      <c r="E71" s="183"/>
      <c r="F71" s="184"/>
      <c r="G71" s="185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</row>
    <row r="72" spans="1:37" ht="30" customHeight="1" x14ac:dyDescent="0.2">
      <c r="A72" s="188"/>
      <c r="B72" s="188"/>
      <c r="C72" s="188"/>
      <c r="D72" s="188"/>
      <c r="E72" s="183"/>
      <c r="F72" s="184"/>
      <c r="G72" s="185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</row>
    <row r="73" spans="1:37" ht="30" customHeight="1" x14ac:dyDescent="0.2">
      <c r="A73" s="188"/>
      <c r="B73" s="188"/>
      <c r="C73" s="188"/>
      <c r="D73" s="188"/>
      <c r="E73" s="183"/>
      <c r="F73" s="184"/>
      <c r="G73" s="185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</row>
    <row r="74" spans="1:37" ht="30" customHeight="1" x14ac:dyDescent="0.2">
      <c r="A74" s="188"/>
      <c r="B74" s="188"/>
      <c r="C74" s="188"/>
      <c r="D74" s="188"/>
      <c r="E74" s="183"/>
      <c r="F74" s="184"/>
      <c r="G74" s="185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</row>
    <row r="75" spans="1:37" ht="30" customHeight="1" x14ac:dyDescent="0.2">
      <c r="A75" s="188"/>
      <c r="B75" s="188"/>
      <c r="C75" s="188"/>
      <c r="D75" s="188"/>
      <c r="E75" s="183"/>
      <c r="F75" s="184"/>
      <c r="G75" s="185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</row>
    <row r="76" spans="1:37" ht="30" customHeight="1" x14ac:dyDescent="0.2">
      <c r="A76" s="188"/>
      <c r="B76" s="188"/>
      <c r="C76" s="188"/>
      <c r="D76" s="188"/>
      <c r="E76" s="183"/>
      <c r="F76" s="184"/>
      <c r="G76" s="185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</row>
    <row r="77" spans="1:37" ht="30" customHeight="1" x14ac:dyDescent="0.2">
      <c r="A77" s="188"/>
      <c r="B77" s="188"/>
      <c r="C77" s="188"/>
      <c r="D77" s="188"/>
      <c r="E77" s="183"/>
      <c r="F77" s="184"/>
      <c r="G77" s="185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</row>
    <row r="78" spans="1:37" ht="30" customHeight="1" x14ac:dyDescent="0.2">
      <c r="A78" s="188"/>
      <c r="B78" s="188"/>
      <c r="C78" s="188"/>
      <c r="D78" s="188"/>
      <c r="E78" s="183"/>
      <c r="F78" s="184"/>
      <c r="G78" s="185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</row>
    <row r="79" spans="1:37" ht="30" customHeight="1" x14ac:dyDescent="0.2">
      <c r="A79" s="188"/>
      <c r="B79" s="188"/>
      <c r="C79" s="188"/>
      <c r="D79" s="188"/>
      <c r="E79" s="183"/>
      <c r="F79" s="184"/>
      <c r="G79" s="185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</row>
    <row r="80" spans="1:37" ht="30" customHeight="1" x14ac:dyDescent="0.2">
      <c r="A80" s="188"/>
      <c r="B80" s="188"/>
      <c r="C80" s="188"/>
      <c r="D80" s="188"/>
      <c r="E80" s="183"/>
      <c r="F80" s="184"/>
      <c r="G80" s="185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</row>
    <row r="81" spans="1:37" ht="30" customHeight="1" x14ac:dyDescent="0.2">
      <c r="A81" s="188"/>
      <c r="B81" s="188"/>
      <c r="C81" s="188"/>
      <c r="D81" s="188"/>
      <c r="E81" s="183"/>
      <c r="F81" s="184"/>
      <c r="G81" s="185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</row>
    <row r="82" spans="1:37" ht="30" customHeight="1" x14ac:dyDescent="0.2">
      <c r="A82" s="188"/>
      <c r="B82" s="188"/>
      <c r="C82" s="188"/>
      <c r="D82" s="188"/>
      <c r="E82" s="183"/>
      <c r="F82" s="184"/>
      <c r="G82" s="185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</row>
    <row r="83" spans="1:37" ht="30" customHeight="1" x14ac:dyDescent="0.2">
      <c r="A83" s="188"/>
      <c r="B83" s="188"/>
      <c r="C83" s="188"/>
      <c r="D83" s="188"/>
      <c r="E83" s="183"/>
      <c r="F83" s="184"/>
      <c r="G83" s="185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</row>
    <row r="84" spans="1:37" ht="30" customHeight="1" x14ac:dyDescent="0.2">
      <c r="A84" s="188"/>
      <c r="B84" s="188"/>
      <c r="C84" s="188"/>
      <c r="D84" s="188"/>
      <c r="E84" s="183"/>
      <c r="F84" s="184"/>
      <c r="G84" s="185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 ht="30" customHeight="1" x14ac:dyDescent="0.2">
      <c r="A85" s="188"/>
      <c r="B85" s="188"/>
      <c r="C85" s="188"/>
      <c r="D85" s="188"/>
      <c r="E85" s="183"/>
      <c r="F85" s="184"/>
      <c r="G85" s="185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</row>
    <row r="86" spans="1:37" ht="30" customHeight="1" x14ac:dyDescent="0.2">
      <c r="A86" s="188"/>
      <c r="B86" s="188"/>
      <c r="C86" s="188"/>
      <c r="D86" s="188"/>
      <c r="E86" s="183"/>
      <c r="F86" s="184"/>
      <c r="G86" s="185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 ht="30" customHeight="1" x14ac:dyDescent="0.2">
      <c r="A87" s="188"/>
      <c r="B87" s="188"/>
      <c r="C87" s="188"/>
      <c r="D87" s="188"/>
      <c r="E87" s="183"/>
      <c r="F87" s="184"/>
      <c r="G87" s="185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</row>
    <row r="88" spans="1:37" ht="30" customHeight="1" x14ac:dyDescent="0.2">
      <c r="A88" s="188"/>
      <c r="B88" s="188"/>
      <c r="C88" s="188"/>
      <c r="D88" s="188"/>
      <c r="E88" s="183"/>
      <c r="F88" s="184"/>
      <c r="G88" s="185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</row>
    <row r="89" spans="1:37" ht="30" customHeight="1" x14ac:dyDescent="0.2">
      <c r="A89" s="188"/>
      <c r="B89" s="188"/>
      <c r="C89" s="188"/>
      <c r="D89" s="188"/>
      <c r="E89" s="183"/>
      <c r="F89" s="184"/>
      <c r="G89" s="185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</row>
    <row r="90" spans="1:37" ht="30" customHeight="1" x14ac:dyDescent="0.2">
      <c r="A90" s="188"/>
      <c r="B90" s="188"/>
      <c r="C90" s="188"/>
      <c r="D90" s="188"/>
      <c r="E90" s="183"/>
      <c r="F90" s="184"/>
      <c r="G90" s="185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</row>
    <row r="91" spans="1:37" ht="30" customHeight="1" x14ac:dyDescent="0.2">
      <c r="A91" s="188"/>
      <c r="B91" s="188"/>
      <c r="C91" s="188"/>
      <c r="D91" s="188"/>
      <c r="E91" s="183"/>
      <c r="F91" s="184"/>
      <c r="G91" s="185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</row>
    <row r="92" spans="1:37" ht="30" customHeight="1" x14ac:dyDescent="0.2">
      <c r="A92" s="188"/>
      <c r="B92" s="188"/>
      <c r="C92" s="188"/>
      <c r="D92" s="188"/>
      <c r="E92" s="183"/>
      <c r="F92" s="184"/>
      <c r="G92" s="185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</row>
    <row r="93" spans="1:37" ht="30" customHeight="1" x14ac:dyDescent="0.2">
      <c r="A93" s="188"/>
      <c r="B93" s="188"/>
      <c r="C93" s="188"/>
      <c r="D93" s="188"/>
      <c r="E93" s="183"/>
      <c r="F93" s="184"/>
      <c r="G93" s="185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</row>
    <row r="94" spans="1:37" ht="30" customHeight="1" x14ac:dyDescent="0.2">
      <c r="A94" s="188"/>
      <c r="B94" s="188"/>
      <c r="C94" s="188"/>
      <c r="D94" s="188"/>
      <c r="E94" s="183"/>
      <c r="F94" s="184"/>
      <c r="G94" s="185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</row>
    <row r="95" spans="1:37" ht="30" customHeight="1" x14ac:dyDescent="0.2">
      <c r="A95" s="188"/>
      <c r="B95" s="188"/>
      <c r="C95" s="188"/>
      <c r="D95" s="188"/>
      <c r="E95" s="183"/>
      <c r="F95" s="184"/>
      <c r="G95" s="185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</row>
    <row r="96" spans="1:37" ht="30" customHeight="1" x14ac:dyDescent="0.2">
      <c r="A96" s="188"/>
      <c r="B96" s="188"/>
      <c r="C96" s="188"/>
      <c r="D96" s="188"/>
      <c r="E96" s="183"/>
      <c r="F96" s="184"/>
      <c r="G96" s="185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</row>
    <row r="97" spans="1:37" ht="30" customHeight="1" x14ac:dyDescent="0.2">
      <c r="A97" s="188"/>
      <c r="B97" s="188"/>
      <c r="C97" s="188"/>
      <c r="D97" s="188"/>
      <c r="E97" s="183"/>
      <c r="F97" s="184"/>
      <c r="G97" s="185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</row>
    <row r="98" spans="1:37" ht="30" customHeight="1" x14ac:dyDescent="0.2">
      <c r="A98" s="188"/>
      <c r="B98" s="188"/>
      <c r="C98" s="188"/>
      <c r="D98" s="188"/>
      <c r="E98" s="183"/>
      <c r="F98" s="184"/>
      <c r="G98" s="185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</row>
    <row r="99" spans="1:37" ht="30" customHeight="1" x14ac:dyDescent="0.2">
      <c r="A99" s="188"/>
      <c r="B99" s="188"/>
      <c r="C99" s="188"/>
      <c r="D99" s="188"/>
      <c r="E99" s="183"/>
      <c r="F99" s="184"/>
      <c r="G99" s="185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</row>
    <row r="100" spans="1:37" ht="30" customHeight="1" x14ac:dyDescent="0.2">
      <c r="A100" s="188"/>
      <c r="B100" s="188"/>
      <c r="C100" s="188"/>
      <c r="D100" s="188"/>
      <c r="E100" s="183"/>
      <c r="F100" s="184"/>
      <c r="G100" s="185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</row>
    <row r="101" spans="1:37" ht="30" customHeight="1" x14ac:dyDescent="0.2">
      <c r="A101" s="188"/>
      <c r="B101" s="188"/>
      <c r="C101" s="188"/>
      <c r="D101" s="188"/>
      <c r="E101" s="183"/>
      <c r="F101" s="184"/>
      <c r="G101" s="185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</row>
    <row r="102" spans="1:37" ht="30" customHeight="1" x14ac:dyDescent="0.2">
      <c r="A102" s="188"/>
      <c r="B102" s="188"/>
      <c r="C102" s="188"/>
      <c r="D102" s="188"/>
      <c r="E102" s="183"/>
      <c r="F102" s="184"/>
      <c r="G102" s="185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</row>
    <row r="103" spans="1:37" ht="30" customHeight="1" x14ac:dyDescent="0.2">
      <c r="A103" s="188"/>
      <c r="B103" s="188"/>
      <c r="C103" s="188"/>
      <c r="D103" s="188"/>
      <c r="E103" s="183"/>
      <c r="F103" s="184"/>
      <c r="G103" s="185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</row>
    <row r="104" spans="1:37" ht="30" customHeight="1" x14ac:dyDescent="0.2">
      <c r="A104" s="188"/>
      <c r="B104" s="188"/>
      <c r="C104" s="188"/>
      <c r="D104" s="188"/>
      <c r="E104" s="183"/>
      <c r="F104" s="184"/>
      <c r="G104" s="185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</row>
    <row r="105" spans="1:37" ht="30" customHeight="1" x14ac:dyDescent="0.2">
      <c r="A105" s="188"/>
      <c r="B105" s="188"/>
      <c r="C105" s="188"/>
      <c r="D105" s="188"/>
      <c r="E105" s="183"/>
      <c r="F105" s="184"/>
      <c r="G105" s="185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</row>
    <row r="106" spans="1:37" ht="30" customHeight="1" x14ac:dyDescent="0.2">
      <c r="A106" s="188"/>
      <c r="B106" s="188"/>
      <c r="C106" s="188"/>
      <c r="D106" s="188"/>
      <c r="E106" s="183"/>
      <c r="F106" s="184"/>
      <c r="G106" s="185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</row>
    <row r="107" spans="1:37" ht="30" customHeight="1" x14ac:dyDescent="0.2">
      <c r="A107" s="188"/>
      <c r="B107" s="188"/>
      <c r="C107" s="188"/>
      <c r="D107" s="188"/>
      <c r="E107" s="183"/>
      <c r="F107" s="184"/>
      <c r="G107" s="185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</row>
    <row r="108" spans="1:37" ht="30" customHeight="1" x14ac:dyDescent="0.2">
      <c r="A108" s="188"/>
      <c r="B108" s="188"/>
      <c r="C108" s="188"/>
      <c r="D108" s="188"/>
      <c r="E108" s="183"/>
      <c r="F108" s="184"/>
      <c r="G108" s="185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</row>
    <row r="109" spans="1:37" ht="30" customHeight="1" x14ac:dyDescent="0.2">
      <c r="A109" s="188"/>
      <c r="B109" s="188"/>
      <c r="C109" s="188"/>
      <c r="D109" s="188"/>
      <c r="E109" s="183"/>
      <c r="F109" s="184"/>
      <c r="G109" s="185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</row>
    <row r="110" spans="1:37" ht="30" customHeight="1" x14ac:dyDescent="0.2">
      <c r="A110" s="188"/>
      <c r="B110" s="188"/>
      <c r="C110" s="188"/>
      <c r="D110" s="188"/>
      <c r="E110" s="183"/>
      <c r="F110" s="184"/>
      <c r="G110" s="185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</row>
    <row r="111" spans="1:37" ht="30" customHeight="1" x14ac:dyDescent="0.2">
      <c r="A111" s="188"/>
      <c r="B111" s="188"/>
      <c r="C111" s="188"/>
      <c r="D111" s="188"/>
      <c r="E111" s="183"/>
      <c r="F111" s="184"/>
      <c r="G111" s="185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</row>
    <row r="112" spans="1:37" ht="30" customHeight="1" x14ac:dyDescent="0.2">
      <c r="A112" s="188"/>
      <c r="B112" s="188"/>
      <c r="C112" s="188"/>
      <c r="D112" s="188"/>
      <c r="E112" s="183"/>
      <c r="F112" s="184"/>
      <c r="G112" s="185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</row>
    <row r="113" spans="1:37" ht="30" customHeight="1" x14ac:dyDescent="0.2">
      <c r="A113" s="188"/>
      <c r="B113" s="188"/>
      <c r="C113" s="188"/>
      <c r="D113" s="188"/>
      <c r="E113" s="183"/>
      <c r="F113" s="184"/>
      <c r="G113" s="185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</row>
    <row r="114" spans="1:37" ht="30" customHeight="1" x14ac:dyDescent="0.2">
      <c r="A114" s="188"/>
      <c r="B114" s="188"/>
      <c r="C114" s="188"/>
      <c r="D114" s="188"/>
      <c r="E114" s="183"/>
      <c r="F114" s="184"/>
      <c r="G114" s="185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</row>
    <row r="115" spans="1:37" ht="30" customHeight="1" x14ac:dyDescent="0.2">
      <c r="A115" s="188"/>
      <c r="B115" s="188"/>
      <c r="C115" s="188"/>
      <c r="D115" s="188"/>
      <c r="E115" s="183"/>
      <c r="F115" s="184"/>
      <c r="G115" s="185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</row>
    <row r="116" spans="1:37" ht="30" customHeight="1" x14ac:dyDescent="0.2">
      <c r="A116" s="188"/>
      <c r="B116" s="188"/>
      <c r="C116" s="188"/>
      <c r="D116" s="188"/>
      <c r="E116" s="183"/>
      <c r="F116" s="184"/>
      <c r="G116" s="185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</row>
    <row r="117" spans="1:37" ht="30" customHeight="1" x14ac:dyDescent="0.2">
      <c r="A117" s="188"/>
      <c r="B117" s="188"/>
      <c r="C117" s="188"/>
      <c r="D117" s="188"/>
      <c r="E117" s="183"/>
      <c r="F117" s="184"/>
      <c r="G117" s="185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</row>
    <row r="118" spans="1:37" ht="30" customHeight="1" x14ac:dyDescent="0.2">
      <c r="A118" s="188"/>
      <c r="B118" s="188"/>
      <c r="C118" s="188"/>
      <c r="D118" s="188"/>
      <c r="E118" s="183"/>
      <c r="F118" s="184"/>
      <c r="G118" s="185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 ht="30" customHeight="1" x14ac:dyDescent="0.2">
      <c r="A119" s="188"/>
      <c r="B119" s="188"/>
      <c r="C119" s="188"/>
      <c r="D119" s="188"/>
      <c r="E119" s="183"/>
      <c r="F119" s="184"/>
      <c r="G119" s="185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</row>
    <row r="120" spans="1:37" ht="30" customHeight="1" x14ac:dyDescent="0.2">
      <c r="A120" s="188"/>
      <c r="B120" s="188"/>
      <c r="C120" s="188"/>
      <c r="D120" s="188"/>
      <c r="E120" s="183"/>
      <c r="F120" s="184"/>
      <c r="G120" s="185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</row>
    <row r="121" spans="1:37" ht="30" customHeight="1" x14ac:dyDescent="0.2">
      <c r="A121" s="188"/>
      <c r="B121" s="188"/>
      <c r="C121" s="188"/>
      <c r="D121" s="188"/>
      <c r="E121" s="183"/>
      <c r="F121" s="184"/>
      <c r="G121" s="185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</row>
    <row r="122" spans="1:37" ht="30" customHeight="1" x14ac:dyDescent="0.2">
      <c r="A122" s="188"/>
      <c r="B122" s="188"/>
      <c r="C122" s="188"/>
      <c r="D122" s="188"/>
      <c r="E122" s="183"/>
      <c r="F122" s="184"/>
      <c r="G122" s="185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</row>
    <row r="123" spans="1:37" ht="30" customHeight="1" x14ac:dyDescent="0.2">
      <c r="A123" s="188"/>
      <c r="B123" s="188"/>
      <c r="C123" s="188"/>
      <c r="D123" s="188"/>
      <c r="E123" s="183"/>
      <c r="F123" s="184"/>
      <c r="G123" s="185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</row>
    <row r="124" spans="1:37" ht="30" customHeight="1" x14ac:dyDescent="0.2">
      <c r="A124" s="188"/>
      <c r="B124" s="188"/>
      <c r="C124" s="188"/>
      <c r="D124" s="188"/>
      <c r="E124" s="183"/>
      <c r="F124" s="184"/>
      <c r="G124" s="185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 ht="30" customHeight="1" x14ac:dyDescent="0.2">
      <c r="A125" s="188"/>
      <c r="B125" s="188"/>
      <c r="C125" s="188"/>
      <c r="D125" s="188"/>
      <c r="E125" s="183"/>
      <c r="F125" s="184"/>
      <c r="G125" s="185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</row>
    <row r="126" spans="1:37" ht="30" customHeight="1" x14ac:dyDescent="0.2">
      <c r="A126" s="188"/>
      <c r="B126" s="188"/>
      <c r="C126" s="188"/>
      <c r="D126" s="188"/>
      <c r="E126" s="183"/>
      <c r="F126" s="184"/>
      <c r="G126" s="185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</row>
    <row r="127" spans="1:37" ht="30" customHeight="1" x14ac:dyDescent="0.2">
      <c r="A127" s="188"/>
      <c r="B127" s="188"/>
      <c r="C127" s="188"/>
      <c r="D127" s="188"/>
      <c r="E127" s="183"/>
      <c r="F127" s="184"/>
      <c r="G127" s="185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</row>
    <row r="128" spans="1:37" ht="30" customHeight="1" x14ac:dyDescent="0.2">
      <c r="A128" s="188"/>
      <c r="B128" s="188"/>
      <c r="C128" s="188"/>
      <c r="D128" s="188"/>
      <c r="E128" s="183"/>
      <c r="F128" s="184"/>
      <c r="G128" s="185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 ht="30" customHeight="1" x14ac:dyDescent="0.2">
      <c r="A129" s="188"/>
      <c r="B129" s="188"/>
      <c r="C129" s="188"/>
      <c r="D129" s="188"/>
      <c r="E129" s="183"/>
      <c r="F129" s="184"/>
      <c r="G129" s="185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</row>
    <row r="130" spans="1:37" ht="30" customHeight="1" x14ac:dyDescent="0.2">
      <c r="A130" s="188"/>
      <c r="B130" s="188"/>
      <c r="C130" s="188"/>
      <c r="D130" s="188"/>
      <c r="E130" s="183"/>
      <c r="F130" s="184"/>
      <c r="G130" s="185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</row>
    <row r="131" spans="1:37" ht="30" customHeight="1" x14ac:dyDescent="0.2">
      <c r="A131" s="188"/>
      <c r="B131" s="188"/>
      <c r="C131" s="188"/>
      <c r="D131" s="188"/>
      <c r="E131" s="183"/>
      <c r="F131" s="184"/>
      <c r="G131" s="185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</row>
    <row r="132" spans="1:37" ht="30" customHeight="1" x14ac:dyDescent="0.2">
      <c r="A132" s="188"/>
      <c r="B132" s="188"/>
      <c r="C132" s="188"/>
      <c r="D132" s="188"/>
      <c r="E132" s="183"/>
      <c r="F132" s="184"/>
      <c r="G132" s="185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</row>
    <row r="133" spans="1:37" ht="30" customHeight="1" x14ac:dyDescent="0.2">
      <c r="A133" s="188"/>
      <c r="B133" s="188"/>
      <c r="C133" s="188"/>
      <c r="D133" s="188"/>
      <c r="E133" s="183"/>
      <c r="F133" s="184"/>
      <c r="G133" s="185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</row>
    <row r="134" spans="1:37" ht="30" customHeight="1" x14ac:dyDescent="0.2">
      <c r="A134" s="188"/>
      <c r="B134" s="188"/>
      <c r="C134" s="188"/>
      <c r="D134" s="188"/>
      <c r="E134" s="183"/>
      <c r="F134" s="184"/>
      <c r="G134" s="185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 ht="30" customHeight="1" x14ac:dyDescent="0.2">
      <c r="A135" s="188"/>
      <c r="B135" s="188"/>
      <c r="C135" s="188"/>
      <c r="D135" s="188"/>
      <c r="E135" s="183"/>
      <c r="F135" s="184"/>
      <c r="G135" s="185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</row>
    <row r="136" spans="1:37" ht="30" customHeight="1" x14ac:dyDescent="0.2">
      <c r="A136" s="188"/>
      <c r="B136" s="188"/>
      <c r="C136" s="188"/>
      <c r="D136" s="188"/>
      <c r="E136" s="183"/>
      <c r="F136" s="184"/>
      <c r="G136" s="185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</row>
    <row r="137" spans="1:37" ht="30" customHeight="1" x14ac:dyDescent="0.2">
      <c r="A137" s="188"/>
      <c r="B137" s="188"/>
      <c r="C137" s="188"/>
      <c r="D137" s="188"/>
      <c r="E137" s="183"/>
      <c r="F137" s="184"/>
      <c r="G137" s="185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</row>
    <row r="138" spans="1:37" ht="30" customHeight="1" x14ac:dyDescent="0.2">
      <c r="A138" s="188"/>
      <c r="B138" s="188"/>
      <c r="C138" s="188"/>
      <c r="D138" s="188"/>
      <c r="E138" s="183"/>
      <c r="F138" s="184"/>
      <c r="G138" s="185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</row>
    <row r="139" spans="1:37" ht="30" customHeight="1" x14ac:dyDescent="0.2">
      <c r="A139" s="188"/>
      <c r="B139" s="188"/>
      <c r="C139" s="188"/>
      <c r="D139" s="188"/>
      <c r="E139" s="183"/>
      <c r="F139" s="184"/>
      <c r="G139" s="185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</row>
    <row r="140" spans="1:37" ht="30" customHeight="1" x14ac:dyDescent="0.2">
      <c r="A140" s="188"/>
      <c r="B140" s="188"/>
      <c r="C140" s="188"/>
      <c r="D140" s="188"/>
      <c r="E140" s="183"/>
      <c r="F140" s="184"/>
      <c r="G140" s="185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</row>
    <row r="141" spans="1:37" ht="30" customHeight="1" x14ac:dyDescent="0.2">
      <c r="A141" s="188"/>
      <c r="B141" s="188"/>
      <c r="C141" s="188"/>
      <c r="D141" s="188"/>
      <c r="E141" s="183"/>
      <c r="F141" s="184"/>
      <c r="G141" s="185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 ht="30" customHeight="1" x14ac:dyDescent="0.2">
      <c r="A142" s="188"/>
      <c r="B142" s="188"/>
      <c r="C142" s="188"/>
      <c r="D142" s="188"/>
      <c r="E142" s="183"/>
      <c r="F142" s="184"/>
      <c r="G142" s="185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</row>
    <row r="143" spans="1:37" ht="30" customHeight="1" x14ac:dyDescent="0.2">
      <c r="A143" s="188"/>
      <c r="B143" s="188"/>
      <c r="C143" s="188"/>
      <c r="D143" s="188"/>
      <c r="E143" s="183"/>
      <c r="F143" s="184"/>
      <c r="G143" s="185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 ht="30" customHeight="1" x14ac:dyDescent="0.2">
      <c r="A144" s="188"/>
      <c r="B144" s="188"/>
      <c r="C144" s="188"/>
      <c r="D144" s="188"/>
      <c r="E144" s="183"/>
      <c r="F144" s="184"/>
      <c r="G144" s="185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</row>
    <row r="145" spans="1:37" ht="30" customHeight="1" x14ac:dyDescent="0.2">
      <c r="A145" s="188"/>
      <c r="B145" s="188"/>
      <c r="C145" s="188"/>
      <c r="D145" s="188"/>
      <c r="E145" s="183"/>
      <c r="F145" s="184"/>
      <c r="G145" s="185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</row>
    <row r="146" spans="1:37" ht="30" customHeight="1" x14ac:dyDescent="0.2">
      <c r="A146" s="188"/>
      <c r="B146" s="188"/>
      <c r="C146" s="188"/>
      <c r="D146" s="188"/>
      <c r="E146" s="183"/>
      <c r="F146" s="184"/>
      <c r="G146" s="185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</row>
    <row r="147" spans="1:37" ht="30" customHeight="1" x14ac:dyDescent="0.2">
      <c r="A147" s="188"/>
      <c r="B147" s="188"/>
      <c r="C147" s="188"/>
      <c r="D147" s="188"/>
      <c r="E147" s="183"/>
      <c r="F147" s="184"/>
      <c r="G147" s="185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</row>
    <row r="148" spans="1:37" ht="30" customHeight="1" x14ac:dyDescent="0.2">
      <c r="A148" s="188"/>
      <c r="B148" s="188"/>
      <c r="C148" s="188"/>
      <c r="D148" s="188"/>
      <c r="E148" s="183"/>
      <c r="F148" s="184"/>
      <c r="G148" s="185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</row>
    <row r="149" spans="1:37" ht="30" customHeight="1" x14ac:dyDescent="0.2">
      <c r="A149" s="188"/>
      <c r="B149" s="188"/>
      <c r="C149" s="188"/>
      <c r="D149" s="188"/>
      <c r="E149" s="183"/>
      <c r="F149" s="184"/>
      <c r="G149" s="185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</row>
    <row r="150" spans="1:37" ht="30" customHeight="1" x14ac:dyDescent="0.2">
      <c r="A150" s="188"/>
      <c r="B150" s="188"/>
      <c r="C150" s="188"/>
      <c r="D150" s="188"/>
      <c r="E150" s="183"/>
      <c r="F150" s="184"/>
      <c r="G150" s="185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</row>
    <row r="151" spans="1:37" ht="30" customHeight="1" x14ac:dyDescent="0.2">
      <c r="A151" s="188"/>
      <c r="B151" s="188"/>
      <c r="C151" s="188"/>
      <c r="D151" s="188"/>
      <c r="E151" s="183"/>
      <c r="F151" s="184"/>
      <c r="G151" s="185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 ht="30" customHeight="1" x14ac:dyDescent="0.2">
      <c r="A152" s="188"/>
      <c r="B152" s="188"/>
      <c r="C152" s="188"/>
      <c r="D152" s="188"/>
      <c r="E152" s="183"/>
      <c r="F152" s="184"/>
      <c r="G152" s="185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</row>
    <row r="153" spans="1:37" ht="30" customHeight="1" x14ac:dyDescent="0.2">
      <c r="A153" s="188"/>
      <c r="B153" s="188"/>
      <c r="C153" s="188"/>
      <c r="D153" s="188"/>
      <c r="E153" s="183"/>
      <c r="F153" s="184"/>
      <c r="G153" s="185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r="154" spans="1:37" ht="30" customHeight="1" x14ac:dyDescent="0.2">
      <c r="A154" s="188"/>
      <c r="B154" s="188"/>
      <c r="C154" s="188"/>
      <c r="D154" s="188"/>
      <c r="E154" s="183"/>
      <c r="F154" s="184"/>
      <c r="G154" s="185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</row>
    <row r="155" spans="1:37" ht="30" customHeight="1" x14ac:dyDescent="0.2">
      <c r="A155" s="188"/>
      <c r="B155" s="188"/>
      <c r="C155" s="188"/>
      <c r="D155" s="188"/>
      <c r="E155" s="183"/>
      <c r="F155" s="184"/>
      <c r="G155" s="185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</row>
    <row r="156" spans="1:37" ht="30" customHeight="1" x14ac:dyDescent="0.2">
      <c r="A156" s="188"/>
      <c r="B156" s="188"/>
      <c r="C156" s="188"/>
      <c r="D156" s="188"/>
      <c r="E156" s="183"/>
      <c r="F156" s="184"/>
      <c r="G156" s="185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</row>
    <row r="157" spans="1:37" ht="30" customHeight="1" x14ac:dyDescent="0.2">
      <c r="A157" s="188"/>
      <c r="B157" s="188"/>
      <c r="C157" s="188"/>
      <c r="D157" s="188"/>
      <c r="E157" s="183"/>
      <c r="F157" s="184"/>
      <c r="G157" s="185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</row>
    <row r="158" spans="1:37" ht="30" customHeight="1" x14ac:dyDescent="0.2">
      <c r="A158" s="188"/>
      <c r="B158" s="188"/>
      <c r="C158" s="188"/>
      <c r="D158" s="188"/>
      <c r="E158" s="183"/>
      <c r="F158" s="184"/>
      <c r="G158" s="185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</row>
    <row r="159" spans="1:37" ht="30" customHeight="1" x14ac:dyDescent="0.2">
      <c r="A159" s="188"/>
      <c r="B159" s="188"/>
      <c r="C159" s="188"/>
      <c r="D159" s="188"/>
      <c r="E159" s="183"/>
      <c r="F159" s="184"/>
      <c r="G159" s="185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</row>
    <row r="160" spans="1:37" ht="30" customHeight="1" x14ac:dyDescent="0.2">
      <c r="A160" s="188"/>
      <c r="B160" s="188"/>
      <c r="C160" s="188"/>
      <c r="D160" s="188"/>
      <c r="E160" s="183"/>
      <c r="F160" s="184"/>
      <c r="G160" s="185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</row>
    <row r="161" spans="1:37" ht="30" customHeight="1" x14ac:dyDescent="0.2">
      <c r="A161" s="188"/>
      <c r="B161" s="188"/>
      <c r="C161" s="188"/>
      <c r="D161" s="188"/>
      <c r="E161" s="183"/>
      <c r="F161" s="184"/>
      <c r="G161" s="185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</row>
    <row r="162" spans="1:37" ht="30" customHeight="1" x14ac:dyDescent="0.2">
      <c r="A162" s="188"/>
      <c r="B162" s="188"/>
      <c r="C162" s="188"/>
      <c r="D162" s="188"/>
      <c r="E162" s="183"/>
      <c r="F162" s="184"/>
      <c r="G162" s="185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</row>
    <row r="163" spans="1:37" ht="30" customHeight="1" x14ac:dyDescent="0.2">
      <c r="A163" s="188"/>
      <c r="B163" s="188"/>
      <c r="C163" s="188"/>
      <c r="D163" s="188"/>
      <c r="E163" s="183"/>
      <c r="F163" s="184"/>
      <c r="G163" s="185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</row>
    <row r="164" spans="1:37" ht="30" customHeight="1" x14ac:dyDescent="0.2">
      <c r="A164" s="188"/>
      <c r="B164" s="188"/>
      <c r="C164" s="188"/>
      <c r="D164" s="188"/>
      <c r="E164" s="183"/>
      <c r="F164" s="184"/>
      <c r="G164" s="185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</row>
    <row r="165" spans="1:37" ht="30" customHeight="1" x14ac:dyDescent="0.2">
      <c r="A165" s="188"/>
      <c r="B165" s="188"/>
      <c r="C165" s="188"/>
      <c r="D165" s="188"/>
      <c r="E165" s="183"/>
      <c r="F165" s="184"/>
      <c r="G165" s="185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</row>
    <row r="166" spans="1:37" ht="30" customHeight="1" x14ac:dyDescent="0.2">
      <c r="A166" s="188"/>
      <c r="B166" s="188"/>
      <c r="C166" s="188"/>
      <c r="D166" s="188"/>
      <c r="E166" s="183"/>
      <c r="F166" s="184"/>
      <c r="G166" s="185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</row>
    <row r="167" spans="1:37" ht="30" customHeight="1" x14ac:dyDescent="0.2">
      <c r="A167" s="188"/>
      <c r="B167" s="188"/>
      <c r="C167" s="188"/>
      <c r="D167" s="188"/>
      <c r="E167" s="183"/>
      <c r="F167" s="184"/>
      <c r="G167" s="185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</row>
    <row r="168" spans="1:37" ht="30" customHeight="1" x14ac:dyDescent="0.2">
      <c r="A168" s="188"/>
      <c r="B168" s="188"/>
      <c r="C168" s="188"/>
      <c r="D168" s="188"/>
      <c r="E168" s="183"/>
      <c r="F168" s="184"/>
      <c r="G168" s="185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</row>
    <row r="169" spans="1:37" ht="30" customHeight="1" x14ac:dyDescent="0.2">
      <c r="A169" s="188"/>
      <c r="B169" s="188"/>
      <c r="C169" s="188"/>
      <c r="D169" s="188"/>
      <c r="E169" s="183"/>
      <c r="F169" s="184"/>
      <c r="G169" s="185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</row>
    <row r="170" spans="1:37" ht="30" customHeight="1" x14ac:dyDescent="0.2">
      <c r="A170" s="188"/>
      <c r="B170" s="188"/>
      <c r="C170" s="188"/>
      <c r="D170" s="188"/>
      <c r="E170" s="183"/>
      <c r="F170" s="184"/>
      <c r="G170" s="185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</row>
    <row r="171" spans="1:37" ht="30" customHeight="1" x14ac:dyDescent="0.2">
      <c r="A171" s="188"/>
      <c r="B171" s="188"/>
      <c r="C171" s="188"/>
      <c r="D171" s="188"/>
      <c r="E171" s="183"/>
      <c r="F171" s="184"/>
      <c r="G171" s="185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</row>
    <row r="172" spans="1:37" ht="30" customHeight="1" x14ac:dyDescent="0.2">
      <c r="A172" s="188"/>
      <c r="B172" s="188"/>
      <c r="C172" s="188"/>
      <c r="D172" s="188"/>
      <c r="E172" s="183"/>
      <c r="F172" s="184"/>
      <c r="G172" s="185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</row>
    <row r="173" spans="1:37" ht="30" customHeight="1" x14ac:dyDescent="0.2">
      <c r="A173" s="188"/>
      <c r="B173" s="188"/>
      <c r="C173" s="188"/>
      <c r="D173" s="188"/>
      <c r="E173" s="183"/>
      <c r="F173" s="184"/>
      <c r="G173" s="185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</row>
    <row r="174" spans="1:37" ht="30" customHeight="1" x14ac:dyDescent="0.2">
      <c r="A174" s="188"/>
      <c r="B174" s="188"/>
      <c r="C174" s="188"/>
      <c r="D174" s="188"/>
      <c r="E174" s="183"/>
      <c r="F174" s="184"/>
      <c r="G174" s="185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</row>
    <row r="175" spans="1:37" ht="30" customHeight="1" x14ac:dyDescent="0.2">
      <c r="A175" s="188"/>
      <c r="B175" s="188"/>
      <c r="C175" s="188"/>
      <c r="D175" s="188"/>
      <c r="E175" s="183"/>
      <c r="F175" s="184"/>
      <c r="G175" s="185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</row>
    <row r="176" spans="1:37" ht="30" customHeight="1" x14ac:dyDescent="0.2">
      <c r="A176" s="188"/>
      <c r="B176" s="188"/>
      <c r="C176" s="188"/>
      <c r="D176" s="188"/>
      <c r="E176" s="183"/>
      <c r="F176" s="184"/>
      <c r="G176" s="185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</row>
    <row r="177" spans="1:37" ht="30" customHeight="1" x14ac:dyDescent="0.2">
      <c r="A177" s="188"/>
      <c r="B177" s="188"/>
      <c r="C177" s="188"/>
      <c r="D177" s="188"/>
      <c r="E177" s="183"/>
      <c r="F177" s="184"/>
      <c r="G177" s="185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</row>
    <row r="178" spans="1:37" ht="30" customHeight="1" x14ac:dyDescent="0.2">
      <c r="A178" s="188"/>
      <c r="B178" s="188"/>
      <c r="C178" s="188"/>
      <c r="D178" s="188"/>
      <c r="E178" s="183"/>
      <c r="F178" s="184"/>
      <c r="G178" s="185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</row>
    <row r="179" spans="1:37" ht="30" customHeight="1" x14ac:dyDescent="0.2">
      <c r="A179" s="188"/>
      <c r="B179" s="188"/>
      <c r="C179" s="188"/>
      <c r="D179" s="188"/>
      <c r="E179" s="183"/>
      <c r="F179" s="184"/>
      <c r="G179" s="185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</row>
    <row r="180" spans="1:37" ht="30" customHeight="1" x14ac:dyDescent="0.2">
      <c r="A180" s="188"/>
      <c r="B180" s="188"/>
      <c r="C180" s="188"/>
      <c r="D180" s="188"/>
      <c r="E180" s="183"/>
      <c r="F180" s="184"/>
      <c r="G180" s="185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</row>
    <row r="181" spans="1:37" ht="30" customHeight="1" x14ac:dyDescent="0.2">
      <c r="A181" s="188"/>
      <c r="B181" s="188"/>
      <c r="C181" s="188"/>
      <c r="D181" s="188"/>
      <c r="E181" s="183"/>
      <c r="F181" s="184"/>
      <c r="G181" s="185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</row>
    <row r="182" spans="1:37" ht="30" customHeight="1" x14ac:dyDescent="0.2">
      <c r="A182" s="188"/>
      <c r="B182" s="188"/>
      <c r="C182" s="188"/>
      <c r="D182" s="188"/>
      <c r="E182" s="183"/>
      <c r="F182" s="184"/>
      <c r="G182" s="185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</row>
    <row r="183" spans="1:37" ht="30" customHeight="1" x14ac:dyDescent="0.2">
      <c r="A183" s="188"/>
      <c r="B183" s="188"/>
      <c r="C183" s="188"/>
      <c r="D183" s="188"/>
      <c r="E183" s="183"/>
      <c r="F183" s="184"/>
      <c r="G183" s="185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</row>
    <row r="184" spans="1:37" ht="30" customHeight="1" x14ac:dyDescent="0.2">
      <c r="A184" s="188"/>
      <c r="B184" s="188"/>
      <c r="C184" s="188"/>
      <c r="D184" s="188"/>
      <c r="E184" s="183"/>
      <c r="F184" s="184"/>
      <c r="G184" s="185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</row>
    <row r="185" spans="1:37" ht="30" customHeight="1" x14ac:dyDescent="0.2">
      <c r="A185" s="188"/>
      <c r="B185" s="188"/>
      <c r="C185" s="188"/>
      <c r="D185" s="188"/>
      <c r="E185" s="183"/>
      <c r="F185" s="184"/>
      <c r="G185" s="185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</row>
    <row r="186" spans="1:37" ht="30" customHeight="1" x14ac:dyDescent="0.2">
      <c r="A186" s="188"/>
      <c r="B186" s="188"/>
      <c r="C186" s="188"/>
      <c r="D186" s="188"/>
      <c r="E186" s="183"/>
      <c r="F186" s="184"/>
      <c r="G186" s="185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</row>
    <row r="187" spans="1:37" ht="30" customHeight="1" x14ac:dyDescent="0.2">
      <c r="A187" s="188"/>
      <c r="B187" s="188"/>
      <c r="C187" s="188"/>
      <c r="D187" s="188"/>
      <c r="E187" s="183"/>
      <c r="F187" s="184"/>
      <c r="G187" s="185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</row>
    <row r="188" spans="1:37" ht="30" customHeight="1" x14ac:dyDescent="0.2">
      <c r="A188" s="188"/>
      <c r="B188" s="188"/>
      <c r="C188" s="188"/>
      <c r="D188" s="188"/>
      <c r="E188" s="183"/>
      <c r="F188" s="184"/>
      <c r="G188" s="185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</row>
    <row r="189" spans="1:37" ht="30" customHeight="1" x14ac:dyDescent="0.2">
      <c r="A189" s="188"/>
      <c r="B189" s="188"/>
      <c r="C189" s="188"/>
      <c r="D189" s="188"/>
      <c r="E189" s="183"/>
      <c r="F189" s="184"/>
      <c r="G189" s="185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</row>
    <row r="190" spans="1:37" ht="30" customHeight="1" x14ac:dyDescent="0.2">
      <c r="A190" s="188"/>
      <c r="B190" s="188"/>
      <c r="C190" s="188"/>
      <c r="D190" s="188"/>
      <c r="E190" s="183"/>
      <c r="F190" s="184"/>
      <c r="G190" s="185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</row>
    <row r="191" spans="1:37" ht="30" customHeight="1" x14ac:dyDescent="0.2">
      <c r="A191" s="188"/>
      <c r="B191" s="188"/>
      <c r="C191" s="188"/>
      <c r="D191" s="188"/>
      <c r="E191" s="183"/>
      <c r="F191" s="184"/>
      <c r="G191" s="185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</row>
    <row r="192" spans="1:37" ht="30" customHeight="1" x14ac:dyDescent="0.2">
      <c r="A192" s="188"/>
      <c r="B192" s="188"/>
      <c r="C192" s="188"/>
      <c r="D192" s="188"/>
      <c r="E192" s="183"/>
      <c r="F192" s="184"/>
      <c r="G192" s="185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</row>
    <row r="193" spans="1:37" ht="30" customHeight="1" x14ac:dyDescent="0.2">
      <c r="A193" s="188"/>
      <c r="B193" s="188"/>
      <c r="C193" s="188"/>
      <c r="D193" s="188"/>
      <c r="E193" s="183"/>
      <c r="F193" s="184"/>
      <c r="G193" s="185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</row>
    <row r="194" spans="1:37" ht="30" customHeight="1" x14ac:dyDescent="0.2">
      <c r="A194" s="188"/>
      <c r="B194" s="188"/>
      <c r="C194" s="188"/>
      <c r="D194" s="188"/>
      <c r="E194" s="183"/>
      <c r="F194" s="184"/>
      <c r="G194" s="185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</row>
    <row r="195" spans="1:37" ht="30" customHeight="1" x14ac:dyDescent="0.2">
      <c r="A195" s="188"/>
      <c r="B195" s="188"/>
      <c r="C195" s="188"/>
      <c r="D195" s="188"/>
      <c r="E195" s="183"/>
      <c r="F195" s="184"/>
      <c r="G195" s="185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</row>
    <row r="196" spans="1:37" ht="30" customHeight="1" x14ac:dyDescent="0.2">
      <c r="A196" s="188"/>
      <c r="B196" s="188"/>
      <c r="C196" s="188"/>
      <c r="D196" s="188"/>
      <c r="E196" s="183"/>
      <c r="F196" s="184"/>
      <c r="G196" s="185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</row>
    <row r="197" spans="1:37" ht="30" customHeight="1" x14ac:dyDescent="0.2">
      <c r="A197" s="188"/>
      <c r="B197" s="188"/>
      <c r="C197" s="188"/>
      <c r="D197" s="188"/>
      <c r="E197" s="183"/>
      <c r="F197" s="184"/>
      <c r="G197" s="185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</row>
    <row r="198" spans="1:37" ht="30" customHeight="1" x14ac:dyDescent="0.2">
      <c r="A198" s="188"/>
      <c r="B198" s="188"/>
      <c r="C198" s="188"/>
      <c r="D198" s="188"/>
      <c r="E198" s="183"/>
      <c r="F198" s="184"/>
      <c r="G198" s="185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</row>
    <row r="199" spans="1:37" ht="30" customHeight="1" x14ac:dyDescent="0.2">
      <c r="A199" s="188"/>
      <c r="B199" s="188"/>
      <c r="C199" s="188"/>
      <c r="D199" s="188"/>
      <c r="E199" s="183"/>
      <c r="F199" s="184"/>
      <c r="G199" s="185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</row>
    <row r="200" spans="1:37" ht="30" customHeight="1" x14ac:dyDescent="0.2">
      <c r="A200" s="188"/>
      <c r="B200" s="188"/>
      <c r="C200" s="188"/>
      <c r="D200" s="188"/>
      <c r="E200" s="183"/>
      <c r="F200" s="184"/>
      <c r="G200" s="185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</row>
    <row r="201" spans="1:37" ht="30" customHeight="1" x14ac:dyDescent="0.2">
      <c r="A201" s="188"/>
      <c r="B201" s="188"/>
      <c r="C201" s="188"/>
      <c r="D201" s="188"/>
      <c r="E201" s="183"/>
      <c r="F201" s="184"/>
      <c r="G201" s="185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</row>
    <row r="202" spans="1:37" ht="30" customHeight="1" x14ac:dyDescent="0.2">
      <c r="A202" s="188"/>
      <c r="B202" s="188"/>
      <c r="C202" s="188"/>
      <c r="D202" s="188"/>
      <c r="E202" s="183"/>
      <c r="F202" s="184"/>
      <c r="G202" s="185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</row>
    <row r="203" spans="1:37" ht="30" customHeight="1" x14ac:dyDescent="0.2">
      <c r="A203" s="188"/>
      <c r="B203" s="188"/>
      <c r="C203" s="188"/>
      <c r="D203" s="188"/>
      <c r="E203" s="183"/>
      <c r="F203" s="184"/>
      <c r="G203" s="185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</row>
    <row r="204" spans="1:37" ht="30" customHeight="1" x14ac:dyDescent="0.2">
      <c r="A204" s="188"/>
      <c r="B204" s="188"/>
      <c r="C204" s="188"/>
      <c r="D204" s="188"/>
      <c r="E204" s="183"/>
      <c r="F204" s="184"/>
      <c r="G204" s="185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</row>
    <row r="205" spans="1:37" ht="30" customHeight="1" x14ac:dyDescent="0.2">
      <c r="A205" s="188"/>
      <c r="B205" s="188"/>
      <c r="C205" s="188"/>
      <c r="D205" s="188"/>
      <c r="E205" s="183"/>
      <c r="F205" s="184"/>
      <c r="G205" s="185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</row>
    <row r="206" spans="1:37" ht="30" customHeight="1" x14ac:dyDescent="0.2">
      <c r="A206" s="188"/>
      <c r="B206" s="188"/>
      <c r="C206" s="188"/>
      <c r="D206" s="188"/>
      <c r="E206" s="183"/>
      <c r="F206" s="184"/>
      <c r="G206" s="185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</row>
    <row r="207" spans="1:37" ht="30" customHeight="1" x14ac:dyDescent="0.2">
      <c r="A207" s="188"/>
      <c r="B207" s="188"/>
      <c r="C207" s="188"/>
      <c r="D207" s="188"/>
      <c r="E207" s="183"/>
      <c r="F207" s="184"/>
      <c r="G207" s="185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</row>
    <row r="208" spans="1:37" ht="30" customHeight="1" x14ac:dyDescent="0.2">
      <c r="A208" s="188"/>
      <c r="B208" s="188"/>
      <c r="C208" s="188"/>
      <c r="D208" s="188"/>
      <c r="E208" s="183"/>
      <c r="F208" s="184"/>
      <c r="G208" s="185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</row>
    <row r="209" spans="1:37" ht="30" customHeight="1" x14ac:dyDescent="0.2">
      <c r="A209" s="188"/>
      <c r="B209" s="188"/>
      <c r="C209" s="188"/>
      <c r="D209" s="188"/>
      <c r="E209" s="183"/>
      <c r="F209" s="184"/>
      <c r="G209" s="185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</row>
    <row r="210" spans="1:37" ht="30" customHeight="1" x14ac:dyDescent="0.2">
      <c r="A210" s="188"/>
      <c r="B210" s="188"/>
      <c r="C210" s="188"/>
      <c r="D210" s="188"/>
      <c r="E210" s="183"/>
      <c r="F210" s="184"/>
      <c r="G210" s="185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</row>
    <row r="211" spans="1:37" ht="30" customHeight="1" x14ac:dyDescent="0.2">
      <c r="A211" s="188"/>
      <c r="B211" s="188"/>
      <c r="C211" s="188"/>
      <c r="D211" s="188"/>
      <c r="E211" s="183"/>
      <c r="F211" s="184"/>
      <c r="G211" s="185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</row>
    <row r="212" spans="1:37" ht="30" customHeight="1" x14ac:dyDescent="0.2">
      <c r="A212" s="188"/>
      <c r="B212" s="188"/>
      <c r="C212" s="188"/>
      <c r="D212" s="188"/>
      <c r="E212" s="183"/>
      <c r="F212" s="184"/>
      <c r="G212" s="185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</row>
    <row r="213" spans="1:37" ht="30" customHeight="1" x14ac:dyDescent="0.2">
      <c r="A213" s="188"/>
      <c r="B213" s="188"/>
      <c r="C213" s="188"/>
      <c r="D213" s="188"/>
      <c r="E213" s="183"/>
      <c r="F213" s="184"/>
      <c r="G213" s="185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</row>
    <row r="214" spans="1:37" ht="30" customHeight="1" x14ac:dyDescent="0.2">
      <c r="A214" s="188"/>
      <c r="B214" s="188"/>
      <c r="C214" s="188"/>
      <c r="D214" s="188"/>
      <c r="E214" s="183"/>
      <c r="F214" s="184"/>
      <c r="G214" s="185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</row>
    <row r="215" spans="1:37" ht="30" customHeight="1" x14ac:dyDescent="0.2">
      <c r="A215" s="188"/>
      <c r="B215" s="188"/>
      <c r="C215" s="188"/>
      <c r="D215" s="188"/>
      <c r="E215" s="183"/>
      <c r="F215" s="184"/>
      <c r="G215" s="185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</row>
    <row r="216" spans="1:37" ht="30" customHeight="1" x14ac:dyDescent="0.2">
      <c r="A216" s="188"/>
      <c r="B216" s="188"/>
      <c r="C216" s="188"/>
      <c r="D216" s="188"/>
      <c r="E216" s="183"/>
      <c r="F216" s="184"/>
      <c r="G216" s="185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</row>
    <row r="217" spans="1:37" ht="30" customHeight="1" x14ac:dyDescent="0.2">
      <c r="A217" s="188"/>
      <c r="B217" s="188"/>
      <c r="C217" s="188"/>
      <c r="D217" s="188"/>
      <c r="E217" s="183"/>
      <c r="F217" s="184"/>
      <c r="G217" s="185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</row>
    <row r="218" spans="1:37" ht="30" customHeight="1" x14ac:dyDescent="0.2">
      <c r="A218" s="188"/>
      <c r="B218" s="188"/>
      <c r="C218" s="188"/>
      <c r="D218" s="188"/>
      <c r="E218" s="183"/>
      <c r="F218" s="184"/>
      <c r="G218" s="185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</row>
    <row r="219" spans="1:37" ht="30" customHeight="1" x14ac:dyDescent="0.2">
      <c r="A219" s="188"/>
      <c r="B219" s="188"/>
      <c r="C219" s="188"/>
      <c r="D219" s="188"/>
      <c r="E219" s="183"/>
      <c r="F219" s="184"/>
      <c r="G219" s="185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</row>
    <row r="220" spans="1:37" ht="30" customHeight="1" x14ac:dyDescent="0.2">
      <c r="A220" s="188"/>
      <c r="B220" s="188"/>
      <c r="C220" s="188"/>
      <c r="D220" s="188"/>
      <c r="E220" s="183"/>
      <c r="F220" s="184"/>
      <c r="G220" s="185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</row>
    <row r="221" spans="1:37" ht="30" customHeight="1" x14ac:dyDescent="0.2">
      <c r="A221" s="188"/>
      <c r="B221" s="188"/>
      <c r="C221" s="188"/>
      <c r="D221" s="188"/>
      <c r="E221" s="183"/>
      <c r="F221" s="184"/>
      <c r="G221" s="185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</row>
    <row r="222" spans="1:37" ht="30" customHeight="1" x14ac:dyDescent="0.2">
      <c r="A222" s="188"/>
      <c r="B222" s="188"/>
      <c r="C222" s="188"/>
      <c r="D222" s="188"/>
      <c r="E222" s="183"/>
      <c r="F222" s="184"/>
      <c r="G222" s="185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</row>
    <row r="223" spans="1:37" ht="30" customHeight="1" x14ac:dyDescent="0.2">
      <c r="A223" s="188"/>
      <c r="B223" s="188"/>
      <c r="C223" s="188"/>
      <c r="D223" s="188"/>
      <c r="E223" s="183"/>
      <c r="F223" s="184"/>
      <c r="G223" s="185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</row>
    <row r="224" spans="1:37" ht="30" customHeight="1" x14ac:dyDescent="0.2">
      <c r="A224" s="188"/>
      <c r="B224" s="188"/>
      <c r="C224" s="188"/>
      <c r="D224" s="188"/>
      <c r="E224" s="183"/>
      <c r="F224" s="184"/>
      <c r="G224" s="185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</row>
    <row r="225" spans="1:37" ht="30" customHeight="1" x14ac:dyDescent="0.2">
      <c r="A225" s="188"/>
      <c r="B225" s="188"/>
      <c r="C225" s="188"/>
      <c r="D225" s="188"/>
      <c r="E225" s="183"/>
      <c r="F225" s="184"/>
      <c r="G225" s="185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</row>
    <row r="226" spans="1:37" ht="30" customHeight="1" x14ac:dyDescent="0.2">
      <c r="A226" s="188"/>
      <c r="B226" s="188"/>
      <c r="C226" s="188"/>
      <c r="D226" s="188"/>
      <c r="E226" s="183"/>
      <c r="F226" s="184"/>
      <c r="G226" s="185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</row>
    <row r="227" spans="1:37" ht="30" customHeight="1" x14ac:dyDescent="0.2">
      <c r="A227" s="188"/>
      <c r="B227" s="188"/>
      <c r="C227" s="188"/>
      <c r="D227" s="188"/>
      <c r="E227" s="183"/>
      <c r="F227" s="184"/>
      <c r="G227" s="185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</row>
    <row r="228" spans="1:37" ht="30" customHeight="1" x14ac:dyDescent="0.2">
      <c r="A228" s="188"/>
      <c r="B228" s="188"/>
      <c r="C228" s="188"/>
      <c r="D228" s="188"/>
      <c r="E228" s="183"/>
      <c r="F228" s="184"/>
      <c r="G228" s="185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</row>
    <row r="229" spans="1:37" ht="30" customHeight="1" x14ac:dyDescent="0.2">
      <c r="A229" s="188"/>
      <c r="B229" s="188"/>
      <c r="C229" s="188"/>
      <c r="D229" s="188"/>
      <c r="E229" s="183"/>
      <c r="F229" s="184"/>
      <c r="G229" s="185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</row>
    <row r="230" spans="1:37" ht="30" customHeight="1" x14ac:dyDescent="0.2">
      <c r="A230" s="188"/>
      <c r="B230" s="188"/>
      <c r="C230" s="188"/>
      <c r="D230" s="188"/>
      <c r="E230" s="183"/>
      <c r="F230" s="184"/>
      <c r="G230" s="185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</row>
    <row r="231" spans="1:37" ht="30" customHeight="1" x14ac:dyDescent="0.2">
      <c r="A231" s="188"/>
      <c r="B231" s="188"/>
      <c r="C231" s="188"/>
      <c r="D231" s="188"/>
      <c r="E231" s="183"/>
      <c r="F231" s="184"/>
      <c r="G231" s="185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</row>
    <row r="232" spans="1:37" ht="30" customHeight="1" x14ac:dyDescent="0.2">
      <c r="A232" s="188"/>
      <c r="B232" s="188"/>
      <c r="C232" s="188"/>
      <c r="D232" s="188"/>
      <c r="E232" s="183"/>
      <c r="F232" s="184"/>
      <c r="G232" s="185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</row>
    <row r="233" spans="1:37" ht="30" customHeight="1" x14ac:dyDescent="0.2">
      <c r="A233" s="188"/>
      <c r="B233" s="188"/>
      <c r="C233" s="188"/>
      <c r="D233" s="188"/>
      <c r="E233" s="183"/>
      <c r="F233" s="184"/>
      <c r="G233" s="185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</row>
    <row r="234" spans="1:37" ht="30" customHeight="1" x14ac:dyDescent="0.2">
      <c r="A234" s="188"/>
      <c r="B234" s="188"/>
      <c r="C234" s="188"/>
      <c r="D234" s="188"/>
      <c r="E234" s="183"/>
      <c r="F234" s="184"/>
      <c r="G234" s="185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</row>
    <row r="235" spans="1:37" ht="30" customHeight="1" x14ac:dyDescent="0.2">
      <c r="A235" s="188"/>
      <c r="B235" s="188"/>
      <c r="C235" s="188"/>
      <c r="D235" s="188"/>
      <c r="E235" s="183"/>
      <c r="F235" s="184"/>
      <c r="G235" s="185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</row>
    <row r="236" spans="1:37" ht="30" customHeight="1" x14ac:dyDescent="0.2">
      <c r="A236" s="188"/>
      <c r="B236" s="188"/>
      <c r="C236" s="188"/>
      <c r="D236" s="188"/>
      <c r="E236" s="183"/>
      <c r="F236" s="184"/>
      <c r="G236" s="185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</row>
    <row r="237" spans="1:37" ht="30" customHeight="1" x14ac:dyDescent="0.2">
      <c r="A237" s="188"/>
      <c r="B237" s="188"/>
      <c r="C237" s="188"/>
      <c r="D237" s="188"/>
      <c r="E237" s="183"/>
      <c r="F237" s="184"/>
      <c r="G237" s="185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</row>
    <row r="238" spans="1:37" ht="30" customHeight="1" x14ac:dyDescent="0.2">
      <c r="A238" s="188"/>
      <c r="B238" s="188"/>
      <c r="C238" s="188"/>
      <c r="D238" s="188"/>
      <c r="E238" s="183"/>
      <c r="F238" s="184"/>
      <c r="G238" s="185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</row>
    <row r="239" spans="1:37" ht="30" customHeight="1" x14ac:dyDescent="0.2">
      <c r="A239" s="188"/>
      <c r="B239" s="188"/>
      <c r="C239" s="188"/>
      <c r="D239" s="188"/>
      <c r="E239" s="183"/>
      <c r="F239" s="184"/>
      <c r="G239" s="185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</row>
    <row r="240" spans="1:37" ht="30" customHeight="1" x14ac:dyDescent="0.2">
      <c r="A240" s="188"/>
      <c r="B240" s="188"/>
      <c r="C240" s="188"/>
      <c r="D240" s="188"/>
      <c r="E240" s="183"/>
      <c r="F240" s="184"/>
      <c r="G240" s="185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</row>
    <row r="241" spans="1:37" ht="30" customHeight="1" x14ac:dyDescent="0.2">
      <c r="A241" s="188"/>
      <c r="B241" s="188"/>
      <c r="C241" s="188"/>
      <c r="D241" s="188"/>
      <c r="E241" s="183"/>
      <c r="F241" s="184"/>
      <c r="G241" s="185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</row>
    <row r="242" spans="1:37" ht="30" customHeight="1" x14ac:dyDescent="0.2">
      <c r="A242" s="188"/>
      <c r="B242" s="188"/>
      <c r="C242" s="188"/>
      <c r="D242" s="188"/>
      <c r="E242" s="183"/>
      <c r="F242" s="184"/>
      <c r="G242" s="185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</row>
    <row r="243" spans="1:37" ht="30" customHeight="1" x14ac:dyDescent="0.2">
      <c r="A243" s="188"/>
      <c r="B243" s="188"/>
      <c r="C243" s="188"/>
      <c r="D243" s="188"/>
      <c r="E243" s="183"/>
      <c r="F243" s="184"/>
      <c r="G243" s="185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</row>
    <row r="244" spans="1:37" ht="30" customHeight="1" x14ac:dyDescent="0.2">
      <c r="A244" s="188"/>
      <c r="B244" s="188"/>
      <c r="C244" s="188"/>
      <c r="D244" s="188"/>
      <c r="E244" s="183"/>
      <c r="F244" s="184"/>
      <c r="G244" s="185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</row>
    <row r="245" spans="1:37" ht="30" customHeight="1" x14ac:dyDescent="0.2">
      <c r="A245" s="188"/>
      <c r="B245" s="188"/>
      <c r="C245" s="188"/>
      <c r="D245" s="188"/>
      <c r="E245" s="183"/>
      <c r="F245" s="184"/>
      <c r="G245" s="185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</row>
    <row r="246" spans="1:37" ht="30" customHeight="1" x14ac:dyDescent="0.2">
      <c r="A246" s="188"/>
      <c r="B246" s="188"/>
      <c r="C246" s="188"/>
      <c r="D246" s="188"/>
      <c r="E246" s="183"/>
      <c r="F246" s="184"/>
      <c r="G246" s="185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</row>
    <row r="247" spans="1:37" ht="30" customHeight="1" x14ac:dyDescent="0.2">
      <c r="A247" s="188"/>
      <c r="B247" s="188"/>
      <c r="C247" s="188"/>
      <c r="D247" s="188"/>
      <c r="E247" s="183"/>
      <c r="F247" s="184"/>
      <c r="G247" s="185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</row>
    <row r="248" spans="1:37" ht="30" customHeight="1" x14ac:dyDescent="0.2">
      <c r="A248" s="188"/>
      <c r="B248" s="188"/>
      <c r="C248" s="188"/>
      <c r="D248" s="188"/>
      <c r="E248" s="183"/>
      <c r="F248" s="184"/>
      <c r="G248" s="185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</row>
    <row r="249" spans="1:37" ht="30" customHeight="1" x14ac:dyDescent="0.2">
      <c r="A249" s="188"/>
      <c r="B249" s="188"/>
      <c r="C249" s="188"/>
      <c r="D249" s="188"/>
      <c r="E249" s="183"/>
      <c r="F249" s="184"/>
      <c r="G249" s="185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</row>
    <row r="250" spans="1:37" ht="30" customHeight="1" x14ac:dyDescent="0.2">
      <c r="A250" s="188"/>
      <c r="B250" s="188"/>
      <c r="C250" s="188"/>
      <c r="D250" s="188"/>
      <c r="E250" s="183"/>
      <c r="F250" s="184"/>
      <c r="G250" s="185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</row>
    <row r="251" spans="1:37" ht="30" customHeight="1" x14ac:dyDescent="0.2">
      <c r="A251" s="188"/>
      <c r="B251" s="188"/>
      <c r="C251" s="188"/>
      <c r="D251" s="188"/>
      <c r="E251" s="183"/>
      <c r="F251" s="184"/>
      <c r="G251" s="185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</row>
    <row r="252" spans="1:37" ht="30" customHeight="1" x14ac:dyDescent="0.2">
      <c r="A252" s="188"/>
      <c r="B252" s="188"/>
      <c r="C252" s="188"/>
      <c r="D252" s="188"/>
      <c r="E252" s="183"/>
      <c r="F252" s="184"/>
      <c r="G252" s="185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</row>
    <row r="253" spans="1:37" ht="30" customHeight="1" x14ac:dyDescent="0.2">
      <c r="A253" s="188"/>
      <c r="B253" s="188"/>
      <c r="C253" s="188"/>
      <c r="D253" s="188"/>
      <c r="E253" s="183"/>
      <c r="F253" s="184"/>
      <c r="G253" s="185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</row>
    <row r="254" spans="1:37" ht="30" customHeight="1" x14ac:dyDescent="0.2">
      <c r="A254" s="188"/>
      <c r="B254" s="188"/>
      <c r="C254" s="188"/>
      <c r="D254" s="188"/>
      <c r="E254" s="183"/>
      <c r="F254" s="184"/>
      <c r="G254" s="185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</row>
    <row r="255" spans="1:37" ht="30" customHeight="1" x14ac:dyDescent="0.2">
      <c r="A255" s="188"/>
      <c r="B255" s="188"/>
      <c r="C255" s="188"/>
      <c r="D255" s="188"/>
      <c r="E255" s="183"/>
      <c r="F255" s="184"/>
      <c r="G255" s="185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</row>
    <row r="256" spans="1:37" ht="30" customHeight="1" x14ac:dyDescent="0.2">
      <c r="A256" s="188"/>
      <c r="B256" s="188"/>
      <c r="C256" s="188"/>
      <c r="D256" s="188"/>
      <c r="E256" s="183"/>
      <c r="F256" s="184"/>
      <c r="G256" s="185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</row>
    <row r="257" spans="1:37" ht="30" customHeight="1" x14ac:dyDescent="0.2">
      <c r="A257" s="188"/>
      <c r="B257" s="188"/>
      <c r="C257" s="188"/>
      <c r="D257" s="188"/>
      <c r="E257" s="183"/>
      <c r="F257" s="184"/>
      <c r="G257" s="185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</row>
    <row r="258" spans="1:37" ht="30" customHeight="1" x14ac:dyDescent="0.2">
      <c r="A258" s="188"/>
      <c r="B258" s="188"/>
      <c r="C258" s="188"/>
      <c r="D258" s="188"/>
      <c r="E258" s="183"/>
      <c r="F258" s="184"/>
      <c r="G258" s="185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</row>
    <row r="259" spans="1:37" ht="30" customHeight="1" x14ac:dyDescent="0.2">
      <c r="A259" s="188"/>
      <c r="B259" s="188"/>
      <c r="C259" s="188"/>
      <c r="D259" s="188"/>
      <c r="E259" s="183"/>
      <c r="F259" s="184"/>
      <c r="G259" s="185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</row>
    <row r="260" spans="1:37" ht="30" customHeight="1" x14ac:dyDescent="0.2">
      <c r="A260" s="188"/>
      <c r="B260" s="188"/>
      <c r="C260" s="188"/>
      <c r="D260" s="188"/>
      <c r="E260" s="183"/>
      <c r="F260" s="184"/>
      <c r="G260" s="185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</row>
    <row r="261" spans="1:37" ht="30" customHeight="1" x14ac:dyDescent="0.2">
      <c r="A261" s="188"/>
      <c r="B261" s="188"/>
      <c r="C261" s="188"/>
      <c r="D261" s="188"/>
      <c r="E261" s="183"/>
      <c r="F261" s="184"/>
      <c r="G261" s="185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</row>
    <row r="262" spans="1:37" ht="30" customHeight="1" x14ac:dyDescent="0.2">
      <c r="A262" s="188"/>
      <c r="B262" s="188"/>
      <c r="C262" s="188"/>
      <c r="D262" s="188"/>
      <c r="E262" s="183"/>
      <c r="F262" s="184"/>
      <c r="G262" s="185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</row>
    <row r="263" spans="1:37" ht="30" customHeight="1" x14ac:dyDescent="0.2">
      <c r="A263" s="188"/>
      <c r="B263" s="188"/>
      <c r="C263" s="188"/>
      <c r="D263" s="188"/>
      <c r="E263" s="183"/>
      <c r="F263" s="184"/>
      <c r="G263" s="185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</row>
    <row r="264" spans="1:37" ht="30" customHeight="1" x14ac:dyDescent="0.2">
      <c r="A264" s="188"/>
      <c r="B264" s="188"/>
      <c r="C264" s="188"/>
      <c r="D264" s="188"/>
      <c r="E264" s="183"/>
      <c r="F264" s="184"/>
      <c r="G264" s="185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</row>
    <row r="265" spans="1:37" ht="30" customHeight="1" x14ac:dyDescent="0.2">
      <c r="A265" s="188"/>
      <c r="B265" s="188"/>
      <c r="C265" s="188"/>
      <c r="D265" s="188"/>
      <c r="E265" s="183"/>
      <c r="F265" s="184"/>
      <c r="G265" s="185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</row>
    <row r="266" spans="1:37" ht="30" customHeight="1" x14ac:dyDescent="0.2">
      <c r="A266" s="188"/>
      <c r="B266" s="188"/>
      <c r="C266" s="188"/>
      <c r="D266" s="188"/>
      <c r="E266" s="183"/>
      <c r="F266" s="184"/>
      <c r="G266" s="185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</row>
    <row r="267" spans="1:37" ht="30" customHeight="1" x14ac:dyDescent="0.2">
      <c r="A267" s="188"/>
      <c r="B267" s="188"/>
      <c r="C267" s="188"/>
      <c r="D267" s="188"/>
      <c r="E267" s="183"/>
      <c r="F267" s="184"/>
      <c r="G267" s="185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</row>
    <row r="268" spans="1:37" ht="30" customHeight="1" x14ac:dyDescent="0.2">
      <c r="A268" s="188"/>
      <c r="B268" s="188"/>
      <c r="C268" s="188"/>
      <c r="D268" s="188"/>
      <c r="E268" s="183"/>
      <c r="F268" s="184"/>
      <c r="G268" s="185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</row>
    <row r="269" spans="1:37" ht="30" customHeight="1" x14ac:dyDescent="0.2">
      <c r="A269" s="188"/>
      <c r="B269" s="188"/>
      <c r="C269" s="188"/>
      <c r="D269" s="188"/>
      <c r="E269" s="183"/>
      <c r="F269" s="184"/>
      <c r="G269" s="185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</row>
    <row r="270" spans="1:37" ht="30" customHeight="1" x14ac:dyDescent="0.2">
      <c r="A270" s="188"/>
      <c r="B270" s="188"/>
      <c r="C270" s="188"/>
      <c r="D270" s="188"/>
      <c r="E270" s="183"/>
      <c r="F270" s="184"/>
      <c r="G270" s="185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</row>
    <row r="271" spans="1:37" ht="30" customHeight="1" x14ac:dyDescent="0.2">
      <c r="A271" s="188"/>
      <c r="B271" s="188"/>
      <c r="C271" s="188"/>
      <c r="D271" s="188"/>
      <c r="E271" s="183"/>
      <c r="F271" s="184"/>
      <c r="G271" s="185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</row>
    <row r="272" spans="1:37" ht="30" customHeight="1" x14ac:dyDescent="0.2">
      <c r="A272" s="188"/>
      <c r="B272" s="188"/>
      <c r="C272" s="188"/>
      <c r="D272" s="188"/>
      <c r="E272" s="183"/>
      <c r="F272" s="184"/>
      <c r="G272" s="185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</row>
    <row r="273" spans="1:37" ht="30" customHeight="1" x14ac:dyDescent="0.2">
      <c r="A273" s="188"/>
      <c r="B273" s="188"/>
      <c r="C273" s="188"/>
      <c r="D273" s="188"/>
      <c r="E273" s="183"/>
      <c r="F273" s="184"/>
      <c r="G273" s="185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</row>
    <row r="274" spans="1:37" ht="30" customHeight="1" x14ac:dyDescent="0.2">
      <c r="A274" s="188"/>
      <c r="B274" s="188"/>
      <c r="C274" s="188"/>
      <c r="D274" s="188"/>
      <c r="E274" s="183"/>
      <c r="F274" s="184"/>
      <c r="G274" s="185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</row>
    <row r="275" spans="1:37" ht="30" customHeight="1" x14ac:dyDescent="0.2">
      <c r="A275" s="188"/>
      <c r="B275" s="188"/>
      <c r="C275" s="188"/>
      <c r="D275" s="188"/>
      <c r="E275" s="183"/>
      <c r="F275" s="184"/>
      <c r="G275" s="185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</row>
    <row r="276" spans="1:37" ht="30" customHeight="1" x14ac:dyDescent="0.2">
      <c r="A276" s="188"/>
      <c r="B276" s="188"/>
      <c r="C276" s="188"/>
      <c r="D276" s="188"/>
      <c r="E276" s="183"/>
      <c r="F276" s="184"/>
      <c r="G276" s="185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</row>
    <row r="277" spans="1:37" ht="30" customHeight="1" x14ac:dyDescent="0.2">
      <c r="A277" s="188"/>
      <c r="B277" s="188"/>
      <c r="C277" s="188"/>
      <c r="D277" s="188"/>
      <c r="E277" s="183"/>
      <c r="F277" s="184"/>
      <c r="G277" s="185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</row>
    <row r="278" spans="1:37" ht="30" customHeight="1" x14ac:dyDescent="0.2">
      <c r="A278" s="188"/>
      <c r="B278" s="188"/>
      <c r="C278" s="188"/>
      <c r="D278" s="188"/>
      <c r="E278" s="183"/>
      <c r="F278" s="184"/>
      <c r="G278" s="185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</row>
    <row r="279" spans="1:37" ht="30" customHeight="1" x14ac:dyDescent="0.2">
      <c r="A279" s="188"/>
      <c r="B279" s="188"/>
      <c r="C279" s="188"/>
      <c r="D279" s="188"/>
      <c r="E279" s="183"/>
      <c r="F279" s="184"/>
      <c r="G279" s="185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</row>
    <row r="280" spans="1:37" ht="30" customHeight="1" x14ac:dyDescent="0.2">
      <c r="A280" s="188"/>
      <c r="B280" s="188"/>
      <c r="C280" s="188"/>
      <c r="D280" s="188"/>
      <c r="E280" s="183"/>
      <c r="F280" s="184"/>
      <c r="G280" s="185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</row>
    <row r="281" spans="1:37" ht="30" customHeight="1" x14ac:dyDescent="0.2">
      <c r="A281" s="188"/>
      <c r="B281" s="188"/>
      <c r="C281" s="188"/>
      <c r="D281" s="188"/>
      <c r="E281" s="183"/>
      <c r="F281" s="184"/>
      <c r="G281" s="185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</row>
    <row r="282" spans="1:37" ht="30" customHeight="1" x14ac:dyDescent="0.2">
      <c r="A282" s="188"/>
      <c r="B282" s="188"/>
      <c r="C282" s="188"/>
      <c r="D282" s="188"/>
      <c r="E282" s="183"/>
      <c r="F282" s="184"/>
      <c r="G282" s="185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</row>
    <row r="283" spans="1:37" ht="30" customHeight="1" x14ac:dyDescent="0.2">
      <c r="A283" s="188"/>
      <c r="B283" s="188"/>
      <c r="C283" s="188"/>
      <c r="D283" s="188"/>
      <c r="E283" s="183"/>
      <c r="F283" s="184"/>
      <c r="G283" s="185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</row>
    <row r="284" spans="1:37" ht="30" customHeight="1" x14ac:dyDescent="0.2">
      <c r="A284" s="188"/>
      <c r="B284" s="188"/>
      <c r="C284" s="188"/>
      <c r="D284" s="188"/>
      <c r="E284" s="183"/>
      <c r="F284" s="184"/>
      <c r="G284" s="185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</row>
    <row r="285" spans="1:37" ht="30" customHeight="1" x14ac:dyDescent="0.2">
      <c r="A285" s="188"/>
      <c r="B285" s="188"/>
      <c r="C285" s="188"/>
      <c r="D285" s="188"/>
      <c r="E285" s="183"/>
      <c r="F285" s="184"/>
      <c r="G285" s="185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</row>
    <row r="286" spans="1:37" ht="30" customHeight="1" x14ac:dyDescent="0.2">
      <c r="A286" s="188"/>
      <c r="B286" s="188"/>
      <c r="C286" s="188"/>
      <c r="D286" s="188"/>
      <c r="E286" s="183"/>
      <c r="F286" s="184"/>
      <c r="G286" s="185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</row>
    <row r="287" spans="1:37" ht="30" customHeight="1" x14ac:dyDescent="0.2">
      <c r="A287" s="188"/>
      <c r="B287" s="188"/>
      <c r="C287" s="188"/>
      <c r="D287" s="188"/>
      <c r="E287" s="183"/>
      <c r="F287" s="184"/>
      <c r="G287" s="185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</row>
    <row r="288" spans="1:37" ht="30" customHeight="1" x14ac:dyDescent="0.2">
      <c r="A288" s="188"/>
      <c r="B288" s="188"/>
      <c r="C288" s="188"/>
      <c r="D288" s="188"/>
      <c r="E288" s="183"/>
      <c r="F288" s="184"/>
      <c r="G288" s="185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</row>
    <row r="289" spans="1:37" ht="30" customHeight="1" x14ac:dyDescent="0.2">
      <c r="A289" s="188"/>
      <c r="B289" s="188"/>
      <c r="C289" s="188"/>
      <c r="D289" s="188"/>
      <c r="E289" s="183"/>
      <c r="F289" s="184"/>
      <c r="G289" s="185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</row>
    <row r="290" spans="1:37" ht="30" customHeight="1" x14ac:dyDescent="0.2">
      <c r="A290" s="188"/>
      <c r="B290" s="188"/>
      <c r="C290" s="188"/>
      <c r="D290" s="188"/>
      <c r="E290" s="183"/>
      <c r="F290" s="184"/>
      <c r="G290" s="185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</row>
    <row r="291" spans="1:37" ht="30" customHeight="1" x14ac:dyDescent="0.2">
      <c r="A291" s="188"/>
      <c r="B291" s="188"/>
      <c r="C291" s="188"/>
      <c r="D291" s="188"/>
      <c r="E291" s="183"/>
      <c r="F291" s="184"/>
      <c r="G291" s="185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</row>
    <row r="292" spans="1:37" ht="30" customHeight="1" x14ac:dyDescent="0.2">
      <c r="A292" s="188"/>
      <c r="B292" s="188"/>
      <c r="C292" s="188"/>
      <c r="D292" s="188"/>
      <c r="E292" s="183"/>
      <c r="F292" s="184"/>
      <c r="G292" s="185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</row>
    <row r="293" spans="1:37" ht="30" customHeight="1" x14ac:dyDescent="0.2">
      <c r="A293" s="188"/>
      <c r="B293" s="188"/>
      <c r="C293" s="188"/>
      <c r="D293" s="188"/>
      <c r="E293" s="183"/>
      <c r="F293" s="184"/>
      <c r="G293" s="185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</row>
    <row r="294" spans="1:37" ht="30" customHeight="1" x14ac:dyDescent="0.2">
      <c r="A294" s="188"/>
      <c r="B294" s="188"/>
      <c r="C294" s="188"/>
      <c r="D294" s="188"/>
      <c r="E294" s="183"/>
      <c r="F294" s="184"/>
      <c r="G294" s="185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</row>
    <row r="295" spans="1:37" ht="30" customHeight="1" x14ac:dyDescent="0.2">
      <c r="A295" s="188"/>
      <c r="B295" s="188"/>
      <c r="C295" s="188"/>
      <c r="D295" s="188"/>
      <c r="E295" s="183"/>
      <c r="F295" s="184"/>
      <c r="G295" s="185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</row>
    <row r="296" spans="1:37" ht="30" customHeight="1" x14ac:dyDescent="0.2">
      <c r="A296" s="188"/>
      <c r="B296" s="188"/>
      <c r="C296" s="188"/>
      <c r="D296" s="188"/>
      <c r="E296" s="183"/>
      <c r="F296" s="184"/>
      <c r="G296" s="185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</row>
    <row r="297" spans="1:37" ht="30" customHeight="1" x14ac:dyDescent="0.2">
      <c r="A297" s="188"/>
      <c r="B297" s="188"/>
      <c r="C297" s="188"/>
      <c r="D297" s="188"/>
      <c r="E297" s="183"/>
      <c r="F297" s="184"/>
      <c r="G297" s="185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</row>
    <row r="298" spans="1:37" ht="30" customHeight="1" x14ac:dyDescent="0.2">
      <c r="A298" s="188"/>
      <c r="B298" s="188"/>
      <c r="C298" s="188"/>
      <c r="D298" s="188"/>
      <c r="E298" s="183"/>
      <c r="F298" s="184"/>
      <c r="G298" s="185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</row>
    <row r="299" spans="1:37" ht="30" customHeight="1" x14ac:dyDescent="0.2">
      <c r="A299" s="188"/>
      <c r="B299" s="188"/>
      <c r="C299" s="188"/>
      <c r="D299" s="188"/>
      <c r="E299" s="183"/>
      <c r="F299" s="184"/>
      <c r="G299" s="185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</row>
    <row r="300" spans="1:37" ht="30" customHeight="1" x14ac:dyDescent="0.2">
      <c r="A300" s="188"/>
      <c r="B300" s="188"/>
      <c r="C300" s="188"/>
      <c r="D300" s="188"/>
      <c r="E300" s="183"/>
      <c r="F300" s="184"/>
      <c r="G300" s="185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</row>
    <row r="301" spans="1:37" x14ac:dyDescent="0.2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</row>
    <row r="302" spans="1:37" x14ac:dyDescent="0.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</row>
    <row r="303" spans="1:37" x14ac:dyDescent="0.2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</row>
    <row r="304" spans="1:37" x14ac:dyDescent="0.2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</row>
    <row r="305" spans="1:37" x14ac:dyDescent="0.2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</row>
    <row r="306" spans="1:37" x14ac:dyDescent="0.2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</row>
    <row r="307" spans="1:37" x14ac:dyDescent="0.2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</row>
    <row r="308" spans="1:37" x14ac:dyDescent="0.2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</row>
    <row r="309" spans="1:37" x14ac:dyDescent="0.2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</row>
    <row r="310" spans="1:37" x14ac:dyDescent="0.2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</row>
    <row r="311" spans="1:37" x14ac:dyDescent="0.2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</row>
    <row r="312" spans="1:37" x14ac:dyDescent="0.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</row>
    <row r="313" spans="1:37" x14ac:dyDescent="0.2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</row>
    <row r="314" spans="1:37" x14ac:dyDescent="0.2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</row>
    <row r="315" spans="1:37" x14ac:dyDescent="0.2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</row>
  </sheetData>
  <mergeCells count="898"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73:X273"/>
    <mergeCell ref="H274:X274"/>
    <mergeCell ref="H275:X275"/>
    <mergeCell ref="H276:X276"/>
    <mergeCell ref="H277:X277"/>
    <mergeCell ref="H278:X278"/>
    <mergeCell ref="H279:X27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X1:X2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  <mergeCell ref="H271:X271"/>
    <mergeCell ref="H272:X27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2022-06-30T01:00:17Z</dcterms:modified>
</cp:coreProperties>
</file>