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8415" windowHeight="3030" activeTab="3"/>
  </bookViews>
  <sheets>
    <sheet name="unlinked" sheetId="2" r:id="rId1"/>
    <sheet name="linked" sheetId="3" r:id="rId2"/>
    <sheet name="Sheet1" sheetId="1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H28" i="4"/>
  <c r="H18"/>
  <c r="F28"/>
  <c r="F33"/>
  <c r="G32"/>
  <c r="G33"/>
  <c r="F32"/>
  <c r="I33"/>
  <c r="E28"/>
  <c r="D31"/>
  <c r="D30"/>
  <c r="D29"/>
  <c r="D28"/>
  <c r="C27"/>
  <c r="B27"/>
  <c r="C20"/>
  <c r="B20"/>
  <c r="G22"/>
  <c r="D22"/>
  <c r="E18"/>
  <c r="D18"/>
  <c r="G18"/>
  <c r="F18"/>
  <c r="C18"/>
  <c r="B18"/>
  <c r="E14"/>
  <c r="D14"/>
  <c r="C14"/>
  <c r="B14"/>
  <c r="C7"/>
  <c r="D8" s="1"/>
  <c r="B7"/>
  <c r="G8"/>
  <c r="C3"/>
  <c r="D3"/>
  <c r="E4" s="1"/>
  <c r="E3"/>
  <c r="B3"/>
  <c r="C4" s="1"/>
  <c r="F8" i="2"/>
  <c r="F7"/>
  <c r="H8"/>
  <c r="H7"/>
  <c r="J7" i="3"/>
  <c r="K7" s="1"/>
  <c r="J21"/>
  <c r="E16"/>
  <c r="F20" s="1"/>
  <c r="H20" s="1"/>
  <c r="E15"/>
  <c r="F19" s="1"/>
  <c r="H19" s="1"/>
  <c r="J9"/>
  <c r="H7"/>
  <c r="K8"/>
  <c r="H18" i="2"/>
  <c r="C14"/>
  <c r="E14" s="1"/>
  <c r="F18" s="1"/>
  <c r="E13"/>
  <c r="F17" s="1"/>
  <c r="H17" s="1"/>
  <c r="J17" s="1"/>
  <c r="G17" i="1"/>
  <c r="I15" s="1"/>
  <c r="G13"/>
  <c r="I11" s="1"/>
  <c r="I3"/>
  <c r="E4" i="2"/>
  <c r="E3"/>
  <c r="E3" i="3"/>
  <c r="E4"/>
  <c r="F8" s="1"/>
  <c r="H8" s="1"/>
  <c r="F7"/>
  <c r="I6" i="1"/>
  <c r="K6" s="1"/>
  <c r="I7"/>
  <c r="G5"/>
  <c r="I2" s="1"/>
  <c r="K2" s="1"/>
  <c r="G9"/>
  <c r="F3" i="4" l="1"/>
  <c r="G3" s="1"/>
  <c r="H8"/>
  <c r="I8" s="1"/>
  <c r="D10"/>
  <c r="D11" s="1"/>
  <c r="D24"/>
  <c r="D25" s="1"/>
  <c r="H22"/>
  <c r="I22" s="1"/>
  <c r="G19"/>
  <c r="E19"/>
  <c r="C19"/>
  <c r="I18"/>
  <c r="E15"/>
  <c r="C15"/>
  <c r="F14"/>
  <c r="G14" s="1"/>
  <c r="J7" i="2"/>
  <c r="K7" s="1"/>
  <c r="J19" i="3"/>
  <c r="K18" i="2"/>
  <c r="K17"/>
  <c r="I14" i="1"/>
  <c r="K14" s="1"/>
  <c r="I10"/>
  <c r="K10" s="1"/>
  <c r="K20" i="3" l="1"/>
  <c r="K19"/>
  <c r="K8" i="2"/>
</calcChain>
</file>

<file path=xl/sharedStrings.xml><?xml version="1.0" encoding="utf-8"?>
<sst xmlns="http://schemas.openxmlformats.org/spreadsheetml/2006/main" count="44" uniqueCount="25">
  <si>
    <t>Bias</t>
  </si>
  <si>
    <t>Method1</t>
  </si>
  <si>
    <t>Method2</t>
  </si>
  <si>
    <t>[5.02]</t>
  </si>
  <si>
    <t>[6.02]</t>
  </si>
  <si>
    <t>Upper bound</t>
  </si>
  <si>
    <t>Lower Bound</t>
  </si>
  <si>
    <t>ox.bxc2</t>
  </si>
  <si>
    <t>ox.bxc1</t>
  </si>
  <si>
    <t>OXBXC2</t>
  </si>
  <si>
    <t>OXBXC1</t>
  </si>
  <si>
    <t>unlinked</t>
  </si>
  <si>
    <t>linked</t>
  </si>
  <si>
    <t>[4.62]</t>
  </si>
  <si>
    <t>[5.62]</t>
  </si>
  <si>
    <t>ox.roy</t>
  </si>
  <si>
    <t>VarDiff</t>
  </si>
  <si>
    <t>SdDiff</t>
  </si>
  <si>
    <t xml:space="preserve">LOA </t>
  </si>
  <si>
    <t>[37.68]</t>
  </si>
  <si>
    <t>fat.bxc</t>
  </si>
  <si>
    <t>Fat.bxc</t>
  </si>
  <si>
    <t>[7.32653]</t>
  </si>
  <si>
    <t>FAT.roy</t>
  </si>
  <si>
    <t>ox.roy1</t>
  </si>
</sst>
</file>

<file path=xl/styles.xml><?xml version="1.0" encoding="utf-8"?>
<styleSheet xmlns="http://schemas.openxmlformats.org/spreadsheetml/2006/main">
  <numFmts count="1">
    <numFmt numFmtId="164" formatCode="0.00000000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2" xfId="0" applyFill="1" applyBorder="1"/>
    <xf numFmtId="0" fontId="0" fillId="3" borderId="8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9" xfId="0" applyFill="1" applyBorder="1"/>
    <xf numFmtId="0" fontId="0" fillId="3" borderId="7" xfId="0" applyFill="1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0" xfId="0" applyBorder="1"/>
    <xf numFmtId="0" fontId="0" fillId="0" borderId="2" xfId="0" applyBorder="1"/>
    <xf numFmtId="0" fontId="0" fillId="0" borderId="6" xfId="0" applyBorder="1"/>
    <xf numFmtId="0" fontId="0" fillId="0" borderId="9" xfId="0" applyBorder="1"/>
    <xf numFmtId="0" fontId="0" fillId="0" borderId="4" xfId="0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164" fontId="3" fillId="0" borderId="0" xfId="0" applyNumberFormat="1" applyFont="1"/>
    <xf numFmtId="0" fontId="0" fillId="4" borderId="11" xfId="0" applyFill="1" applyBorder="1"/>
    <xf numFmtId="164" fontId="0" fillId="4" borderId="10" xfId="0" applyNumberFormat="1" applyFill="1" applyBorder="1"/>
    <xf numFmtId="0" fontId="3" fillId="0" borderId="0" xfId="0" applyFont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0" xfId="0" applyFill="1" applyBorder="1"/>
    <xf numFmtId="0" fontId="0" fillId="2" borderId="16" xfId="0" applyFill="1" applyBorder="1"/>
    <xf numFmtId="0" fontId="0" fillId="2" borderId="11" xfId="0" applyFill="1" applyBorder="1"/>
    <xf numFmtId="0" fontId="0" fillId="0" borderId="11" xfId="0" applyBorder="1"/>
    <xf numFmtId="0" fontId="2" fillId="0" borderId="0" xfId="0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2" borderId="0" xfId="0" applyFont="1" applyFill="1"/>
    <xf numFmtId="0" fontId="1" fillId="4" borderId="0" xfId="0" applyFont="1" applyFill="1"/>
    <xf numFmtId="0" fontId="0" fillId="0" borderId="12" xfId="0" applyBorder="1"/>
    <xf numFmtId="0" fontId="0" fillId="7" borderId="0" xfId="0" applyFill="1"/>
    <xf numFmtId="0" fontId="0" fillId="0" borderId="0" xfId="0" applyFont="1" applyBorder="1"/>
    <xf numFmtId="0" fontId="0" fillId="7" borderId="2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6" xfId="0" applyFill="1" applyBorder="1"/>
    <xf numFmtId="0" fontId="0" fillId="7" borderId="9" xfId="0" applyFill="1" applyBorder="1"/>
    <xf numFmtId="0" fontId="0" fillId="7" borderId="7" xfId="0" applyFill="1" applyBorder="1"/>
    <xf numFmtId="0" fontId="0" fillId="8" borderId="10" xfId="0" applyFill="1" applyBorder="1"/>
    <xf numFmtId="0" fontId="0" fillId="8" borderId="16" xfId="0" applyFill="1" applyBorder="1"/>
    <xf numFmtId="0" fontId="0" fillId="8" borderId="11" xfId="0" applyFill="1" applyBorder="1"/>
    <xf numFmtId="0" fontId="0" fillId="9" borderId="10" xfId="0" applyFill="1" applyBorder="1"/>
    <xf numFmtId="0" fontId="0" fillId="9" borderId="1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1" xfId="0" applyFill="1" applyBorder="1"/>
    <xf numFmtId="0" fontId="0" fillId="11" borderId="10" xfId="0" applyFill="1" applyBorder="1"/>
    <xf numFmtId="0" fontId="0" fillId="11" borderId="16" xfId="0" applyFill="1" applyBorder="1"/>
    <xf numFmtId="0" fontId="0" fillId="11" borderId="1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9"/>
  <sheetViews>
    <sheetView workbookViewId="0">
      <selection activeCell="F17" sqref="F17:F18"/>
    </sheetView>
  </sheetViews>
  <sheetFormatPr defaultRowHeight="15"/>
  <sheetData>
    <row r="2" spans="1:11">
      <c r="A2" s="27" t="s">
        <v>10</v>
      </c>
    </row>
    <row r="3" spans="1:11">
      <c r="A3" s="1" t="s">
        <v>11</v>
      </c>
      <c r="C3" s="9">
        <v>4.0812999999999997</v>
      </c>
      <c r="D3" s="10">
        <v>1</v>
      </c>
      <c r="E3" s="11">
        <f>C3*D3</f>
        <v>4.0812999999999997</v>
      </c>
    </row>
    <row r="4" spans="1:11">
      <c r="A4" s="1"/>
      <c r="C4" s="12">
        <v>4.0812999999999997</v>
      </c>
      <c r="D4" s="13">
        <v>1.2870999999999999</v>
      </c>
      <c r="E4" s="14">
        <f>C4*D4</f>
        <v>5.2530412299999991</v>
      </c>
      <c r="F4" s="17"/>
    </row>
    <row r="5" spans="1:11">
      <c r="F5" s="15"/>
    </row>
    <row r="6" spans="1:11" ht="15.75" thickBot="1">
      <c r="A6">
        <v>2.4750000000000001</v>
      </c>
      <c r="F6" s="16"/>
    </row>
    <row r="7" spans="1:11">
      <c r="C7" t="s">
        <v>1</v>
      </c>
      <c r="D7" s="3">
        <v>2.1749999999999998</v>
      </c>
      <c r="E7" s="4">
        <v>0</v>
      </c>
      <c r="F7" s="3">
        <f>E3</f>
        <v>4.0812999999999997</v>
      </c>
      <c r="G7" s="24"/>
      <c r="H7" s="3">
        <f>SQRT(D7^2+F7^2)</f>
        <v>4.6246767119443062</v>
      </c>
      <c r="I7" s="4" t="s">
        <v>13</v>
      </c>
      <c r="J7" s="3">
        <f>SQRT(H7^2+H8^2)</f>
        <v>7.3288949954327975</v>
      </c>
      <c r="K7" s="31">
        <f>A6-(1.96*J7)</f>
        <v>-11.889634191048284</v>
      </c>
    </row>
    <row r="8" spans="1:11">
      <c r="C8" t="s">
        <v>2</v>
      </c>
      <c r="D8" s="5">
        <v>2.1749999999999998</v>
      </c>
      <c r="E8" s="6">
        <v>0</v>
      </c>
      <c r="F8" s="5">
        <f>E4</f>
        <v>5.2530412299999991</v>
      </c>
      <c r="G8" s="25"/>
      <c r="H8" s="5">
        <f>SQRT(D8^2+F8^2)</f>
        <v>5.6855137994802112</v>
      </c>
      <c r="I8" s="6" t="s">
        <v>14</v>
      </c>
      <c r="J8" s="5"/>
      <c r="K8" s="32">
        <f>A6+(1.96*J7)</f>
        <v>16.839634191048283</v>
      </c>
    </row>
    <row r="9" spans="1:11" ht="15.75" thickBot="1">
      <c r="D9" s="7"/>
      <c r="E9" s="8"/>
      <c r="F9" s="7"/>
      <c r="G9" s="26"/>
      <c r="H9" s="7"/>
      <c r="I9" s="8"/>
      <c r="J9" s="7" t="s">
        <v>22</v>
      </c>
      <c r="K9" s="33"/>
    </row>
    <row r="13" spans="1:11">
      <c r="A13" s="30" t="s">
        <v>21</v>
      </c>
      <c r="C13" s="9">
        <v>7.7174000000000006E-2</v>
      </c>
      <c r="D13" s="10">
        <v>1</v>
      </c>
      <c r="E13" s="11">
        <f>C13*D13</f>
        <v>7.7174000000000006E-2</v>
      </c>
    </row>
    <row r="14" spans="1:11">
      <c r="C14" s="12">
        <f>C13</f>
        <v>7.7174000000000006E-2</v>
      </c>
      <c r="D14" s="13">
        <v>0.93835800000000003</v>
      </c>
      <c r="E14" s="14">
        <f>C14*D14</f>
        <v>7.2416840292000004E-2</v>
      </c>
      <c r="F14" s="17"/>
    </row>
    <row r="15" spans="1:11">
      <c r="A15" s="29" t="s">
        <v>0</v>
      </c>
      <c r="F15" s="15"/>
    </row>
    <row r="16" spans="1:11" ht="15.75" thickBot="1">
      <c r="A16" s="28">
        <v>4.4882999999999999E-2</v>
      </c>
      <c r="F16" s="16"/>
    </row>
    <row r="17" spans="3:11">
      <c r="C17" t="s">
        <v>1</v>
      </c>
      <c r="D17" s="3">
        <v>5.9555999999999998E-2</v>
      </c>
      <c r="E17" s="4">
        <v>0</v>
      </c>
      <c r="F17" s="24">
        <f>E13</f>
        <v>7.7174000000000006E-2</v>
      </c>
      <c r="G17" s="24"/>
      <c r="H17" s="3">
        <f>SQRT(D17^2+E17^2+F17^2)</f>
        <v>9.7482015838820241E-2</v>
      </c>
      <c r="I17" s="24"/>
      <c r="J17" s="3">
        <f>SQRT(H17^2+H18^2)</f>
        <v>0.13525479402179072</v>
      </c>
      <c r="K17" s="31">
        <f>A16-(1.96*J17)</f>
        <v>-0.22021639628270978</v>
      </c>
    </row>
    <row r="18" spans="3:11">
      <c r="C18" t="s">
        <v>2</v>
      </c>
      <c r="D18" s="5">
        <v>5.9555999999999998E-2</v>
      </c>
      <c r="E18" s="6">
        <v>0</v>
      </c>
      <c r="F18" s="25">
        <f>E14</f>
        <v>7.2416840292000004E-2</v>
      </c>
      <c r="G18" s="25"/>
      <c r="H18" s="5">
        <f>SQRT(D18^2+E18^2+F18^2)</f>
        <v>9.3760950794438053E-2</v>
      </c>
      <c r="I18" s="25"/>
      <c r="J18" s="5"/>
      <c r="K18" s="32">
        <f>A16+(1.96*J17)</f>
        <v>0.30998239628270979</v>
      </c>
    </row>
    <row r="19" spans="3:11" ht="15.75" thickBot="1">
      <c r="D19" s="7"/>
      <c r="E19" s="8"/>
      <c r="F19" s="26"/>
      <c r="G19" s="26"/>
      <c r="H19" s="7"/>
      <c r="I19" s="26"/>
      <c r="J19" s="7"/>
      <c r="K19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L21"/>
  <sheetViews>
    <sheetView workbookViewId="0">
      <selection activeCell="F24" sqref="F24"/>
    </sheetView>
  </sheetViews>
  <sheetFormatPr defaultRowHeight="15"/>
  <sheetData>
    <row r="2" spans="1:12">
      <c r="A2" s="27" t="s">
        <v>9</v>
      </c>
    </row>
    <row r="3" spans="1:12">
      <c r="A3" s="1" t="s">
        <v>12</v>
      </c>
      <c r="C3" s="9">
        <v>2.1718000000000002</v>
      </c>
      <c r="D3" s="10">
        <v>1</v>
      </c>
      <c r="E3" s="11">
        <f>C3*D3</f>
        <v>2.1718000000000002</v>
      </c>
    </row>
    <row r="4" spans="1:12">
      <c r="A4" s="1"/>
      <c r="C4" s="12">
        <v>2.1718000000000002</v>
      </c>
      <c r="D4" s="13">
        <v>1.8452999999999999</v>
      </c>
      <c r="E4" s="14">
        <f>C4*D4</f>
        <v>4.0076225399999998</v>
      </c>
      <c r="F4" s="17"/>
    </row>
    <row r="5" spans="1:12">
      <c r="A5" s="1"/>
      <c r="F5" s="15"/>
    </row>
    <row r="6" spans="1:12">
      <c r="F6" s="16"/>
    </row>
    <row r="7" spans="1:12">
      <c r="C7" t="s">
        <v>1</v>
      </c>
      <c r="D7" s="3">
        <v>2.93</v>
      </c>
      <c r="E7" s="4">
        <v>3.5390999999999999</v>
      </c>
      <c r="F7" s="3">
        <f>E3</f>
        <v>2.1718000000000002</v>
      </c>
      <c r="G7" s="24"/>
      <c r="H7" s="3">
        <f>SQRT(D7^2+E7^2+F7^2)</f>
        <v>5.0820118112810402</v>
      </c>
      <c r="I7" s="4" t="s">
        <v>3</v>
      </c>
      <c r="J7" s="34">
        <f>SQRT((H7^2)+(H8^2))</f>
        <v>7.9371286548169317</v>
      </c>
      <c r="K7" s="18">
        <f>B13-(1.96*J7)</f>
        <v>-13.086772163441186</v>
      </c>
      <c r="L7" s="17"/>
    </row>
    <row r="8" spans="1:12">
      <c r="C8" t="s">
        <v>2</v>
      </c>
      <c r="D8" s="5">
        <v>2.93</v>
      </c>
      <c r="E8" s="6">
        <v>3.5390999999999999</v>
      </c>
      <c r="F8" s="5">
        <f>E4</f>
        <v>4.0076225399999998</v>
      </c>
      <c r="G8" s="25"/>
      <c r="H8" s="5">
        <f>SQRT(D8^2+E8^2+F8^2)</f>
        <v>6.0968161554303117</v>
      </c>
      <c r="I8" s="6" t="s">
        <v>4</v>
      </c>
      <c r="J8" s="35"/>
      <c r="K8" s="19">
        <f>(1.96*J7)+B13</f>
        <v>18.026772163441187</v>
      </c>
      <c r="L8" s="15"/>
    </row>
    <row r="9" spans="1:12">
      <c r="D9" s="7"/>
      <c r="E9" s="8"/>
      <c r="F9" s="7"/>
      <c r="G9" s="26"/>
      <c r="H9" s="7"/>
      <c r="I9" s="8"/>
      <c r="J9" s="36">
        <f>SQRT(5.02^2+6.02^2)</f>
        <v>7.8384182077763613</v>
      </c>
      <c r="K9" s="22"/>
      <c r="L9" s="16"/>
    </row>
    <row r="13" spans="1:12">
      <c r="A13" s="1" t="s">
        <v>0</v>
      </c>
      <c r="B13" s="22">
        <v>2.4700000000000002</v>
      </c>
    </row>
    <row r="15" spans="1:12">
      <c r="C15" s="9">
        <v>2.2248999999999999</v>
      </c>
      <c r="D15" s="10">
        <v>1</v>
      </c>
      <c r="E15" s="11">
        <f>C15*D15</f>
        <v>2.2248999999999999</v>
      </c>
    </row>
    <row r="16" spans="1:12">
      <c r="C16" s="12">
        <v>2.2248999999999999</v>
      </c>
      <c r="D16" s="13">
        <v>1.7954000000000001</v>
      </c>
      <c r="E16" s="14">
        <f>C16*D16</f>
        <v>3.9945854600000001</v>
      </c>
      <c r="F16" s="17"/>
    </row>
    <row r="17" spans="3:12">
      <c r="F17" s="15"/>
    </row>
    <row r="18" spans="3:12">
      <c r="F18" s="16"/>
    </row>
    <row r="19" spans="3:12">
      <c r="C19" t="s">
        <v>1</v>
      </c>
      <c r="D19" s="3">
        <v>2.9279999999999999</v>
      </c>
      <c r="E19" s="4">
        <v>3.4157000000000002</v>
      </c>
      <c r="F19" s="3">
        <f>E15</f>
        <v>2.2248999999999999</v>
      </c>
      <c r="G19" s="24"/>
      <c r="H19" s="3">
        <f>SQRT(D19^2+E19^2+F19^2)</f>
        <v>5.019000946403577</v>
      </c>
      <c r="I19" s="4" t="s">
        <v>3</v>
      </c>
      <c r="J19" s="34">
        <f>SQRT(H19^2+H20^2)</f>
        <v>7.8350031261795561</v>
      </c>
      <c r="K19" s="18">
        <f>B13-(1.96*J19)</f>
        <v>-12.886606127311929</v>
      </c>
      <c r="L19" s="17"/>
    </row>
    <row r="20" spans="3:12">
      <c r="C20" t="s">
        <v>2</v>
      </c>
      <c r="D20" s="5">
        <v>2.9279999999999999</v>
      </c>
      <c r="E20" s="6">
        <v>3.4157000000000002</v>
      </c>
      <c r="F20" s="5">
        <f>E16</f>
        <v>3.9945854600000001</v>
      </c>
      <c r="G20" s="25"/>
      <c r="H20" s="5">
        <f>SQRT(D20^2+E20^2+F20^2)</f>
        <v>6.0163862481761772</v>
      </c>
      <c r="I20" s="6" t="s">
        <v>4</v>
      </c>
      <c r="J20" s="35"/>
      <c r="K20" s="19">
        <f>(1.96*J19)+B13</f>
        <v>17.82660612731193</v>
      </c>
      <c r="L20" s="15"/>
    </row>
    <row r="21" spans="3:12">
      <c r="D21" s="7"/>
      <c r="E21" s="8"/>
      <c r="F21" s="7"/>
      <c r="G21" s="26"/>
      <c r="H21" s="7"/>
      <c r="I21" s="8"/>
      <c r="J21" s="36">
        <f>SQRT(5.02^2+6.02^2)</f>
        <v>7.8384182077763613</v>
      </c>
      <c r="K21" s="22"/>
      <c r="L21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:P17"/>
  <sheetViews>
    <sheetView workbookViewId="0">
      <selection activeCell="G5" sqref="G5"/>
    </sheetView>
  </sheetViews>
  <sheetFormatPr defaultRowHeight="15"/>
  <cols>
    <col min="1" max="1" width="4.5703125" bestFit="1" customWidth="1"/>
    <col min="2" max="2" width="6" bestFit="1" customWidth="1"/>
  </cols>
  <sheetData>
    <row r="1" spans="3:16">
      <c r="G1" t="s">
        <v>18</v>
      </c>
      <c r="I1" t="s">
        <v>17</v>
      </c>
      <c r="K1" t="s">
        <v>16</v>
      </c>
    </row>
    <row r="2" spans="3:16">
      <c r="C2" t="s">
        <v>7</v>
      </c>
      <c r="D2" s="20" t="s">
        <v>5</v>
      </c>
      <c r="E2" s="18"/>
      <c r="F2" s="18"/>
      <c r="G2" s="18">
        <v>-9.6199999999999992</v>
      </c>
      <c r="H2" s="18"/>
      <c r="I2" s="18">
        <f>(G2-G5)/-1.96</f>
        <v>6.1683673469387754</v>
      </c>
      <c r="J2" s="18"/>
      <c r="K2" s="17">
        <f>I2^2</f>
        <v>38.048755726780506</v>
      </c>
    </row>
    <row r="3" spans="3:16">
      <c r="D3" s="23" t="s">
        <v>6</v>
      </c>
      <c r="E3" s="19"/>
      <c r="F3" s="19"/>
      <c r="G3" s="19">
        <v>14.56</v>
      </c>
      <c r="H3" s="19"/>
      <c r="I3" s="19">
        <f>(G3-G5)/1.96</f>
        <v>6.1683673469387754</v>
      </c>
      <c r="J3" s="19"/>
      <c r="K3" s="15"/>
    </row>
    <row r="4" spans="3:16">
      <c r="D4" s="23"/>
      <c r="E4" s="19"/>
      <c r="F4" s="19"/>
      <c r="G4" s="19"/>
      <c r="H4" s="19"/>
      <c r="I4" s="19"/>
      <c r="J4" s="19"/>
      <c r="K4" s="15"/>
    </row>
    <row r="5" spans="3:16">
      <c r="D5" s="21"/>
      <c r="E5" s="22"/>
      <c r="F5" s="22"/>
      <c r="G5" s="22">
        <f>AVERAGE(G2:G3)</f>
        <v>2.4700000000000006</v>
      </c>
      <c r="H5" s="22"/>
      <c r="I5" s="22"/>
      <c r="J5" s="22"/>
      <c r="K5" s="16"/>
    </row>
    <row r="6" spans="3:16">
      <c r="C6" t="s">
        <v>8</v>
      </c>
      <c r="D6" s="20" t="s">
        <v>5</v>
      </c>
      <c r="E6" s="18"/>
      <c r="F6" s="18"/>
      <c r="G6" s="18">
        <v>-11.88</v>
      </c>
      <c r="H6" s="18"/>
      <c r="I6" s="18">
        <f>(G6-linked!B13)/-1.96</f>
        <v>7.3214285714285721</v>
      </c>
      <c r="J6" s="18"/>
      <c r="K6" s="17">
        <f>I6^2</f>
        <v>53.603316326530624</v>
      </c>
    </row>
    <row r="7" spans="3:16">
      <c r="D7" s="23" t="s">
        <v>6</v>
      </c>
      <c r="E7" s="19"/>
      <c r="F7" s="19"/>
      <c r="G7" s="19">
        <v>16.829999999999998</v>
      </c>
      <c r="H7" s="19"/>
      <c r="I7" s="19">
        <f>(G7-linked!B13)/1.96</f>
        <v>7.3265306122448965</v>
      </c>
      <c r="J7" s="19"/>
      <c r="K7" s="15"/>
    </row>
    <row r="8" spans="3:16">
      <c r="D8" s="23"/>
      <c r="E8" s="19"/>
      <c r="F8" s="19"/>
      <c r="G8" s="19"/>
      <c r="H8" s="19"/>
      <c r="I8" s="19"/>
      <c r="J8" s="19"/>
      <c r="K8" s="15"/>
    </row>
    <row r="9" spans="3:16">
      <c r="D9" s="21"/>
      <c r="E9" s="22"/>
      <c r="F9" s="22"/>
      <c r="G9" s="22">
        <f>AVERAGE(G6:G7)</f>
        <v>2.4749999999999988</v>
      </c>
      <c r="H9" s="22"/>
      <c r="I9" s="22"/>
      <c r="J9" s="22"/>
      <c r="K9" s="16"/>
    </row>
    <row r="10" spans="3:16">
      <c r="C10" t="s">
        <v>15</v>
      </c>
      <c r="D10" s="20" t="s">
        <v>5</v>
      </c>
      <c r="E10" s="18"/>
      <c r="F10" s="18"/>
      <c r="G10" s="18">
        <v>-9.5617000000000001</v>
      </c>
      <c r="H10" s="18"/>
      <c r="I10" s="18">
        <f>(G10-G13)/-1.96</f>
        <v>6.1392346938775511</v>
      </c>
      <c r="J10" s="18"/>
      <c r="K10" s="17">
        <f>I10^2</f>
        <v>37.690202626509787</v>
      </c>
      <c r="M10" t="s">
        <v>19</v>
      </c>
      <c r="O10" s="9">
        <v>150.35</v>
      </c>
      <c r="P10" s="11">
        <v>124.02</v>
      </c>
    </row>
    <row r="11" spans="3:16">
      <c r="D11" s="23" t="s">
        <v>6</v>
      </c>
      <c r="E11" s="19"/>
      <c r="F11" s="19"/>
      <c r="G11" s="19">
        <v>14.504099999999999</v>
      </c>
      <c r="H11" s="19"/>
      <c r="I11" s="19">
        <f>(G11-G13)/1.96</f>
        <v>6.1392346938775511</v>
      </c>
      <c r="J11" s="19"/>
      <c r="K11" s="15"/>
      <c r="L11" s="20"/>
      <c r="M11" s="18"/>
      <c r="N11" s="17"/>
      <c r="O11" s="12">
        <v>124.02</v>
      </c>
      <c r="P11" s="14">
        <v>135.37</v>
      </c>
    </row>
    <row r="12" spans="3:16">
      <c r="D12" s="23"/>
      <c r="E12" s="19"/>
      <c r="F12" s="19"/>
      <c r="G12" s="19"/>
      <c r="H12" s="19"/>
      <c r="I12" s="19"/>
      <c r="J12" s="19"/>
      <c r="K12" s="15"/>
    </row>
    <row r="13" spans="3:16">
      <c r="D13" s="21"/>
      <c r="E13" s="22"/>
      <c r="F13" s="22"/>
      <c r="G13" s="22">
        <f>AVERAGE(G10:G11)</f>
        <v>2.4711999999999996</v>
      </c>
      <c r="H13" s="22"/>
      <c r="I13" s="22"/>
      <c r="J13" s="22"/>
      <c r="K13" s="16"/>
    </row>
    <row r="14" spans="3:16">
      <c r="C14" t="s">
        <v>20</v>
      </c>
      <c r="D14" s="20" t="s">
        <v>5</v>
      </c>
      <c r="E14" s="18"/>
      <c r="F14" s="18"/>
      <c r="G14" s="18">
        <v>-0.23</v>
      </c>
      <c r="H14" s="18"/>
      <c r="I14" s="18">
        <f>(G14-G17)/-1.96</f>
        <v>0.14030612244897961</v>
      </c>
      <c r="J14" s="18"/>
      <c r="K14" s="17">
        <f>I14^2</f>
        <v>1.968580799666806E-2</v>
      </c>
    </row>
    <row r="15" spans="3:16">
      <c r="D15" s="23" t="s">
        <v>6</v>
      </c>
      <c r="E15" s="19"/>
      <c r="F15" s="19"/>
      <c r="G15" s="19">
        <v>0.32</v>
      </c>
      <c r="H15" s="19"/>
      <c r="I15" s="19">
        <f>(G15-G17)/1.96</f>
        <v>0.14030612244897961</v>
      </c>
      <c r="J15" s="19"/>
      <c r="K15" s="15"/>
    </row>
    <row r="16" spans="3:16">
      <c r="D16" s="23"/>
      <c r="E16" s="19"/>
      <c r="F16" s="19"/>
      <c r="G16" s="19"/>
      <c r="H16" s="19"/>
      <c r="I16" s="19"/>
      <c r="J16" s="19"/>
      <c r="K16" s="15"/>
    </row>
    <row r="17" spans="4:11">
      <c r="D17" s="21"/>
      <c r="E17" s="22"/>
      <c r="F17" s="22"/>
      <c r="G17" s="22">
        <f>AVERAGE(G14:G15)</f>
        <v>4.4999999999999998E-2</v>
      </c>
      <c r="H17" s="22"/>
      <c r="I17" s="22"/>
      <c r="J17" s="22"/>
      <c r="K17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I34"/>
  <sheetViews>
    <sheetView tabSelected="1" topLeftCell="A13" workbookViewId="0">
      <selection activeCell="L22" sqref="L22"/>
    </sheetView>
  </sheetViews>
  <sheetFormatPr defaultRowHeight="15"/>
  <cols>
    <col min="2" max="2" width="12" bestFit="1" customWidth="1"/>
    <col min="4" max="4" width="10.7109375" customWidth="1"/>
  </cols>
  <sheetData>
    <row r="2" spans="1:9" ht="15.75" thickBot="1">
      <c r="A2" t="s">
        <v>21</v>
      </c>
      <c r="B2" s="2">
        <v>5.9555999999999998E-2</v>
      </c>
      <c r="C2" s="39">
        <v>5.9555999999999998E-2</v>
      </c>
      <c r="D2" s="42">
        <v>7.7174000000000006E-2</v>
      </c>
      <c r="E2" s="43">
        <v>7.2416839999999996E-2</v>
      </c>
    </row>
    <row r="3" spans="1:9" ht="15.75" thickBot="1">
      <c r="B3" s="42">
        <f>B2^2</f>
        <v>3.5469171359999996E-3</v>
      </c>
      <c r="C3" s="43">
        <f t="shared" ref="C3:E3" si="0">C2^2</f>
        <v>3.5469171359999996E-3</v>
      </c>
      <c r="D3" s="42">
        <f t="shared" si="0"/>
        <v>5.9558262760000006E-3</v>
      </c>
      <c r="E3" s="43">
        <f t="shared" si="0"/>
        <v>5.2441987155855997E-3</v>
      </c>
      <c r="F3" s="44">
        <f>SUM(B3:E3)</f>
        <v>1.82938592635856E-2</v>
      </c>
      <c r="G3">
        <f>SQRT(F3)</f>
        <v>0.13525479386545086</v>
      </c>
    </row>
    <row r="4" spans="1:9">
      <c r="C4" s="45">
        <f>B3+C3</f>
        <v>7.0938342719999992E-3</v>
      </c>
      <c r="E4" s="45">
        <f>D3+E3</f>
        <v>1.1200024991585601E-2</v>
      </c>
    </row>
    <row r="6" spans="1:9">
      <c r="A6" t="s">
        <v>23</v>
      </c>
      <c r="B6" s="41">
        <v>0.87858400000000003</v>
      </c>
      <c r="C6" s="41">
        <v>0.84539799999999998</v>
      </c>
      <c r="D6" s="41"/>
      <c r="E6" s="40"/>
      <c r="F6" s="40"/>
      <c r="G6" s="40"/>
    </row>
    <row r="7" spans="1:9">
      <c r="B7" s="41">
        <f>B6^2</f>
        <v>0.77190984505600002</v>
      </c>
      <c r="C7" s="41">
        <f>C6^2</f>
        <v>0.71469777840399995</v>
      </c>
      <c r="D7" s="41">
        <v>0.73977999999999999</v>
      </c>
      <c r="E7" s="40">
        <v>5.9557999999999998E-3</v>
      </c>
      <c r="F7" s="40">
        <v>5.2441500000000004E-3</v>
      </c>
      <c r="G7" s="40">
        <v>-3.1744E-4</v>
      </c>
    </row>
    <row r="8" spans="1:9">
      <c r="D8" s="45">
        <f>B7+C7-2*D7</f>
        <v>7.0476234599998744E-3</v>
      </c>
      <c r="G8" s="45">
        <f>E7+F7-2*G7</f>
        <v>1.1834830000000001E-2</v>
      </c>
      <c r="H8">
        <f>SUM(D8:G8)</f>
        <v>1.8882453459999875E-2</v>
      </c>
      <c r="I8">
        <f>SQRT(H8)</f>
        <v>0.13741343988125715</v>
      </c>
    </row>
    <row r="10" spans="1:9">
      <c r="C10" s="38"/>
      <c r="D10" s="46">
        <f>0.5*D8</f>
        <v>3.5238117299999372E-3</v>
      </c>
    </row>
    <row r="11" spans="1:9">
      <c r="C11" s="38"/>
      <c r="D11" s="46">
        <f>SQRT(D10)</f>
        <v>5.9361702553076566E-2</v>
      </c>
    </row>
    <row r="12" spans="1:9">
      <c r="C12" s="38"/>
      <c r="D12" s="38"/>
    </row>
    <row r="13" spans="1:9" ht="15.75" thickBot="1">
      <c r="A13" t="s">
        <v>8</v>
      </c>
      <c r="B13" s="2">
        <v>2.1749999999999998</v>
      </c>
      <c r="C13" s="39">
        <v>2.1749999999999998</v>
      </c>
      <c r="D13" s="42">
        <v>4.07</v>
      </c>
      <c r="E13" s="43">
        <v>5.24</v>
      </c>
    </row>
    <row r="14" spans="1:9" ht="15.75" thickBot="1">
      <c r="B14" s="42">
        <f>B13^2</f>
        <v>4.730624999999999</v>
      </c>
      <c r="C14" s="43">
        <f t="shared" ref="C14" si="1">C13^2</f>
        <v>4.730624999999999</v>
      </c>
      <c r="D14" s="42">
        <f t="shared" ref="D14" si="2">D13^2</f>
        <v>16.564900000000002</v>
      </c>
      <c r="E14" s="43">
        <f t="shared" ref="E14" si="3">E13^2</f>
        <v>27.457600000000003</v>
      </c>
      <c r="F14" s="44">
        <f>SUM(B14:E14)</f>
        <v>53.483750000000001</v>
      </c>
      <c r="G14">
        <f>SQRT(F14)</f>
        <v>7.3132585076694783</v>
      </c>
    </row>
    <row r="15" spans="1:9">
      <c r="C15" s="45">
        <f>B14+C14</f>
        <v>9.4612499999999979</v>
      </c>
      <c r="E15" s="45">
        <f>D14+E14</f>
        <v>44.022500000000008</v>
      </c>
    </row>
    <row r="17" spans="1:9" ht="15.75" thickBot="1">
      <c r="A17" t="s">
        <v>7</v>
      </c>
      <c r="B17" s="2">
        <v>2.93</v>
      </c>
      <c r="C17" s="39">
        <v>2.93</v>
      </c>
      <c r="D17" s="2">
        <v>3.42</v>
      </c>
      <c r="E17" s="39">
        <v>3.42</v>
      </c>
      <c r="F17" s="42">
        <v>2.2200000000000002</v>
      </c>
      <c r="G17" s="43">
        <v>3.99</v>
      </c>
    </row>
    <row r="18" spans="1:9" ht="15.75" thickBot="1">
      <c r="B18" s="42">
        <f>B17^2</f>
        <v>8.5849000000000011</v>
      </c>
      <c r="C18" s="43">
        <f t="shared" ref="C18" si="4">C17^2</f>
        <v>8.5849000000000011</v>
      </c>
      <c r="D18" s="42">
        <f>D17^2</f>
        <v>11.696399999999999</v>
      </c>
      <c r="E18" s="43">
        <f t="shared" ref="E18" si="5">E17^2</f>
        <v>11.696399999999999</v>
      </c>
      <c r="F18" s="42">
        <f t="shared" ref="F18" si="6">F17^2</f>
        <v>4.9284000000000008</v>
      </c>
      <c r="G18" s="43">
        <f t="shared" ref="G18" si="7">G17^2</f>
        <v>15.920100000000001</v>
      </c>
      <c r="H18" s="44">
        <f>G19+C19</f>
        <v>38.018300000000004</v>
      </c>
      <c r="I18">
        <f>SQRT(H18)</f>
        <v>6.1658981503103023</v>
      </c>
    </row>
    <row r="19" spans="1:9">
      <c r="C19" s="45">
        <f>B18+C18</f>
        <v>17.169800000000002</v>
      </c>
      <c r="E19" s="45">
        <f>D18+E18</f>
        <v>23.392799999999998</v>
      </c>
      <c r="G19" s="45">
        <f>F18+G18</f>
        <v>20.848500000000001</v>
      </c>
    </row>
    <row r="20" spans="1:9">
      <c r="A20" t="s">
        <v>15</v>
      </c>
      <c r="B20" s="41">
        <f>SQRT(B21)</f>
        <v>11.56460116043783</v>
      </c>
      <c r="C20" s="41">
        <f>SQRT(C21)</f>
        <v>10.378824596263298</v>
      </c>
      <c r="D20" s="41"/>
      <c r="E20" s="40"/>
      <c r="F20" s="40"/>
      <c r="G20" s="40"/>
    </row>
    <row r="21" spans="1:9">
      <c r="B21" s="41">
        <v>133.74</v>
      </c>
      <c r="C21" s="41">
        <v>107.72</v>
      </c>
      <c r="D21" s="41">
        <v>112.35</v>
      </c>
      <c r="E21" s="40">
        <v>16.611000000000001</v>
      </c>
      <c r="F21" s="40">
        <v>27.651</v>
      </c>
      <c r="G21" s="40">
        <v>11.670999999999999</v>
      </c>
    </row>
    <row r="22" spans="1:9">
      <c r="D22" s="45">
        <f>B21+C21-2*D21</f>
        <v>16.760000000000019</v>
      </c>
      <c r="G22" s="45">
        <f>E21+F21-2*G21</f>
        <v>20.92</v>
      </c>
      <c r="H22">
        <f>SUM(D22:G22)</f>
        <v>37.680000000000021</v>
      </c>
      <c r="I22">
        <f>SQRT(H22)</f>
        <v>6.1384037012891239</v>
      </c>
    </row>
    <row r="24" spans="1:9">
      <c r="C24" s="38"/>
      <c r="D24" s="46">
        <f>0.5*D22</f>
        <v>8.3800000000000097</v>
      </c>
    </row>
    <row r="25" spans="1:9">
      <c r="C25" s="38"/>
      <c r="D25" s="46">
        <f>SQRT(D24)</f>
        <v>2.8948229652260276</v>
      </c>
    </row>
    <row r="27" spans="1:9">
      <c r="A27" t="s">
        <v>24</v>
      </c>
      <c r="B27" s="47">
        <f>SQRT(B28)</f>
        <v>11.564748159817404</v>
      </c>
      <c r="C27" s="48">
        <f>SQRT(C28)</f>
        <v>10.379132911760982</v>
      </c>
      <c r="D27" s="49">
        <v>0.93600000000000005</v>
      </c>
      <c r="E27" s="56">
        <v>3.0097999999999998</v>
      </c>
    </row>
    <row r="28" spans="1:9">
      <c r="B28" s="50">
        <v>133.74340000000001</v>
      </c>
      <c r="C28" s="51">
        <v>107.7264</v>
      </c>
      <c r="D28" s="52">
        <f>B27*C27*D27</f>
        <v>112.35000651431363</v>
      </c>
      <c r="E28" s="57">
        <f>E27^2</f>
        <v>9.0588960399999987</v>
      </c>
      <c r="F28" s="62">
        <f>F32+G33-2*G32</f>
        <v>20.931292171939237</v>
      </c>
      <c r="H28">
        <f>F28+D29</f>
        <v>37.701079143311986</v>
      </c>
    </row>
    <row r="29" spans="1:9">
      <c r="D29" s="53">
        <f>B28+C28-2*D28</f>
        <v>16.769786971372753</v>
      </c>
      <c r="F29" s="17"/>
    </row>
    <row r="30" spans="1:9">
      <c r="D30" s="54">
        <f>D29/2</f>
        <v>8.3848934856863764</v>
      </c>
      <c r="F30" s="15"/>
    </row>
    <row r="31" spans="1:9">
      <c r="D31" s="55">
        <f>SQRT(D30)</f>
        <v>2.8956680551621203</v>
      </c>
      <c r="F31" s="16"/>
    </row>
    <row r="32" spans="1:9">
      <c r="F32" s="58">
        <f>I32^2</f>
        <v>7.5526032400000007</v>
      </c>
      <c r="G32" s="59">
        <f>I32*I33*I34</f>
        <v>2.6070075863832005</v>
      </c>
      <c r="I32" s="63">
        <v>2.7482000000000002</v>
      </c>
    </row>
    <row r="33" spans="6:9">
      <c r="F33" s="60">
        <f>G32</f>
        <v>2.6070075863832005</v>
      </c>
      <c r="G33" s="61">
        <f>I33^2</f>
        <v>18.592704104705639</v>
      </c>
      <c r="H33" s="37"/>
      <c r="I33" s="64">
        <f>I32*1.569</f>
        <v>4.3119258</v>
      </c>
    </row>
    <row r="34" spans="6:9">
      <c r="I34" s="65">
        <v>0.22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unlinked</vt:lpstr>
      <vt:lpstr>linked</vt:lpstr>
      <vt:lpstr>Sheet1</vt:lpstr>
      <vt:lpstr>Sheet4</vt:lpstr>
    </vt:vector>
  </TitlesOfParts>
  <Company>University of Limerick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kevin.obrien</dc:creator>
  <cp:lastModifiedBy>kevin.obrien</cp:lastModifiedBy>
  <dcterms:created xsi:type="dcterms:W3CDTF">2010-07-06T09:56:28Z</dcterms:created>
  <dcterms:modified xsi:type="dcterms:W3CDTF">2010-07-06T16:47:25Z</dcterms:modified>
</cp:coreProperties>
</file>