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45" windowWidth="15135" windowHeight="8130" activeTab="2"/>
  </bookViews>
  <sheets>
    <sheet name="UNUN" sheetId="2" r:id="rId1"/>
    <sheet name="UNCS" sheetId="3" r:id="rId2"/>
    <sheet name="CSUN" sheetId="5" r:id="rId3"/>
    <sheet name="CSCS" sheetId="4" r:id="rId4"/>
    <sheet name="UNDiag" sheetId="6" r:id="rId5"/>
    <sheet name="DiagDiag" sheetId="1" r:id="rId6"/>
  </sheets>
  <calcPr calcId="125725"/>
</workbook>
</file>

<file path=xl/calcChain.xml><?xml version="1.0" encoding="utf-8"?>
<calcChain xmlns="http://schemas.openxmlformats.org/spreadsheetml/2006/main">
  <c r="H19" i="5"/>
  <c r="H18"/>
  <c r="H17"/>
  <c r="J15"/>
  <c r="O7"/>
  <c r="O8"/>
  <c r="O6"/>
  <c r="N7"/>
  <c r="N8"/>
  <c r="N6"/>
  <c r="O7" i="2"/>
  <c r="O8"/>
  <c r="O6"/>
  <c r="N7"/>
  <c r="N8"/>
  <c r="N6"/>
  <c r="C8"/>
  <c r="J15"/>
  <c r="C21"/>
  <c r="G24"/>
  <c r="E22"/>
  <c r="H19"/>
  <c r="F24" s="1"/>
  <c r="H18"/>
  <c r="F23" s="1"/>
  <c r="I8"/>
  <c r="J8" s="1"/>
  <c r="I7"/>
  <c r="B29" s="1"/>
  <c r="I6"/>
  <c r="B28" s="1"/>
  <c r="L8" i="5"/>
  <c r="K8"/>
  <c r="K7"/>
  <c r="J7"/>
  <c r="J8"/>
  <c r="J6"/>
  <c r="I8"/>
  <c r="I7"/>
  <c r="I6"/>
  <c r="H6" i="3"/>
  <c r="I6"/>
  <c r="H7"/>
  <c r="I7"/>
  <c r="H8"/>
  <c r="I8"/>
  <c r="G7"/>
  <c r="G8"/>
  <c r="G6"/>
  <c r="C2" i="2"/>
  <c r="D3"/>
  <c r="D28"/>
  <c r="F17"/>
  <c r="F16"/>
  <c r="E16"/>
  <c r="D14"/>
  <c r="C14"/>
  <c r="B14"/>
  <c r="D13"/>
  <c r="C13"/>
  <c r="B13"/>
  <c r="D12"/>
  <c r="C12"/>
  <c r="B12"/>
  <c r="D7"/>
  <c r="D6"/>
  <c r="C6"/>
  <c r="D2"/>
  <c r="G24" i="3"/>
  <c r="F24"/>
  <c r="E24"/>
  <c r="F23"/>
  <c r="E23"/>
  <c r="E22"/>
  <c r="C21"/>
  <c r="F17"/>
  <c r="F16"/>
  <c r="E16"/>
  <c r="D14"/>
  <c r="C14"/>
  <c r="B14"/>
  <c r="D13"/>
  <c r="C13"/>
  <c r="B13"/>
  <c r="D12"/>
  <c r="C12"/>
  <c r="B12"/>
  <c r="E16" i="5"/>
  <c r="F16"/>
  <c r="F17"/>
  <c r="G24"/>
  <c r="E24"/>
  <c r="F24"/>
  <c r="F23"/>
  <c r="E23"/>
  <c r="E22"/>
  <c r="C21"/>
  <c r="D14"/>
  <c r="C14"/>
  <c r="B14"/>
  <c r="D13"/>
  <c r="C13"/>
  <c r="B13"/>
  <c r="D12"/>
  <c r="C12"/>
  <c r="B12"/>
  <c r="D7"/>
  <c r="D6"/>
  <c r="C6"/>
  <c r="D4"/>
  <c r="C4"/>
  <c r="B4"/>
  <c r="D3"/>
  <c r="C3"/>
  <c r="D2"/>
  <c r="C2"/>
  <c r="F24" i="4"/>
  <c r="E24"/>
  <c r="E23"/>
  <c r="C21"/>
  <c r="G24"/>
  <c r="F23"/>
  <c r="E22"/>
  <c r="C2"/>
  <c r="D2"/>
  <c r="D3"/>
  <c r="C4"/>
  <c r="B4"/>
  <c r="D4"/>
  <c r="C3"/>
  <c r="F17"/>
  <c r="F16"/>
  <c r="E16"/>
  <c r="D14"/>
  <c r="C14"/>
  <c r="B14"/>
  <c r="D13"/>
  <c r="C13"/>
  <c r="B13"/>
  <c r="D12"/>
  <c r="C12"/>
  <c r="B12"/>
  <c r="D8"/>
  <c r="C8"/>
  <c r="B8"/>
  <c r="D7"/>
  <c r="C7"/>
  <c r="D6"/>
  <c r="C6"/>
  <c r="D8" i="3"/>
  <c r="C7"/>
  <c r="C8"/>
  <c r="D7" s="1"/>
  <c r="B8"/>
  <c r="D6" s="1"/>
  <c r="D2"/>
  <c r="B3"/>
  <c r="C4"/>
  <c r="C6"/>
  <c r="D4"/>
  <c r="J6" i="2" l="1"/>
  <c r="J7"/>
  <c r="L8" s="1"/>
  <c r="B30"/>
  <c r="B31" s="1"/>
  <c r="E23"/>
  <c r="E24"/>
  <c r="D29"/>
  <c r="D30" s="1"/>
  <c r="D31" l="1"/>
  <c r="K8"/>
  <c r="K7"/>
</calcChain>
</file>

<file path=xl/sharedStrings.xml><?xml version="1.0" encoding="utf-8"?>
<sst xmlns="http://schemas.openxmlformats.org/spreadsheetml/2006/main" count="61" uniqueCount="18">
  <si>
    <t>G</t>
  </si>
  <si>
    <t>R</t>
  </si>
  <si>
    <t>LogLik</t>
  </si>
  <si>
    <t>M2LL</t>
  </si>
  <si>
    <t>AIC</t>
  </si>
  <si>
    <t>BIC</t>
  </si>
  <si>
    <t>R FIT</t>
  </si>
  <si>
    <t>Residual</t>
  </si>
  <si>
    <t>RHO</t>
  </si>
  <si>
    <t>mach2</t>
  </si>
  <si>
    <t>mach4</t>
  </si>
  <si>
    <t>mach3</t>
  </si>
  <si>
    <t>mach1</t>
  </si>
  <si>
    <t>Weights</t>
  </si>
  <si>
    <t>SPSS Fit</t>
  </si>
  <si>
    <t>R Fit</t>
  </si>
  <si>
    <t>Weigths</t>
  </si>
  <si>
    <t>Residuals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</si>
</sst>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3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0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0" borderId="2" xfId="0" applyBorder="1"/>
    <xf numFmtId="0" fontId="0" fillId="0" borderId="4" xfId="0" applyBorder="1"/>
    <xf numFmtId="0" fontId="0" fillId="0" borderId="0" xfId="0" applyBorder="1"/>
    <xf numFmtId="0" fontId="0" fillId="3" borderId="4" xfId="0" applyFill="1" applyBorder="1"/>
    <xf numFmtId="0" fontId="0" fillId="3" borderId="6" xfId="0" applyFill="1" applyBorder="1"/>
    <xf numFmtId="0" fontId="0" fillId="3" borderId="7" xfId="0" applyFill="1" applyBorder="1"/>
    <xf numFmtId="0" fontId="0" fillId="4" borderId="1" xfId="0" applyFill="1" applyBorder="1"/>
    <xf numFmtId="0" fontId="0" fillId="4" borderId="2" xfId="0" applyFill="1" applyBorder="1"/>
    <xf numFmtId="0" fontId="0" fillId="4" borderId="3" xfId="0" applyFill="1" applyBorder="1"/>
    <xf numFmtId="0" fontId="0" fillId="4" borderId="0" xfId="0" applyFill="1" applyBorder="1"/>
    <xf numFmtId="0" fontId="0" fillId="4" borderId="5" xfId="0" applyFill="1" applyBorder="1"/>
    <xf numFmtId="0" fontId="0" fillId="4" borderId="8" xfId="0" applyFill="1" applyBorder="1"/>
    <xf numFmtId="0" fontId="0" fillId="5" borderId="2" xfId="0" applyFill="1" applyBorder="1"/>
    <xf numFmtId="0" fontId="0" fillId="5" borderId="3" xfId="0" applyFill="1" applyBorder="1"/>
    <xf numFmtId="0" fontId="0" fillId="5" borderId="4" xfId="0" applyFill="1" applyBorder="1"/>
    <xf numFmtId="0" fontId="0" fillId="5" borderId="5" xfId="0" applyFill="1" applyBorder="1"/>
    <xf numFmtId="0" fontId="0" fillId="5" borderId="6" xfId="0" applyFill="1" applyBorder="1"/>
    <xf numFmtId="0" fontId="0" fillId="5" borderId="7" xfId="0" applyFill="1" applyBorder="1"/>
    <xf numFmtId="0" fontId="1" fillId="0" borderId="0" xfId="0" applyFont="1" applyAlignment="1">
      <alignment horizontal="center"/>
    </xf>
    <xf numFmtId="0" fontId="0" fillId="6" borderId="9" xfId="0" applyFill="1" applyBorder="1"/>
    <xf numFmtId="0" fontId="0" fillId="6" borderId="10" xfId="0" applyFill="1" applyBorder="1"/>
    <xf numFmtId="0" fontId="0" fillId="6" borderId="11" xfId="0" applyFill="1" applyBorder="1"/>
    <xf numFmtId="0" fontId="0" fillId="7" borderId="2" xfId="0" applyFill="1" applyBorder="1"/>
    <xf numFmtId="0" fontId="0" fillId="7" borderId="3" xfId="0" applyFill="1" applyBorder="1"/>
    <xf numFmtId="0" fontId="0" fillId="7" borderId="5" xfId="0" applyFill="1" applyBorder="1"/>
    <xf numFmtId="0" fontId="1" fillId="0" borderId="0" xfId="0" applyFont="1"/>
    <xf numFmtId="0" fontId="1" fillId="8" borderId="1" xfId="0" applyFont="1" applyFill="1" applyBorder="1" applyAlignment="1">
      <alignment horizontal="center"/>
    </xf>
    <xf numFmtId="0" fontId="1" fillId="8" borderId="3" xfId="0" applyFont="1" applyFill="1" applyBorder="1" applyAlignment="1">
      <alignment horizontal="center"/>
    </xf>
    <xf numFmtId="0" fontId="1" fillId="8" borderId="4" xfId="0" applyFont="1" applyFill="1" applyBorder="1" applyAlignment="1">
      <alignment horizontal="center"/>
    </xf>
    <xf numFmtId="0" fontId="1" fillId="8" borderId="5" xfId="0" applyFont="1" applyFill="1" applyBorder="1" applyAlignment="1">
      <alignment horizontal="center"/>
    </xf>
    <xf numFmtId="0" fontId="1" fillId="8" borderId="6" xfId="0" applyFont="1" applyFill="1" applyBorder="1" applyAlignment="1">
      <alignment horizontal="center"/>
    </xf>
    <xf numFmtId="0" fontId="1" fillId="8" borderId="8" xfId="0" applyFont="1" applyFill="1" applyBorder="1" applyAlignment="1">
      <alignment horizontal="center"/>
    </xf>
    <xf numFmtId="0" fontId="0" fillId="0" borderId="12" xfId="0" applyBorder="1"/>
    <xf numFmtId="0" fontId="1" fillId="9" borderId="1" xfId="0" applyFont="1" applyFill="1" applyBorder="1" applyAlignment="1">
      <alignment horizontal="center"/>
    </xf>
    <xf numFmtId="0" fontId="1" fillId="9" borderId="4" xfId="0" applyFont="1" applyFill="1" applyBorder="1" applyAlignment="1">
      <alignment horizontal="center"/>
    </xf>
    <xf numFmtId="0" fontId="1" fillId="9" borderId="5" xfId="0" applyFont="1" applyFill="1" applyBorder="1" applyAlignment="1">
      <alignment horizontal="center"/>
    </xf>
    <xf numFmtId="0" fontId="1" fillId="9" borderId="6" xfId="0" applyFont="1" applyFill="1" applyBorder="1" applyAlignment="1">
      <alignment horizontal="center"/>
    </xf>
    <xf numFmtId="0" fontId="1" fillId="9" borderId="8" xfId="0" applyFont="1" applyFill="1" applyBorder="1" applyAlignment="1">
      <alignment horizontal="center"/>
    </xf>
    <xf numFmtId="0" fontId="1" fillId="9" borderId="5" xfId="0" applyFont="1" applyFill="1" applyBorder="1"/>
    <xf numFmtId="0" fontId="1" fillId="9" borderId="3" xfId="0" applyFont="1" applyFill="1" applyBorder="1" applyAlignment="1">
      <alignment horizontal="center"/>
    </xf>
    <xf numFmtId="0" fontId="0" fillId="10" borderId="1" xfId="0" applyFill="1" applyBorder="1"/>
    <xf numFmtId="0" fontId="0" fillId="10" borderId="0" xfId="0" applyFill="1" applyBorder="1"/>
    <xf numFmtId="0" fontId="0" fillId="10" borderId="8" xfId="0" applyFill="1" applyBorder="1"/>
    <xf numFmtId="0" fontId="0" fillId="10" borderId="4" xfId="0" applyFill="1" applyBorder="1"/>
    <xf numFmtId="0" fontId="0" fillId="10" borderId="6" xfId="0" applyFill="1" applyBorder="1"/>
    <xf numFmtId="0" fontId="0" fillId="10" borderId="7" xfId="0" applyFill="1" applyBorder="1"/>
    <xf numFmtId="0" fontId="0" fillId="11" borderId="2" xfId="0" applyFill="1" applyBorder="1"/>
    <xf numFmtId="0" fontId="0" fillId="11" borderId="3" xfId="0" applyFill="1" applyBorder="1"/>
    <xf numFmtId="0" fontId="0" fillId="11" borderId="5" xfId="0" applyFill="1" applyBorder="1"/>
    <xf numFmtId="0" fontId="1" fillId="12" borderId="3" xfId="0" applyFont="1" applyFill="1" applyBorder="1"/>
    <xf numFmtId="0" fontId="0" fillId="11" borderId="0" xfId="0" applyFill="1" applyBorder="1"/>
    <xf numFmtId="0" fontId="1" fillId="12" borderId="0" xfId="0" applyFont="1" applyFill="1" applyBorder="1"/>
    <xf numFmtId="0" fontId="0" fillId="12" borderId="0" xfId="0" applyFill="1" applyBorder="1"/>
    <xf numFmtId="0" fontId="1" fillId="12" borderId="1" xfId="0" applyFont="1" applyFill="1" applyBorder="1"/>
    <xf numFmtId="0" fontId="0" fillId="12" borderId="6" xfId="0" applyFill="1" applyBorder="1"/>
    <xf numFmtId="0" fontId="0" fillId="12" borderId="8" xfId="0" applyFill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12" borderId="1" xfId="0" applyFill="1" applyBorder="1"/>
    <xf numFmtId="0" fontId="0" fillId="12" borderId="2" xfId="0" applyFill="1" applyBorder="1"/>
    <xf numFmtId="0" fontId="0" fillId="12" borderId="4" xfId="0" applyFill="1" applyBorder="1"/>
    <xf numFmtId="0" fontId="0" fillId="12" borderId="7" xfId="0" applyFill="1" applyBorder="1"/>
    <xf numFmtId="0" fontId="1" fillId="12" borderId="0" xfId="0" applyFont="1" applyFill="1" applyBorder="1" applyAlignment="1">
      <alignment horizontal="center"/>
    </xf>
    <xf numFmtId="0" fontId="1" fillId="12" borderId="2" xfId="0" applyFont="1" applyFill="1" applyBorder="1" applyAlignment="1">
      <alignment horizontal="center"/>
    </xf>
    <xf numFmtId="0" fontId="1" fillId="12" borderId="3" xfId="0" applyFont="1" applyFill="1" applyBorder="1" applyAlignment="1">
      <alignment horizontal="center"/>
    </xf>
    <xf numFmtId="0" fontId="1" fillId="12" borderId="4" xfId="0" applyFont="1" applyFill="1" applyBorder="1" applyAlignment="1">
      <alignment horizontal="center"/>
    </xf>
    <xf numFmtId="0" fontId="1" fillId="12" borderId="5" xfId="0" applyFont="1" applyFill="1" applyBorder="1" applyAlignment="1">
      <alignment horizontal="center"/>
    </xf>
    <xf numFmtId="0" fontId="1" fillId="12" borderId="6" xfId="0" applyFont="1" applyFill="1" applyBorder="1" applyAlignment="1">
      <alignment horizontal="center"/>
    </xf>
    <xf numFmtId="0" fontId="1" fillId="12" borderId="7" xfId="0" applyFont="1" applyFill="1" applyBorder="1" applyAlignment="1">
      <alignment horizontal="center"/>
    </xf>
    <xf numFmtId="0" fontId="1" fillId="12" borderId="8" xfId="0" applyFont="1" applyFill="1" applyBorder="1" applyAlignment="1">
      <alignment horizontal="center"/>
    </xf>
    <xf numFmtId="0" fontId="1" fillId="12" borderId="17" xfId="0" applyFont="1" applyFill="1" applyBorder="1" applyAlignment="1">
      <alignment horizontal="center"/>
    </xf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1" fillId="0" borderId="0" xfId="0" applyFont="1" applyBorder="1"/>
    <xf numFmtId="0" fontId="1" fillId="12" borderId="2" xfId="0" applyFont="1" applyFill="1" applyBorder="1"/>
    <xf numFmtId="0" fontId="1" fillId="12" borderId="4" xfId="0" applyFont="1" applyFill="1" applyBorder="1"/>
    <xf numFmtId="0" fontId="1" fillId="12" borderId="5" xfId="0" applyFont="1" applyFill="1" applyBorder="1"/>
    <xf numFmtId="0" fontId="1" fillId="12" borderId="6" xfId="0" applyFont="1" applyFill="1" applyBorder="1"/>
    <xf numFmtId="0" fontId="1" fillId="12" borderId="7" xfId="0" applyFont="1" applyFill="1" applyBorder="1"/>
    <xf numFmtId="0" fontId="1" fillId="12" borderId="8" xfId="0" applyFont="1" applyFill="1" applyBorder="1"/>
    <xf numFmtId="0" fontId="0" fillId="7" borderId="1" xfId="0" applyFill="1" applyBorder="1"/>
    <xf numFmtId="0" fontId="0" fillId="7" borderId="4" xfId="0" applyFill="1" applyBorder="1"/>
    <xf numFmtId="0" fontId="0" fillId="7" borderId="6" xfId="0" applyFill="1" applyBorder="1"/>
    <xf numFmtId="0" fontId="0" fillId="7" borderId="0" xfId="0" applyFill="1" applyBorder="1"/>
    <xf numFmtId="0" fontId="0" fillId="7" borderId="7" xfId="0" applyFill="1" applyBorder="1"/>
    <xf numFmtId="0" fontId="0" fillId="7" borderId="8" xfId="0" applyFill="1" applyBorder="1"/>
    <xf numFmtId="0" fontId="1" fillId="13" borderId="1" xfId="0" applyFont="1" applyFill="1" applyBorder="1"/>
    <xf numFmtId="0" fontId="0" fillId="13" borderId="6" xfId="0" applyFill="1" applyBorder="1"/>
    <xf numFmtId="0" fontId="0" fillId="13" borderId="2" xfId="0" applyFill="1" applyBorder="1"/>
    <xf numFmtId="0" fontId="0" fillId="13" borderId="3" xfId="0" applyFill="1" applyBorder="1"/>
    <xf numFmtId="0" fontId="0" fillId="13" borderId="4" xfId="0" applyFill="1" applyBorder="1"/>
    <xf numFmtId="0" fontId="1" fillId="12" borderId="1" xfId="0" applyFont="1" applyFill="1" applyBorder="1" applyAlignment="1">
      <alignment horizontal="center"/>
    </xf>
    <xf numFmtId="0" fontId="0" fillId="7" borderId="22" xfId="0" applyFill="1" applyBorder="1"/>
    <xf numFmtId="0" fontId="1" fillId="7" borderId="21" xfId="0" applyFont="1" applyFill="1" applyBorder="1"/>
    <xf numFmtId="0" fontId="0" fillId="13" borderId="2" xfId="0" applyFont="1" applyFill="1" applyBorder="1"/>
    <xf numFmtId="0" fontId="1" fillId="9" borderId="3" xfId="0" applyFont="1" applyFill="1" applyBorder="1" applyAlignment="1">
      <alignment horizontal="center" wrapText="1"/>
    </xf>
    <xf numFmtId="0" fontId="0" fillId="14" borderId="3" xfId="0" applyFill="1" applyBorder="1"/>
    <xf numFmtId="0" fontId="0" fillId="14" borderId="5" xfId="0" applyFill="1" applyBorder="1"/>
    <xf numFmtId="0" fontId="0" fillId="14" borderId="8" xfId="0" applyFill="1" applyBorder="1"/>
    <xf numFmtId="0" fontId="0" fillId="14" borderId="1" xfId="0" applyFill="1" applyBorder="1"/>
    <xf numFmtId="0" fontId="0" fillId="14" borderId="4" xfId="0" applyFill="1" applyBorder="1"/>
    <xf numFmtId="0" fontId="0" fillId="14" borderId="6" xfId="0" applyFill="1" applyBorder="1"/>
    <xf numFmtId="0" fontId="0" fillId="15" borderId="6" xfId="0" applyFill="1" applyBorder="1"/>
    <xf numFmtId="0" fontId="0" fillId="7" borderId="1" xfId="0" applyFont="1" applyFill="1" applyBorder="1"/>
    <xf numFmtId="0" fontId="0" fillId="7" borderId="2" xfId="0" applyFont="1" applyFill="1" applyBorder="1"/>
    <xf numFmtId="0" fontId="0" fillId="7" borderId="3" xfId="0" applyFont="1" applyFill="1" applyBorder="1"/>
    <xf numFmtId="0" fontId="0" fillId="15" borderId="1" xfId="0" applyFill="1" applyBorder="1"/>
    <xf numFmtId="0" fontId="0" fillId="15" borderId="2" xfId="0" applyFill="1" applyBorder="1"/>
    <xf numFmtId="0" fontId="0" fillId="15" borderId="3" xfId="0" applyFill="1" applyBorder="1"/>
    <xf numFmtId="0" fontId="0" fillId="15" borderId="4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32"/>
  <sheetViews>
    <sheetView workbookViewId="0">
      <selection activeCell="N17" sqref="N17"/>
    </sheetView>
  </sheetViews>
  <sheetFormatPr defaultRowHeight="15"/>
  <cols>
    <col min="3" max="3" width="9.28515625" bestFit="1" customWidth="1"/>
  </cols>
  <sheetData>
    <row r="1" spans="1:15" ht="15.75" thickBot="1"/>
    <row r="2" spans="1:15">
      <c r="A2" s="28" t="s">
        <v>0</v>
      </c>
      <c r="B2" s="1">
        <v>13.683025000000001</v>
      </c>
      <c r="C2" s="2">
        <f>B3</f>
        <v>23.662654</v>
      </c>
      <c r="D2" s="3">
        <f>B4</f>
        <v>9.2987649999999995</v>
      </c>
      <c r="E2" s="36" t="s">
        <v>3</v>
      </c>
      <c r="F2" s="37">
        <v>211.68700000000001</v>
      </c>
    </row>
    <row r="3" spans="1:15">
      <c r="A3" s="28"/>
      <c r="B3" s="4">
        <v>23.662654</v>
      </c>
      <c r="C3" s="5">
        <v>61.920617</v>
      </c>
      <c r="D3" s="6">
        <f>C4</f>
        <v>24.311173</v>
      </c>
      <c r="E3" s="38" t="s">
        <v>4</v>
      </c>
      <c r="F3" s="39">
        <v>241.68700000000001</v>
      </c>
    </row>
    <row r="4" spans="1:15" ht="15.75" thickBot="1">
      <c r="A4" s="28"/>
      <c r="B4" s="7">
        <v>9.2987649999999995</v>
      </c>
      <c r="C4" s="8">
        <v>24.311173</v>
      </c>
      <c r="D4" s="9">
        <v>16.162006000000002</v>
      </c>
      <c r="E4" s="40" t="s">
        <v>5</v>
      </c>
      <c r="F4" s="41">
        <v>271.52199999999999</v>
      </c>
    </row>
    <row r="5" spans="1:15" ht="15.75" thickBot="1">
      <c r="A5" s="28"/>
    </row>
    <row r="6" spans="1:15">
      <c r="A6" s="28" t="s">
        <v>1</v>
      </c>
      <c r="B6" s="16">
        <v>1.322778</v>
      </c>
      <c r="C6" s="22">
        <f>B7</f>
        <v>-0.37611099999999997</v>
      </c>
      <c r="D6" s="23">
        <f>B8</f>
        <v>-0.3</v>
      </c>
      <c r="I6" s="70">
        <f>B6</f>
        <v>1.322778</v>
      </c>
      <c r="J6" s="71">
        <f>SQRT(I6)</f>
        <v>1.1501208632139495</v>
      </c>
      <c r="K6" s="93">
        <v>1</v>
      </c>
      <c r="L6" s="10"/>
      <c r="M6" s="10"/>
      <c r="N6" s="112">
        <f>I6/$I$6</f>
        <v>1</v>
      </c>
      <c r="O6" s="109">
        <f>SQRT(N6)</f>
        <v>1</v>
      </c>
    </row>
    <row r="7" spans="1:15">
      <c r="A7" s="28"/>
      <c r="B7" s="24">
        <v>-0.37611099999999997</v>
      </c>
      <c r="C7" s="19">
        <v>0.99777800000000005</v>
      </c>
      <c r="D7" s="25">
        <f>C8</f>
        <v>2.6667E-2</v>
      </c>
      <c r="E7" s="84"/>
      <c r="F7" s="42"/>
      <c r="G7" s="42"/>
      <c r="H7" s="42"/>
      <c r="I7" s="72">
        <f>C7</f>
        <v>0.99777800000000005</v>
      </c>
      <c r="J7" s="62">
        <f t="shared" ref="J7:J8" si="0">SQRT(I7)</f>
        <v>0.998888382152881</v>
      </c>
      <c r="K7" s="94">
        <f>B7/(J6*J7)</f>
        <v>-0.32738259866298802</v>
      </c>
      <c r="L7" s="96">
        <v>1</v>
      </c>
      <c r="M7" s="12"/>
      <c r="N7" s="113">
        <f t="shared" ref="N7:N8" si="1">I7/$I$6</f>
        <v>0.75430495517766405</v>
      </c>
      <c r="O7" s="110">
        <f t="shared" ref="O7:O8" si="2">SQRT(N7)</f>
        <v>0.86850731440654205</v>
      </c>
    </row>
    <row r="8" spans="1:15" ht="15.75" thickBot="1">
      <c r="A8" s="28"/>
      <c r="B8" s="26">
        <v>-0.3</v>
      </c>
      <c r="C8" s="27">
        <f>0.026667</f>
        <v>2.6667E-2</v>
      </c>
      <c r="D8" s="21">
        <v>0.45333299999999999</v>
      </c>
      <c r="I8" s="64">
        <f>D8</f>
        <v>0.45333299999999999</v>
      </c>
      <c r="J8" s="73">
        <f t="shared" si="0"/>
        <v>0.67330008168720723</v>
      </c>
      <c r="K8" s="95">
        <f>B8/(J6*J8)</f>
        <v>-0.38740846497267856</v>
      </c>
      <c r="L8" s="97">
        <f>C8/(J7*J8)</f>
        <v>3.9650487543622243E-2</v>
      </c>
      <c r="M8" s="97">
        <v>1</v>
      </c>
      <c r="N8" s="114">
        <f t="shared" si="1"/>
        <v>0.34271283616752019</v>
      </c>
      <c r="O8" s="111">
        <f t="shared" si="2"/>
        <v>0.58541680550486441</v>
      </c>
    </row>
    <row r="10" spans="1:15" s="42" customFormat="1">
      <c r="A10" s="42" t="s">
        <v>12</v>
      </c>
    </row>
    <row r="11" spans="1:15" ht="15.75" thickBot="1"/>
    <row r="12" spans="1:15">
      <c r="A12" s="28" t="s">
        <v>0</v>
      </c>
      <c r="B12" s="1">
        <f>B16^2</f>
        <v>13.683000494916</v>
      </c>
      <c r="C12" s="32">
        <f>B13</f>
        <v>23.664434252042227</v>
      </c>
      <c r="D12" s="33">
        <f>B14</f>
        <v>9.2943170614799993</v>
      </c>
    </row>
    <row r="13" spans="1:15">
      <c r="B13" s="4">
        <f>B16*B17*D17</f>
        <v>23.664434252042227</v>
      </c>
      <c r="C13" s="5">
        <f>B17^2</f>
        <v>61.919839015055992</v>
      </c>
      <c r="D13" s="34">
        <f>C14</f>
        <v>24.295336820637694</v>
      </c>
    </row>
    <row r="14" spans="1:15" ht="15.75" thickBot="1">
      <c r="B14" s="7">
        <f>B16*B18*D18</f>
        <v>9.2943170614799993</v>
      </c>
      <c r="C14" s="8">
        <f>B17*B18*E18</f>
        <v>24.295336820637694</v>
      </c>
      <c r="D14" s="9">
        <f>B18^2</f>
        <v>16.161943716863998</v>
      </c>
    </row>
    <row r="15" spans="1:15" ht="15.75" thickBot="1">
      <c r="D15" s="83"/>
      <c r="H15" s="106" t="s">
        <v>7</v>
      </c>
      <c r="I15" s="105">
        <v>1.150136</v>
      </c>
      <c r="J15" s="105">
        <f>I15^2</f>
        <v>1.3228128184960002</v>
      </c>
    </row>
    <row r="16" spans="1:15" ht="15.75" thickBot="1">
      <c r="B16" s="29">
        <v>3.6990539999999998</v>
      </c>
      <c r="D16" s="16">
        <v>1</v>
      </c>
      <c r="E16" s="17">
        <f>D17</f>
        <v>0.81299999999999994</v>
      </c>
      <c r="F16" s="18">
        <f>D18</f>
        <v>0.625</v>
      </c>
      <c r="H16" s="99" t="s">
        <v>13</v>
      </c>
      <c r="I16" s="107">
        <v>1</v>
      </c>
      <c r="J16" s="101">
        <v>0.87536320000000001</v>
      </c>
      <c r="K16" s="102">
        <v>0.58638619999999997</v>
      </c>
    </row>
    <row r="17" spans="1:11">
      <c r="B17" s="30">
        <v>7.8689159999999996</v>
      </c>
      <c r="D17" s="13">
        <v>0.81299999999999994</v>
      </c>
      <c r="E17" s="19">
        <v>1</v>
      </c>
      <c r="F17" s="20">
        <f>E18</f>
        <v>0.76800000000000002</v>
      </c>
      <c r="H17" s="103">
        <v>1</v>
      </c>
      <c r="I17" s="104">
        <v>1</v>
      </c>
      <c r="J17" s="75"/>
      <c r="K17" s="76"/>
    </row>
    <row r="18" spans="1:11" ht="15.75" thickBot="1">
      <c r="B18" s="31">
        <v>4.0201919999999998</v>
      </c>
      <c r="D18" s="14">
        <v>0.625</v>
      </c>
      <c r="E18" s="15">
        <v>0.76800000000000002</v>
      </c>
      <c r="F18" s="21">
        <v>1</v>
      </c>
      <c r="H18" s="103">
        <f>J16</f>
        <v>0.87536320000000001</v>
      </c>
      <c r="I18" s="77">
        <v>-0.32700000000000001</v>
      </c>
      <c r="J18" s="74">
        <v>1</v>
      </c>
      <c r="K18" s="78"/>
    </row>
    <row r="19" spans="1:11" ht="15.75" thickBot="1">
      <c r="H19" s="100">
        <f>K16</f>
        <v>0.58638619999999997</v>
      </c>
      <c r="I19" s="79">
        <v>-3.9E-2</v>
      </c>
      <c r="J19" s="80">
        <v>0.04</v>
      </c>
      <c r="K19" s="81">
        <v>1</v>
      </c>
    </row>
    <row r="20" spans="1:11">
      <c r="B20" s="43" t="s">
        <v>2</v>
      </c>
      <c r="C20" s="108">
        <v>-105.8436</v>
      </c>
      <c r="H20" s="12"/>
      <c r="I20" s="67"/>
    </row>
    <row r="21" spans="1:11" ht="15.75" thickBot="1">
      <c r="B21" s="44" t="s">
        <v>3</v>
      </c>
      <c r="C21" s="48">
        <f>-2*C20</f>
        <v>211.68719999999999</v>
      </c>
      <c r="H21" s="12"/>
      <c r="I21" s="67"/>
    </row>
    <row r="22" spans="1:11">
      <c r="B22" s="44" t="s">
        <v>4</v>
      </c>
      <c r="C22" s="45">
        <v>241.68719999999999</v>
      </c>
      <c r="E22" s="93">
        <f>$I$15*I16*H17*I17</f>
        <v>1.150136</v>
      </c>
      <c r="F22" s="32"/>
      <c r="G22" s="33"/>
      <c r="H22" s="68"/>
      <c r="I22" s="69"/>
    </row>
    <row r="23" spans="1:11" ht="15.75" thickBot="1">
      <c r="B23" s="46" t="s">
        <v>5</v>
      </c>
      <c r="C23" s="47">
        <v>271.52190000000002</v>
      </c>
      <c r="E23" s="94">
        <f>$I$15*$I$16*H18*I18</f>
        <v>-0.32921926051223038</v>
      </c>
      <c r="F23" s="96">
        <f>$I$15*$J$16*H18*J18</f>
        <v>0.88130405316091631</v>
      </c>
      <c r="G23" s="34"/>
    </row>
    <row r="24" spans="1:11" ht="15.75" thickBot="1">
      <c r="E24" s="95">
        <f>$I$15*$I$16*H19*I19</f>
        <v>-2.63025312624048E-2</v>
      </c>
      <c r="F24" s="97">
        <f>$I$15*$J$16*H19*J19</f>
        <v>2.3614633778419183E-2</v>
      </c>
      <c r="G24" s="98">
        <f>$I$15*$K$16*I19*K19</f>
        <v>-2.63025312624048E-2</v>
      </c>
    </row>
    <row r="27" spans="1:11" s="42" customFormat="1">
      <c r="B27" s="42" t="s">
        <v>14</v>
      </c>
      <c r="D27" s="42" t="s">
        <v>15</v>
      </c>
      <c r="E27" s="66"/>
    </row>
    <row r="28" spans="1:11">
      <c r="A28" s="12" t="s">
        <v>13</v>
      </c>
      <c r="B28" s="12">
        <f>I6^2</f>
        <v>1.749741637284</v>
      </c>
      <c r="C28" s="12"/>
      <c r="D28" s="12">
        <f>E22^2</f>
        <v>1.3228128184960002</v>
      </c>
      <c r="E28" s="67"/>
    </row>
    <row r="29" spans="1:11">
      <c r="A29" s="12"/>
      <c r="B29" s="12">
        <f t="shared" ref="B29:B30" si="3">I7^2</f>
        <v>0.99556093728400008</v>
      </c>
      <c r="C29" s="12"/>
      <c r="D29" s="12">
        <f>D28</f>
        <v>1.3228128184960002</v>
      </c>
      <c r="E29" s="67"/>
    </row>
    <row r="30" spans="1:11">
      <c r="A30" s="12"/>
      <c r="B30" s="12">
        <f t="shared" si="3"/>
        <v>0.20551080888899997</v>
      </c>
      <c r="C30" s="12"/>
      <c r="D30" s="12">
        <f>D29</f>
        <v>1.3228128184960002</v>
      </c>
      <c r="E30" s="67"/>
    </row>
    <row r="31" spans="1:11">
      <c r="A31" s="12"/>
      <c r="B31" s="86">
        <f>SUM(B28:B30)</f>
        <v>2.9508133834570001</v>
      </c>
      <c r="C31" s="12"/>
      <c r="D31" s="12">
        <f>SUM(D28:D30)</f>
        <v>3.9684384554880006</v>
      </c>
      <c r="E31" s="67"/>
    </row>
    <row r="32" spans="1:11">
      <c r="A32" s="68"/>
      <c r="B32" s="68"/>
      <c r="C32" s="68"/>
      <c r="D32" s="68"/>
      <c r="E32" s="69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24"/>
  <sheetViews>
    <sheetView topLeftCell="A4" workbookViewId="0">
      <selection activeCell="L24" sqref="L24"/>
    </sheetView>
  </sheetViews>
  <sheetFormatPr defaultRowHeight="15"/>
  <sheetData>
    <row r="1" spans="1:9" ht="15.75" thickBot="1"/>
    <row r="2" spans="1:9">
      <c r="A2" s="28" t="s">
        <v>0</v>
      </c>
      <c r="B2" s="1">
        <v>13.815740999999999</v>
      </c>
      <c r="C2" s="2">
        <v>23.579443999999999</v>
      </c>
      <c r="D2" s="3">
        <f>B4</f>
        <v>9.3309259999999998</v>
      </c>
      <c r="E2" s="36" t="s">
        <v>3</v>
      </c>
      <c r="F2" s="37">
        <v>215.65899999999999</v>
      </c>
    </row>
    <row r="3" spans="1:9">
      <c r="A3" s="28"/>
      <c r="B3" s="4">
        <f>C2</f>
        <v>23.579443999999999</v>
      </c>
      <c r="C3" s="5">
        <v>61.945</v>
      </c>
      <c r="D3" s="6">
        <v>24.362221999999999</v>
      </c>
      <c r="E3" s="38" t="s">
        <v>4</v>
      </c>
      <c r="F3" s="39">
        <v>237.65899999999999</v>
      </c>
    </row>
    <row r="4" spans="1:9" ht="15.75" thickBot="1">
      <c r="A4" s="28"/>
      <c r="B4" s="7">
        <v>9.3309259999999998</v>
      </c>
      <c r="C4" s="8">
        <f>D3</f>
        <v>24.362221999999999</v>
      </c>
      <c r="D4" s="9">
        <f>D14</f>
        <v>16.005086804241643</v>
      </c>
      <c r="E4" s="40" t="s">
        <v>5</v>
      </c>
      <c r="F4" s="41">
        <v>259.53800000000001</v>
      </c>
    </row>
    <row r="5" spans="1:9" ht="15.75" thickBot="1">
      <c r="A5" s="28"/>
    </row>
    <row r="6" spans="1:9">
      <c r="A6" s="28" t="s">
        <v>1</v>
      </c>
      <c r="B6" s="16">
        <v>0.92462999999999995</v>
      </c>
      <c r="C6" s="22">
        <f>B7</f>
        <v>-0.12648100000000001</v>
      </c>
      <c r="D6" s="23">
        <f>B8</f>
        <v>-0.12648100000000001</v>
      </c>
      <c r="E6" s="11"/>
      <c r="F6" s="12"/>
      <c r="G6" s="63">
        <f>B6/$B$6</f>
        <v>1</v>
      </c>
      <c r="H6" s="87">
        <f t="shared" ref="H6:I8" si="0">C6/$B$6</f>
        <v>-0.13679093258925193</v>
      </c>
      <c r="I6" s="59">
        <f t="shared" si="0"/>
        <v>-0.13679093258925193</v>
      </c>
    </row>
    <row r="7" spans="1:9">
      <c r="A7" s="28"/>
      <c r="B7" s="24">
        <v>-0.12648100000000001</v>
      </c>
      <c r="C7" s="19">
        <f>B6</f>
        <v>0.92462999999999995</v>
      </c>
      <c r="D7" s="25">
        <f>C8</f>
        <v>-0.12648100000000001</v>
      </c>
      <c r="E7" s="85"/>
      <c r="F7" s="68"/>
      <c r="G7" s="88">
        <f t="shared" ref="G7:G8" si="1">B7/$B$6</f>
        <v>-0.13679093258925193</v>
      </c>
      <c r="H7" s="61">
        <f t="shared" si="0"/>
        <v>1</v>
      </c>
      <c r="I7" s="89">
        <f t="shared" si="0"/>
        <v>-0.13679093258925193</v>
      </c>
    </row>
    <row r="8" spans="1:9" ht="15.75" thickBot="1">
      <c r="A8" s="28"/>
      <c r="B8" s="26">
        <f>B7</f>
        <v>-0.12648100000000001</v>
      </c>
      <c r="C8" s="27">
        <f>B7</f>
        <v>-0.12648100000000001</v>
      </c>
      <c r="D8" s="21">
        <f>B6</f>
        <v>0.92462999999999995</v>
      </c>
      <c r="G8" s="90">
        <f t="shared" si="1"/>
        <v>-0.13679093258925193</v>
      </c>
      <c r="H8" s="91">
        <f t="shared" si="0"/>
        <v>-0.13679093258925193</v>
      </c>
      <c r="I8" s="92">
        <f t="shared" si="0"/>
        <v>1</v>
      </c>
    </row>
    <row r="10" spans="1:9" s="42" customFormat="1">
      <c r="A10" s="42" t="s">
        <v>9</v>
      </c>
    </row>
    <row r="11" spans="1:9" ht="15.75" thickBot="1"/>
    <row r="12" spans="1:9">
      <c r="A12" s="28" t="s">
        <v>0</v>
      </c>
      <c r="B12" s="1">
        <f>B16^2</f>
        <v>13.815862263930249</v>
      </c>
      <c r="C12" s="32">
        <f>B13</f>
        <v>23.579131702486826</v>
      </c>
      <c r="D12" s="33">
        <f>B14</f>
        <v>9.3236412632534797</v>
      </c>
    </row>
    <row r="13" spans="1:9">
      <c r="B13" s="4">
        <f>B16*B17*D17</f>
        <v>23.579131702486826</v>
      </c>
      <c r="C13" s="5">
        <f>B17^2</f>
        <v>61.945182664886431</v>
      </c>
      <c r="D13" s="34">
        <f>C14</f>
        <v>24.371022273551862</v>
      </c>
    </row>
    <row r="14" spans="1:9" ht="15.75" thickBot="1">
      <c r="B14" s="7">
        <f>B16*B18*D18</f>
        <v>9.3236412632534797</v>
      </c>
      <c r="C14" s="8">
        <f>B17*B18*E18</f>
        <v>24.371022273551862</v>
      </c>
      <c r="D14" s="9">
        <f>B18^2</f>
        <v>16.005086804241643</v>
      </c>
    </row>
    <row r="15" spans="1:9" ht="15.75" thickBot="1">
      <c r="D15" s="83"/>
    </row>
    <row r="16" spans="1:9" ht="15.75" thickBot="1">
      <c r="B16" s="29">
        <v>3.7169694999999998</v>
      </c>
      <c r="D16" s="16">
        <v>1</v>
      </c>
      <c r="E16" s="17">
        <f>D17</f>
        <v>0.80600000000000005</v>
      </c>
      <c r="F16" s="18">
        <f>D18</f>
        <v>0.627</v>
      </c>
      <c r="H16" s="63" t="s">
        <v>7</v>
      </c>
      <c r="I16" s="59">
        <v>0.92462820000000001</v>
      </c>
    </row>
    <row r="17" spans="2:11" ht="15.75" thickBot="1">
      <c r="B17" s="30">
        <v>7.8705261999999996</v>
      </c>
      <c r="D17" s="13">
        <v>0.80600000000000005</v>
      </c>
      <c r="E17" s="19">
        <v>1</v>
      </c>
      <c r="F17" s="20">
        <f>E18</f>
        <v>0.77400000000000002</v>
      </c>
      <c r="H17" s="64" t="s">
        <v>8</v>
      </c>
      <c r="I17" s="82">
        <v>1</v>
      </c>
      <c r="J17" s="75"/>
      <c r="K17" s="76"/>
    </row>
    <row r="18" spans="2:11" ht="15.75" thickBot="1">
      <c r="B18" s="31">
        <v>4.0006358000000004</v>
      </c>
      <c r="D18" s="14">
        <v>0.627</v>
      </c>
      <c r="E18" s="15">
        <v>0.77400000000000002</v>
      </c>
      <c r="F18" s="21">
        <v>1</v>
      </c>
      <c r="I18" s="77">
        <v>-0.13679430000000001</v>
      </c>
      <c r="J18" s="74">
        <v>1</v>
      </c>
      <c r="K18" s="78"/>
    </row>
    <row r="19" spans="2:11" ht="15.75" thickBot="1">
      <c r="I19" s="79">
        <v>-0.13679430000000001</v>
      </c>
      <c r="J19" s="80">
        <v>-0.13679430000000001</v>
      </c>
      <c r="K19" s="81">
        <v>1</v>
      </c>
    </row>
    <row r="20" spans="2:11">
      <c r="B20" s="43" t="s">
        <v>2</v>
      </c>
      <c r="C20" s="49">
        <v>-107.8296</v>
      </c>
      <c r="H20" s="12"/>
      <c r="I20" s="67"/>
    </row>
    <row r="21" spans="2:11" ht="15.75" thickBot="1">
      <c r="B21" s="44" t="s">
        <v>3</v>
      </c>
      <c r="C21" s="48">
        <f>-2*C20</f>
        <v>215.6592</v>
      </c>
      <c r="H21" s="12"/>
      <c r="I21" s="67"/>
    </row>
    <row r="22" spans="2:11">
      <c r="B22" s="44" t="s">
        <v>4</v>
      </c>
      <c r="C22" s="45">
        <v>237.6593</v>
      </c>
      <c r="E22" s="50">
        <f>$I$16*I17</f>
        <v>0.92462820000000001</v>
      </c>
      <c r="F22" s="56"/>
      <c r="G22" s="57"/>
      <c r="H22" s="68"/>
      <c r="I22" s="69"/>
    </row>
    <row r="23" spans="2:11" ht="15.75" thickBot="1">
      <c r="B23" s="46" t="s">
        <v>5</v>
      </c>
      <c r="C23" s="47">
        <v>259.53809999999999</v>
      </c>
      <c r="E23" s="53">
        <f t="shared" ref="E23:G24" si="2">$I$16*I18</f>
        <v>-0.12648386737926001</v>
      </c>
      <c r="F23" s="51">
        <f t="shared" si="2"/>
        <v>0.92462820000000001</v>
      </c>
      <c r="G23" s="58"/>
    </row>
    <row r="24" spans="2:11" ht="15.75" thickBot="1">
      <c r="E24" s="54">
        <f t="shared" si="2"/>
        <v>-0.12648386737926001</v>
      </c>
      <c r="F24" s="55">
        <f t="shared" si="2"/>
        <v>-0.12648386737926001</v>
      </c>
      <c r="G24" s="52">
        <f t="shared" si="2"/>
        <v>0.92462820000000001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O25"/>
  <sheetViews>
    <sheetView tabSelected="1" workbookViewId="0">
      <selection activeCell="D20" sqref="D20"/>
    </sheetView>
  </sheetViews>
  <sheetFormatPr defaultRowHeight="15"/>
  <sheetData>
    <row r="1" spans="1:15" ht="15.75" thickBot="1"/>
    <row r="2" spans="1:15">
      <c r="A2" s="28" t="s">
        <v>0</v>
      </c>
      <c r="B2" s="50">
        <v>30.574085</v>
      </c>
      <c r="C2" s="2">
        <f>B3</f>
        <v>19.111805</v>
      </c>
      <c r="D2" s="3">
        <f>B3</f>
        <v>19.111805</v>
      </c>
      <c r="E2" s="36" t="s">
        <v>3</v>
      </c>
      <c r="F2" s="37">
        <v>220.52199999999999</v>
      </c>
    </row>
    <row r="3" spans="1:15">
      <c r="A3" s="28"/>
      <c r="B3" s="4">
        <v>19.111805</v>
      </c>
      <c r="C3" s="51">
        <f>B2</f>
        <v>30.574085</v>
      </c>
      <c r="D3" s="6">
        <f>B3</f>
        <v>19.111805</v>
      </c>
      <c r="E3" s="38" t="s">
        <v>4</v>
      </c>
      <c r="F3" s="39">
        <v>242.52199999999999</v>
      </c>
    </row>
    <row r="4" spans="1:15" ht="15.75" thickBot="1">
      <c r="A4" s="28"/>
      <c r="B4" s="7">
        <f>B3</f>
        <v>19.111805</v>
      </c>
      <c r="C4" s="8">
        <f>B3</f>
        <v>19.111805</v>
      </c>
      <c r="D4" s="52">
        <f>B2</f>
        <v>30.574085</v>
      </c>
      <c r="E4" s="40" t="s">
        <v>5</v>
      </c>
      <c r="F4" s="41">
        <v>264.40100000000001</v>
      </c>
    </row>
    <row r="5" spans="1:15" ht="15.75" thickBot="1">
      <c r="A5" s="28"/>
      <c r="I5" t="s">
        <v>17</v>
      </c>
      <c r="K5" t="s">
        <v>8</v>
      </c>
      <c r="N5" t="s">
        <v>16</v>
      </c>
    </row>
    <row r="6" spans="1:15">
      <c r="A6" s="28" t="s">
        <v>1</v>
      </c>
      <c r="B6" s="16">
        <v>1.315375</v>
      </c>
      <c r="C6" s="22">
        <f>B7</f>
        <v>-0.378332</v>
      </c>
      <c r="D6" s="23">
        <f>B8</f>
        <v>-2.8558E-2</v>
      </c>
      <c r="I6" s="70">
        <f>B6</f>
        <v>1.315375</v>
      </c>
      <c r="J6" s="71">
        <f>SQRT(I6)</f>
        <v>1.1468979902327843</v>
      </c>
      <c r="K6" s="93">
        <v>1</v>
      </c>
      <c r="L6" s="10"/>
      <c r="M6" s="10"/>
      <c r="N6" s="112">
        <f>I6/$I$6</f>
        <v>1</v>
      </c>
      <c r="O6" s="109">
        <f>SQRT(N6)</f>
        <v>1</v>
      </c>
    </row>
    <row r="7" spans="1:15">
      <c r="A7" s="28"/>
      <c r="B7" s="24">
        <v>-0.378332</v>
      </c>
      <c r="C7" s="19">
        <v>1.007922</v>
      </c>
      <c r="D7" s="25">
        <f>C8</f>
        <v>2.6030000000000001E-2</v>
      </c>
      <c r="E7" s="84"/>
      <c r="F7" s="42"/>
      <c r="G7" s="42"/>
      <c r="H7" s="42"/>
      <c r="I7" s="72">
        <f>C7</f>
        <v>1.007922</v>
      </c>
      <c r="J7" s="62">
        <f t="shared" ref="J7:J8" si="0">SQRT(I7)</f>
        <v>1.0039531861595938</v>
      </c>
      <c r="K7" s="94">
        <f>B7/(J6*J7)</f>
        <v>-0.32857523123580523</v>
      </c>
      <c r="L7" s="96">
        <v>1</v>
      </c>
      <c r="M7" s="12"/>
      <c r="N7" s="113">
        <f t="shared" ref="N7:N8" si="1">I7/$I$6</f>
        <v>0.76626209255915612</v>
      </c>
      <c r="O7" s="110">
        <f t="shared" ref="O7:O8" si="2">SQRT(N7)</f>
        <v>0.87536397718843562</v>
      </c>
    </row>
    <row r="8" spans="1:15" ht="15.75" thickBot="1">
      <c r="A8" s="28"/>
      <c r="B8" s="26">
        <v>-2.8558E-2</v>
      </c>
      <c r="C8" s="27">
        <v>2.6030000000000001E-2</v>
      </c>
      <c r="D8" s="21">
        <v>0.45228699999999999</v>
      </c>
      <c r="I8" s="64">
        <f>D8</f>
        <v>0.45228699999999999</v>
      </c>
      <c r="J8" s="73">
        <f t="shared" si="0"/>
        <v>0.6725228620649264</v>
      </c>
      <c r="K8" s="95">
        <f>B8/(J6*J8)</f>
        <v>-3.7025074837346524E-2</v>
      </c>
      <c r="L8" s="97">
        <f>C8/(J7*J8)</f>
        <v>3.8552598303365299E-2</v>
      </c>
      <c r="M8" s="97">
        <v>1</v>
      </c>
      <c r="N8" s="114">
        <f t="shared" si="1"/>
        <v>0.34384643162596218</v>
      </c>
      <c r="O8" s="111">
        <f t="shared" si="2"/>
        <v>0.5863842013782109</v>
      </c>
    </row>
    <row r="10" spans="1:15" s="42" customFormat="1">
      <c r="A10" s="42" t="s">
        <v>11</v>
      </c>
    </row>
    <row r="11" spans="1:15" ht="15.75" thickBot="1"/>
    <row r="12" spans="1:15">
      <c r="A12" s="28" t="s">
        <v>0</v>
      </c>
      <c r="B12" s="1">
        <f>B16^2</f>
        <v>30.573965773128997</v>
      </c>
      <c r="C12" s="32">
        <f>B13</f>
        <v>19.108728608205624</v>
      </c>
      <c r="D12" s="33">
        <f>B14</f>
        <v>19.108728608205624</v>
      </c>
    </row>
    <row r="13" spans="1:15">
      <c r="B13" s="4">
        <f>B16*B17*D17</f>
        <v>19.108728608205624</v>
      </c>
      <c r="C13" s="5">
        <f>B17^2</f>
        <v>30.573965773128997</v>
      </c>
      <c r="D13" s="34">
        <f>C14</f>
        <v>19.108728608205624</v>
      </c>
    </row>
    <row r="14" spans="1:15" ht="15.75" thickBot="1">
      <c r="B14" s="7">
        <f>B16*B18*D18</f>
        <v>19.108728608205624</v>
      </c>
      <c r="C14" s="8">
        <f>B17*B18*E18</f>
        <v>19.108728608205624</v>
      </c>
      <c r="D14" s="9">
        <f>B18^2</f>
        <v>30.573965773128997</v>
      </c>
    </row>
    <row r="15" spans="1:15" ht="15.75" thickBot="1">
      <c r="D15" s="83"/>
      <c r="H15" s="116" t="s">
        <v>7</v>
      </c>
      <c r="I15" s="117">
        <v>1.146898</v>
      </c>
      <c r="J15" s="118">
        <f>I15^2</f>
        <v>1.3153750224039999</v>
      </c>
    </row>
    <row r="16" spans="1:15" ht="15.75" thickBot="1">
      <c r="B16" s="29">
        <v>5.5293729999999996</v>
      </c>
      <c r="D16" s="16">
        <v>1</v>
      </c>
      <c r="E16" s="17">
        <f>D17</f>
        <v>0.625</v>
      </c>
      <c r="F16" s="18">
        <f>D18</f>
        <v>0.625</v>
      </c>
      <c r="H16" s="119" t="s">
        <v>13</v>
      </c>
      <c r="I16" s="120">
        <v>1</v>
      </c>
      <c r="J16" s="120">
        <v>0.87536320000000001</v>
      </c>
      <c r="K16" s="121">
        <v>0.58638619999999997</v>
      </c>
    </row>
    <row r="17" spans="2:11">
      <c r="B17" s="30">
        <v>5.5293729999999996</v>
      </c>
      <c r="D17" s="13">
        <v>0.625</v>
      </c>
      <c r="E17" s="19">
        <v>1</v>
      </c>
      <c r="F17" s="20">
        <f>E18</f>
        <v>0.625</v>
      </c>
      <c r="H17" s="122">
        <f>I16</f>
        <v>1</v>
      </c>
      <c r="I17" s="104">
        <v>1</v>
      </c>
      <c r="J17" s="75"/>
      <c r="K17" s="76"/>
    </row>
    <row r="18" spans="2:11" ht="15.75" thickBot="1">
      <c r="B18" s="31">
        <v>5.5293729999999996</v>
      </c>
      <c r="D18" s="14">
        <v>0.625</v>
      </c>
      <c r="E18" s="15">
        <v>0.625</v>
      </c>
      <c r="F18" s="21">
        <v>1</v>
      </c>
      <c r="H18" s="122">
        <f>J16</f>
        <v>0.87536320000000001</v>
      </c>
      <c r="I18" s="77">
        <v>-0.32900000000000001</v>
      </c>
      <c r="J18" s="74">
        <v>1</v>
      </c>
      <c r="K18" s="78"/>
    </row>
    <row r="19" spans="2:11" ht="15.75" thickBot="1">
      <c r="H19" s="115">
        <f>K16</f>
        <v>0.58638619999999997</v>
      </c>
      <c r="I19" s="79">
        <v>-3.6999999999999998E-2</v>
      </c>
      <c r="J19" s="80">
        <v>3.9E-2</v>
      </c>
      <c r="K19" s="81">
        <v>1</v>
      </c>
    </row>
    <row r="20" spans="2:11">
      <c r="B20" s="43" t="s">
        <v>2</v>
      </c>
      <c r="C20" s="49">
        <v>-110.2611</v>
      </c>
      <c r="H20" s="12"/>
      <c r="I20" s="67"/>
    </row>
    <row r="21" spans="2:11" ht="15.75" thickBot="1">
      <c r="B21" s="44" t="s">
        <v>3</v>
      </c>
      <c r="C21" s="48">
        <f>-2*C20</f>
        <v>220.5222</v>
      </c>
      <c r="H21" s="12"/>
      <c r="I21" s="67"/>
    </row>
    <row r="22" spans="2:11">
      <c r="B22" s="44" t="s">
        <v>4</v>
      </c>
      <c r="C22" s="45">
        <v>242.5222</v>
      </c>
      <c r="E22" s="50">
        <f>$I$15*I17</f>
        <v>1.146898</v>
      </c>
      <c r="F22" s="56"/>
      <c r="G22" s="57"/>
      <c r="H22" s="68"/>
      <c r="I22" s="69"/>
    </row>
    <row r="23" spans="2:11" ht="15.75" thickBot="1">
      <c r="B23" s="46" t="s">
        <v>5</v>
      </c>
      <c r="C23" s="47">
        <v>264.40100000000001</v>
      </c>
      <c r="E23" s="53">
        <f>$I$15*I18</f>
        <v>-0.37732944200000001</v>
      </c>
      <c r="F23" s="51">
        <f>$I$15*J18</f>
        <v>1.146898</v>
      </c>
      <c r="G23" s="58"/>
    </row>
    <row r="24" spans="2:11" ht="15.75" thickBot="1">
      <c r="E24" s="54">
        <f>$I$15*I19</f>
        <v>-4.2435226E-2</v>
      </c>
      <c r="F24" s="55">
        <f>$I$15*J19</f>
        <v>4.4729022E-2</v>
      </c>
      <c r="G24" s="52">
        <f>$I$15*K19</f>
        <v>1.146898</v>
      </c>
    </row>
    <row r="25" spans="2:11">
      <c r="F25" s="28" t="s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H24"/>
  <sheetViews>
    <sheetView workbookViewId="0">
      <selection activeCell="A10" sqref="A10"/>
    </sheetView>
  </sheetViews>
  <sheetFormatPr defaultRowHeight="15"/>
  <sheetData>
    <row r="1" spans="1:8" ht="15.75" thickBot="1"/>
    <row r="2" spans="1:8">
      <c r="A2" s="28" t="s">
        <v>0</v>
      </c>
      <c r="B2" s="50">
        <v>30.588549</v>
      </c>
      <c r="C2" s="2">
        <f>B3</f>
        <v>19.090864</v>
      </c>
      <c r="D2" s="3">
        <f>B3</f>
        <v>19.090864</v>
      </c>
      <c r="E2" s="36" t="s">
        <v>3</v>
      </c>
      <c r="F2" s="37">
        <v>224.511</v>
      </c>
    </row>
    <row r="3" spans="1:8">
      <c r="A3" s="28"/>
      <c r="B3" s="4">
        <v>19.090864</v>
      </c>
      <c r="C3" s="51">
        <f>B2</f>
        <v>30.588549</v>
      </c>
      <c r="D3" s="6">
        <f>B3</f>
        <v>19.090864</v>
      </c>
      <c r="E3" s="38" t="s">
        <v>4</v>
      </c>
      <c r="F3" s="39">
        <v>238.511</v>
      </c>
    </row>
    <row r="4" spans="1:8" ht="15.75" thickBot="1">
      <c r="A4" s="28"/>
      <c r="B4" s="7">
        <f>B3</f>
        <v>19.090864</v>
      </c>
      <c r="C4" s="8">
        <f>B3</f>
        <v>19.090864</v>
      </c>
      <c r="D4" s="52">
        <f>B2</f>
        <v>30.588549</v>
      </c>
      <c r="E4" s="40" t="s">
        <v>5</v>
      </c>
      <c r="F4" s="41">
        <v>252.434</v>
      </c>
    </row>
    <row r="5" spans="1:8" ht="15.75" thickBot="1">
      <c r="A5" s="28"/>
    </row>
    <row r="6" spans="1:8">
      <c r="A6" s="28" t="s">
        <v>1</v>
      </c>
      <c r="B6" s="16">
        <v>0.92462999999999995</v>
      </c>
      <c r="C6" s="22">
        <f>B7</f>
        <v>-0.12648100000000001</v>
      </c>
      <c r="D6" s="23">
        <f>B8</f>
        <v>-0.12648100000000001</v>
      </c>
    </row>
    <row r="7" spans="1:8">
      <c r="A7" s="28"/>
      <c r="B7" s="24">
        <v>-0.12648100000000001</v>
      </c>
      <c r="C7" s="19">
        <f>B6</f>
        <v>0.92462999999999995</v>
      </c>
      <c r="D7" s="25">
        <f>C8</f>
        <v>-0.12648100000000001</v>
      </c>
    </row>
    <row r="8" spans="1:8" ht="15.75" thickBot="1">
      <c r="A8" s="28"/>
      <c r="B8" s="26">
        <f>B7</f>
        <v>-0.12648100000000001</v>
      </c>
      <c r="C8" s="27">
        <f>B7</f>
        <v>-0.12648100000000001</v>
      </c>
      <c r="D8" s="21">
        <f>B6</f>
        <v>0.92462999999999995</v>
      </c>
    </row>
    <row r="10" spans="1:8">
      <c r="A10" s="42" t="s">
        <v>10</v>
      </c>
      <c r="B10" s="42"/>
      <c r="C10" s="42"/>
      <c r="D10" s="42"/>
      <c r="E10" s="42"/>
      <c r="F10" s="42"/>
      <c r="G10" s="42"/>
      <c r="H10" s="42"/>
    </row>
    <row r="11" spans="1:8" ht="15.75" thickBot="1"/>
    <row r="12" spans="1:8">
      <c r="A12" s="35" t="s">
        <v>6</v>
      </c>
      <c r="B12" s="1">
        <f>B16^2</f>
        <v>30.588858187680252</v>
      </c>
      <c r="C12" s="32">
        <f>B13</f>
        <v>19.087447509112476</v>
      </c>
      <c r="D12" s="33">
        <f>B14</f>
        <v>19.087447509112476</v>
      </c>
    </row>
    <row r="13" spans="1:8">
      <c r="B13" s="4">
        <f>B16*B17*D17</f>
        <v>19.087447509112476</v>
      </c>
      <c r="C13" s="5">
        <f>B17^2</f>
        <v>30.588858187680252</v>
      </c>
      <c r="D13" s="34">
        <f>C14</f>
        <v>19.087447509112476</v>
      </c>
    </row>
    <row r="14" spans="1:8" ht="15.75" thickBot="1">
      <c r="B14" s="7">
        <f>B16*B18*D18</f>
        <v>19.087447509112476</v>
      </c>
      <c r="C14" s="8">
        <f>B17*B18*E18</f>
        <v>19.087447509112476</v>
      </c>
      <c r="D14" s="9">
        <f>B18^2</f>
        <v>30.588858187680252</v>
      </c>
    </row>
    <row r="15" spans="1:8" ht="15.75" thickBot="1"/>
    <row r="16" spans="1:8">
      <c r="B16" s="29">
        <v>5.5307195</v>
      </c>
      <c r="D16" s="16">
        <v>1</v>
      </c>
      <c r="E16" s="17">
        <f>D17</f>
        <v>0.624</v>
      </c>
      <c r="F16" s="18">
        <f>D18</f>
        <v>0.624</v>
      </c>
    </row>
    <row r="17" spans="2:7">
      <c r="B17" s="30">
        <v>5.5307195</v>
      </c>
      <c r="D17" s="13">
        <v>0.624</v>
      </c>
      <c r="E17" s="19">
        <v>1</v>
      </c>
      <c r="F17" s="20">
        <f>E18</f>
        <v>0.624</v>
      </c>
    </row>
    <row r="18" spans="2:7" ht="15.75" thickBot="1">
      <c r="B18" s="31">
        <v>5.5307195</v>
      </c>
      <c r="D18" s="14">
        <v>0.624</v>
      </c>
      <c r="E18" s="15">
        <v>0.624</v>
      </c>
      <c r="F18" s="21">
        <v>1</v>
      </c>
    </row>
    <row r="19" spans="2:7" ht="15.75" thickBot="1"/>
    <row r="20" spans="2:7">
      <c r="B20" s="43" t="s">
        <v>2</v>
      </c>
      <c r="C20" s="49">
        <v>-112.2555</v>
      </c>
      <c r="E20" s="63" t="s">
        <v>7</v>
      </c>
      <c r="F20" s="59">
        <v>0.92462960000000005</v>
      </c>
    </row>
    <row r="21" spans="2:7" ht="15.75" thickBot="1">
      <c r="B21" s="44" t="s">
        <v>3</v>
      </c>
      <c r="C21" s="48">
        <f>-2*C20</f>
        <v>224.511</v>
      </c>
      <c r="E21" s="64" t="s">
        <v>8</v>
      </c>
      <c r="F21" s="65">
        <v>-0.13679179999999999</v>
      </c>
    </row>
    <row r="22" spans="2:7">
      <c r="B22" s="44" t="s">
        <v>4</v>
      </c>
      <c r="C22" s="45">
        <v>238.51089999999999</v>
      </c>
      <c r="E22" s="53">
        <f>F20</f>
        <v>0.92462960000000005</v>
      </c>
      <c r="F22" s="60"/>
      <c r="G22" s="57"/>
    </row>
    <row r="23" spans="2:7" ht="15.75" thickBot="1">
      <c r="B23" s="46" t="s">
        <v>5</v>
      </c>
      <c r="C23" s="47">
        <v>252.43379999999999</v>
      </c>
      <c r="E23" s="53">
        <f>F21*F20</f>
        <v>-0.12648174731727999</v>
      </c>
      <c r="F23" s="51">
        <f>F20</f>
        <v>0.92462960000000005</v>
      </c>
      <c r="G23" s="58"/>
    </row>
    <row r="24" spans="2:7" ht="15.75" thickBot="1">
      <c r="E24" s="54">
        <f>E23</f>
        <v>-0.12648174731727999</v>
      </c>
      <c r="F24" s="55">
        <f>E24</f>
        <v>-0.12648174731727999</v>
      </c>
      <c r="G24" s="52">
        <f>F20</f>
        <v>0.92462960000000005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D14" sqref="D14"/>
    </sheetView>
  </sheetViews>
  <sheetFormatPr defaultRowHeight="1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D8"/>
  <sheetViews>
    <sheetView workbookViewId="0">
      <selection activeCell="B26" sqref="B26:B28"/>
    </sheetView>
  </sheetViews>
  <sheetFormatPr defaultRowHeight="15"/>
  <sheetData>
    <row r="1" spans="1:4" ht="15.75" thickBot="1"/>
    <row r="2" spans="1:4">
      <c r="A2" s="28" t="s">
        <v>0</v>
      </c>
      <c r="B2" s="1">
        <v>13.680300000000001</v>
      </c>
      <c r="C2" s="2">
        <v>0</v>
      </c>
      <c r="D2" s="3">
        <v>0</v>
      </c>
    </row>
    <row r="3" spans="1:4">
      <c r="A3" s="28"/>
      <c r="B3" s="4">
        <v>0</v>
      </c>
      <c r="C3" s="5">
        <v>61.9206</v>
      </c>
      <c r="D3" s="6">
        <v>0</v>
      </c>
    </row>
    <row r="4" spans="1:4" ht="15.75" thickBot="1">
      <c r="A4" s="28"/>
      <c r="B4" s="7">
        <v>0</v>
      </c>
      <c r="C4" s="8">
        <v>0</v>
      </c>
      <c r="D4" s="9">
        <v>16.161999999999999</v>
      </c>
    </row>
    <row r="5" spans="1:4" ht="15.75" thickBot="1">
      <c r="A5" s="28"/>
    </row>
    <row r="6" spans="1:4">
      <c r="A6" s="28" t="s">
        <v>1</v>
      </c>
      <c r="B6" s="16">
        <v>1.3227</v>
      </c>
      <c r="C6" s="22">
        <v>0</v>
      </c>
      <c r="D6" s="23">
        <v>0</v>
      </c>
    </row>
    <row r="7" spans="1:4">
      <c r="A7" s="28"/>
      <c r="B7" s="24">
        <v>0</v>
      </c>
      <c r="C7" s="19">
        <v>0.99770000000000003</v>
      </c>
      <c r="D7" s="25">
        <v>0</v>
      </c>
    </row>
    <row r="8" spans="1:4" ht="15.75" thickBot="1">
      <c r="A8" s="28"/>
      <c r="B8" s="26">
        <v>0</v>
      </c>
      <c r="C8" s="27">
        <v>0</v>
      </c>
      <c r="D8" s="21">
        <v>0.45329999999999998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UNUN</vt:lpstr>
      <vt:lpstr>UNCS</vt:lpstr>
      <vt:lpstr>CSUN</vt:lpstr>
      <vt:lpstr>CSCS</vt:lpstr>
      <vt:lpstr>UNDiag</vt:lpstr>
      <vt:lpstr>DiagDiag</vt:lpstr>
    </vt:vector>
  </TitlesOfParts>
  <Company>University of Limerick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kevin.obrien</dc:creator>
  <cp:lastModifiedBy>kevin.obrien</cp:lastModifiedBy>
  <dcterms:created xsi:type="dcterms:W3CDTF">2010-05-31T12:49:57Z</dcterms:created>
  <dcterms:modified xsi:type="dcterms:W3CDTF">2010-06-01T15:19:50Z</dcterms:modified>
</cp:coreProperties>
</file>