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project_work\github\HealthClub\"/>
    </mc:Choice>
  </mc:AlternateContent>
  <xr:revisionPtr revIDLastSave="0" documentId="13_ncr:1_{98F62F8C-9A5F-44F1-9801-7E201431B1EF}" xr6:coauthVersionLast="45" xr6:coauthVersionMax="45" xr10:uidLastSave="{00000000-0000-0000-0000-000000000000}"/>
  <bookViews>
    <workbookView xWindow="-108" yWindow="-108" windowWidth="23256" windowHeight="12576" tabRatio="989" activeTab="5" xr2:uid="{B584BCF3-B5B0-4BF1-AD43-63EBA106EF9F}"/>
  </bookViews>
  <sheets>
    <sheet name="4-6" sheetId="43" r:id="rId1"/>
    <sheet name="7-9" sheetId="46" r:id="rId2"/>
    <sheet name="10-12" sheetId="47" r:id="rId3"/>
    <sheet name="年龄段平均成绩" sheetId="44" r:id="rId4"/>
    <sheet name="个人平均成绩比较图" sheetId="45" r:id="rId5"/>
    <sheet name="个人历次成绩成绩对比图" sheetId="48" r:id="rId6"/>
    <sheet name="成绩录入表" sheetId="41" r:id="rId7"/>
    <sheet name="极值定义表" sheetId="42" r:id="rId8"/>
  </sheets>
  <definedNames>
    <definedName name="details" localSheetId="2">OFFSET(#REF!,0,0,COUNTA(#REF!),COUNTA(#REF!))</definedName>
    <definedName name="details" localSheetId="1">OFFSET(#REF!,0,0,COUNTA(#REF!),COUNTA(#REF!))</definedName>
    <definedName name="details" localSheetId="5">OFFSET(#REF!,0,0,COUNTA(#REF!),COUNTA(#REF!))</definedName>
    <definedName name="details" localSheetId="4">OFFSET(#REF!,0,0,COUNTA(#REF!),COUNTA(#REF!))</definedName>
    <definedName name="details" localSheetId="3">OFFSET(#REF!,0,0,COUNTA(#REF!),COUNTA(#REF!))</definedName>
    <definedName name="details">OFFSET(#REF!,0,0,COUNTA(#REF!),COUNTA(#REF!))</definedName>
    <definedName name="切片器_所属年龄组">#N/A</definedName>
    <definedName name="切片器_姓名">#N/A</definedName>
    <definedName name="切片器_姓名2">#N/A</definedName>
    <definedName name="切片器_姓名21">#N/A</definedName>
    <definedName name="切片器_姓名211">#N/A</definedName>
  </definedNames>
  <calcPr calcId="191029"/>
  <pivotCaches>
    <pivotCache cacheId="5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41" l="1"/>
  <c r="M40" i="41"/>
  <c r="N40" i="41"/>
  <c r="O40" i="41"/>
  <c r="P40" i="41"/>
  <c r="Q40" i="41"/>
  <c r="R40" i="41"/>
  <c r="S40" i="41"/>
  <c r="T40" i="41"/>
  <c r="U40" i="41"/>
  <c r="V40" i="41"/>
  <c r="W40" i="41"/>
  <c r="L39" i="41"/>
  <c r="M39" i="41"/>
  <c r="N39" i="41"/>
  <c r="O39" i="41"/>
  <c r="P39" i="41"/>
  <c r="Q39" i="41"/>
  <c r="R39" i="41"/>
  <c r="S39" i="41"/>
  <c r="T39" i="41"/>
  <c r="U39" i="41"/>
  <c r="X39" i="41" s="1"/>
  <c r="V39" i="41"/>
  <c r="W39" i="41"/>
  <c r="X40" i="41" l="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 l="1"/>
  <c r="L17" i="41"/>
  <c r="M17" i="41"/>
  <c r="N17" i="41"/>
  <c r="O17" i="41"/>
  <c r="P17" i="41"/>
  <c r="Q17" i="41"/>
  <c r="R17" i="41"/>
  <c r="S17" i="41"/>
  <c r="T17" i="41"/>
  <c r="U17" i="41"/>
  <c r="X17" i="41" s="1"/>
  <c r="V17" i="41"/>
  <c r="W17" i="41"/>
  <c r="P2" i="41" l="1"/>
  <c r="P3" i="41"/>
  <c r="P4" i="41"/>
  <c r="P5" i="41"/>
  <c r="P6" i="41"/>
  <c r="P7" i="41"/>
  <c r="P8" i="41"/>
  <c r="P9" i="41"/>
  <c r="P10" i="41"/>
  <c r="P11" i="41"/>
  <c r="P12" i="41"/>
  <c r="P14" i="41"/>
  <c r="P15" i="41"/>
  <c r="P16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41" i="41"/>
  <c r="P42" i="41"/>
  <c r="P43" i="41"/>
  <c r="P44" i="41"/>
  <c r="P45" i="41"/>
  <c r="P46" i="41"/>
  <c r="W2" i="41"/>
  <c r="W3" i="41"/>
  <c r="W4" i="41"/>
  <c r="W5" i="41"/>
  <c r="W6" i="41"/>
  <c r="W7" i="41"/>
  <c r="W8" i="41"/>
  <c r="W9" i="41"/>
  <c r="W10" i="41"/>
  <c r="W11" i="41"/>
  <c r="W12" i="41"/>
  <c r="W14" i="41"/>
  <c r="W15" i="41"/>
  <c r="W16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41" i="41"/>
  <c r="W42" i="41"/>
  <c r="W43" i="41"/>
  <c r="W44" i="41"/>
  <c r="W45" i="41"/>
  <c r="W46" i="41"/>
  <c r="V19" i="41" l="1"/>
  <c r="V2" i="41"/>
  <c r="V3" i="41"/>
  <c r="V4" i="41"/>
  <c r="V5" i="41"/>
  <c r="V6" i="41"/>
  <c r="V7" i="41"/>
  <c r="V8" i="41"/>
  <c r="V9" i="41"/>
  <c r="V10" i="41"/>
  <c r="V11" i="41"/>
  <c r="V12" i="41"/>
  <c r="V14" i="41"/>
  <c r="V15" i="41"/>
  <c r="V16" i="41"/>
  <c r="V18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41" i="41"/>
  <c r="V42" i="41"/>
  <c r="V43" i="41"/>
  <c r="V44" i="41"/>
  <c r="V45" i="41"/>
  <c r="V46" i="41"/>
  <c r="U2" i="41"/>
  <c r="AA2" i="41" s="1"/>
  <c r="U3" i="41"/>
  <c r="X3" i="41" s="1"/>
  <c r="U4" i="41"/>
  <c r="X4" i="41" s="1"/>
  <c r="U5" i="41"/>
  <c r="X5" i="41" s="1"/>
  <c r="U6" i="41"/>
  <c r="X6" i="41" s="1"/>
  <c r="U7" i="41"/>
  <c r="AA7" i="41" s="1"/>
  <c r="U8" i="41"/>
  <c r="X8" i="41" s="1"/>
  <c r="U9" i="41"/>
  <c r="U10" i="41"/>
  <c r="AA10" i="41" s="1"/>
  <c r="U11" i="41"/>
  <c r="U12" i="41"/>
  <c r="U14" i="41"/>
  <c r="X14" i="41" s="1"/>
  <c r="U15" i="41"/>
  <c r="X15" i="41" s="1"/>
  <c r="U16" i="41"/>
  <c r="AA16" i="41" s="1"/>
  <c r="U18" i="41"/>
  <c r="X18" i="41" s="1"/>
  <c r="U19" i="41"/>
  <c r="U20" i="41"/>
  <c r="AA20" i="41" s="1"/>
  <c r="U21" i="41"/>
  <c r="AA21" i="41" s="1"/>
  <c r="U22" i="41"/>
  <c r="X22" i="41" s="1"/>
  <c r="U23" i="41"/>
  <c r="AA23" i="41" s="1"/>
  <c r="U24" i="41"/>
  <c r="U25" i="41"/>
  <c r="AA25" i="41" s="1"/>
  <c r="U26" i="41"/>
  <c r="AA26" i="41" s="1"/>
  <c r="U27" i="41"/>
  <c r="U28" i="41"/>
  <c r="U29" i="41"/>
  <c r="AA29" i="41" s="1"/>
  <c r="U30" i="41"/>
  <c r="U31" i="41"/>
  <c r="AA31" i="41" s="1"/>
  <c r="U32" i="41"/>
  <c r="U33" i="41"/>
  <c r="AA33" i="41" s="1"/>
  <c r="U34" i="41"/>
  <c r="AA34" i="41" s="1"/>
  <c r="U35" i="41"/>
  <c r="U36" i="41"/>
  <c r="U37" i="41"/>
  <c r="AA37" i="41" s="1"/>
  <c r="U38" i="41"/>
  <c r="U41" i="41"/>
  <c r="AA41" i="41" s="1"/>
  <c r="U42" i="41"/>
  <c r="U43" i="41"/>
  <c r="AA43" i="41" s="1"/>
  <c r="U44" i="41"/>
  <c r="AA44" i="41" s="1"/>
  <c r="U45" i="41"/>
  <c r="U46" i="41"/>
  <c r="O2" i="41"/>
  <c r="T3" i="41"/>
  <c r="T4" i="41"/>
  <c r="T5" i="41"/>
  <c r="T6" i="41"/>
  <c r="T7" i="41"/>
  <c r="T8" i="41"/>
  <c r="T9" i="41"/>
  <c r="T10" i="41"/>
  <c r="T11" i="41"/>
  <c r="T12" i="41"/>
  <c r="T14" i="41"/>
  <c r="T15" i="41"/>
  <c r="T16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41" i="41"/>
  <c r="T42" i="41"/>
  <c r="T43" i="41"/>
  <c r="T44" i="41"/>
  <c r="T45" i="41"/>
  <c r="T46" i="41"/>
  <c r="T2" i="41"/>
  <c r="S3" i="41"/>
  <c r="S4" i="41"/>
  <c r="S5" i="41"/>
  <c r="S6" i="41"/>
  <c r="S7" i="41"/>
  <c r="S8" i="41"/>
  <c r="S9" i="41"/>
  <c r="S10" i="41"/>
  <c r="S11" i="41"/>
  <c r="S12" i="41"/>
  <c r="S14" i="41"/>
  <c r="S15" i="41"/>
  <c r="S16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41" i="41"/>
  <c r="S42" i="41"/>
  <c r="S43" i="41"/>
  <c r="S44" i="41"/>
  <c r="S45" i="41"/>
  <c r="S46" i="41"/>
  <c r="S2" i="41"/>
  <c r="R3" i="41"/>
  <c r="R4" i="41"/>
  <c r="R5" i="41"/>
  <c r="R6" i="41"/>
  <c r="R7" i="41"/>
  <c r="R8" i="41"/>
  <c r="R9" i="41"/>
  <c r="R10" i="41"/>
  <c r="R11" i="41"/>
  <c r="R12" i="41"/>
  <c r="R14" i="41"/>
  <c r="R15" i="41"/>
  <c r="R16" i="41"/>
  <c r="R18" i="41"/>
  <c r="R19" i="41"/>
  <c r="R20" i="41"/>
  <c r="R21" i="41"/>
  <c r="R22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41" i="41"/>
  <c r="R42" i="41"/>
  <c r="R43" i="41"/>
  <c r="R44" i="41"/>
  <c r="R45" i="41"/>
  <c r="R46" i="41"/>
  <c r="R2" i="41"/>
  <c r="Q3" i="41"/>
  <c r="Q4" i="41"/>
  <c r="Q5" i="41"/>
  <c r="Q6" i="41"/>
  <c r="Q7" i="41"/>
  <c r="Q8" i="41"/>
  <c r="Q9" i="41"/>
  <c r="Q10" i="41"/>
  <c r="Q11" i="41"/>
  <c r="Q12" i="41"/>
  <c r="Q14" i="41"/>
  <c r="Q15" i="41"/>
  <c r="Q16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41" i="41"/>
  <c r="Q42" i="41"/>
  <c r="Q43" i="41"/>
  <c r="Q44" i="41"/>
  <c r="Q45" i="41"/>
  <c r="Q46" i="41"/>
  <c r="Q2" i="41"/>
  <c r="X38" i="41" l="1"/>
  <c r="X12" i="41"/>
  <c r="X11" i="41"/>
  <c r="X30" i="41"/>
  <c r="X46" i="41"/>
  <c r="X36" i="41"/>
  <c r="X28" i="41"/>
  <c r="AA18" i="41"/>
  <c r="X42" i="41"/>
  <c r="X32" i="41"/>
  <c r="X24" i="41"/>
  <c r="AA8" i="41"/>
  <c r="Z23" i="41"/>
  <c r="AB23" i="41" s="1"/>
  <c r="AA32" i="41"/>
  <c r="Z41" i="41"/>
  <c r="AB41" i="41" s="1"/>
  <c r="AA36" i="41"/>
  <c r="Z31" i="41"/>
  <c r="AB31" i="41" s="1"/>
  <c r="AA6" i="41"/>
  <c r="Z44" i="41"/>
  <c r="AB44" i="41" s="1"/>
  <c r="Z34" i="41"/>
  <c r="AB34" i="41" s="1"/>
  <c r="Z26" i="41"/>
  <c r="AB26" i="41" s="1"/>
  <c r="AA15" i="41"/>
  <c r="Z12" i="41"/>
  <c r="Z4" i="41"/>
  <c r="AA4" i="41"/>
  <c r="Z38" i="41"/>
  <c r="Z30" i="41"/>
  <c r="Z22" i="41"/>
  <c r="Z11" i="41"/>
  <c r="Z3" i="41"/>
  <c r="AA46" i="41"/>
  <c r="AA22" i="41"/>
  <c r="Z37" i="41"/>
  <c r="AB37" i="41" s="1"/>
  <c r="Z29" i="41"/>
  <c r="AB29" i="41" s="1"/>
  <c r="Z21" i="41"/>
  <c r="AB21" i="41" s="1"/>
  <c r="Z10" i="41"/>
  <c r="AB10" i="41" s="1"/>
  <c r="Z2" i="41"/>
  <c r="AB2" i="41" s="1"/>
  <c r="AA12" i="41"/>
  <c r="X45" i="41"/>
  <c r="AA45" i="41"/>
  <c r="X35" i="41"/>
  <c r="AA35" i="41"/>
  <c r="X27" i="41"/>
  <c r="AA27" i="41"/>
  <c r="X19" i="41"/>
  <c r="AA19" i="41"/>
  <c r="X9" i="41"/>
  <c r="AA9" i="41"/>
  <c r="Z46" i="41"/>
  <c r="Z36" i="41"/>
  <c r="Z28" i="41"/>
  <c r="Z20" i="41"/>
  <c r="AB20" i="41" s="1"/>
  <c r="Z9" i="41"/>
  <c r="Z19" i="41"/>
  <c r="AA30" i="41"/>
  <c r="AA3" i="41"/>
  <c r="AA42" i="41"/>
  <c r="AA24" i="41"/>
  <c r="Z45" i="41"/>
  <c r="AB45" i="41" s="1"/>
  <c r="Z35" i="41"/>
  <c r="AB35" i="41" s="1"/>
  <c r="Z27" i="41"/>
  <c r="Z18" i="41"/>
  <c r="Z8" i="41"/>
  <c r="AA38" i="41"/>
  <c r="AA11" i="41"/>
  <c r="Z16" i="41"/>
  <c r="AB16" i="41" s="1"/>
  <c r="Z7" i="41"/>
  <c r="AB7" i="41" s="1"/>
  <c r="Z43" i="41"/>
  <c r="AB43" i="41" s="1"/>
  <c r="Z33" i="41"/>
  <c r="AB33" i="41" s="1"/>
  <c r="Z25" i="41"/>
  <c r="AB25" i="41" s="1"/>
  <c r="Z15" i="41"/>
  <c r="Z6" i="41"/>
  <c r="AA5" i="41"/>
  <c r="X41" i="41"/>
  <c r="X31" i="41"/>
  <c r="X23" i="41"/>
  <c r="Z42" i="41"/>
  <c r="Z32" i="41"/>
  <c r="AB32" i="41" s="1"/>
  <c r="Z24" i="41"/>
  <c r="Z14" i="41"/>
  <c r="Z5" i="41"/>
  <c r="AB5" i="41" s="1"/>
  <c r="AA28" i="41"/>
  <c r="AA14" i="41"/>
  <c r="X43" i="41"/>
  <c r="X33" i="41"/>
  <c r="X37" i="41"/>
  <c r="X29" i="41"/>
  <c r="X21" i="41"/>
  <c r="X10" i="41"/>
  <c r="X44" i="41"/>
  <c r="X34" i="41"/>
  <c r="X26" i="41"/>
  <c r="X25" i="41"/>
  <c r="X20" i="41"/>
  <c r="X16" i="41"/>
  <c r="X7" i="41"/>
  <c r="X2" i="41"/>
  <c r="O3" i="41"/>
  <c r="O4" i="41"/>
  <c r="O5" i="41"/>
  <c r="O6" i="41"/>
  <c r="O7" i="41"/>
  <c r="O8" i="41"/>
  <c r="O9" i="41"/>
  <c r="O10" i="41"/>
  <c r="O11" i="41"/>
  <c r="O12" i="41"/>
  <c r="O14" i="41"/>
  <c r="O15" i="41"/>
  <c r="O16" i="41"/>
  <c r="O18" i="41"/>
  <c r="O19" i="41"/>
  <c r="O20" i="41"/>
  <c r="O21" i="41"/>
  <c r="O22" i="41"/>
  <c r="O28" i="41"/>
  <c r="O23" i="41"/>
  <c r="O29" i="41"/>
  <c r="O24" i="41"/>
  <c r="O25" i="41"/>
  <c r="O26" i="41"/>
  <c r="O35" i="41"/>
  <c r="O27" i="41"/>
  <c r="O30" i="41"/>
  <c r="O31" i="41"/>
  <c r="O32" i="41"/>
  <c r="O33" i="41"/>
  <c r="O34" i="41"/>
  <c r="O36" i="41"/>
  <c r="O37" i="41"/>
  <c r="O38" i="41"/>
  <c r="O41" i="41"/>
  <c r="O42" i="41"/>
  <c r="O43" i="41"/>
  <c r="O44" i="41"/>
  <c r="O45" i="41"/>
  <c r="O46" i="41"/>
  <c r="N2" i="41"/>
  <c r="N3" i="41"/>
  <c r="N4" i="41"/>
  <c r="N5" i="41"/>
  <c r="N6" i="41"/>
  <c r="N7" i="41"/>
  <c r="N8" i="41"/>
  <c r="N9" i="41"/>
  <c r="N10" i="41"/>
  <c r="N11" i="41"/>
  <c r="N12" i="41"/>
  <c r="N14" i="41"/>
  <c r="N15" i="41"/>
  <c r="N16" i="41"/>
  <c r="N18" i="41"/>
  <c r="N19" i="41"/>
  <c r="N20" i="41"/>
  <c r="N21" i="41"/>
  <c r="N22" i="41"/>
  <c r="N28" i="41"/>
  <c r="N23" i="41"/>
  <c r="N29" i="41"/>
  <c r="N24" i="41"/>
  <c r="N25" i="41"/>
  <c r="N26" i="41"/>
  <c r="N35" i="41"/>
  <c r="N27" i="41"/>
  <c r="N30" i="41"/>
  <c r="N31" i="41"/>
  <c r="N32" i="41"/>
  <c r="N33" i="41"/>
  <c r="N34" i="41"/>
  <c r="N36" i="41"/>
  <c r="N37" i="41"/>
  <c r="N38" i="41"/>
  <c r="N41" i="41"/>
  <c r="N42" i="41"/>
  <c r="N43" i="41"/>
  <c r="N44" i="41"/>
  <c r="N45" i="41"/>
  <c r="N46" i="41"/>
  <c r="M2" i="41"/>
  <c r="M3" i="41"/>
  <c r="M4" i="41"/>
  <c r="M5" i="41"/>
  <c r="M6" i="41"/>
  <c r="M7" i="41"/>
  <c r="M8" i="41"/>
  <c r="M9" i="41"/>
  <c r="M10" i="41"/>
  <c r="M11" i="41"/>
  <c r="M12" i="41"/>
  <c r="M14" i="41"/>
  <c r="M15" i="41"/>
  <c r="M16" i="41"/>
  <c r="M18" i="41"/>
  <c r="M19" i="41"/>
  <c r="M20" i="41"/>
  <c r="M21" i="41"/>
  <c r="M22" i="41"/>
  <c r="M28" i="41"/>
  <c r="M23" i="41"/>
  <c r="M29" i="41"/>
  <c r="M24" i="41"/>
  <c r="M25" i="41"/>
  <c r="M26" i="41"/>
  <c r="M35" i="41"/>
  <c r="M27" i="41"/>
  <c r="M30" i="41"/>
  <c r="M31" i="41"/>
  <c r="M32" i="41"/>
  <c r="M33" i="41"/>
  <c r="M34" i="41"/>
  <c r="M36" i="41"/>
  <c r="M37" i="41"/>
  <c r="M38" i="41"/>
  <c r="M41" i="41"/>
  <c r="M42" i="41"/>
  <c r="M43" i="41"/>
  <c r="M44" i="41"/>
  <c r="M45" i="41"/>
  <c r="M46" i="41"/>
  <c r="AB19" i="41" l="1"/>
  <c r="AB30" i="41"/>
  <c r="AB18" i="41"/>
  <c r="AB36" i="41"/>
  <c r="AB46" i="41"/>
  <c r="AB15" i="41"/>
  <c r="AB22" i="41"/>
  <c r="AB6" i="41"/>
  <c r="AB8" i="41"/>
  <c r="AB24" i="41"/>
  <c r="AB3" i="41"/>
  <c r="AB9" i="41"/>
  <c r="AB27" i="41"/>
  <c r="AB11" i="41"/>
  <c r="AB28" i="41"/>
  <c r="AB14" i="41"/>
  <c r="AB38" i="41"/>
  <c r="AB4" i="41"/>
  <c r="AB42" i="41"/>
  <c r="AB12" i="41"/>
  <c r="L19" i="41"/>
  <c r="L31" i="41"/>
  <c r="L15" i="41"/>
  <c r="L35" i="41"/>
  <c r="L28" i="41" l="1"/>
  <c r="L25" i="41" l="1"/>
  <c r="L27" i="41" l="1"/>
  <c r="L24" i="41" l="1"/>
  <c r="L26" i="41"/>
  <c r="L2" i="41" l="1"/>
  <c r="L3" i="41"/>
  <c r="L4" i="41"/>
  <c r="L5" i="41"/>
  <c r="L6" i="41"/>
  <c r="L7" i="41"/>
  <c r="L8" i="41"/>
  <c r="L9" i="41"/>
  <c r="L10" i="41"/>
  <c r="L11" i="41"/>
  <c r="L12" i="41"/>
  <c r="L14" i="41"/>
  <c r="L16" i="41"/>
  <c r="L18" i="41"/>
  <c r="L20" i="41"/>
  <c r="L21" i="41"/>
  <c r="L22" i="41"/>
  <c r="L23" i="41"/>
  <c r="L29" i="41"/>
  <c r="L30" i="41"/>
  <c r="L32" i="41"/>
  <c r="L33" i="41"/>
  <c r="L34" i="41"/>
  <c r="L36" i="41"/>
  <c r="L37" i="41"/>
  <c r="L38" i="41"/>
  <c r="L41" i="41"/>
  <c r="L42" i="41"/>
  <c r="L43" i="41"/>
  <c r="L44" i="41"/>
  <c r="L45" i="41"/>
  <c r="L46" i="41"/>
</calcChain>
</file>

<file path=xl/sharedStrings.xml><?xml version="1.0" encoding="utf-8"?>
<sst xmlns="http://schemas.openxmlformats.org/spreadsheetml/2006/main" count="189" uniqueCount="106">
  <si>
    <t>Anglica</t>
  </si>
  <si>
    <t>Emma</t>
  </si>
  <si>
    <t>Ian</t>
  </si>
  <si>
    <t>(Max) 大</t>
  </si>
  <si>
    <t>Peter</t>
  </si>
  <si>
    <t>Chirs (小)</t>
  </si>
  <si>
    <t>Chelse</t>
  </si>
  <si>
    <t>Alice</t>
  </si>
  <si>
    <t>Oscar</t>
  </si>
  <si>
    <t>Tim</t>
  </si>
  <si>
    <t>Shan Shan</t>
  </si>
  <si>
    <t>Maggie</t>
  </si>
  <si>
    <t>Darwin</t>
  </si>
  <si>
    <t>石头</t>
  </si>
  <si>
    <t>Andy</t>
  </si>
  <si>
    <t>林迦南</t>
  </si>
  <si>
    <t>都田天</t>
  </si>
  <si>
    <t>Max （小）</t>
  </si>
  <si>
    <t>任熙</t>
  </si>
  <si>
    <t>Hardy</t>
  </si>
  <si>
    <t>张正函</t>
  </si>
  <si>
    <t>Richard</t>
  </si>
  <si>
    <t>Rocky</t>
  </si>
  <si>
    <t>Kevin</t>
  </si>
  <si>
    <t>MengMeng</t>
  </si>
  <si>
    <t>Thomas</t>
  </si>
  <si>
    <t>MIchael Chou</t>
  </si>
  <si>
    <t>垚垚</t>
  </si>
  <si>
    <t>阿星</t>
  </si>
  <si>
    <t>俯卧撑 (次)</t>
  </si>
  <si>
    <t>平板支撑 （秒）</t>
  </si>
  <si>
    <t>立定跳远 （米）</t>
  </si>
  <si>
    <t>20米加速跑 （秒）</t>
  </si>
  <si>
    <t>Pro Agility （秒）</t>
  </si>
  <si>
    <t>柔韧性 （Cm）</t>
  </si>
  <si>
    <t>年龄</t>
    <phoneticPr fontId="11" type="noConversion"/>
  </si>
  <si>
    <t>小豆</t>
  </si>
  <si>
    <t xml:space="preserve">Michael </t>
  </si>
  <si>
    <t>孙小野</t>
  </si>
  <si>
    <t>姓名</t>
    <phoneticPr fontId="9" type="noConversion"/>
  </si>
  <si>
    <t>年龄组</t>
    <phoneticPr fontId="9" type="noConversion"/>
  </si>
  <si>
    <t>所属年龄组</t>
    <phoneticPr fontId="9" type="noConversion"/>
  </si>
  <si>
    <t>&lt;4&lt;=6</t>
  </si>
  <si>
    <t>&lt;7&lt;=9</t>
  </si>
  <si>
    <t>&lt;10&lt;=12</t>
  </si>
  <si>
    <t>年龄</t>
    <phoneticPr fontId="9" type="noConversion"/>
  </si>
  <si>
    <t>俯卧撑 (次)标化成绩</t>
  </si>
  <si>
    <t>平板支撑 （秒）标化成绩</t>
  </si>
  <si>
    <t>立定跳远 （米）标化成绩</t>
  </si>
  <si>
    <t>20米加速跑 （秒）标化成绩</t>
  </si>
  <si>
    <t>Pro Agility （秒）标化成绩</t>
  </si>
  <si>
    <t>柔韧性 （Cm）标化成绩</t>
  </si>
  <si>
    <t>列标签</t>
  </si>
  <si>
    <t xml:space="preserve"> 俯卧撑 (次)标化成绩</t>
  </si>
  <si>
    <t xml:space="preserve"> 平板支撑 （秒）标化成绩</t>
  </si>
  <si>
    <t xml:space="preserve"> 立定跳远 （米）标化成绩</t>
  </si>
  <si>
    <t xml:space="preserve"> Pro Agility （秒）标化成绩</t>
  </si>
  <si>
    <t xml:space="preserve"> 柔韧性 （Cm）标化成绩</t>
  </si>
  <si>
    <t>值</t>
  </si>
  <si>
    <t>平均值项:俯卧撑 (次)标化成绩</t>
  </si>
  <si>
    <t>平均值项:平板支撑 （秒）标化成绩</t>
  </si>
  <si>
    <t>平均值项:立定跳远 （米）标化成绩</t>
  </si>
  <si>
    <t>平均值项:Pro Agility （秒）标化成绩</t>
  </si>
  <si>
    <t>平均值项:柔韧性 （Cm）标化成绩</t>
  </si>
  <si>
    <t>平均值项:20米加速跑 （秒）标化成绩</t>
  </si>
  <si>
    <t>所属年龄组</t>
  </si>
  <si>
    <t>行标签</t>
  </si>
  <si>
    <t xml:space="preserve"> 20米加速跑 （秒）标化成绩</t>
  </si>
  <si>
    <t>Aaron</t>
    <phoneticPr fontId="9" type="noConversion"/>
  </si>
  <si>
    <t>Elsa</t>
    <phoneticPr fontId="9" type="noConversion"/>
  </si>
  <si>
    <t>陈开心</t>
    <phoneticPr fontId="9" type="noConversion"/>
  </si>
  <si>
    <t>Chloe</t>
    <phoneticPr fontId="9" type="noConversion"/>
  </si>
  <si>
    <t>王琪潼</t>
    <phoneticPr fontId="9" type="noConversion"/>
  </si>
  <si>
    <t>Joyce 吴沁思</t>
    <phoneticPr fontId="9" type="noConversion"/>
  </si>
  <si>
    <t>T-test （秒）</t>
    <phoneticPr fontId="9" type="noConversion"/>
  </si>
  <si>
    <t>Henry</t>
    <phoneticPr fontId="9" type="noConversion"/>
  </si>
  <si>
    <t>Charlie</t>
    <phoneticPr fontId="9" type="noConversion"/>
  </si>
  <si>
    <t>T-test （ 秒）</t>
    <phoneticPr fontId="9" type="noConversion"/>
  </si>
  <si>
    <t>T-test (秒) 标化成绩</t>
    <phoneticPr fontId="9" type="noConversion"/>
  </si>
  <si>
    <t>Una</t>
    <phoneticPr fontId="9" type="noConversion"/>
  </si>
  <si>
    <t>Vertical Jump （Cm）</t>
    <phoneticPr fontId="9" type="noConversion"/>
  </si>
  <si>
    <t>Vertical Jump （Cm）标化成绩</t>
    <phoneticPr fontId="9" type="noConversion"/>
  </si>
  <si>
    <t>平均值项:Vertical Jump （Cm）标化成绩</t>
  </si>
  <si>
    <t>平均值项:T-test (秒) 标化成绩</t>
  </si>
  <si>
    <t xml:space="preserve"> T-test (秒) 标化成绩</t>
  </si>
  <si>
    <t xml:space="preserve"> Vertical Jump （Cm）标化成绩</t>
  </si>
  <si>
    <t>测试时间</t>
    <phoneticPr fontId="9" type="noConversion"/>
  </si>
  <si>
    <t>姓名</t>
  </si>
  <si>
    <t>Chloe</t>
  </si>
  <si>
    <t>20米加速跑 （秒）</t>
    <phoneticPr fontId="9" type="noConversion"/>
  </si>
  <si>
    <t>20米极值</t>
    <phoneticPr fontId="9" type="noConversion"/>
  </si>
  <si>
    <t>20米当前值</t>
    <phoneticPr fontId="9" type="noConversion"/>
  </si>
  <si>
    <t>20米标准成绩</t>
    <phoneticPr fontId="9" type="noConversion"/>
  </si>
  <si>
    <t>20米加速跑最大值</t>
    <phoneticPr fontId="9" type="noConversion"/>
  </si>
  <si>
    <t>20米最大值</t>
    <phoneticPr fontId="9" type="noConversion"/>
  </si>
  <si>
    <t>吴一尘</t>
    <phoneticPr fontId="9" type="noConversion"/>
  </si>
  <si>
    <t>吴一尘</t>
  </si>
  <si>
    <t>笑嘻嘻</t>
    <phoneticPr fontId="9" type="noConversion"/>
  </si>
  <si>
    <t>虎虎</t>
  </si>
  <si>
    <t>Charlie</t>
  </si>
  <si>
    <t>Joyce 吴沁思</t>
  </si>
  <si>
    <t>Una</t>
  </si>
  <si>
    <t>陈开心</t>
  </si>
  <si>
    <t>Aaron</t>
  </si>
  <si>
    <t>Elsa</t>
  </si>
  <si>
    <t>王琪潼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</si>
</sst>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8" fillId="0" borderId="0" xfId="1" applyFont="1"/>
    <xf numFmtId="0" fontId="10" fillId="0" borderId="0" xfId="1"/>
    <xf numFmtId="176" fontId="10" fillId="0" borderId="0" xfId="1" applyNumberFormat="1"/>
    <xf numFmtId="0" fontId="10" fillId="2" borderId="0" xfId="1" applyFill="1"/>
    <xf numFmtId="177" fontId="10" fillId="2" borderId="0" xfId="1" applyNumberFormat="1" applyFill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0" fillId="0" borderId="0" xfId="1" applyFill="1"/>
    <xf numFmtId="0" fontId="7" fillId="0" borderId="0" xfId="1" applyFont="1" applyFill="1"/>
    <xf numFmtId="0" fontId="10" fillId="2" borderId="0" xfId="1" applyNumberFormat="1" applyFill="1"/>
    <xf numFmtId="0" fontId="6" fillId="0" borderId="0" xfId="1" applyFont="1" applyFill="1"/>
    <xf numFmtId="0" fontId="5" fillId="0" borderId="0" xfId="1" applyFont="1" applyFill="1"/>
    <xf numFmtId="0" fontId="4" fillId="0" borderId="0" xfId="1" applyFont="1" applyFill="1"/>
    <xf numFmtId="0" fontId="3" fillId="0" borderId="0" xfId="1" applyFont="1" applyFill="1"/>
    <xf numFmtId="0" fontId="0" fillId="0" borderId="0" xfId="0" applyNumberFormat="1">
      <alignment vertical="center"/>
    </xf>
    <xf numFmtId="14" fontId="10" fillId="0" borderId="0" xfId="1" applyNumberFormat="1"/>
    <xf numFmtId="14" fontId="0" fillId="0" borderId="0" xfId="0" applyNumberFormat="1" applyAlignment="1">
      <alignment horizontal="left" vertical="center"/>
    </xf>
    <xf numFmtId="177" fontId="10" fillId="0" borderId="0" xfId="1" applyNumberFormat="1"/>
    <xf numFmtId="0" fontId="2" fillId="0" borderId="0" xfId="1" applyFont="1" applyFill="1"/>
    <xf numFmtId="14" fontId="10" fillId="0" borderId="0" xfId="1" applyNumberFormat="1" applyFill="1"/>
    <xf numFmtId="0" fontId="1" fillId="0" borderId="0" xfId="1" applyFont="1" applyFill="1"/>
  </cellXfs>
  <cellStyles count="2">
    <cellStyle name="常规" xfId="0" builtinId="0"/>
    <cellStyle name="常规 2" xfId="1" xr:uid="{311921FC-D5F5-4045-8B18-5AF3330F1505}"/>
  </cellStyles>
  <dxfs count="14"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177" formatCode="0.00000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</dxf>
  </dxfs>
  <tableStyles count="0" defaultTableStyle="TableStyleMedium2" defaultPivotStyle="PivotStyleLight16"/>
  <colors>
    <mruColors>
      <color rgb="FFCEF6FE"/>
      <color rgb="FFFFFFFF"/>
      <color rgb="FFC9A4E4"/>
      <color rgb="FFEDBAB1"/>
      <color rgb="FFD8B3B0"/>
      <color rgb="FFD5AEAB"/>
      <color rgb="FF33CCCC"/>
      <color rgb="FF3F3870"/>
      <color rgb="FF4B3870"/>
      <color rgb="FF386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[副本副本金桥兄弟儿童数据库最新版.xlsx]4-6!数据透视表1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1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'4-6'!$B$3:$B$4</c:f>
              <c:strCache>
                <c:ptCount val="1"/>
                <c:pt idx="0">
                  <c:v>吴一尘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'4-6'!$A$5:$A$12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T-test (秒) 标化成绩</c:v>
                </c:pt>
                <c:pt idx="7">
                  <c:v> Vertical Jump （Cm）标化成绩</c:v>
                </c:pt>
              </c:strCache>
            </c:strRef>
          </c:cat>
          <c:val>
            <c:numRef>
              <c:f>'4-6'!$B$5:$B$12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0.73076923076923073</c:v>
                </c:pt>
                <c:pt idx="3">
                  <c:v>0.87898089171974536</c:v>
                </c:pt>
                <c:pt idx="4">
                  <c:v>0</c:v>
                </c:pt>
                <c:pt idx="5">
                  <c:v>0.67307692307692313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0-4E60-8F67-11DF7137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48032"/>
        <c:axId val="646750656"/>
      </c:radarChart>
      <c:catAx>
        <c:axId val="646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0656"/>
        <c:crosses val="autoZero"/>
        <c:auto val="1"/>
        <c:lblAlgn val="ctr"/>
        <c:lblOffset val="100"/>
        <c:noMultiLvlLbl val="0"/>
      </c:catAx>
      <c:valAx>
        <c:axId val="646750656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[副本副本金桥兄弟儿童数据库最新版.xlsx]7-9!数据透视表1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'7-9'!$B$3:$B$4</c:f>
              <c:strCache>
                <c:ptCount val="1"/>
                <c:pt idx="0">
                  <c:v>陈开心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'7-9'!$A$5:$A$12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T-test (秒) 标化成绩</c:v>
                </c:pt>
                <c:pt idx="7">
                  <c:v> Vertical Jump （Cm）标化成绩</c:v>
                </c:pt>
              </c:strCache>
            </c:strRef>
          </c:cat>
          <c:val>
            <c:numRef>
              <c:f>'7-9'!$B$5:$B$12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0.66666666666666663</c:v>
                </c:pt>
                <c:pt idx="3">
                  <c:v>0.70544554455445541</c:v>
                </c:pt>
                <c:pt idx="4">
                  <c:v>0.73333333333333328</c:v>
                </c:pt>
                <c:pt idx="5">
                  <c:v>0.61935483870967745</c:v>
                </c:pt>
                <c:pt idx="6">
                  <c:v>0.66831683168316836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453C-98AF-E4045C1A8451}"/>
            </c:ext>
          </c:extLst>
        </c:ser>
        <c:ser>
          <c:idx val="1"/>
          <c:order val="1"/>
          <c:tx>
            <c:strRef>
              <c:f>'7-9'!$C$3:$C$4</c:f>
              <c:strCache>
                <c:ptCount val="1"/>
                <c:pt idx="0">
                  <c:v>王琪潼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miter lim="800000"/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'7-9'!$A$5:$A$12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T-test (秒) 标化成绩</c:v>
                </c:pt>
                <c:pt idx="7">
                  <c:v> Vertical Jump （Cm）标化成绩</c:v>
                </c:pt>
              </c:strCache>
            </c:strRef>
          </c:cat>
          <c:val>
            <c:numRef>
              <c:f>'7-9'!$C$5:$C$12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0.49444444444444446</c:v>
                </c:pt>
                <c:pt idx="3">
                  <c:v>0.58044806517311609</c:v>
                </c:pt>
                <c:pt idx="4">
                  <c:v>0</c:v>
                </c:pt>
                <c:pt idx="5">
                  <c:v>0.13225806451612909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1-4EFD-B520-7D052ABEFC3E}"/>
            </c:ext>
          </c:extLst>
        </c:ser>
        <c:ser>
          <c:idx val="2"/>
          <c:order val="2"/>
          <c:tx>
            <c:strRef>
              <c:f>'7-9'!$D$3:$D$4</c:f>
              <c:strCache>
                <c:ptCount val="1"/>
                <c:pt idx="0">
                  <c:v>虎虎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'7-9'!$A$5:$A$12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T-test (秒) 标化成绩</c:v>
                </c:pt>
                <c:pt idx="7">
                  <c:v> Vertical Jump （Cm）标化成绩</c:v>
                </c:pt>
              </c:strCache>
            </c:strRef>
          </c:cat>
          <c:val>
            <c:numRef>
              <c:f>'7-9'!$D$5:$D$12</c:f>
              <c:numCache>
                <c:formatCode>General</c:formatCode>
                <c:ptCount val="8"/>
                <c:pt idx="0">
                  <c:v>0.73750000000000004</c:v>
                </c:pt>
                <c:pt idx="1">
                  <c:v>0.4555555555555556</c:v>
                </c:pt>
                <c:pt idx="2">
                  <c:v>0.84166666666666667</c:v>
                </c:pt>
                <c:pt idx="3">
                  <c:v>0.8154382772217168</c:v>
                </c:pt>
                <c:pt idx="4">
                  <c:v>0.46666666666666667</c:v>
                </c:pt>
                <c:pt idx="5">
                  <c:v>0.62741935483870959</c:v>
                </c:pt>
                <c:pt idx="6">
                  <c:v>0.83162050448401748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1-4EFD-B520-7D052ABE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48032"/>
        <c:axId val="646750656"/>
      </c:radarChart>
      <c:catAx>
        <c:axId val="646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0656"/>
        <c:crosses val="autoZero"/>
        <c:auto val="1"/>
        <c:lblAlgn val="ctr"/>
        <c:lblOffset val="100"/>
        <c:noMultiLvlLbl val="0"/>
      </c:catAx>
      <c:valAx>
        <c:axId val="646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[副本副本金桥兄弟儿童数据库最新版.xlsx]10-12!数据透视表1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 cmpd="sng" algn="ctr">
            <a:solidFill>
              <a:schemeClr val="accent3"/>
            </a:solidFill>
            <a:miter lim="800000"/>
          </a:ln>
          <a:effectLst>
            <a:glow rad="76200">
              <a:schemeClr val="accent3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spPr>
          <a:solidFill>
            <a:schemeClr val="accent1">
              <a:alpha val="69804"/>
            </a:schemeClr>
          </a:solidFill>
          <a:ln w="28575" cap="rnd" cmpd="sng" algn="ctr">
            <a:solidFill>
              <a:schemeClr val="accent1"/>
            </a:solidFill>
            <a:miter lim="800000"/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'10-12'!$B$3:$B$4</c:f>
              <c:strCache>
                <c:ptCount val="1"/>
                <c:pt idx="0">
                  <c:v>Andy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8575" cap="rnd" cmpd="sng" algn="ctr">
                <a:solidFill>
                  <a:schemeClr val="accent3"/>
                </a:solidFill>
                <a:miter lim="800000"/>
              </a:ln>
              <a:effectLst>
                <a:glow rad="76200">
                  <a:schemeClr val="accent3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658-43B9-A3DE-E9DB6B8804EA}"/>
              </c:ext>
            </c:extLst>
          </c:dPt>
          <c:cat>
            <c:strRef>
              <c:f>'10-12'!$A$5:$A$12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T-test (秒) 标化成绩</c:v>
                </c:pt>
                <c:pt idx="7">
                  <c:v> Vertical Jump （Cm）标化成绩</c:v>
                </c:pt>
              </c:strCache>
            </c:strRef>
          </c:cat>
          <c:val>
            <c:numRef>
              <c:f>'10-12'!$B$5:$B$12</c:f>
              <c:numCache>
                <c:formatCode>General</c:formatCode>
                <c:ptCount val="8"/>
                <c:pt idx="0">
                  <c:v>0.25</c:v>
                </c:pt>
                <c:pt idx="1">
                  <c:v>0.92777777777777781</c:v>
                </c:pt>
                <c:pt idx="2">
                  <c:v>0.74222222222222223</c:v>
                </c:pt>
                <c:pt idx="3">
                  <c:v>0.91514143094841938</c:v>
                </c:pt>
                <c:pt idx="4">
                  <c:v>0.1111111111111111</c:v>
                </c:pt>
                <c:pt idx="5">
                  <c:v>0.84375</c:v>
                </c:pt>
                <c:pt idx="6">
                  <c:v>0.98425196850393704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2E7-BA90-7ACF76DC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48032"/>
        <c:axId val="646750656"/>
      </c:radarChart>
      <c:catAx>
        <c:axId val="646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0656"/>
        <c:crosses val="autoZero"/>
        <c:auto val="1"/>
        <c:lblAlgn val="ctr"/>
        <c:lblOffset val="100"/>
        <c:noMultiLvlLbl val="0"/>
      </c:catAx>
      <c:valAx>
        <c:axId val="646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[副本副本金桥兄弟儿童数据库最新版.xlsx]年龄段平均成绩!数据透视表1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60069918251521"/>
          <c:y val="0.15433337584177309"/>
          <c:w val="0.51938901704919627"/>
          <c:h val="0.56656282278642445"/>
        </c:manualLayout>
      </c:layout>
      <c:radarChart>
        <c:radarStyle val="marker"/>
        <c:varyColors val="0"/>
        <c:ser>
          <c:idx val="0"/>
          <c:order val="0"/>
          <c:tx>
            <c:strRef>
              <c:f>年龄段平均成绩!$B$3:$B$4</c:f>
              <c:strCache>
                <c:ptCount val="1"/>
                <c:pt idx="0">
                  <c:v>&lt;10&lt;=12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年龄段平均成绩!$B$5:$B$12</c:f>
              <c:numCache>
                <c:formatCode>General</c:formatCode>
                <c:ptCount val="8"/>
                <c:pt idx="0">
                  <c:v>6.25E-2</c:v>
                </c:pt>
                <c:pt idx="1">
                  <c:v>0.32063888888888892</c:v>
                </c:pt>
                <c:pt idx="2">
                  <c:v>0.72666666666666668</c:v>
                </c:pt>
                <c:pt idx="3">
                  <c:v>0.79792916034773365</c:v>
                </c:pt>
                <c:pt idx="4">
                  <c:v>2.7777777777777776E-2</c:v>
                </c:pt>
                <c:pt idx="5">
                  <c:v>0.75312500000000004</c:v>
                </c:pt>
                <c:pt idx="6">
                  <c:v>0</c:v>
                </c:pt>
                <c:pt idx="7">
                  <c:v>0.24606299212598426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7A9-94C3-A628AD2A8FF2}"/>
            </c:ext>
          </c:extLst>
        </c:ser>
        <c:ser>
          <c:idx val="1"/>
          <c:order val="1"/>
          <c:tx>
            <c:strRef>
              <c:f>年龄段平均成绩!$C$3:$C$4</c:f>
              <c:strCache>
                <c:ptCount val="1"/>
                <c:pt idx="0">
                  <c:v>&lt;4&lt;=6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年龄段平均成绩!$C$5:$C$12</c:f>
              <c:numCache>
                <c:formatCode>General</c:formatCode>
                <c:ptCount val="8"/>
                <c:pt idx="0">
                  <c:v>0.21759259259259262</c:v>
                </c:pt>
                <c:pt idx="1">
                  <c:v>0.25930555555555551</c:v>
                </c:pt>
                <c:pt idx="2">
                  <c:v>0.76538461538461533</c:v>
                </c:pt>
                <c:pt idx="3">
                  <c:v>0.80350099587513546</c:v>
                </c:pt>
                <c:pt idx="4">
                  <c:v>0.26481481481481484</c:v>
                </c:pt>
                <c:pt idx="5">
                  <c:v>0.5819444444444446</c:v>
                </c:pt>
                <c:pt idx="6">
                  <c:v>0</c:v>
                </c:pt>
                <c:pt idx="7">
                  <c:v>0.16215095534756785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1-47A9-94C3-A628AD2A8FF2}"/>
            </c:ext>
          </c:extLst>
        </c:ser>
        <c:ser>
          <c:idx val="2"/>
          <c:order val="2"/>
          <c:tx>
            <c:strRef>
              <c:f>年龄段平均成绩!$D$3:$D$4</c:f>
              <c:strCache>
                <c:ptCount val="1"/>
                <c:pt idx="0">
                  <c:v>&lt;7&lt;=9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年龄段平均成绩!$D$5:$D$12</c:f>
              <c:numCache>
                <c:formatCode>General</c:formatCode>
                <c:ptCount val="8"/>
                <c:pt idx="0">
                  <c:v>0.32862318840579713</c:v>
                </c:pt>
                <c:pt idx="1">
                  <c:v>0.49199033816425103</c:v>
                </c:pt>
                <c:pt idx="2">
                  <c:v>0.73768115942028989</c:v>
                </c:pt>
                <c:pt idx="3">
                  <c:v>0.81646985602845723</c:v>
                </c:pt>
                <c:pt idx="4">
                  <c:v>0.42660869565217391</c:v>
                </c:pt>
                <c:pt idx="5">
                  <c:v>0.65652173913043488</c:v>
                </c:pt>
                <c:pt idx="6">
                  <c:v>4.1501976284584984E-2</c:v>
                </c:pt>
                <c:pt idx="7">
                  <c:v>0.31497893727357085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1-47A9-94C3-A628AD2A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48032"/>
        <c:axId val="646750656"/>
      </c:radarChart>
      <c:catAx>
        <c:axId val="646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0656"/>
        <c:crosses val="autoZero"/>
        <c:auto val="1"/>
        <c:lblAlgn val="ctr"/>
        <c:lblOffset val="100"/>
        <c:noMultiLvlLbl val="0"/>
      </c:catAx>
      <c:valAx>
        <c:axId val="646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88343473234005"/>
          <c:y val="0.81727779291043989"/>
          <c:w val="0.39401173980987225"/>
          <c:h val="0.12385405401448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[副本副本金桥兄弟儿童数据库最新版.xlsx]年龄段平均成绩!数据透视表1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7345240381538E-2"/>
          <c:y val="5.7193923145665772E-2"/>
          <c:w val="0.83421022981883364"/>
          <c:h val="0.8299080309331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年龄段平均成绩!$B$3:$B$4</c:f>
              <c:strCache>
                <c:ptCount val="1"/>
                <c:pt idx="0">
                  <c:v>&lt;10&lt;=12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年龄段平均成绩!$B$5:$B$12</c:f>
              <c:numCache>
                <c:formatCode>General</c:formatCode>
                <c:ptCount val="8"/>
                <c:pt idx="0">
                  <c:v>6.25E-2</c:v>
                </c:pt>
                <c:pt idx="1">
                  <c:v>0.32063888888888892</c:v>
                </c:pt>
                <c:pt idx="2">
                  <c:v>0.72666666666666668</c:v>
                </c:pt>
                <c:pt idx="3">
                  <c:v>0.79792916034773365</c:v>
                </c:pt>
                <c:pt idx="4">
                  <c:v>2.7777777777777776E-2</c:v>
                </c:pt>
                <c:pt idx="5">
                  <c:v>0.75312500000000004</c:v>
                </c:pt>
                <c:pt idx="6">
                  <c:v>0</c:v>
                </c:pt>
                <c:pt idx="7">
                  <c:v>0.24606299212598426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6C9-B10F-C2F7C29BD5B8}"/>
            </c:ext>
          </c:extLst>
        </c:ser>
        <c:ser>
          <c:idx val="1"/>
          <c:order val="1"/>
          <c:tx>
            <c:strRef>
              <c:f>年龄段平均成绩!$C$3:$C$4</c:f>
              <c:strCache>
                <c:ptCount val="1"/>
                <c:pt idx="0">
                  <c:v>&lt;4&lt;=6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年龄段平均成绩!$C$5:$C$12</c:f>
              <c:numCache>
                <c:formatCode>General</c:formatCode>
                <c:ptCount val="8"/>
                <c:pt idx="0">
                  <c:v>0.21759259259259262</c:v>
                </c:pt>
                <c:pt idx="1">
                  <c:v>0.25930555555555551</c:v>
                </c:pt>
                <c:pt idx="2">
                  <c:v>0.76538461538461533</c:v>
                </c:pt>
                <c:pt idx="3">
                  <c:v>0.80350099587513546</c:v>
                </c:pt>
                <c:pt idx="4">
                  <c:v>0.26481481481481484</c:v>
                </c:pt>
                <c:pt idx="5">
                  <c:v>0.5819444444444446</c:v>
                </c:pt>
                <c:pt idx="6">
                  <c:v>0</c:v>
                </c:pt>
                <c:pt idx="7">
                  <c:v>0.16215095534756785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9-46C9-B10F-C2F7C29BD5B8}"/>
            </c:ext>
          </c:extLst>
        </c:ser>
        <c:ser>
          <c:idx val="2"/>
          <c:order val="2"/>
          <c:tx>
            <c:strRef>
              <c:f>年龄段平均成绩!$D$3:$D$4</c:f>
              <c:strCache>
                <c:ptCount val="1"/>
                <c:pt idx="0">
                  <c:v>&lt;7&lt;=9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年龄段平均成绩!$A$5:$A$12</c:f>
              <c:strCache>
                <c:ptCount val="8"/>
                <c:pt idx="0">
                  <c:v> 俯卧撑 (次)标化成绩</c:v>
                </c:pt>
                <c:pt idx="1">
                  <c:v> 平板支撑 （秒）标化成绩</c:v>
                </c:pt>
                <c:pt idx="2">
                  <c:v> 立定跳远 （米）标化成绩</c:v>
                </c:pt>
                <c:pt idx="3">
                  <c:v> Pro Agility （秒）标化成绩</c:v>
                </c:pt>
                <c:pt idx="4">
                  <c:v> 柔韧性 （Cm）标化成绩</c:v>
                </c:pt>
                <c:pt idx="5">
                  <c:v> 20米加速跑 （秒）标化成绩</c:v>
                </c:pt>
                <c:pt idx="6">
                  <c:v> Vertical Jump （Cm）标化成绩</c:v>
                </c:pt>
                <c:pt idx="7">
                  <c:v> T-test (秒) 标化成绩</c:v>
                </c:pt>
              </c:strCache>
            </c:strRef>
          </c:cat>
          <c:val>
            <c:numRef>
              <c:f>年龄段平均成绩!$D$5:$D$12</c:f>
              <c:numCache>
                <c:formatCode>General</c:formatCode>
                <c:ptCount val="8"/>
                <c:pt idx="0">
                  <c:v>0.32862318840579713</c:v>
                </c:pt>
                <c:pt idx="1">
                  <c:v>0.49199033816425103</c:v>
                </c:pt>
                <c:pt idx="2">
                  <c:v>0.73768115942028989</c:v>
                </c:pt>
                <c:pt idx="3">
                  <c:v>0.81646985602845723</c:v>
                </c:pt>
                <c:pt idx="4">
                  <c:v>0.42660869565217391</c:v>
                </c:pt>
                <c:pt idx="5">
                  <c:v>0.65652173913043488</c:v>
                </c:pt>
                <c:pt idx="6">
                  <c:v>4.1501976284584984E-2</c:v>
                </c:pt>
                <c:pt idx="7">
                  <c:v>0.31497893727357085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9-46C9-B10F-C2F7C29B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6758528"/>
        <c:axId val="646759184"/>
      </c:barChart>
      <c:catAx>
        <c:axId val="64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9184"/>
        <c:crosses val="autoZero"/>
        <c:auto val="1"/>
        <c:lblAlgn val="ctr"/>
        <c:lblOffset val="100"/>
        <c:noMultiLvlLbl val="0"/>
      </c:catAx>
      <c:valAx>
        <c:axId val="6467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[副本副本金桥兄弟儿童数据库最新版.xlsx]个人平均成绩比较图!数据透视表1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627852710250876E-2"/>
          <c:y val="0.23748910249390129"/>
          <c:w val="0.83421022981883364"/>
          <c:h val="0.67932616979500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个人平均成绩比较图!$B$3</c:f>
              <c:strCache>
                <c:ptCount val="1"/>
                <c:pt idx="0">
                  <c:v>平均值项:俯卧撑 (次)标化成绩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个人平均成绩比较图!$B$4:$B$25</c:f>
              <c:numCache>
                <c:formatCode>0.00_ </c:formatCode>
                <c:ptCount val="22"/>
                <c:pt idx="0">
                  <c:v>0.8666666666666667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0.73750000000000004</c:v>
                </c:pt>
                <c:pt idx="5">
                  <c:v>0.73333333333333328</c:v>
                </c:pt>
                <c:pt idx="6">
                  <c:v>0.53333333333333333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6-4039-A1D7-F8F522D389A8}"/>
            </c:ext>
          </c:extLst>
        </c:ser>
        <c:ser>
          <c:idx val="1"/>
          <c:order val="1"/>
          <c:tx>
            <c:strRef>
              <c:f>个人平均成绩比较图!$C$3</c:f>
              <c:strCache>
                <c:ptCount val="1"/>
                <c:pt idx="0">
                  <c:v>平均值项:平板支撑 （秒）标化成绩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个人平均成绩比较图!$C$4:$C$25</c:f>
              <c:numCache>
                <c:formatCode>0.00_ </c:formatCode>
                <c:ptCount val="22"/>
                <c:pt idx="0">
                  <c:v>0.85555555555555551</c:v>
                </c:pt>
                <c:pt idx="1">
                  <c:v>0</c:v>
                </c:pt>
                <c:pt idx="2">
                  <c:v>1</c:v>
                </c:pt>
                <c:pt idx="3">
                  <c:v>0.77777777777777779</c:v>
                </c:pt>
                <c:pt idx="4">
                  <c:v>0.4555555555555556</c:v>
                </c:pt>
                <c:pt idx="5">
                  <c:v>0.7</c:v>
                </c:pt>
                <c:pt idx="6">
                  <c:v>0.50122222222222224</c:v>
                </c:pt>
                <c:pt idx="7">
                  <c:v>0.9</c:v>
                </c:pt>
                <c:pt idx="8">
                  <c:v>0.66666666666666663</c:v>
                </c:pt>
                <c:pt idx="9">
                  <c:v>0.35555555555555557</c:v>
                </c:pt>
                <c:pt idx="10">
                  <c:v>0.57777777777777772</c:v>
                </c:pt>
                <c:pt idx="11">
                  <c:v>0.57777777777777772</c:v>
                </c:pt>
                <c:pt idx="12">
                  <c:v>0.74444444444444446</c:v>
                </c:pt>
                <c:pt idx="13">
                  <c:v>0.14444444444444443</c:v>
                </c:pt>
                <c:pt idx="14">
                  <c:v>0.21111111111111111</c:v>
                </c:pt>
                <c:pt idx="15">
                  <c:v>0.3</c:v>
                </c:pt>
                <c:pt idx="16">
                  <c:v>0.23333333333333334</c:v>
                </c:pt>
                <c:pt idx="17">
                  <c:v>0.67777777777777781</c:v>
                </c:pt>
                <c:pt idx="18">
                  <c:v>0.85555555555555551</c:v>
                </c:pt>
                <c:pt idx="19">
                  <c:v>0.32566666666666666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6-4039-A1D7-F8F522D389A8}"/>
            </c:ext>
          </c:extLst>
        </c:ser>
        <c:ser>
          <c:idx val="2"/>
          <c:order val="2"/>
          <c:tx>
            <c:strRef>
              <c:f>个人平均成绩比较图!$D$3</c:f>
              <c:strCache>
                <c:ptCount val="1"/>
                <c:pt idx="0">
                  <c:v>平均值项:立定跳远 （米）标化成绩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个人平均成绩比较图!$D$4:$D$25</c:f>
              <c:numCache>
                <c:formatCode>0.00_ </c:formatCode>
                <c:ptCount val="22"/>
                <c:pt idx="0">
                  <c:v>0.72222222222222221</c:v>
                </c:pt>
                <c:pt idx="1">
                  <c:v>0.77777777777777768</c:v>
                </c:pt>
                <c:pt idx="2">
                  <c:v>0.69444444444444442</c:v>
                </c:pt>
                <c:pt idx="3">
                  <c:v>0.77777777777777768</c:v>
                </c:pt>
                <c:pt idx="4">
                  <c:v>0.84166666666666667</c:v>
                </c:pt>
                <c:pt idx="5">
                  <c:v>0.88888888888888895</c:v>
                </c:pt>
                <c:pt idx="6">
                  <c:v>0.83333333333333326</c:v>
                </c:pt>
                <c:pt idx="7">
                  <c:v>0.71111111111111114</c:v>
                </c:pt>
                <c:pt idx="8">
                  <c:v>0.86111111111111116</c:v>
                </c:pt>
                <c:pt idx="9">
                  <c:v>0.84444444444444444</c:v>
                </c:pt>
                <c:pt idx="10">
                  <c:v>0.88888888888888895</c:v>
                </c:pt>
                <c:pt idx="11">
                  <c:v>0.81111111111111112</c:v>
                </c:pt>
                <c:pt idx="12">
                  <c:v>0.68333333333333335</c:v>
                </c:pt>
                <c:pt idx="13">
                  <c:v>0.68333333333333335</c:v>
                </c:pt>
                <c:pt idx="14">
                  <c:v>0.7</c:v>
                </c:pt>
                <c:pt idx="15">
                  <c:v>0.66666666666666663</c:v>
                </c:pt>
                <c:pt idx="16">
                  <c:v>0.77777777777777768</c:v>
                </c:pt>
                <c:pt idx="17">
                  <c:v>0.59444444444444444</c:v>
                </c:pt>
                <c:pt idx="18">
                  <c:v>0.58888888888888891</c:v>
                </c:pt>
                <c:pt idx="19">
                  <c:v>0.75</c:v>
                </c:pt>
                <c:pt idx="20">
                  <c:v>0.49444444444444446</c:v>
                </c:pt>
                <c:pt idx="21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6-4039-A1D7-F8F522D389A8}"/>
            </c:ext>
          </c:extLst>
        </c:ser>
        <c:ser>
          <c:idx val="3"/>
          <c:order val="3"/>
          <c:tx>
            <c:strRef>
              <c:f>个人平均成绩比较图!$E$3</c:f>
              <c:strCache>
                <c:ptCount val="1"/>
                <c:pt idx="0">
                  <c:v>平均值项:Pro Agility （秒）标化成绩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个人平均成绩比较图!$E$4:$E$25</c:f>
              <c:numCache>
                <c:formatCode>0.00_ </c:formatCode>
                <c:ptCount val="22"/>
                <c:pt idx="0">
                  <c:v>0.935960591133005</c:v>
                </c:pt>
                <c:pt idx="1">
                  <c:v>0.84821428571428581</c:v>
                </c:pt>
                <c:pt idx="2">
                  <c:v>0.80394922425952053</c:v>
                </c:pt>
                <c:pt idx="3">
                  <c:v>0.82369942196531798</c:v>
                </c:pt>
                <c:pt idx="4">
                  <c:v>0.8154382772217168</c:v>
                </c:pt>
                <c:pt idx="5">
                  <c:v>0.935960591133005</c:v>
                </c:pt>
                <c:pt idx="6">
                  <c:v>0.81545064377682408</c:v>
                </c:pt>
                <c:pt idx="7">
                  <c:v>0.82132564841498557</c:v>
                </c:pt>
                <c:pt idx="8">
                  <c:v>0.98445595854922285</c:v>
                </c:pt>
                <c:pt idx="9">
                  <c:v>0.96365173288250217</c:v>
                </c:pt>
                <c:pt idx="10">
                  <c:v>0.85843373493975905</c:v>
                </c:pt>
                <c:pt idx="11">
                  <c:v>0.82014388489208634</c:v>
                </c:pt>
                <c:pt idx="12">
                  <c:v>0.9149277688603531</c:v>
                </c:pt>
                <c:pt idx="13">
                  <c:v>0.85201793721973096</c:v>
                </c:pt>
                <c:pt idx="14">
                  <c:v>0.77762619372442021</c:v>
                </c:pt>
                <c:pt idx="15">
                  <c:v>0.70544554455445541</c:v>
                </c:pt>
                <c:pt idx="16">
                  <c:v>0.7233502538071066</c:v>
                </c:pt>
                <c:pt idx="17">
                  <c:v>0.81312410841654781</c:v>
                </c:pt>
                <c:pt idx="18">
                  <c:v>0.72060682680151711</c:v>
                </c:pt>
                <c:pt idx="19">
                  <c:v>0.73929961089494167</c:v>
                </c:pt>
                <c:pt idx="20">
                  <c:v>0.58044806517311609</c:v>
                </c:pt>
                <c:pt idx="21">
                  <c:v>0.70983810709838113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46-4039-A1D7-F8F522D389A8}"/>
            </c:ext>
          </c:extLst>
        </c:ser>
        <c:ser>
          <c:idx val="4"/>
          <c:order val="4"/>
          <c:tx>
            <c:strRef>
              <c:f>个人平均成绩比较图!$F$3</c:f>
              <c:strCache>
                <c:ptCount val="1"/>
                <c:pt idx="0">
                  <c:v>平均值项:柔韧性 （Cm）标化成绩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个人平均成绩比较图!$F$4:$F$25</c:f>
              <c:numCache>
                <c:formatCode>0.00_ </c:formatCode>
                <c:ptCount val="22"/>
                <c:pt idx="0">
                  <c:v>0</c:v>
                </c:pt>
                <c:pt idx="1">
                  <c:v>0.14666666666666667</c:v>
                </c:pt>
                <c:pt idx="2">
                  <c:v>0.53999999999999992</c:v>
                </c:pt>
                <c:pt idx="3">
                  <c:v>0.85333333333333339</c:v>
                </c:pt>
                <c:pt idx="4">
                  <c:v>0.46666666666666667</c:v>
                </c:pt>
                <c:pt idx="5">
                  <c:v>0.95333333333333337</c:v>
                </c:pt>
                <c:pt idx="6">
                  <c:v>0.6</c:v>
                </c:pt>
                <c:pt idx="7">
                  <c:v>0.5053333333333333</c:v>
                </c:pt>
                <c:pt idx="8">
                  <c:v>0.5066666666666666</c:v>
                </c:pt>
                <c:pt idx="9">
                  <c:v>0.18000000000000002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3.3333333333333333E-2</c:v>
                </c:pt>
                <c:pt idx="13">
                  <c:v>0.22</c:v>
                </c:pt>
                <c:pt idx="14">
                  <c:v>0</c:v>
                </c:pt>
                <c:pt idx="15">
                  <c:v>0.73333333333333328</c:v>
                </c:pt>
                <c:pt idx="16">
                  <c:v>0</c:v>
                </c:pt>
                <c:pt idx="17">
                  <c:v>0.32</c:v>
                </c:pt>
                <c:pt idx="18">
                  <c:v>0.88666666666666671</c:v>
                </c:pt>
                <c:pt idx="19">
                  <c:v>0.53333333333333333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6-4039-A1D7-F8F522D389A8}"/>
            </c:ext>
          </c:extLst>
        </c:ser>
        <c:ser>
          <c:idx val="5"/>
          <c:order val="5"/>
          <c:tx>
            <c:strRef>
              <c:f>个人平均成绩比较图!$G$3</c:f>
              <c:strCache>
                <c:ptCount val="1"/>
                <c:pt idx="0">
                  <c:v>平均值项:20米加速跑 （秒）标化成绩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个人平均成绩比较图!$G$4:$G$25</c:f>
              <c:numCache>
                <c:formatCode>0.00_ </c:formatCode>
                <c:ptCount val="22"/>
                <c:pt idx="0">
                  <c:v>0.87419354838709673</c:v>
                </c:pt>
                <c:pt idx="1">
                  <c:v>0.67741935483870952</c:v>
                </c:pt>
                <c:pt idx="2">
                  <c:v>0.64516129032258063</c:v>
                </c:pt>
                <c:pt idx="3">
                  <c:v>0.82258064516129026</c:v>
                </c:pt>
                <c:pt idx="4">
                  <c:v>0.62741935483870959</c:v>
                </c:pt>
                <c:pt idx="5">
                  <c:v>0.90967741935483881</c:v>
                </c:pt>
                <c:pt idx="6">
                  <c:v>0.38709677419354849</c:v>
                </c:pt>
                <c:pt idx="7">
                  <c:v>0.61935483870967745</c:v>
                </c:pt>
                <c:pt idx="8">
                  <c:v>0.97419354838709671</c:v>
                </c:pt>
                <c:pt idx="9">
                  <c:v>0.82580645161290311</c:v>
                </c:pt>
                <c:pt idx="10">
                  <c:v>0.95483870967741935</c:v>
                </c:pt>
                <c:pt idx="11">
                  <c:v>0.7290322580645161</c:v>
                </c:pt>
                <c:pt idx="12">
                  <c:v>0.78064516129032258</c:v>
                </c:pt>
                <c:pt idx="13">
                  <c:v>0.70645161290322589</c:v>
                </c:pt>
                <c:pt idx="14">
                  <c:v>0.52580645161290318</c:v>
                </c:pt>
                <c:pt idx="15">
                  <c:v>0.61935483870967745</c:v>
                </c:pt>
                <c:pt idx="16">
                  <c:v>0.42580645161290331</c:v>
                </c:pt>
                <c:pt idx="17">
                  <c:v>0.67419354838709666</c:v>
                </c:pt>
                <c:pt idx="18">
                  <c:v>0.69032258064516117</c:v>
                </c:pt>
                <c:pt idx="19">
                  <c:v>0.51935483870967758</c:v>
                </c:pt>
                <c:pt idx="20">
                  <c:v>0.13225806451612909</c:v>
                </c:pt>
                <c:pt idx="21">
                  <c:v>0.35161290322580641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46-4039-A1D7-F8F522D389A8}"/>
            </c:ext>
          </c:extLst>
        </c:ser>
        <c:ser>
          <c:idx val="6"/>
          <c:order val="6"/>
          <c:tx>
            <c:strRef>
              <c:f>个人平均成绩比较图!$H$3</c:f>
              <c:strCache>
                <c:ptCount val="1"/>
                <c:pt idx="0">
                  <c:v>平均值项:Vertical Jump （Cm）标化成绩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个人平均成绩比较图!$H$4:$H$25</c:f>
              <c:numCache>
                <c:formatCode>General</c:formatCode>
                <c:ptCount val="22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0.55454545454545456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154-A948-DBCB22DD823B}"/>
            </c:ext>
          </c:extLst>
        </c:ser>
        <c:ser>
          <c:idx val="7"/>
          <c:order val="7"/>
          <c:tx>
            <c:strRef>
              <c:f>个人平均成绩比较图!$I$3</c:f>
              <c:strCache>
                <c:ptCount val="1"/>
                <c:pt idx="0">
                  <c:v>平均值项:T-test (秒) 标化成绩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个人平均成绩比较图!$A$4:$A$25</c:f>
              <c:strCache>
                <c:ptCount val="22"/>
                <c:pt idx="0">
                  <c:v>Charlie</c:v>
                </c:pt>
                <c:pt idx="1">
                  <c:v>Tim</c:v>
                </c:pt>
                <c:pt idx="2">
                  <c:v>Hardy</c:v>
                </c:pt>
                <c:pt idx="3">
                  <c:v>Chelse</c:v>
                </c:pt>
                <c:pt idx="4">
                  <c:v>虎虎</c:v>
                </c:pt>
                <c:pt idx="5">
                  <c:v>Alice</c:v>
                </c:pt>
                <c:pt idx="6">
                  <c:v>Chloe</c:v>
                </c:pt>
                <c:pt idx="7">
                  <c:v>Una</c:v>
                </c:pt>
                <c:pt idx="8">
                  <c:v>(Max) 大</c:v>
                </c:pt>
                <c:pt idx="9">
                  <c:v>Ian</c:v>
                </c:pt>
                <c:pt idx="10">
                  <c:v>Joyce 吴沁思</c:v>
                </c:pt>
                <c:pt idx="11">
                  <c:v>MengMeng</c:v>
                </c:pt>
                <c:pt idx="12">
                  <c:v>Peter</c:v>
                </c:pt>
                <c:pt idx="13">
                  <c:v>石头</c:v>
                </c:pt>
                <c:pt idx="14">
                  <c:v>阿星</c:v>
                </c:pt>
                <c:pt idx="15">
                  <c:v>陈开心</c:v>
                </c:pt>
                <c:pt idx="16">
                  <c:v>Aaron</c:v>
                </c:pt>
                <c:pt idx="17">
                  <c:v>Chirs (小)</c:v>
                </c:pt>
                <c:pt idx="18">
                  <c:v>Maggie</c:v>
                </c:pt>
                <c:pt idx="19">
                  <c:v>Elsa</c:v>
                </c:pt>
                <c:pt idx="20">
                  <c:v>王琪潼</c:v>
                </c:pt>
                <c:pt idx="21">
                  <c:v>任熙</c:v>
                </c:pt>
              </c:strCache>
            </c:strRef>
          </c:cat>
          <c:val>
            <c:numRef>
              <c:f>个人平均成绩比较图!$I$4:$I$25</c:f>
              <c:numCache>
                <c:formatCode>General</c:formatCode>
                <c:ptCount val="22"/>
                <c:pt idx="0">
                  <c:v>0.87209302325581395</c:v>
                </c:pt>
                <c:pt idx="1">
                  <c:v>0.89581950895819507</c:v>
                </c:pt>
                <c:pt idx="2">
                  <c:v>0.71884984025559107</c:v>
                </c:pt>
                <c:pt idx="3">
                  <c:v>0</c:v>
                </c:pt>
                <c:pt idx="4">
                  <c:v>0.83162050448401748</c:v>
                </c:pt>
                <c:pt idx="5">
                  <c:v>0</c:v>
                </c:pt>
                <c:pt idx="6">
                  <c:v>0</c:v>
                </c:pt>
                <c:pt idx="7">
                  <c:v>0.76443941109852775</c:v>
                </c:pt>
                <c:pt idx="8">
                  <c:v>0.86151882578174854</c:v>
                </c:pt>
                <c:pt idx="9">
                  <c:v>0</c:v>
                </c:pt>
                <c:pt idx="10">
                  <c:v>0.80023710729104913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0.66831683168316836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7-4154-A948-DBCB22DD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758528"/>
        <c:axId val="646759184"/>
      </c:barChart>
      <c:catAx>
        <c:axId val="64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9184"/>
        <c:crosses val="autoZero"/>
        <c:auto val="1"/>
        <c:lblAlgn val="ctr"/>
        <c:lblOffset val="100"/>
        <c:noMultiLvlLbl val="0"/>
      </c:catAx>
      <c:valAx>
        <c:axId val="6467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514865438260385E-2"/>
          <c:y val="6.5707542410808603E-2"/>
          <c:w val="0.77055082345491244"/>
          <c:h val="0.18579489139992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[副本副本金桥兄弟儿童数据库最新版.xlsx]个人历次成绩成绩对比图!数据透视表1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687680675922993E-2"/>
          <c:y val="0.25568269493275725"/>
          <c:w val="0.83421022981883364"/>
          <c:h val="0.67932616979500182"/>
        </c:manualLayout>
      </c:layout>
      <c:lineChart>
        <c:grouping val="standard"/>
        <c:varyColors val="0"/>
        <c:ser>
          <c:idx val="0"/>
          <c:order val="0"/>
          <c:tx>
            <c:strRef>
              <c:f>个人历次成绩成绩对比图!$B$4</c:f>
              <c:strCache>
                <c:ptCount val="1"/>
                <c:pt idx="0">
                  <c:v>平均值项:俯卧撑 (次)标化成绩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个人历次成绩成绩对比图!$B$5:$B$6</c:f>
              <c:numCache>
                <c:formatCode>0.00_ </c:formatCode>
                <c:ptCount val="2"/>
                <c:pt idx="0">
                  <c:v>0.47499999999999998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B8-47C7-B3DE-A579AAF12715}"/>
            </c:ext>
          </c:extLst>
        </c:ser>
        <c:ser>
          <c:idx val="1"/>
          <c:order val="1"/>
          <c:tx>
            <c:strRef>
              <c:f>个人历次成绩成绩对比图!$C$4</c:f>
              <c:strCache>
                <c:ptCount val="1"/>
                <c:pt idx="0">
                  <c:v>平均值项:平板支撑 （秒）标化成绩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个人历次成绩成绩对比图!$C$5:$C$6</c:f>
              <c:numCache>
                <c:formatCode>0.00_ </c:formatCode>
                <c:ptCount val="2"/>
                <c:pt idx="0">
                  <c:v>0.23333333333333334</c:v>
                </c:pt>
                <c:pt idx="1">
                  <c:v>0.67777777777777781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B8-47C7-B3DE-A579AAF12715}"/>
            </c:ext>
          </c:extLst>
        </c:ser>
        <c:ser>
          <c:idx val="2"/>
          <c:order val="2"/>
          <c:tx>
            <c:strRef>
              <c:f>个人历次成绩成绩对比图!$D$4</c:f>
              <c:strCache>
                <c:ptCount val="1"/>
                <c:pt idx="0">
                  <c:v>平均值项:立定跳远 （米）标化成绩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个人历次成绩成绩对比图!$D$5:$D$6</c:f>
              <c:numCache>
                <c:formatCode>0.00_ </c:formatCode>
                <c:ptCount val="2"/>
                <c:pt idx="0">
                  <c:v>0.7944444444444444</c:v>
                </c:pt>
                <c:pt idx="1">
                  <c:v>0.88888888888888895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B8-47C7-B3DE-A579AAF12715}"/>
            </c:ext>
          </c:extLst>
        </c:ser>
        <c:ser>
          <c:idx val="3"/>
          <c:order val="3"/>
          <c:tx>
            <c:strRef>
              <c:f>个人历次成绩成绩对比图!$E$4</c:f>
              <c:strCache>
                <c:ptCount val="1"/>
                <c:pt idx="0">
                  <c:v>平均值项:Pro Agility （秒）标化成绩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个人历次成绩成绩对比图!$E$5:$E$6</c:f>
              <c:numCache>
                <c:formatCode>0.00_ </c:formatCode>
                <c:ptCount val="2"/>
                <c:pt idx="0">
                  <c:v>0.72611464968152872</c:v>
                </c:pt>
                <c:pt idx="1">
                  <c:v>0.90476190476190477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B8-47C7-B3DE-A579AAF12715}"/>
            </c:ext>
          </c:extLst>
        </c:ser>
        <c:ser>
          <c:idx val="4"/>
          <c:order val="4"/>
          <c:tx>
            <c:strRef>
              <c:f>个人历次成绩成绩对比图!$F$4</c:f>
              <c:strCache>
                <c:ptCount val="1"/>
                <c:pt idx="0">
                  <c:v>平均值项:柔韧性 （Cm）标化成绩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个人历次成绩成绩对比图!$F$5:$F$6</c:f>
              <c:numCache>
                <c:formatCode>0.00_ </c:formatCode>
                <c:ptCount val="2"/>
                <c:pt idx="0">
                  <c:v>0.2</c:v>
                </c:pt>
                <c:pt idx="1">
                  <c:v>0.73333333333333328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B8-47C7-B3DE-A579AAF12715}"/>
            </c:ext>
          </c:extLst>
        </c:ser>
        <c:ser>
          <c:idx val="5"/>
          <c:order val="5"/>
          <c:tx>
            <c:strRef>
              <c:f>个人历次成绩成绩对比图!$G$4</c:f>
              <c:strCache>
                <c:ptCount val="1"/>
                <c:pt idx="0">
                  <c:v>平均值项:20米加速跑 （秒）标化成绩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个人历次成绩成绩对比图!$G$5:$G$6</c:f>
              <c:numCache>
                <c:formatCode>0.00_ </c:formatCode>
                <c:ptCount val="2"/>
                <c:pt idx="0">
                  <c:v>0.57741935483870965</c:v>
                </c:pt>
                <c:pt idx="1">
                  <c:v>0.67741935483870952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B8-47C7-B3DE-A579AAF12715}"/>
            </c:ext>
          </c:extLst>
        </c:ser>
        <c:ser>
          <c:idx val="6"/>
          <c:order val="6"/>
          <c:tx>
            <c:strRef>
              <c:f>个人历次成绩成绩对比图!$H$4</c:f>
              <c:strCache>
                <c:ptCount val="1"/>
                <c:pt idx="0">
                  <c:v>平均值项:Vertical Jump （Cm）标化成绩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B8-47C7-B3DE-A579AAF12715}"/>
            </c:ext>
          </c:extLst>
        </c:ser>
        <c:ser>
          <c:idx val="7"/>
          <c:order val="7"/>
          <c:tx>
            <c:strRef>
              <c:f>个人历次成绩成绩对比图!$I$4</c:f>
              <c:strCache>
                <c:ptCount val="1"/>
                <c:pt idx="0">
                  <c:v>平均值项:T-test (秒) 标化成绩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个人历次成绩成绩对比图!$A$5:$A$6</c:f>
              <c:strCache>
                <c:ptCount val="2"/>
                <c:pt idx="0">
                  <c:v>2020/4/12</c:v>
                </c:pt>
                <c:pt idx="1">
                  <c:v>2020/6/13</c:v>
                </c:pt>
              </c:strCache>
            </c:strRef>
          </c:cat>
          <c:val>
            <c:numRef>
              <c:f>个人历次成绩成绩对比图!$I$5:$I$6</c:f>
              <c:numCache>
                <c:formatCode>General</c:formatCode>
                <c:ptCount val="2"/>
                <c:pt idx="0">
                  <c:v>0.76443941109852775</c:v>
                </c:pt>
                <c:pt idx="1">
                  <c:v>0.89880159786950731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B8-47C7-B3DE-A579AAF1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58528"/>
        <c:axId val="646759184"/>
      </c:lineChart>
      <c:catAx>
        <c:axId val="64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9184"/>
        <c:crosses val="autoZero"/>
        <c:auto val="1"/>
        <c:lblAlgn val="ctr"/>
        <c:lblOffset val="100"/>
        <c:noMultiLvlLbl val="0"/>
      </c:catAx>
      <c:valAx>
        <c:axId val="6467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5673918318628286"/>
          <c:y val="3.0055301263157638E-2"/>
          <c:w val="0.24326081957371595"/>
          <c:h val="0.30701962988142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1019175</xdr:colOff>
      <xdr:row>29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姓名 2">
              <a:extLst>
                <a:ext uri="{FF2B5EF4-FFF2-40B4-BE49-F238E27FC236}">
                  <a16:creationId xmlns:a16="http://schemas.microsoft.com/office/drawing/2014/main" id="{61A9EB68-C475-4555-BC09-3DFDF9801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姓名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80975"/>
              <a:ext cx="2638425" cy="514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6</xdr:col>
      <xdr:colOff>1271586</xdr:colOff>
      <xdr:row>1</xdr:row>
      <xdr:rowOff>85725</xdr:rowOff>
    </xdr:from>
    <xdr:to>
      <xdr:col>10</xdr:col>
      <xdr:colOff>533401</xdr:colOff>
      <xdr:row>31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568777-EB09-4687-8C24-EA711CF5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1007679</xdr:colOff>
      <xdr:row>0</xdr:row>
      <xdr:rowOff>22335</xdr:rowOff>
    </xdr:from>
    <xdr:to>
      <xdr:col>9</xdr:col>
      <xdr:colOff>694262</xdr:colOff>
      <xdr:row>28</xdr:row>
      <xdr:rowOff>114629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姓名 3">
              <a:extLst>
                <a:ext uri="{FF2B5EF4-FFF2-40B4-BE49-F238E27FC236}">
                  <a16:creationId xmlns:a16="http://schemas.microsoft.com/office/drawing/2014/main" id="{CC42044A-AC61-48B0-AA81-A5458F1BC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姓名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5834" y="22335"/>
              <a:ext cx="2202498" cy="5242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4382</xdr:colOff>
      <xdr:row>0</xdr:row>
      <xdr:rowOff>0</xdr:rowOff>
    </xdr:from>
    <xdr:to>
      <xdr:col>8</xdr:col>
      <xdr:colOff>978776</xdr:colOff>
      <xdr:row>22</xdr:row>
      <xdr:rowOff>43793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27BE01-CD65-4C51-B4FB-FA59AD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0</xdr:row>
      <xdr:rowOff>19050</xdr:rowOff>
    </xdr:from>
    <xdr:to>
      <xdr:col>5</xdr:col>
      <xdr:colOff>1079501</xdr:colOff>
      <xdr:row>28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姓名 4">
              <a:extLst>
                <a:ext uri="{FF2B5EF4-FFF2-40B4-BE49-F238E27FC236}">
                  <a16:creationId xmlns:a16="http://schemas.microsoft.com/office/drawing/2014/main" id="{AF42C895-DA29-4B3D-A749-901DB7D59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姓名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19050"/>
              <a:ext cx="1828800" cy="515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5</xdr:col>
      <xdr:colOff>1385885</xdr:colOff>
      <xdr:row>0</xdr:row>
      <xdr:rowOff>0</xdr:rowOff>
    </xdr:from>
    <xdr:to>
      <xdr:col>9</xdr:col>
      <xdr:colOff>1238250</xdr:colOff>
      <xdr:row>29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BD3CE4-E8C7-404C-9414-0843CD58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1973580</xdr:colOff>
      <xdr:row>7</xdr:row>
      <xdr:rowOff>167641</xdr:rowOff>
    </xdr:from>
    <xdr:to>
      <xdr:col>10</xdr:col>
      <xdr:colOff>2002154</xdr:colOff>
      <xdr:row>38</xdr:row>
      <xdr:rowOff>158117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F228BD-7707-4AA6-95FC-A36DB1D5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13</xdr:row>
      <xdr:rowOff>123824</xdr:rowOff>
    </xdr:from>
    <xdr:to>
      <xdr:col>8</xdr:col>
      <xdr:colOff>114300</xdr:colOff>
      <xdr:row>39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2A392D-4955-480E-A3C7-41345759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104774</xdr:rowOff>
    </xdr:from>
    <xdr:to>
      <xdr:col>4</xdr:col>
      <xdr:colOff>1104899</xdr:colOff>
      <xdr:row>47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B4369C-0874-4DB2-A5A4-923020BD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1409700</xdr:colOff>
      <xdr:row>20</xdr:row>
      <xdr:rowOff>142875</xdr:rowOff>
    </xdr:from>
    <xdr:to>
      <xdr:col>5</xdr:col>
      <xdr:colOff>825183</xdr:colOff>
      <xdr:row>33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所属年龄组">
              <a:extLst>
                <a:ext uri="{FF2B5EF4-FFF2-40B4-BE49-F238E27FC236}">
                  <a16:creationId xmlns:a16="http://schemas.microsoft.com/office/drawing/2014/main" id="{60D2EFF8-9CD4-4867-9F15-0D1FDF191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年龄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8725" y="3952875"/>
              <a:ext cx="1833563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21</xdr:row>
      <xdr:rowOff>133349</xdr:rowOff>
    </xdr:from>
    <xdr:to>
      <xdr:col>6</xdr:col>
      <xdr:colOff>200025</xdr:colOff>
      <xdr:row>47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51D54C-07F8-4836-983E-1266F34D3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438150</xdr:colOff>
      <xdr:row>21</xdr:row>
      <xdr:rowOff>123825</xdr:rowOff>
    </xdr:from>
    <xdr:to>
      <xdr:col>6</xdr:col>
      <xdr:colOff>2266950</xdr:colOff>
      <xdr:row>46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姓名">
              <a:extLst>
                <a:ext uri="{FF2B5EF4-FFF2-40B4-BE49-F238E27FC236}">
                  <a16:creationId xmlns:a16="http://schemas.microsoft.com/office/drawing/2014/main" id="{C81762B5-23E3-4D86-8D72-C9B852080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姓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0" y="4124325"/>
              <a:ext cx="1828800" cy="481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4115.462221875001" createdVersion="6" refreshedVersion="6" minRefreshableVersion="3" recordCount="45" xr:uid="{B798AA9A-822D-4293-B75A-EE1C9907B384}">
  <cacheSource type="worksheet">
    <worksheetSource name="表1"/>
  </cacheSource>
  <cacheFields count="24">
    <cacheField name="姓名" numFmtId="0">
      <sharedItems count="46">
        <s v="Richard"/>
        <s v="张正函"/>
        <s v="Kevin"/>
        <s v="Anglica"/>
        <s v="Emma"/>
        <s v="林迦南"/>
        <s v="都田天"/>
        <s v="垚垚"/>
        <s v="Thomas"/>
        <s v="小豆"/>
        <s v="Oscar"/>
        <s v="笑嘻嘻"/>
        <s v="Shan Shan"/>
        <s v="Henry"/>
        <s v="Michael "/>
        <s v="吴一尘"/>
        <s v="Max （小）"/>
        <s v="Una"/>
        <s v="孙小野"/>
        <s v="Chirs (小)"/>
        <s v="Tim"/>
        <s v="任熙"/>
        <s v="Aaron"/>
        <s v="Chloe"/>
        <s v="Elsa"/>
        <s v="陈开心"/>
        <s v="王琪潼"/>
        <s v="Alice"/>
        <s v="Maggie"/>
        <s v="Charlie"/>
        <s v="Hardy"/>
        <s v="MengMeng"/>
        <s v="Chelse"/>
        <s v="Joyce 吴沁思"/>
        <s v="Ian"/>
        <s v="(Max) 大"/>
        <s v="Peter"/>
        <s v="虎虎"/>
        <s v="石头"/>
        <s v="阿星"/>
        <s v="Darwin"/>
        <s v="Rocky"/>
        <s v="MIchael Chou"/>
        <s v="Andy"/>
        <s v="张三" u="1"/>
        <s v="Chole" u="1"/>
      </sharedItems>
    </cacheField>
    <cacheField name="测试时间" numFmtId="14">
      <sharedItems containsSemiMixedTypes="0" containsNonDate="0" containsDate="1" containsString="0" minDate="2019-07-01T00:00:00" maxDate="2020-06-14T00:00:00" count="43"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8-18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20T00:00:00"/>
        <d v="2019-07-22T00:00:00"/>
        <d v="2019-07-23T00:00:00"/>
        <d v="2019-07-24T00:00:00"/>
        <d v="2019-07-26T00:00:00"/>
        <d v="2019-07-19T00:00:00"/>
        <d v="2019-07-21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20-04-12T00:00:00"/>
        <d v="2020-06-13T00:00:00"/>
        <d v="2019-08-04T00:00:00"/>
        <d v="2019-08-05T00:00:00"/>
        <d v="2019-08-06T00:00:00"/>
        <d v="2019-08-07T00:00:00"/>
        <d v="2019-08-08T00:00:00"/>
        <d v="2019-08-09T00:00:00"/>
        <d v="2019-07-25T00:00:00" u="1"/>
      </sharedItems>
    </cacheField>
    <cacheField name="年龄" numFmtId="0">
      <sharedItems containsSemiMixedTypes="0" containsString="0" containsNumber="1" containsInteger="1" minValue="4" maxValue="12"/>
    </cacheField>
    <cacheField name="俯卧撑 (次)" numFmtId="0">
      <sharedItems containsString="0" containsBlank="1" containsNumber="1" containsInteger="1" minValue="0" maxValue="40"/>
    </cacheField>
    <cacheField name="平板支撑 （秒）" numFmtId="0">
      <sharedItems containsString="0" containsBlank="1" containsNumber="1" minValue="0" maxValue="97"/>
    </cacheField>
    <cacheField name="立定跳远 （米）" numFmtId="0">
      <sharedItems containsSemiMixedTypes="0" containsString="0" containsNumber="1" minValue="0.7" maxValue="105"/>
    </cacheField>
    <cacheField name="20米加速跑 （秒）" numFmtId="0">
      <sharedItems containsSemiMixedTypes="0" containsString="0" containsNumber="1" minValue="3.9" maxValue="6.59"/>
    </cacheField>
    <cacheField name="Pro Agility （秒）" numFmtId="0">
      <sharedItems containsSemiMixedTypes="0" containsString="0" containsNumber="1" minValue="5.79" maxValue="11.02"/>
    </cacheField>
    <cacheField name="T-test （秒）" numFmtId="0">
      <sharedItems containsString="0" containsBlank="1" containsNumber="1" minValue="12.7" maxValue="25.46"/>
    </cacheField>
    <cacheField name="Vertical Jump （Cm）" numFmtId="0">
      <sharedItems containsString="0" containsBlank="1" containsNumber="1" containsInteger="1" minValue="46" maxValue="61"/>
    </cacheField>
    <cacheField name="柔韧性 （Cm）" numFmtId="0">
      <sharedItems containsSemiMixedTypes="0" containsString="0" containsNumber="1" minValue="-18" maxValue="14.3"/>
    </cacheField>
    <cacheField name="所属年龄组" numFmtId="0">
      <sharedItems count="3">
        <s v="&lt;4&lt;=6"/>
        <s v="&lt;7&lt;=9"/>
        <s v="&lt;10&lt;=12"/>
      </sharedItems>
    </cacheField>
    <cacheField name="俯卧撑 (次)标化成绩" numFmtId="177">
      <sharedItems containsSemiMixedTypes="0" containsString="0" containsNumber="1" minValue="0" maxValue="1"/>
    </cacheField>
    <cacheField name="平板支撑 （秒）标化成绩" numFmtId="177">
      <sharedItems containsSemiMixedTypes="0" containsString="0" containsNumber="1" minValue="0" maxValue="1"/>
    </cacheField>
    <cacheField name="立定跳远 （米）标化成绩" numFmtId="177">
      <sharedItems containsSemiMixedTypes="0" containsString="0" containsNumber="1" minValue="0.49444444444444446" maxValue="1"/>
    </cacheField>
    <cacheField name="20米加速跑 （秒）标化成绩" numFmtId="177">
      <sharedItems containsSemiMixedTypes="0" containsString="0" containsNumber="1" minValue="0.13225806451612909" maxValue="0.97692307692307712"/>
    </cacheField>
    <cacheField name="Pro Agility （秒）标化成绩" numFmtId="177">
      <sharedItems containsSemiMixedTypes="0" containsString="0" containsNumber="1" minValue="0.58044806517311609" maxValue="0.98445595854922285"/>
    </cacheField>
    <cacheField name="T-test (秒) 标化成绩" numFmtId="177">
      <sharedItems containsSemiMixedTypes="0" containsString="0" containsNumber="1" minValue="0" maxValue="0.98425196850393704"/>
    </cacheField>
    <cacheField name="Vertical Jump （Cm）标化成绩" numFmtId="177">
      <sharedItems containsSemiMixedTypes="0" containsString="0" containsNumber="1" minValue="0" maxValue="0.55454545454545456"/>
    </cacheField>
    <cacheField name="柔韧性 （Cm）标化成绩" numFmtId="177">
      <sharedItems containsSemiMixedTypes="0" containsString="0" containsNumber="1" minValue="0" maxValue="1"/>
    </cacheField>
    <cacheField name="20米极值" numFmtId="177">
      <sharedItems containsSemiMixedTypes="0" containsString="0" containsNumber="1" minValue="3.8" maxValue="4.4000000000000004"/>
    </cacheField>
    <cacheField name="20米当前值" numFmtId="177">
      <sharedItems containsSemiMixedTypes="0" containsString="0" containsNumber="1" minValue="3.9" maxValue="6.59"/>
    </cacheField>
    <cacheField name="20米最大值" numFmtId="177">
      <sharedItems containsSemiMixedTypes="0" containsString="0" containsNumber="1" containsInteger="1" minValue="7" maxValue="7"/>
    </cacheField>
    <cacheField name="20米标准成绩" numFmtId="177">
      <sharedItems containsSemiMixedTypes="0" containsString="0" containsNumber="1" minValue="0.59180576631259485" maxValue="0.98654708520179379"/>
    </cacheField>
  </cacheFields>
  <extLst>
    <ext xmlns:x14="http://schemas.microsoft.com/office/spreadsheetml/2009/9/main" uri="{725AE2AE-9491-48be-B2B4-4EB974FC3084}">
      <x14:pivotCacheDefinition pivotCacheId="842196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4"/>
    <n v="0"/>
    <n v="0"/>
    <n v="0.76"/>
    <n v="6.2"/>
    <n v="11.02"/>
    <m/>
    <m/>
    <n v="2.9"/>
    <x v="0"/>
    <n v="0"/>
    <n v="0"/>
    <n v="0.58461538461538465"/>
    <n v="0.30769230769230771"/>
    <n v="0.62613430127041747"/>
    <n v="0"/>
    <n v="0"/>
    <n v="0.24166666666666667"/>
    <n v="4.4000000000000004"/>
    <n v="6.2"/>
    <n v="7"/>
    <n v="0.70967741935483875"/>
  </r>
  <r>
    <x v="1"/>
    <x v="0"/>
    <n v="4"/>
    <m/>
    <n v="25"/>
    <n v="0.7"/>
    <n v="5.8650000000000002"/>
    <n v="10.66"/>
    <m/>
    <m/>
    <n v="0"/>
    <x v="0"/>
    <n v="0"/>
    <n v="0.3125"/>
    <n v="0.53846153846153844"/>
    <n v="0.43653846153846154"/>
    <n v="0.64727954971857415"/>
    <n v="0"/>
    <n v="0"/>
    <n v="0"/>
    <n v="4.4000000000000004"/>
    <n v="5.8650000000000002"/>
    <n v="7"/>
    <n v="0.75021312872975277"/>
  </r>
  <r>
    <x v="2"/>
    <x v="1"/>
    <n v="5"/>
    <n v="0"/>
    <n v="0"/>
    <n v="1.05"/>
    <n v="6.25"/>
    <n v="9.7100000000000009"/>
    <n v="25.46"/>
    <m/>
    <n v="12.5"/>
    <x v="0"/>
    <n v="0"/>
    <n v="0"/>
    <n v="0.80769230769230771"/>
    <n v="0.28846153846153855"/>
    <n v="0.71060762100926878"/>
    <n v="0.62843676355066769"/>
    <n v="0"/>
    <n v="1"/>
    <n v="4.4000000000000004"/>
    <n v="6.25"/>
    <n v="7"/>
    <n v="0.70400000000000007"/>
  </r>
  <r>
    <x v="3"/>
    <x v="2"/>
    <n v="5"/>
    <n v="12"/>
    <m/>
    <n v="1.1000000000000001"/>
    <n v="5.63"/>
    <n v="8"/>
    <m/>
    <m/>
    <n v="9.8000000000000007"/>
    <x v="0"/>
    <n v="1"/>
    <n v="0"/>
    <n v="0.84615384615384615"/>
    <n v="0.52692307692307705"/>
    <n v="0.86250000000000004"/>
    <n v="0"/>
    <n v="0"/>
    <n v="0.81666666666666676"/>
    <n v="4.4000000000000004"/>
    <n v="5.63"/>
    <n v="7"/>
    <n v="0.78152753108348139"/>
  </r>
  <r>
    <x v="4"/>
    <x v="3"/>
    <n v="5"/>
    <n v="2"/>
    <n v="48"/>
    <n v="0.9"/>
    <n v="4.8499999999999996"/>
    <n v="7.67"/>
    <m/>
    <m/>
    <n v="0"/>
    <x v="0"/>
    <n v="0.16666666666666666"/>
    <n v="0.6"/>
    <n v="0.69230769230769229"/>
    <n v="0.8269230769230772"/>
    <n v="0.89960886571056065"/>
    <n v="0"/>
    <n v="0"/>
    <n v="0"/>
    <n v="4.4000000000000004"/>
    <n v="4.8499999999999996"/>
    <n v="7"/>
    <n v="0.90721649484536093"/>
  </r>
  <r>
    <x v="5"/>
    <x v="4"/>
    <n v="5"/>
    <n v="5"/>
    <n v="48"/>
    <n v="1.19"/>
    <n v="5.62"/>
    <n v="9.36"/>
    <m/>
    <m/>
    <n v="0"/>
    <x v="0"/>
    <n v="0.41666666666666669"/>
    <n v="0.6"/>
    <n v="0.91538461538461535"/>
    <n v="0.53076923076923088"/>
    <n v="0.73717948717948723"/>
    <n v="0"/>
    <n v="0"/>
    <n v="0"/>
    <n v="4.4000000000000004"/>
    <n v="5.62"/>
    <n v="7"/>
    <n v="0.7829181494661922"/>
  </r>
  <r>
    <x v="6"/>
    <x v="5"/>
    <n v="5"/>
    <n v="1"/>
    <n v="78"/>
    <n v="1.05"/>
    <n v="6.29"/>
    <n v="10.77"/>
    <m/>
    <m/>
    <n v="3.5"/>
    <x v="0"/>
    <n v="8.3333333333333329E-2"/>
    <n v="0.97499999999999998"/>
    <n v="0.80769230769230771"/>
    <n v="0.27307692307692311"/>
    <n v="0.64066852367688032"/>
    <n v="0"/>
    <n v="0"/>
    <n v="0.29166666666666669"/>
    <n v="4.4000000000000004"/>
    <n v="6.29"/>
    <n v="7"/>
    <n v="0.69952305246422897"/>
  </r>
  <r>
    <x v="7"/>
    <x v="6"/>
    <n v="5"/>
    <n v="7"/>
    <n v="15.4"/>
    <n v="0.9"/>
    <n v="4.9800000000000004"/>
    <n v="7.46"/>
    <m/>
    <m/>
    <n v="3"/>
    <x v="0"/>
    <n v="0.58333333333333337"/>
    <n v="0.1925"/>
    <n v="0.69230769230769229"/>
    <n v="0.77692307692307683"/>
    <n v="0.92493297587131373"/>
    <n v="0"/>
    <n v="0"/>
    <n v="0.25"/>
    <n v="4.4000000000000004"/>
    <n v="4.9800000000000004"/>
    <n v="7"/>
    <n v="0.88353413654618473"/>
  </r>
  <r>
    <x v="8"/>
    <x v="7"/>
    <n v="5"/>
    <n v="0"/>
    <n v="0"/>
    <n v="0.9"/>
    <n v="5.91"/>
    <n v="9.08"/>
    <m/>
    <m/>
    <n v="1.6"/>
    <x v="0"/>
    <n v="0"/>
    <n v="0"/>
    <n v="0.69230769230769229"/>
    <n v="0.41923076923076918"/>
    <n v="0.75991189427312777"/>
    <n v="0"/>
    <n v="0"/>
    <n v="0.13333333333333333"/>
    <n v="4.4000000000000004"/>
    <n v="5.91"/>
    <n v="7"/>
    <n v="0.74450084602368871"/>
  </r>
  <r>
    <x v="9"/>
    <x v="8"/>
    <n v="5"/>
    <n v="0"/>
    <n v="14"/>
    <n v="1.06"/>
    <n v="5.88"/>
    <n v="8.7899999999999991"/>
    <m/>
    <m/>
    <n v="-3"/>
    <x v="0"/>
    <n v="0"/>
    <n v="0.17499999999999999"/>
    <n v="0.81538461538461537"/>
    <n v="0.4307692307692309"/>
    <n v="0.78498293515358375"/>
    <n v="0"/>
    <n v="0"/>
    <n v="0"/>
    <n v="4.4000000000000004"/>
    <n v="5.88"/>
    <n v="7"/>
    <n v="0.74829931972789121"/>
  </r>
  <r>
    <x v="10"/>
    <x v="9"/>
    <n v="6"/>
    <n v="0"/>
    <n v="0"/>
    <n v="0.97"/>
    <n v="5.19"/>
    <n v="7.89"/>
    <m/>
    <m/>
    <n v="0.9"/>
    <x v="0"/>
    <n v="0"/>
    <n v="0"/>
    <n v="0.74615384615384606"/>
    <n v="0.69615384615384612"/>
    <n v="0.87452471482889738"/>
    <n v="0"/>
    <n v="0"/>
    <n v="7.4999999999999997E-2"/>
    <n v="4.4000000000000004"/>
    <n v="5.19"/>
    <n v="7"/>
    <n v="0.84778420038535651"/>
  </r>
  <r>
    <x v="11"/>
    <x v="10"/>
    <n v="6"/>
    <n v="0"/>
    <n v="0"/>
    <n v="1.08"/>
    <n v="5.3"/>
    <n v="8.8000000000000007"/>
    <n v="20.2"/>
    <m/>
    <n v="0"/>
    <x v="0"/>
    <n v="0"/>
    <n v="0"/>
    <n v="0.83076923076923082"/>
    <n v="0.65384615384615397"/>
    <n v="0.78409090909090906"/>
    <n v="0.79207920792079212"/>
    <n v="0"/>
    <n v="0"/>
    <n v="4.4000000000000004"/>
    <n v="5.3"/>
    <n v="7"/>
    <n v="0.83018867924528317"/>
  </r>
  <r>
    <x v="12"/>
    <x v="11"/>
    <n v="6"/>
    <n v="4"/>
    <n v="35"/>
    <n v="1.2"/>
    <n v="4.96"/>
    <n v="7.36"/>
    <m/>
    <m/>
    <n v="10"/>
    <x v="0"/>
    <n v="0.33333333333333331"/>
    <n v="0.4375"/>
    <n v="0.92307692307692302"/>
    <n v="0.78461538461538471"/>
    <n v="0.9375"/>
    <n v="0"/>
    <n v="0"/>
    <n v="0.83333333333333337"/>
    <n v="4.4000000000000004"/>
    <n v="4.96"/>
    <n v="7"/>
    <n v="0.88709677419354849"/>
  </r>
  <r>
    <x v="13"/>
    <x v="12"/>
    <n v="6"/>
    <n v="0"/>
    <n v="0"/>
    <n v="0.9"/>
    <n v="5.0999999999999996"/>
    <n v="9"/>
    <m/>
    <m/>
    <n v="1.2"/>
    <x v="0"/>
    <n v="0"/>
    <n v="0"/>
    <n v="0.69230769230769229"/>
    <n v="0.73076923076923106"/>
    <n v="0.76666666666666672"/>
    <n v="0"/>
    <n v="0"/>
    <n v="9.9999999999999992E-2"/>
    <n v="4.4000000000000004"/>
    <n v="5.0999999999999996"/>
    <n v="7"/>
    <n v="0.86274509803921584"/>
  </r>
  <r>
    <x v="14"/>
    <x v="13"/>
    <n v="6"/>
    <n v="9"/>
    <n v="59"/>
    <n v="1.1399999999999999"/>
    <n v="4.46"/>
    <n v="7.26"/>
    <m/>
    <m/>
    <n v="8.5"/>
    <x v="0"/>
    <n v="0.75"/>
    <n v="0.73750000000000004"/>
    <n v="0.87692307692307681"/>
    <n v="0.97692307692307712"/>
    <n v="0.95041322314049592"/>
    <n v="0"/>
    <n v="0"/>
    <n v="0.70833333333333337"/>
    <n v="4.4000000000000004"/>
    <n v="4.46"/>
    <n v="7"/>
    <n v="0.98654708520179379"/>
  </r>
  <r>
    <x v="15"/>
    <x v="10"/>
    <n v="6"/>
    <n v="0"/>
    <n v="0"/>
    <n v="0.95"/>
    <n v="5.25"/>
    <n v="7.85"/>
    <m/>
    <m/>
    <n v="0"/>
    <x v="0"/>
    <n v="0"/>
    <n v="0"/>
    <n v="0.73076923076923073"/>
    <n v="0.67307692307692313"/>
    <n v="0.87898089171974536"/>
    <n v="0"/>
    <n v="0"/>
    <n v="0"/>
    <n v="4.4000000000000004"/>
    <n v="5.25"/>
    <n v="7"/>
    <n v="0.83809523809523812"/>
  </r>
  <r>
    <x v="16"/>
    <x v="14"/>
    <n v="6"/>
    <n v="7"/>
    <n v="40"/>
    <n v="0.96"/>
    <n v="5.37"/>
    <n v="8.7200000000000006"/>
    <n v="21.51"/>
    <m/>
    <n v="3.8"/>
    <x v="0"/>
    <n v="0.58333333333333337"/>
    <n v="0.5"/>
    <n v="0.73846153846153839"/>
    <n v="0.62692307692307692"/>
    <n v="0.79128440366972475"/>
    <n v="0.74384007438400734"/>
    <n v="0"/>
    <n v="0.31666666666666665"/>
    <n v="4.4000000000000004"/>
    <n v="5.37"/>
    <n v="7"/>
    <n v="0.81936685288640598"/>
  </r>
  <r>
    <x v="17"/>
    <x v="15"/>
    <n v="7"/>
    <n v="6"/>
    <n v="81"/>
    <n v="1.28"/>
    <n v="5.08"/>
    <n v="6.94"/>
    <n v="17.66"/>
    <n v="61"/>
    <n v="7.58"/>
    <x v="1"/>
    <n v="0.4"/>
    <n v="0.9"/>
    <n v="0.71111111111111114"/>
    <n v="0.61935483870967745"/>
    <n v="0.82132564841498557"/>
    <n v="0.76443941109852775"/>
    <n v="0.55454545454545456"/>
    <n v="0.5053333333333333"/>
    <n v="3.9"/>
    <n v="5.08"/>
    <n v="7"/>
    <n v="0.76771653543307083"/>
  </r>
  <r>
    <x v="18"/>
    <x v="16"/>
    <n v="6"/>
    <n v="0"/>
    <n v="11"/>
    <n v="1.1000000000000001"/>
    <n v="5.66"/>
    <n v="7.79"/>
    <n v="21.21"/>
    <m/>
    <n v="-0.7"/>
    <x v="0"/>
    <n v="0"/>
    <n v="0.13750000000000001"/>
    <n v="0.84615384615384615"/>
    <n v="0.51538461538461533"/>
    <n v="0.88575096277278564"/>
    <n v="0.75436115040075435"/>
    <n v="0"/>
    <n v="0"/>
    <n v="4.4000000000000004"/>
    <n v="5.66"/>
    <n v="7"/>
    <n v="0.77738515901060079"/>
  </r>
  <r>
    <x v="19"/>
    <x v="17"/>
    <n v="7"/>
    <n v="0"/>
    <n v="61"/>
    <n v="1.07"/>
    <n v="4.91"/>
    <n v="7.01"/>
    <m/>
    <m/>
    <n v="4.8"/>
    <x v="1"/>
    <n v="0"/>
    <n v="0.67777777777777781"/>
    <n v="0.59444444444444444"/>
    <n v="0.67419354838709666"/>
    <n v="0.81312410841654781"/>
    <n v="0"/>
    <n v="0"/>
    <n v="0.32"/>
    <n v="3.9"/>
    <n v="4.91"/>
    <n v="7"/>
    <n v="0.79429735234215881"/>
  </r>
  <r>
    <x v="20"/>
    <x v="18"/>
    <n v="7"/>
    <n v="12"/>
    <n v="0"/>
    <n v="1.4"/>
    <n v="4.9000000000000004"/>
    <n v="6.72"/>
    <n v="15.07"/>
    <m/>
    <n v="2.2000000000000002"/>
    <x v="1"/>
    <n v="0.8"/>
    <n v="0"/>
    <n v="0.77777777777777768"/>
    <n v="0.67741935483870952"/>
    <n v="0.84821428571428581"/>
    <n v="0.89581950895819507"/>
    <n v="0"/>
    <n v="0.14666666666666667"/>
    <n v="3.9"/>
    <n v="4.9000000000000004"/>
    <n v="7"/>
    <n v="0.79591836734693866"/>
  </r>
  <r>
    <x v="21"/>
    <x v="19"/>
    <n v="7"/>
    <n v="0"/>
    <n v="0"/>
    <n v="0.96"/>
    <n v="5.91"/>
    <n v="8.0299999999999994"/>
    <m/>
    <m/>
    <n v="-7.4"/>
    <x v="1"/>
    <n v="0"/>
    <n v="0"/>
    <n v="0.53333333333333333"/>
    <n v="0.35161290322580641"/>
    <n v="0.70983810709838113"/>
    <n v="0"/>
    <n v="0"/>
    <n v="0"/>
    <n v="3.9"/>
    <n v="5.91"/>
    <n v="7"/>
    <n v="0.65989847715736039"/>
  </r>
  <r>
    <x v="22"/>
    <x v="20"/>
    <n v="7"/>
    <n v="0"/>
    <n v="21"/>
    <n v="1.4"/>
    <n v="5.68"/>
    <n v="7.88"/>
    <m/>
    <m/>
    <n v="-5"/>
    <x v="1"/>
    <n v="0"/>
    <n v="0.23333333333333334"/>
    <n v="0.77777777777777768"/>
    <n v="0.42580645161290331"/>
    <n v="0.7233502538071066"/>
    <n v="0"/>
    <n v="0"/>
    <n v="0"/>
    <n v="3.9"/>
    <n v="5.68"/>
    <n v="7"/>
    <n v="0.68661971830985913"/>
  </r>
  <r>
    <x v="23"/>
    <x v="21"/>
    <n v="7"/>
    <n v="8"/>
    <n v="45.11"/>
    <n v="1.5"/>
    <n v="5.8"/>
    <n v="6.99"/>
    <m/>
    <m/>
    <n v="9"/>
    <x v="1"/>
    <n v="0.53333333333333333"/>
    <n v="0.50122222222222224"/>
    <n v="0.83333333333333326"/>
    <n v="0.38709677419354849"/>
    <n v="0.81545064377682408"/>
    <n v="0"/>
    <n v="0"/>
    <n v="0.6"/>
    <n v="3.9"/>
    <n v="5.8"/>
    <n v="7"/>
    <n v="0.67241379310344829"/>
  </r>
  <r>
    <x v="24"/>
    <x v="22"/>
    <n v="7"/>
    <n v="0"/>
    <n v="29.31"/>
    <n v="1.35"/>
    <n v="5.39"/>
    <n v="7.71"/>
    <m/>
    <m/>
    <n v="8"/>
    <x v="1"/>
    <n v="0"/>
    <n v="0.32566666666666666"/>
    <n v="0.75"/>
    <n v="0.51935483870967758"/>
    <n v="0.73929961089494167"/>
    <n v="0"/>
    <n v="0"/>
    <n v="0.53333333333333333"/>
    <n v="3.9"/>
    <n v="5.39"/>
    <n v="7"/>
    <n v="0.72356215213358077"/>
  </r>
  <r>
    <x v="25"/>
    <x v="23"/>
    <n v="7"/>
    <n v="0"/>
    <n v="27"/>
    <n v="1.2"/>
    <n v="5.08"/>
    <n v="8.08"/>
    <n v="20.2"/>
    <m/>
    <n v="11"/>
    <x v="1"/>
    <n v="0"/>
    <n v="0.3"/>
    <n v="0.66666666666666663"/>
    <n v="0.61935483870967745"/>
    <n v="0.70544554455445541"/>
    <n v="0.66831683168316836"/>
    <n v="0"/>
    <n v="0.73333333333333328"/>
    <n v="3.9"/>
    <n v="5.08"/>
    <n v="7"/>
    <n v="0.76771653543307083"/>
  </r>
  <r>
    <x v="26"/>
    <x v="24"/>
    <n v="8"/>
    <n v="0"/>
    <n v="0"/>
    <n v="0.89"/>
    <n v="6.59"/>
    <n v="9.82"/>
    <m/>
    <m/>
    <n v="0"/>
    <x v="1"/>
    <n v="0"/>
    <n v="0"/>
    <n v="0.49444444444444446"/>
    <n v="0.13225806451612909"/>
    <n v="0.58044806517311609"/>
    <n v="0"/>
    <n v="0"/>
    <n v="0"/>
    <n v="3.9"/>
    <n v="6.59"/>
    <n v="7"/>
    <n v="0.59180576631259485"/>
  </r>
  <r>
    <x v="27"/>
    <x v="25"/>
    <n v="8"/>
    <n v="11"/>
    <n v="63"/>
    <n v="1.6"/>
    <n v="4.18"/>
    <n v="6.09"/>
    <m/>
    <m/>
    <n v="14.3"/>
    <x v="1"/>
    <n v="0.73333333333333328"/>
    <n v="0.7"/>
    <n v="0.88888888888888895"/>
    <n v="0.90967741935483881"/>
    <n v="0.935960591133005"/>
    <n v="0"/>
    <n v="0"/>
    <n v="0.95333333333333337"/>
    <n v="3.9"/>
    <n v="4.18"/>
    <n v="7"/>
    <n v="0.93301435406698574"/>
  </r>
  <r>
    <x v="28"/>
    <x v="26"/>
    <n v="8"/>
    <n v="0"/>
    <n v="77"/>
    <n v="1.06"/>
    <n v="4.8600000000000003"/>
    <n v="7.91"/>
    <m/>
    <m/>
    <n v="13.3"/>
    <x v="1"/>
    <n v="0"/>
    <n v="0.85555555555555551"/>
    <n v="0.58888888888888891"/>
    <n v="0.69032258064516117"/>
    <n v="0.72060682680151711"/>
    <n v="0"/>
    <n v="0"/>
    <n v="0.88666666666666671"/>
    <n v="3.9"/>
    <n v="4.8600000000000003"/>
    <n v="7"/>
    <n v="0.80246913580246904"/>
  </r>
  <r>
    <x v="29"/>
    <x v="27"/>
    <n v="8"/>
    <n v="13"/>
    <n v="77"/>
    <n v="1.3"/>
    <n v="4.29"/>
    <n v="6.09"/>
    <n v="15.48"/>
    <n v="46"/>
    <n v="0"/>
    <x v="1"/>
    <n v="0.8666666666666667"/>
    <n v="0.85555555555555551"/>
    <n v="0.72222222222222221"/>
    <n v="0.87419354838709673"/>
    <n v="0.935960591133005"/>
    <n v="0.87209302325581395"/>
    <n v="0.4"/>
    <n v="0"/>
    <n v="3.9"/>
    <n v="4.29"/>
    <n v="7"/>
    <n v="0.90909090909090906"/>
  </r>
  <r>
    <x v="30"/>
    <x v="28"/>
    <n v="8"/>
    <n v="12"/>
    <n v="97"/>
    <n v="1.25"/>
    <n v="5"/>
    <n v="7.09"/>
    <n v="18.78"/>
    <m/>
    <n v="8.1"/>
    <x v="1"/>
    <n v="0.8"/>
    <n v="1"/>
    <n v="0.69444444444444442"/>
    <n v="0.64516129032258063"/>
    <n v="0.80394922425952053"/>
    <n v="0.71884984025559107"/>
    <n v="0"/>
    <n v="0.53999999999999992"/>
    <n v="3.9"/>
    <n v="5"/>
    <n v="7"/>
    <n v="0.78"/>
  </r>
  <r>
    <x v="31"/>
    <x v="29"/>
    <n v="8"/>
    <n v="3"/>
    <n v="52"/>
    <n v="1.46"/>
    <n v="4.74"/>
    <n v="6.95"/>
    <m/>
    <m/>
    <n v="14"/>
    <x v="1"/>
    <n v="0.2"/>
    <n v="0.57777777777777772"/>
    <n v="0.81111111111111112"/>
    <n v="0.7290322580645161"/>
    <n v="0.82014388489208634"/>
    <n v="0"/>
    <n v="0"/>
    <n v="0.93333333333333335"/>
    <n v="3.9"/>
    <n v="4.74"/>
    <n v="7"/>
    <n v="0.82278481012658222"/>
  </r>
  <r>
    <x v="32"/>
    <x v="30"/>
    <n v="8"/>
    <n v="12"/>
    <n v="70"/>
    <n v="1.4"/>
    <n v="4.45"/>
    <n v="6.92"/>
    <m/>
    <m/>
    <n v="12.8"/>
    <x v="1"/>
    <n v="0.8"/>
    <n v="0.77777777777777779"/>
    <n v="0.77777777777777768"/>
    <n v="0.82258064516129026"/>
    <n v="0.82369942196531798"/>
    <n v="0"/>
    <n v="0"/>
    <n v="0.85333333333333339"/>
    <n v="3.9"/>
    <n v="4.45"/>
    <n v="7"/>
    <n v="0.87640449438202239"/>
  </r>
  <r>
    <x v="33"/>
    <x v="31"/>
    <n v="9"/>
    <n v="8"/>
    <n v="52"/>
    <n v="1.6"/>
    <n v="4.04"/>
    <n v="6.64"/>
    <n v="16.87"/>
    <m/>
    <n v="14"/>
    <x v="1"/>
    <n v="0.2"/>
    <n v="0.57777777777777772"/>
    <n v="0.88888888888888895"/>
    <n v="0.95483870967741935"/>
    <n v="0.85843373493975905"/>
    <n v="0.80023710729104913"/>
    <n v="0"/>
    <n v="0.93333333333333335"/>
    <n v="3.9"/>
    <n v="4.04"/>
    <n v="7"/>
    <n v="0.96534653465346532"/>
  </r>
  <r>
    <x v="34"/>
    <x v="31"/>
    <n v="9"/>
    <n v="8"/>
    <n v="32"/>
    <n v="1.52"/>
    <n v="4.4400000000000004"/>
    <n v="5.915"/>
    <m/>
    <m/>
    <n v="2.7"/>
    <x v="1"/>
    <n v="0.2"/>
    <n v="0.35555555555555557"/>
    <n v="0.84444444444444444"/>
    <n v="0.82580645161290311"/>
    <n v="0.96365173288250217"/>
    <n v="0"/>
    <n v="0"/>
    <n v="0.18000000000000002"/>
    <n v="3.9"/>
    <n v="4.4400000000000004"/>
    <n v="7"/>
    <n v="0.87837837837837829"/>
  </r>
  <r>
    <x v="35"/>
    <x v="32"/>
    <n v="9"/>
    <n v="12"/>
    <n v="60"/>
    <n v="1.55"/>
    <n v="3.98"/>
    <n v="5.79"/>
    <n v="15.67"/>
    <m/>
    <n v="7.6"/>
    <x v="1"/>
    <n v="0.3"/>
    <n v="0.66666666666666663"/>
    <n v="0.86111111111111116"/>
    <n v="0.97419354838709671"/>
    <n v="0.98445595854922285"/>
    <n v="0.86151882578174854"/>
    <n v="0"/>
    <n v="0.5066666666666666"/>
    <n v="3.9"/>
    <n v="3.98"/>
    <n v="7"/>
    <n v="0.97989949748743721"/>
  </r>
  <r>
    <x v="36"/>
    <x v="33"/>
    <n v="9"/>
    <n v="8"/>
    <n v="67"/>
    <n v="1.23"/>
    <n v="4.58"/>
    <n v="6.23"/>
    <m/>
    <m/>
    <n v="0.5"/>
    <x v="1"/>
    <n v="0.2"/>
    <n v="0.74444444444444446"/>
    <n v="0.68333333333333335"/>
    <n v="0.78064516129032258"/>
    <n v="0.9149277688603531"/>
    <n v="0"/>
    <n v="0"/>
    <n v="3.3333333333333333E-2"/>
    <n v="3.9"/>
    <n v="4.58"/>
    <n v="7"/>
    <n v="0.85152838427947597"/>
  </r>
  <r>
    <x v="37"/>
    <x v="34"/>
    <n v="9"/>
    <n v="19"/>
    <n v="21"/>
    <n v="1.43"/>
    <n v="5.21"/>
    <n v="7.85"/>
    <n v="17.66"/>
    <m/>
    <n v="3"/>
    <x v="1"/>
    <n v="0.47499999999999998"/>
    <n v="0.23333333333333334"/>
    <n v="0.7944444444444444"/>
    <n v="0.57741935483870965"/>
    <n v="0.72611464968152872"/>
    <n v="0.76443941109852775"/>
    <n v="0"/>
    <n v="0.2"/>
    <n v="3.9"/>
    <n v="5.21"/>
    <n v="7"/>
    <n v="0.74856046065259119"/>
  </r>
  <r>
    <x v="37"/>
    <x v="35"/>
    <n v="9"/>
    <n v="40"/>
    <n v="61"/>
    <n v="1.6"/>
    <n v="4.9000000000000004"/>
    <n v="6.3"/>
    <n v="15.02"/>
    <m/>
    <n v="11"/>
    <x v="1"/>
    <n v="1"/>
    <n v="0.67777777777777781"/>
    <n v="0.88888888888888895"/>
    <n v="0.67741935483870952"/>
    <n v="0.90476190476190477"/>
    <n v="0.89880159786950731"/>
    <n v="0"/>
    <n v="0.73333333333333328"/>
    <n v="3.9"/>
    <n v="4.9000000000000004"/>
    <n v="7"/>
    <n v="0.79591836734693866"/>
  </r>
  <r>
    <x v="38"/>
    <x v="36"/>
    <n v="9"/>
    <n v="1"/>
    <n v="13"/>
    <n v="1.23"/>
    <n v="4.8099999999999996"/>
    <n v="6.69"/>
    <m/>
    <m/>
    <n v="3.3"/>
    <x v="1"/>
    <n v="2.5000000000000001E-2"/>
    <n v="0.14444444444444443"/>
    <n v="0.68333333333333335"/>
    <n v="0.70645161290322589"/>
    <n v="0.85201793721973096"/>
    <n v="0"/>
    <n v="0"/>
    <n v="0.22"/>
    <n v="3.9"/>
    <n v="4.8099999999999996"/>
    <n v="7"/>
    <n v="0.81081081081081086"/>
  </r>
  <r>
    <x v="39"/>
    <x v="37"/>
    <n v="9"/>
    <n v="1"/>
    <n v="19"/>
    <n v="1.26"/>
    <n v="5.37"/>
    <n v="7.33"/>
    <m/>
    <m/>
    <n v="-7"/>
    <x v="1"/>
    <n v="2.5000000000000001E-2"/>
    <n v="0.21111111111111111"/>
    <n v="0.7"/>
    <n v="0.52580645161290318"/>
    <n v="0.77762619372442021"/>
    <n v="0"/>
    <n v="0"/>
    <n v="0"/>
    <n v="3.9"/>
    <n v="5.37"/>
    <n v="7"/>
    <n v="0.72625698324022347"/>
  </r>
  <r>
    <x v="40"/>
    <x v="38"/>
    <n v="10"/>
    <n v="0"/>
    <n v="25"/>
    <n v="1.22"/>
    <n v="4.68"/>
    <n v="6.99"/>
    <m/>
    <m/>
    <n v="0"/>
    <x v="2"/>
    <n v="0"/>
    <n v="0.27777777777777779"/>
    <n v="0.54222222222222216"/>
    <n v="0.72500000000000009"/>
    <n v="0.7868383404864091"/>
    <n v="0"/>
    <n v="0"/>
    <n v="0"/>
    <n v="3.8"/>
    <n v="4.68"/>
    <n v="7"/>
    <n v="0.81196581196581197"/>
  </r>
  <r>
    <x v="41"/>
    <x v="39"/>
    <n v="10"/>
    <n v="0"/>
    <n v="0"/>
    <n v="105"/>
    <n v="5.48"/>
    <n v="8.67"/>
    <m/>
    <m/>
    <n v="-4"/>
    <x v="2"/>
    <n v="0"/>
    <n v="0"/>
    <n v="1"/>
    <n v="0.47499999999999987"/>
    <n v="0.63437139561707034"/>
    <n v="0"/>
    <n v="0"/>
    <n v="0"/>
    <n v="3.8"/>
    <n v="5.48"/>
    <n v="7"/>
    <n v="0.6934306569343065"/>
  </r>
  <r>
    <x v="42"/>
    <x v="40"/>
    <n v="11"/>
    <n v="0"/>
    <n v="6.93"/>
    <n v="1.4"/>
    <n v="3.9"/>
    <n v="6.43"/>
    <m/>
    <m/>
    <n v="-18"/>
    <x v="2"/>
    <n v="0"/>
    <n v="7.6999999999999999E-2"/>
    <n v="0.62222222222222223"/>
    <n v="0.96875"/>
    <n v="0.85536547433903576"/>
    <n v="0"/>
    <n v="0"/>
    <n v="0"/>
    <n v="3.8"/>
    <n v="3.9"/>
    <n v="7"/>
    <n v="0.97435897435897434"/>
  </r>
  <r>
    <x v="43"/>
    <x v="41"/>
    <n v="12"/>
    <n v="10"/>
    <n v="83.5"/>
    <n v="1.67"/>
    <n v="4.3"/>
    <n v="6.01"/>
    <n v="12.7"/>
    <m/>
    <n v="2"/>
    <x v="2"/>
    <n v="0.25"/>
    <n v="0.92777777777777781"/>
    <n v="0.74222222222222223"/>
    <n v="0.84375"/>
    <n v="0.91514143094841938"/>
    <n v="0.98425196850393704"/>
    <n v="0"/>
    <n v="0.1111111111111111"/>
    <n v="3.8"/>
    <n v="4.3"/>
    <n v="7"/>
    <n v="0.88372093023255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38FFE-2C68-4A68-8956-A5D8D99AE492}" name="数据透视表1" cacheId="5" dataOnRows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1">
  <location ref="A3:B12" firstHeaderRow="1" firstDataRow="2" firstDataCol="1" rowPageCount="1" colPageCount="1"/>
  <pivotFields count="24">
    <pivotField axis="axisCol" showAll="0">
      <items count="47">
        <item h="1" x="35"/>
        <item h="1" x="27"/>
        <item h="1" x="43"/>
        <item h="1" x="3"/>
        <item h="1" x="32"/>
        <item h="1" x="19"/>
        <item h="1" x="40"/>
        <item h="1" x="4"/>
        <item h="1" x="30"/>
        <item h="1" x="34"/>
        <item h="1" x="2"/>
        <item h="1" x="28"/>
        <item h="1" x="16"/>
        <item h="1" x="31"/>
        <item h="1" x="14"/>
        <item h="1" x="42"/>
        <item h="1" x="10"/>
        <item h="1" x="36"/>
        <item h="1" x="0"/>
        <item h="1" x="41"/>
        <item h="1" x="12"/>
        <item h="1" x="8"/>
        <item h="1" x="20"/>
        <item h="1" x="39"/>
        <item h="1" x="6"/>
        <item h="1" x="5"/>
        <item h="1" x="21"/>
        <item h="1" x="38"/>
        <item h="1" x="18"/>
        <item h="1" x="9"/>
        <item h="1" x="7"/>
        <item h="1" x="1"/>
        <item h="1" m="1" x="44"/>
        <item h="1" x="22"/>
        <item h="1" x="24"/>
        <item h="1" x="25"/>
        <item h="1" m="1" x="45"/>
        <item h="1" x="23"/>
        <item h="1" x="26"/>
        <item h="1" x="13"/>
        <item h="1" x="17"/>
        <item h="1" x="33"/>
        <item h="1" x="29"/>
        <item x="15"/>
        <item h="1" x="11"/>
        <item h="1" x="3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1">
    <i>
      <x v="43"/>
    </i>
  </colItems>
  <pageFields count="1">
    <pageField fld="11" item="1" hier="-1"/>
  </pageFields>
  <dataFields count="8">
    <dataField name=" 俯卧撑 (次)标化成绩" fld="12" subtotal="average" baseField="0" baseItem="29" numFmtId="176"/>
    <dataField name=" 平板支撑 （秒）标化成绩" fld="13" subtotal="average" baseField="0" baseItem="29" numFmtId="176"/>
    <dataField name=" 立定跳远 （米）标化成绩" fld="14" subtotal="average" baseField="0" baseItem="29" numFmtId="176"/>
    <dataField name=" Pro Agility （秒）标化成绩" fld="16" subtotal="average" baseField="0" baseItem="29" numFmtId="176"/>
    <dataField name=" 柔韧性 （Cm）标化成绩" fld="19" subtotal="average" baseField="0" baseItem="29" numFmtId="176"/>
    <dataField name=" 20米加速跑 （秒）标化成绩" fld="15" subtotal="average" baseField="0" baseItem="29" numFmtId="176"/>
    <dataField name=" T-test (秒) 标化成绩" fld="17" subtotal="average" baseField="0" baseItem="29"/>
    <dataField name=" Vertical Jump （Cm）标化成绩" fld="18" subtotal="average" baseField="0" baseItem="29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C2970-026A-4839-B6E0-7DE86ACA170D}" name="数据透视表1" cacheId="5" dataOnRows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2">
  <location ref="A3:D12" firstHeaderRow="1" firstDataRow="2" firstDataCol="1" rowPageCount="1" colPageCount="1"/>
  <pivotFields count="24">
    <pivotField axis="axisCol" showAll="0">
      <items count="47">
        <item h="1" x="35"/>
        <item h="1" x="27"/>
        <item h="1" x="43"/>
        <item h="1" x="3"/>
        <item h="1" x="32"/>
        <item h="1" x="19"/>
        <item h="1" x="40"/>
        <item h="1" x="4"/>
        <item h="1" x="30"/>
        <item h="1" x="34"/>
        <item h="1" x="2"/>
        <item h="1" x="28"/>
        <item h="1" x="16"/>
        <item h="1" x="31"/>
        <item h="1" x="14"/>
        <item h="1" x="42"/>
        <item h="1" x="10"/>
        <item h="1" x="36"/>
        <item h="1" x="0"/>
        <item h="1" x="41"/>
        <item h="1" x="12"/>
        <item h="1" x="8"/>
        <item h="1" x="20"/>
        <item h="1" x="39"/>
        <item h="1" x="6"/>
        <item h="1" x="5"/>
        <item h="1" x="21"/>
        <item h="1" x="38"/>
        <item h="1" x="18"/>
        <item h="1" x="9"/>
        <item h="1" x="7"/>
        <item h="1" x="1"/>
        <item h="1" m="1" x="44"/>
        <item h="1" x="22"/>
        <item h="1" x="24"/>
        <item x="25"/>
        <item h="1" m="1" x="45"/>
        <item h="1" x="23"/>
        <item x="26"/>
        <item h="1" x="13"/>
        <item h="1" x="17"/>
        <item h="1" x="33"/>
        <item h="1" x="29"/>
        <item h="1" x="15"/>
        <item h="1" x="11"/>
        <item x="3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3">
    <i>
      <x v="35"/>
    </i>
    <i>
      <x v="38"/>
    </i>
    <i>
      <x v="45"/>
    </i>
  </colItems>
  <pageFields count="1">
    <pageField fld="11" item="2" hier="-1"/>
  </pageFields>
  <dataFields count="8">
    <dataField name=" 俯卧撑 (次)标化成绩" fld="12" subtotal="average" baseField="0" baseItem="27" numFmtId="176"/>
    <dataField name=" 平板支撑 （秒）标化成绩" fld="13" subtotal="average" baseField="0" baseItem="27" numFmtId="176"/>
    <dataField name=" 立定跳远 （米）标化成绩" fld="14" subtotal="average" baseField="0" baseItem="27" numFmtId="176"/>
    <dataField name=" Pro Agility （秒）标化成绩" fld="16" subtotal="average" baseField="0" baseItem="27" numFmtId="176"/>
    <dataField name=" 柔韧性 （Cm）标化成绩" fld="19" subtotal="average" baseField="0" baseItem="27" numFmtId="176"/>
    <dataField name=" 20米加速跑 （秒）标化成绩" fld="15" subtotal="average" baseField="0" baseItem="27" numFmtId="176"/>
    <dataField name=" T-test (秒) 标化成绩" fld="17" subtotal="average" baseField="0" baseItem="27"/>
    <dataField name=" Vertical Jump （Cm）标化成绩" fld="18" subtotal="average" baseField="0" baseItem="27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77F79-31F7-4D07-8967-E1F0640BDCE6}" name="数据透视表1" cacheId="5" dataOnRows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3">
  <location ref="A3:B12" firstHeaderRow="1" firstDataRow="2" firstDataCol="1" rowPageCount="1" colPageCount="1"/>
  <pivotFields count="24">
    <pivotField axis="axisCol" showAll="0">
      <items count="47">
        <item h="1" x="35"/>
        <item h="1" x="27"/>
        <item x="43"/>
        <item h="1" x="3"/>
        <item h="1" x="32"/>
        <item h="1" x="19"/>
        <item h="1" x="40"/>
        <item h="1" x="4"/>
        <item h="1" x="30"/>
        <item h="1" x="34"/>
        <item h="1" x="2"/>
        <item h="1" x="28"/>
        <item h="1" x="16"/>
        <item h="1" x="31"/>
        <item h="1" x="14"/>
        <item h="1" x="42"/>
        <item h="1" x="10"/>
        <item h="1" x="36"/>
        <item h="1" x="0"/>
        <item h="1" x="41"/>
        <item h="1" x="12"/>
        <item h="1" x="8"/>
        <item h="1" x="20"/>
        <item h="1" x="39"/>
        <item h="1" x="6"/>
        <item h="1" x="5"/>
        <item h="1" x="21"/>
        <item h="1" x="38"/>
        <item h="1" x="18"/>
        <item h="1" x="9"/>
        <item h="1" x="7"/>
        <item h="1" x="1"/>
        <item h="1" m="1" x="44"/>
        <item h="1" x="22"/>
        <item h="1" x="24"/>
        <item h="1" x="25"/>
        <item h="1" m="1" x="45"/>
        <item h="1" x="23"/>
        <item h="1" x="26"/>
        <item h="1" x="13"/>
        <item h="1" x="17"/>
        <item h="1" x="33"/>
        <item h="1" x="29"/>
        <item h="1" x="15"/>
        <item h="1" x="11"/>
        <item h="1" x="3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1">
    <i>
      <x v="2"/>
    </i>
  </colItems>
  <pageFields count="1">
    <pageField fld="11" item="0" hier="-1"/>
  </pageFields>
  <dataFields count="8">
    <dataField name=" 俯卧撑 (次)标化成绩" fld="12" subtotal="average" baseField="0" baseItem="15" numFmtId="176"/>
    <dataField name=" 平板支撑 （秒）标化成绩" fld="13" subtotal="average" baseField="0" baseItem="15" numFmtId="176"/>
    <dataField name=" 立定跳远 （米）标化成绩" fld="14" subtotal="average" baseField="0" baseItem="15" numFmtId="176"/>
    <dataField name=" Pro Agility （秒）标化成绩" fld="16" subtotal="average" baseField="0" baseItem="15" numFmtId="176"/>
    <dataField name=" 柔韧性 （Cm）标化成绩" fld="19" subtotal="average" baseField="0" baseItem="15" numFmtId="176"/>
    <dataField name=" 20米加速跑 （秒）标化成绩" fld="15" subtotal="average" baseField="0" baseItem="15" numFmtId="176"/>
    <dataField name=" T-test (秒) 标化成绩" fld="17" subtotal="average" baseField="0" baseItem="15"/>
    <dataField name=" Vertical Jump （Cm）标化成绩" fld="18" subtotal="average" baseField="0" baseItem="15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0430E-E3F7-41B4-9981-94A123083C19}" name="数据透视表1" cacheId="5" dataOnRows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3">
  <location ref="A3:D12" firstHeaderRow="1" firstDataRow="2" firstDataCol="1"/>
  <pivotFields count="24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1"/>
  </colFields>
  <colItems count="3">
    <i>
      <x/>
    </i>
    <i>
      <x v="1"/>
    </i>
    <i>
      <x v="2"/>
    </i>
  </colItems>
  <dataFields count="8">
    <dataField name=" 俯卧撑 (次)标化成绩" fld="12" subtotal="average" baseField="8" baseItem="2" numFmtId="176"/>
    <dataField name=" 平板支撑 （秒）标化成绩" fld="13" subtotal="average" baseField="8" baseItem="2" numFmtId="176"/>
    <dataField name=" 立定跳远 （米）标化成绩" fld="14" subtotal="average" baseField="8" baseItem="2" numFmtId="176"/>
    <dataField name=" Pro Agility （秒）标化成绩" fld="16" subtotal="average" baseField="8" baseItem="2" numFmtId="176"/>
    <dataField name=" 柔韧性 （Cm）标化成绩" fld="19" subtotal="average" baseField="8" baseItem="2" numFmtId="176"/>
    <dataField name=" 20米加速跑 （秒）标化成绩" fld="15" subtotal="average" baseField="8" baseItem="2" numFmtId="176"/>
    <dataField name=" Vertical Jump （Cm）标化成绩" fld="18" subtotal="average" baseField="10" baseItem="0"/>
    <dataField name=" T-test (秒) 标化成绩" fld="17" subtotal="average" baseField="1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F26F2-DCBC-4507-AFE4-83E5CACE17B2}" name="数据透视表1" cacheId="5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5">
  <location ref="A3:I25" firstHeaderRow="0" firstDataRow="1" firstDataCol="1" rowPageCount="1" colPageCount="1"/>
  <pivotFields count="24">
    <pivotField axis="axisRow" showAll="0" sortType="descending">
      <items count="47">
        <item x="35"/>
        <item x="27"/>
        <item x="43"/>
        <item x="3"/>
        <item x="32"/>
        <item x="19"/>
        <item x="40"/>
        <item x="4"/>
        <item x="30"/>
        <item x="34"/>
        <item x="2"/>
        <item x="28"/>
        <item x="16"/>
        <item x="31"/>
        <item x="14"/>
        <item x="42"/>
        <item x="10"/>
        <item x="36"/>
        <item x="0"/>
        <item x="41"/>
        <item x="12"/>
        <item x="8"/>
        <item x="20"/>
        <item x="39"/>
        <item x="6"/>
        <item x="5"/>
        <item x="21"/>
        <item x="38"/>
        <item x="18"/>
        <item x="9"/>
        <item x="7"/>
        <item x="1"/>
        <item m="1" x="44"/>
        <item x="22"/>
        <item x="24"/>
        <item x="25"/>
        <item m="1" x="45"/>
        <item x="23"/>
        <item x="26"/>
        <item x="13"/>
        <item x="17"/>
        <item x="33"/>
        <item x="29"/>
        <item x="15"/>
        <item x="1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0"/>
  </rowFields>
  <rowItems count="22">
    <i>
      <x v="42"/>
    </i>
    <i>
      <x v="22"/>
    </i>
    <i>
      <x v="8"/>
    </i>
    <i>
      <x v="4"/>
    </i>
    <i>
      <x v="45"/>
    </i>
    <i>
      <x v="1"/>
    </i>
    <i>
      <x v="37"/>
    </i>
    <i>
      <x v="40"/>
    </i>
    <i>
      <x/>
    </i>
    <i>
      <x v="9"/>
    </i>
    <i>
      <x v="41"/>
    </i>
    <i>
      <x v="13"/>
    </i>
    <i>
      <x v="17"/>
    </i>
    <i>
      <x v="27"/>
    </i>
    <i>
      <x v="23"/>
    </i>
    <i>
      <x v="35"/>
    </i>
    <i>
      <x v="33"/>
    </i>
    <i>
      <x v="5"/>
    </i>
    <i>
      <x v="11"/>
    </i>
    <i>
      <x v="34"/>
    </i>
    <i>
      <x v="38"/>
    </i>
    <i>
      <x v="2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1" item="2" hier="-1"/>
  </pageFields>
  <dataFields count="8">
    <dataField name="平均值项:俯卧撑 (次)标化成绩" fld="12" subtotal="average" baseField="8" baseItem="2" numFmtId="176"/>
    <dataField name="平均值项:平板支撑 （秒）标化成绩" fld="13" subtotal="average" baseField="8" baseItem="2" numFmtId="176"/>
    <dataField name="平均值项:立定跳远 （米）标化成绩" fld="14" subtotal="average" baseField="8" baseItem="2" numFmtId="176"/>
    <dataField name="平均值项:Pro Agility （秒）标化成绩" fld="16" subtotal="average" baseField="8" baseItem="2" numFmtId="176"/>
    <dataField name="平均值项:柔韧性 （Cm）标化成绩" fld="19" subtotal="average" baseField="8" baseItem="2" numFmtId="176"/>
    <dataField name="平均值项:20米加速跑 （秒）标化成绩" fld="15" subtotal="average" baseField="8" baseItem="2" numFmtId="176"/>
    <dataField name="平均值项:Vertical Jump （Cm）标化成绩" fld="18" subtotal="average" baseField="0" baseItem="4"/>
    <dataField name="平均值项:T-test (秒) 标化成绩" fld="17" subtotal="average" baseField="0" baseItem="4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6C062-5B31-4EF6-BF45-A6EEF3066A13}" name="数据透视表1" cacheId="5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 chartFormat="6">
  <location ref="A4:I6" firstHeaderRow="0" firstDataRow="1" firstDataCol="1" rowPageCount="2" colPageCount="1"/>
  <pivotFields count="24">
    <pivotField axis="axisPage" multipleItemSelectionAllowed="1" showAll="0" sortType="descending">
      <items count="47">
        <item h="1" x="35"/>
        <item h="1" x="27"/>
        <item h="1" x="43"/>
        <item h="1" x="3"/>
        <item h="1" x="32"/>
        <item h="1" x="19"/>
        <item h="1" x="40"/>
        <item h="1" x="4"/>
        <item h="1" x="30"/>
        <item h="1" x="34"/>
        <item h="1" x="2"/>
        <item h="1" x="28"/>
        <item h="1" x="16"/>
        <item h="1" x="31"/>
        <item h="1" x="14"/>
        <item h="1" x="42"/>
        <item h="1" x="10"/>
        <item h="1" x="36"/>
        <item h="1" x="0"/>
        <item h="1" x="41"/>
        <item h="1" x="12"/>
        <item h="1" x="8"/>
        <item h="1" x="20"/>
        <item h="1" x="39"/>
        <item h="1" x="6"/>
        <item h="1" x="5"/>
        <item h="1" x="21"/>
        <item h="1" x="38"/>
        <item h="1" x="18"/>
        <item h="1" x="9"/>
        <item h="1" x="7"/>
        <item h="1" x="1"/>
        <item h="1" m="1" x="44"/>
        <item h="1" x="22"/>
        <item h="1" x="24"/>
        <item h="1" x="25"/>
        <item h="1" m="1" x="45"/>
        <item h="1" x="23"/>
        <item h="1" x="26"/>
        <item h="1" x="13"/>
        <item h="1" x="17"/>
        <item h="1" x="33"/>
        <item h="1" x="29"/>
        <item h="1" x="15"/>
        <item h="1" x="1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24"/>
        <item x="19"/>
        <item x="25"/>
        <item x="20"/>
        <item x="21"/>
        <item x="22"/>
        <item m="1" x="42"/>
        <item x="23"/>
        <item x="26"/>
        <item x="27"/>
        <item x="28"/>
        <item x="29"/>
        <item x="30"/>
        <item x="31"/>
        <item x="32"/>
        <item x="33"/>
        <item x="36"/>
        <item x="37"/>
        <item x="38"/>
        <item x="39"/>
        <item x="40"/>
        <item x="41"/>
        <item x="10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numFmtId="177" showAll="0"/>
    <pivotField numFmtId="177" showAll="0"/>
  </pivotFields>
  <rowFields count="1">
    <field x="1"/>
  </rowFields>
  <rowItems count="2">
    <i>
      <x v="41"/>
    </i>
    <i>
      <x v="4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1" item="2" hier="-1"/>
    <pageField fld="0" hier="-1"/>
  </pageFields>
  <dataFields count="8">
    <dataField name="平均值项:俯卧撑 (次)标化成绩" fld="12" subtotal="average" baseField="8" baseItem="2" numFmtId="176"/>
    <dataField name="平均值项:平板支撑 （秒）标化成绩" fld="13" subtotal="average" baseField="8" baseItem="2" numFmtId="176"/>
    <dataField name="平均值项:立定跳远 （米）标化成绩" fld="14" subtotal="average" baseField="8" baseItem="2" numFmtId="176"/>
    <dataField name="平均值项:Pro Agility （秒）标化成绩" fld="16" subtotal="average" baseField="8" baseItem="2" numFmtId="176"/>
    <dataField name="平均值项:柔韧性 （Cm）标化成绩" fld="19" subtotal="average" baseField="8" baseItem="2" numFmtId="176"/>
    <dataField name="平均值项:20米加速跑 （秒）标化成绩" fld="15" subtotal="average" baseField="8" baseItem="2" numFmtId="176"/>
    <dataField name="平均值项:Vertical Jump （Cm）标化成绩" fld="18" subtotal="average" baseField="0" baseItem="4"/>
    <dataField name="平均值项:T-test (秒) 标化成绩" fld="17" subtotal="average" baseField="0" baseItem="4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姓名2" xr10:uid="{C8DE2A1E-B2CA-4B8F-99C9-5EF955CFB6A1}" sourceName="姓名">
  <pivotTables>
    <pivotTable tabId="43" name="数据透视表1"/>
  </pivotTables>
  <data>
    <tabular pivotCacheId="842196444">
      <items count="46">
        <i x="3"/>
        <i x="4"/>
        <i x="13"/>
        <i x="2"/>
        <i x="16"/>
        <i x="14"/>
        <i x="10"/>
        <i x="0"/>
        <i x="12"/>
        <i x="8"/>
        <i x="6"/>
        <i x="5"/>
        <i x="18"/>
        <i x="15" s="1"/>
        <i x="9"/>
        <i x="11"/>
        <i x="7"/>
        <i x="1"/>
        <i x="35" nd="1"/>
        <i x="22" nd="1"/>
        <i x="27" nd="1"/>
        <i x="43" nd="1"/>
        <i x="29" nd="1"/>
        <i x="32" nd="1"/>
        <i x="19" nd="1"/>
        <i x="23" nd="1"/>
        <i x="45" nd="1"/>
        <i x="40" nd="1"/>
        <i x="24" nd="1"/>
        <i x="30" nd="1"/>
        <i x="34" nd="1"/>
        <i x="33" nd="1"/>
        <i x="28" nd="1"/>
        <i x="31" nd="1"/>
        <i x="42" nd="1"/>
        <i x="36" nd="1"/>
        <i x="41" nd="1"/>
        <i x="20" nd="1"/>
        <i x="17" nd="1"/>
        <i x="39" nd="1"/>
        <i x="25" nd="1"/>
        <i x="37" nd="1"/>
        <i x="21" nd="1"/>
        <i x="38" nd="1"/>
        <i x="26" nd="1"/>
        <i x="4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所属年龄组" xr10:uid="{CBB2F7C9-99EC-401D-AFE6-CD68D4C9DC85}" sourceName="所属年龄组">
  <pivotTables>
    <pivotTable tabId="45" name="数据透视表1"/>
  </pivotTables>
  <data>
    <tabular pivotCacheId="842196444">
      <items count="3">
        <i x="2"/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姓名21" xr10:uid="{1B5A35F2-F03C-4670-ABFB-EBFA7A4014AA}" sourceName="姓名">
  <pivotTables>
    <pivotTable tabId="46" name="数据透视表1"/>
  </pivotTables>
  <data>
    <tabular pivotCacheId="842196444">
      <items count="46">
        <i x="35"/>
        <i x="22"/>
        <i x="27"/>
        <i x="29"/>
        <i x="32"/>
        <i x="19"/>
        <i x="23"/>
        <i x="24"/>
        <i x="30"/>
        <i x="34"/>
        <i x="33"/>
        <i x="28"/>
        <i x="31"/>
        <i x="36"/>
        <i x="20"/>
        <i x="17"/>
        <i x="39"/>
        <i x="25" s="1"/>
        <i x="37" s="1"/>
        <i x="21"/>
        <i x="38"/>
        <i x="26" s="1"/>
        <i x="43" nd="1"/>
        <i x="3" nd="1"/>
        <i x="45" nd="1"/>
        <i x="40" nd="1"/>
        <i x="4" nd="1"/>
        <i x="13" nd="1"/>
        <i x="2" nd="1"/>
        <i x="16" nd="1"/>
        <i x="14" nd="1"/>
        <i x="42" nd="1"/>
        <i x="10" nd="1"/>
        <i x="0" nd="1"/>
        <i x="41" nd="1"/>
        <i x="12" nd="1"/>
        <i x="8" nd="1"/>
        <i x="6" nd="1"/>
        <i x="5" nd="1"/>
        <i x="18" nd="1"/>
        <i x="15" nd="1"/>
        <i x="9" nd="1"/>
        <i x="11" nd="1"/>
        <i x="7" nd="1"/>
        <i x="44" nd="1"/>
        <i x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姓名211" xr10:uid="{D173E339-D818-4B0E-B3C6-6D3CB6E1DDED}" sourceName="姓名">
  <pivotTables>
    <pivotTable tabId="47" name="数据透视表1"/>
  </pivotTables>
  <data>
    <tabular pivotCacheId="842196444">
      <items count="46">
        <i x="43" s="1"/>
        <i x="40"/>
        <i x="42"/>
        <i x="41"/>
        <i x="35" nd="1"/>
        <i x="22" nd="1"/>
        <i x="27" nd="1"/>
        <i x="3" nd="1"/>
        <i x="29" nd="1"/>
        <i x="32" nd="1"/>
        <i x="19" nd="1"/>
        <i x="23" nd="1"/>
        <i x="45" nd="1"/>
        <i x="24" nd="1"/>
        <i x="4" nd="1"/>
        <i x="30" nd="1"/>
        <i x="13" nd="1"/>
        <i x="34" nd="1"/>
        <i x="33" nd="1"/>
        <i x="2" nd="1"/>
        <i x="28" nd="1"/>
        <i x="16" nd="1"/>
        <i x="31" nd="1"/>
        <i x="14" nd="1"/>
        <i x="10" nd="1"/>
        <i x="36" nd="1"/>
        <i x="0" nd="1"/>
        <i x="12" nd="1"/>
        <i x="8" nd="1"/>
        <i x="20" nd="1"/>
        <i x="17" nd="1"/>
        <i x="39" nd="1"/>
        <i x="25" nd="1"/>
        <i x="6" nd="1"/>
        <i x="37" nd="1"/>
        <i x="5" nd="1"/>
        <i x="21" nd="1"/>
        <i x="38" nd="1"/>
        <i x="18" nd="1"/>
        <i x="26" nd="1"/>
        <i x="15" nd="1"/>
        <i x="9" nd="1"/>
        <i x="11" nd="1"/>
        <i x="7" nd="1"/>
        <i x="44" nd="1"/>
        <i x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姓名" xr10:uid="{6A16738C-895E-4180-B418-80B6A8D1F4FA}" sourceName="姓名">
  <pivotTables>
    <pivotTable tabId="48" name="数据透视表1"/>
  </pivotTables>
  <data>
    <tabular pivotCacheId="842196444">
      <items count="46">
        <i x="35"/>
        <i x="22"/>
        <i x="27"/>
        <i x="29"/>
        <i x="32"/>
        <i x="19"/>
        <i x="23"/>
        <i x="24"/>
        <i x="30"/>
        <i x="34"/>
        <i x="33"/>
        <i x="28"/>
        <i x="31"/>
        <i x="36"/>
        <i x="20"/>
        <i x="17"/>
        <i x="39"/>
        <i x="25"/>
        <i x="37" s="1"/>
        <i x="21"/>
        <i x="38"/>
        <i x="26"/>
        <i x="43" nd="1"/>
        <i x="3" nd="1"/>
        <i x="45" nd="1"/>
        <i x="40" nd="1"/>
        <i x="4" nd="1"/>
        <i x="13" nd="1"/>
        <i x="2" nd="1"/>
        <i x="16" nd="1"/>
        <i x="14" nd="1"/>
        <i x="42" nd="1"/>
        <i x="10" nd="1"/>
        <i x="0" nd="1"/>
        <i x="41" nd="1"/>
        <i x="12" nd="1"/>
        <i x="8" nd="1"/>
        <i x="6" nd="1"/>
        <i x="5" nd="1"/>
        <i x="18" nd="1"/>
        <i x="15" nd="1"/>
        <i x="9" nd="1"/>
        <i x="11" nd="1"/>
        <i x="7" nd="1"/>
        <i x="44" nd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姓名 2" xr10:uid="{885A9EB3-F023-446D-9C04-7DAF3903D0CA}" cache="切片器_姓名2" caption="姓名" startItem="11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姓名 3" xr10:uid="{8A984A93-9925-43B8-AD40-1524BDD07DB6}" cache="切片器_姓名21" caption="姓名" startItem="2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姓名 4" xr10:uid="{40492C77-EC89-4778-962D-0F9C53FF75FD}" cache="切片器_姓名211" caption="姓名" rowHeight="2095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所属年龄组" xr10:uid="{2B46ABBB-94E9-4489-8F24-367C3C9060BC}" cache="切片器_所属年龄组" caption="所属年龄组" rowHeight="2095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姓名" xr10:uid="{918E1E0E-3BB2-4D88-9819-83EFF4CF4C94}" cache="切片器_姓名" caption="姓名" startItem="6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EFA1A-ACE7-4BFA-AC71-D7497AD1C6B3}" name="表1" displayName="表1" ref="A1:X46" totalsRowShown="0" headerRowCellStyle="常规 2" dataCellStyle="常规 2">
  <autoFilter ref="A1:X46" xr:uid="{A2FD4758-309A-43D7-803C-EAF3B62AA977}"/>
  <sortState xmlns:xlrd2="http://schemas.microsoft.com/office/spreadsheetml/2017/richdata2" ref="A2:T46">
    <sortCondition ref="C1:C46"/>
  </sortState>
  <tableColumns count="24">
    <tableColumn id="1" xr3:uid="{73CBA439-AC02-463A-B783-6494FF93E3F4}" name="姓名" dataCellStyle="常规 2"/>
    <tableColumn id="20" xr3:uid="{F2951800-C14B-49C2-BFCD-2BC700D388FB}" name="测试时间" dataCellStyle="常规 2"/>
    <tableColumn id="2" xr3:uid="{57B03E37-030C-44D7-825A-78C152988FD3}" name="年龄" dataDxfId="13" dataCellStyle="常规 2"/>
    <tableColumn id="3" xr3:uid="{0F5A9FFF-79CE-48D2-96AB-0F1AF1789B8F}" name="俯卧撑 (次)" dataCellStyle="常规 2"/>
    <tableColumn id="4" xr3:uid="{528E67CB-49D1-423E-B735-9132C21D9B9E}" name="平板支撑 （秒）" dataCellStyle="常规 2"/>
    <tableColumn id="5" xr3:uid="{130FD343-64AB-4A97-B343-33CA720606A4}" name="立定跳远 （米）" dataCellStyle="常规 2"/>
    <tableColumn id="6" xr3:uid="{2D2ECB1C-AADC-4371-AB5A-76D33A425FCA}" name="20米加速跑 （秒）" dataCellStyle="常规 2"/>
    <tableColumn id="7" xr3:uid="{06D0291E-4F06-4E64-8241-954A6358BE57}" name="Pro Agility （秒）" dataCellStyle="常规 2"/>
    <tableColumn id="17" xr3:uid="{DCE13A6F-EC28-46E4-8EEF-E9F0C46FD990}" name="T-test （秒）" dataCellStyle="常规 2"/>
    <tableColumn id="16" xr3:uid="{5E6A841F-AB6D-44BF-B004-A16C27F40301}" name="Vertical Jump （Cm）" dataCellStyle="常规 2"/>
    <tableColumn id="8" xr3:uid="{64663152-E5AE-4836-AC2E-08E1A7116F49}" name="柔韧性 （Cm）" dataCellStyle="常规 2"/>
    <tableColumn id="9" xr3:uid="{60012BC7-FF34-49F3-9C18-7EE3EDC7A144}" name="所属年龄组" dataDxfId="12" dataCellStyle="常规 2">
      <calculatedColumnFormula>VLOOKUP(表1[[#This Row],[年龄]],极值[],2,FALSE)</calculatedColumnFormula>
    </tableColumn>
    <tableColumn id="10" xr3:uid="{F5352D28-7A00-4D6A-9E1F-3F4C05E20554}" name="俯卧撑 (次)标化成绩" dataDxfId="11" dataCellStyle="常规 2">
      <calculatedColumnFormula>IF(表1[[#This Row],[俯卧撑 (次)]]=0,0,IF(表1[[#This Row],[俯卧撑 (次)]]&gt;VLOOKUP(表1[[#This Row],[年龄]],极值[],3,FALSE),1,表1[[#This Row],[俯卧撑 (次)]]/VLOOKUP(表1[[#This Row],[年龄]],极值[],3,FALSE)))</calculatedColumnFormula>
    </tableColumn>
    <tableColumn id="11" xr3:uid="{AE7CC8A4-91CE-4CFF-9F42-3349F2F8F20B}" name="平板支撑 （秒）标化成绩" dataDxfId="10" dataCellStyle="常规 2">
      <calculatedColumnFormula>IF(表1[[#This Row],[平板支撑 （秒）]]=0,0,IF(表1[[#This Row],[平板支撑 （秒）]]&gt;VLOOKUP(表1[[#This Row],[年龄]],极值[],4,FALSE),1,表1[[#This Row],[平板支撑 （秒）]]/VLOOKUP(表1[[#This Row],[年龄]],极值[],4,FALSE)))</calculatedColumnFormula>
    </tableColumn>
    <tableColumn id="12" xr3:uid="{A03BEC79-5775-4BAE-BD3E-DEB4D947380C}" name="立定跳远 （米）标化成绩" dataDxfId="9" dataCellStyle="常规 2">
      <calculatedColumnFormula>IF(表1[[#This Row],[立定跳远 （米）]]=0,0,IF(表1[[#This Row],[立定跳远 （米）]]&gt;VLOOKUP(表1[[#This Row],[年龄]],极值[],5,FALSE),1,表1[[#This Row],[立定跳远 （米）]]/VLOOKUP(表1[[#This Row],[年龄]],极值[],5,FALSE)))</calculatedColumnFormula>
    </tableColumn>
    <tableColumn id="13" xr3:uid="{83675268-FA27-499C-93F7-3254936B4599}" name="20米加速跑 （秒）标化成绩" dataDxfId="8" dataCellStyle="常规 2">
      <calculatedColumnFormula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calculatedColumnFormula>
    </tableColumn>
    <tableColumn id="14" xr3:uid="{A93BF520-5327-40D1-8D94-8546F42BA503}" name="Pro Agility （秒）标化成绩" dataDxfId="7" dataCellStyle="常规 2">
      <calculatedColumnFormula>IF(表1[[#This Row],[Pro Agility （秒）]]=0,0,IF(表1[[#This Row],[Pro Agility （秒）]]&lt;VLOOKUP(表1[[#This Row],[年龄]],极值[],7,FALSE),1,VLOOKUP(表1[[#This Row],[年龄]],极值[],7,FALSE)/表1[[#This Row],[Pro Agility （秒）]]))</calculatedColumnFormula>
    </tableColumn>
    <tableColumn id="18" xr3:uid="{FC949035-C99E-42F1-9C2B-7EECDBEEFB10}" name="T-test (秒) 标化成绩" dataDxfId="6" dataCellStyle="常规 2">
      <calculatedColumnFormula>IF(表1[[#This Row],[T-test （秒）]]=0,0,IF(表1[[#This Row],[T-test （秒）]]&lt;VLOOKUP(表1[[#This Row],[年龄]],极值[],8,FALSE),1,VLOOKUP(表1[[#This Row],[年龄]],极值[],8,FALSE)/表1[[#This Row],[T-test （秒）]]))</calculatedColumnFormula>
    </tableColumn>
    <tableColumn id="19" xr3:uid="{8418EABF-DC4A-4AAB-89F8-D1118FE4EEC1}" name="Vertical Jump （Cm）标化成绩" dataDxfId="5" dataCellStyle="常规 2">
      <calculatedColumnFormula>IF(表1[[#This Row],[Vertical Jump （Cm）]]&lt;0,0,IF(表1[[#This Row],[Vertical Jump （Cm）]]&gt;VLOOKUP(表1[[#This Row],[年龄]],极值[],9,FALSE),1,表1[[#This Row],[Vertical Jump （Cm）]]/VLOOKUP(表1[[#This Row],[年龄]],极值[],9,FALSE)))</calculatedColumnFormula>
    </tableColumn>
    <tableColumn id="15" xr3:uid="{594A89F0-7F8F-49BD-B444-6C66F5518061}" name="柔韧性 （Cm）标化成绩" dataDxfId="4" dataCellStyle="常规 2">
      <calculatedColumnFormula>IF(表1[[#This Row],[柔韧性 （Cm）]]&lt;0,0,IF(表1[[#This Row],[柔韧性 （Cm）]]&gt;VLOOKUP(表1[[#This Row],[年龄]],极值[],10,FALSE),1,表1[[#This Row],[柔韧性 （Cm）]]/VLOOKUP(表1[[#This Row],[年龄]],极值[],10,FALSE)))</calculatedColumnFormula>
    </tableColumn>
    <tableColumn id="21" xr3:uid="{FB669751-9D65-4FF3-B7A1-BCD2993A2F81}" name="20米极值" dataDxfId="3" dataCellStyle="常规 2">
      <calculatedColumnFormula>VLOOKUP(表1[[#This Row],[年龄]],极值[],6,FALSE)</calculatedColumnFormula>
    </tableColumn>
    <tableColumn id="23" xr3:uid="{9DE8C05D-64D3-425D-95A2-0681A7792696}" name="20米当前值" dataDxfId="2" dataCellStyle="常规 2">
      <calculatedColumnFormula>表1[[#This Row],[20米加速跑 （秒）]]</calculatedColumnFormula>
    </tableColumn>
    <tableColumn id="22" xr3:uid="{612A6FB0-9D03-4440-89AD-BE749D70017A}" name="20米最大值" dataDxfId="1" dataCellStyle="常规 2">
      <calculatedColumnFormula>VLOOKUP(表1[[#This Row],[年龄]],极值[],11,FALSE)</calculatedColumnFormula>
    </tableColumn>
    <tableColumn id="24" xr3:uid="{7C24F188-6BF9-4545-A426-C7F75F5DA98B}" name="20米标准成绩" dataDxfId="0" dataCellStyle="常规 2">
      <calculatedColumnFormula>表1[[#This Row],[20米极值]]/表1[[#This Row],[20米当前值]]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68E15-FC61-444E-AD52-CA155B627FE1}" name="极值" displayName="极值" ref="A1:K10" totalsRowShown="0" headerRowCellStyle="常规 2" dataCellStyle="常规 2">
  <autoFilter ref="A1:K10" xr:uid="{0E14DA9D-383F-487C-A904-D046CB561CCC}"/>
  <tableColumns count="11">
    <tableColumn id="1" xr3:uid="{942BF30C-2C8A-43E0-B011-6C384848FF6B}" name="年龄" dataCellStyle="常规 2"/>
    <tableColumn id="2" xr3:uid="{FB896219-F131-4574-AB38-3A064AAA0527}" name="年龄组" dataCellStyle="常规 2"/>
    <tableColumn id="3" xr3:uid="{19684A76-5D03-4063-8707-0D702871ECCD}" name="俯卧撑 (次)" dataCellStyle="常规 2"/>
    <tableColumn id="4" xr3:uid="{A2652C8B-2BC7-4752-9820-9FC7F9EE977F}" name="平板支撑 （秒）" dataCellStyle="常规 2"/>
    <tableColumn id="5" xr3:uid="{40C31E59-2813-4E94-8E1D-57D556F89618}" name="立定跳远 （米）" dataCellStyle="常规 2"/>
    <tableColumn id="6" xr3:uid="{2DF6CF43-EBB5-471B-B4E3-617C910867DE}" name="20米加速跑 （秒）" dataCellStyle="常规 2"/>
    <tableColumn id="7" xr3:uid="{4FA61995-FDDB-460F-98ED-C9272BBC9D94}" name="Pro Agility （秒）" dataCellStyle="常规 2"/>
    <tableColumn id="10" xr3:uid="{F00F0639-6195-478C-A7AC-70432967C51B}" name="T-test （ 秒）" dataCellStyle="常规 2"/>
    <tableColumn id="9" xr3:uid="{89BFA0FA-3D82-4E19-938D-4BF5DDB96E06}" name="Vertical Jump （Cm）" dataCellStyle="常规 2"/>
    <tableColumn id="8" xr3:uid="{A0D04C9F-8E9F-412D-AF28-FF914415092C}" name="柔韧性 （Cm）" dataCellStyle="常规 2"/>
    <tableColumn id="11" xr3:uid="{64FA528C-934D-47E5-BC87-53C4A44957FF}" name="20米加速跑最大值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756E-CBD0-4C16-A0AD-40B9B5E0D24A}">
  <dimension ref="A1:B12"/>
  <sheetViews>
    <sheetView topLeftCell="E1" workbookViewId="0">
      <selection activeCell="A10" sqref="A10"/>
    </sheetView>
  </sheetViews>
  <sheetFormatPr defaultColWidth="8.77734375" defaultRowHeight="13.8" x14ac:dyDescent="0.25"/>
  <cols>
    <col min="1" max="1" width="30.88671875" bestFit="1" customWidth="1"/>
    <col min="2" max="2" width="9.77734375" bestFit="1" customWidth="1"/>
    <col min="3" max="3" width="6.6640625" bestFit="1" customWidth="1"/>
    <col min="4" max="4" width="5.33203125" bestFit="1" customWidth="1"/>
    <col min="5" max="5" width="26.33203125" bestFit="1" customWidth="1"/>
    <col min="6" max="6" width="23.33203125" bestFit="1" customWidth="1"/>
    <col min="7" max="7" width="25.44140625" bestFit="1" customWidth="1"/>
    <col min="8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1" spans="1:2" x14ac:dyDescent="0.25">
      <c r="A1" s="7" t="s">
        <v>65</v>
      </c>
      <c r="B1" t="s">
        <v>42</v>
      </c>
    </row>
    <row r="3" spans="1:2" x14ac:dyDescent="0.25">
      <c r="B3" s="7" t="s">
        <v>52</v>
      </c>
    </row>
    <row r="4" spans="1:2" x14ac:dyDescent="0.25">
      <c r="A4" s="7" t="s">
        <v>58</v>
      </c>
      <c r="B4" t="s">
        <v>96</v>
      </c>
    </row>
    <row r="5" spans="1:2" x14ac:dyDescent="0.25">
      <c r="A5" s="8" t="s">
        <v>53</v>
      </c>
      <c r="B5" s="1">
        <v>0</v>
      </c>
    </row>
    <row r="6" spans="1:2" x14ac:dyDescent="0.25">
      <c r="A6" s="8" t="s">
        <v>54</v>
      </c>
      <c r="B6" s="1">
        <v>0</v>
      </c>
    </row>
    <row r="7" spans="1:2" x14ac:dyDescent="0.25">
      <c r="A7" s="8" t="s">
        <v>55</v>
      </c>
      <c r="B7" s="1">
        <v>0.73076923076923073</v>
      </c>
    </row>
    <row r="8" spans="1:2" x14ac:dyDescent="0.25">
      <c r="A8" s="8" t="s">
        <v>56</v>
      </c>
      <c r="B8" s="1">
        <v>0.87898089171974536</v>
      </c>
    </row>
    <row r="9" spans="1:2" x14ac:dyDescent="0.25">
      <c r="A9" s="8" t="s">
        <v>57</v>
      </c>
      <c r="B9" s="1">
        <v>0</v>
      </c>
    </row>
    <row r="10" spans="1:2" x14ac:dyDescent="0.25">
      <c r="A10" s="8" t="s">
        <v>67</v>
      </c>
      <c r="B10" s="1">
        <v>0.67307692307692313</v>
      </c>
    </row>
    <row r="11" spans="1:2" x14ac:dyDescent="0.25">
      <c r="A11" s="8" t="s">
        <v>84</v>
      </c>
      <c r="B11" s="16">
        <v>0</v>
      </c>
    </row>
    <row r="12" spans="1:2" x14ac:dyDescent="0.25">
      <c r="A12" s="8" t="s">
        <v>85</v>
      </c>
      <c r="B12" s="16">
        <v>0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7625-E9F2-4E19-8534-B350042F0011}">
  <dimension ref="A1:D12"/>
  <sheetViews>
    <sheetView zoomScale="145" zoomScaleNormal="145" workbookViewId="0">
      <selection activeCell="I23" sqref="I23"/>
    </sheetView>
  </sheetViews>
  <sheetFormatPr defaultColWidth="8.77734375" defaultRowHeight="13.8" x14ac:dyDescent="0.25"/>
  <cols>
    <col min="1" max="1" width="31" bestFit="1" customWidth="1"/>
    <col min="2" max="2" width="13.21875" bestFit="1" customWidth="1"/>
    <col min="3" max="3" width="7.5546875" bestFit="1" customWidth="1"/>
    <col min="4" max="4" width="13.21875" bestFit="1" customWidth="1"/>
    <col min="5" max="6" width="5.109375" bestFit="1" customWidth="1"/>
    <col min="7" max="7" width="6.44140625" bestFit="1" customWidth="1"/>
    <col min="8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1" spans="1:4" x14ac:dyDescent="0.25">
      <c r="A1" s="7" t="s">
        <v>65</v>
      </c>
      <c r="B1" t="s">
        <v>43</v>
      </c>
    </row>
    <row r="3" spans="1:4" x14ac:dyDescent="0.25">
      <c r="B3" s="7" t="s">
        <v>52</v>
      </c>
    </row>
    <row r="4" spans="1:4" x14ac:dyDescent="0.25">
      <c r="A4" s="7" t="s">
        <v>58</v>
      </c>
      <c r="B4" t="s">
        <v>102</v>
      </c>
      <c r="C4" t="s">
        <v>105</v>
      </c>
      <c r="D4" t="s">
        <v>98</v>
      </c>
    </row>
    <row r="5" spans="1:4" x14ac:dyDescent="0.25">
      <c r="A5" s="8" t="s">
        <v>53</v>
      </c>
      <c r="B5" s="1">
        <v>0</v>
      </c>
      <c r="C5" s="1">
        <v>0</v>
      </c>
      <c r="D5" s="1">
        <v>0.73750000000000004</v>
      </c>
    </row>
    <row r="6" spans="1:4" x14ac:dyDescent="0.25">
      <c r="A6" s="8" t="s">
        <v>54</v>
      </c>
      <c r="B6" s="1">
        <v>0.3</v>
      </c>
      <c r="C6" s="1">
        <v>0</v>
      </c>
      <c r="D6" s="1">
        <v>0.4555555555555556</v>
      </c>
    </row>
    <row r="7" spans="1:4" x14ac:dyDescent="0.25">
      <c r="A7" s="8" t="s">
        <v>55</v>
      </c>
      <c r="B7" s="1">
        <v>0.66666666666666663</v>
      </c>
      <c r="C7" s="1">
        <v>0.49444444444444446</v>
      </c>
      <c r="D7" s="1">
        <v>0.84166666666666667</v>
      </c>
    </row>
    <row r="8" spans="1:4" x14ac:dyDescent="0.25">
      <c r="A8" s="8" t="s">
        <v>56</v>
      </c>
      <c r="B8" s="1">
        <v>0.70544554455445541</v>
      </c>
      <c r="C8" s="1">
        <v>0.58044806517311609</v>
      </c>
      <c r="D8" s="1">
        <v>0.8154382772217168</v>
      </c>
    </row>
    <row r="9" spans="1:4" x14ac:dyDescent="0.25">
      <c r="A9" s="8" t="s">
        <v>57</v>
      </c>
      <c r="B9" s="1">
        <v>0.73333333333333328</v>
      </c>
      <c r="C9" s="1">
        <v>0</v>
      </c>
      <c r="D9" s="1">
        <v>0.46666666666666667</v>
      </c>
    </row>
    <row r="10" spans="1:4" x14ac:dyDescent="0.25">
      <c r="A10" s="8" t="s">
        <v>67</v>
      </c>
      <c r="B10" s="1">
        <v>0.61935483870967745</v>
      </c>
      <c r="C10" s="1">
        <v>0.13225806451612909</v>
      </c>
      <c r="D10" s="1">
        <v>0.62741935483870959</v>
      </c>
    </row>
    <row r="11" spans="1:4" x14ac:dyDescent="0.25">
      <c r="A11" s="8" t="s">
        <v>84</v>
      </c>
      <c r="B11" s="16">
        <v>0.66831683168316836</v>
      </c>
      <c r="C11" s="16">
        <v>0</v>
      </c>
      <c r="D11" s="16">
        <v>0.83162050448401748</v>
      </c>
    </row>
    <row r="12" spans="1:4" x14ac:dyDescent="0.25">
      <c r="A12" s="8" t="s">
        <v>85</v>
      </c>
      <c r="B12" s="16">
        <v>0</v>
      </c>
      <c r="C12" s="16">
        <v>0</v>
      </c>
      <c r="D12" s="16">
        <v>0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B760-254D-45D6-BE75-CAFA0BA16C31}">
  <dimension ref="A1:B12"/>
  <sheetViews>
    <sheetView workbookViewId="0">
      <selection activeCell="B8" sqref="B8"/>
    </sheetView>
  </sheetViews>
  <sheetFormatPr defaultColWidth="8.77734375" defaultRowHeight="13.8" x14ac:dyDescent="0.25"/>
  <cols>
    <col min="1" max="1" width="30.88671875" bestFit="1" customWidth="1"/>
    <col min="2" max="2" width="12.77734375" bestFit="1" customWidth="1"/>
    <col min="3" max="3" width="7.44140625" bestFit="1" customWidth="1"/>
    <col min="4" max="4" width="13.44140625" bestFit="1" customWidth="1"/>
    <col min="5" max="5" width="6.44140625" bestFit="1" customWidth="1"/>
    <col min="6" max="6" width="23.33203125" bestFit="1" customWidth="1"/>
    <col min="7" max="7" width="25.44140625" bestFit="1" customWidth="1"/>
    <col min="8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1" spans="1:2" x14ac:dyDescent="0.25">
      <c r="A1" s="7" t="s">
        <v>65</v>
      </c>
      <c r="B1" t="s">
        <v>44</v>
      </c>
    </row>
    <row r="3" spans="1:2" x14ac:dyDescent="0.25">
      <c r="B3" s="7" t="s">
        <v>52</v>
      </c>
    </row>
    <row r="4" spans="1:2" x14ac:dyDescent="0.25">
      <c r="A4" s="7" t="s">
        <v>58</v>
      </c>
      <c r="B4" t="s">
        <v>14</v>
      </c>
    </row>
    <row r="5" spans="1:2" x14ac:dyDescent="0.25">
      <c r="A5" s="8" t="s">
        <v>53</v>
      </c>
      <c r="B5" s="1">
        <v>0.25</v>
      </c>
    </row>
    <row r="6" spans="1:2" x14ac:dyDescent="0.25">
      <c r="A6" s="8" t="s">
        <v>54</v>
      </c>
      <c r="B6" s="1">
        <v>0.92777777777777781</v>
      </c>
    </row>
    <row r="7" spans="1:2" x14ac:dyDescent="0.25">
      <c r="A7" s="8" t="s">
        <v>55</v>
      </c>
      <c r="B7" s="1">
        <v>0.74222222222222223</v>
      </c>
    </row>
    <row r="8" spans="1:2" x14ac:dyDescent="0.25">
      <c r="A8" s="8" t="s">
        <v>56</v>
      </c>
      <c r="B8" s="1">
        <v>0.91514143094841938</v>
      </c>
    </row>
    <row r="9" spans="1:2" x14ac:dyDescent="0.25">
      <c r="A9" s="8" t="s">
        <v>57</v>
      </c>
      <c r="B9" s="1">
        <v>0.1111111111111111</v>
      </c>
    </row>
    <row r="10" spans="1:2" x14ac:dyDescent="0.25">
      <c r="A10" s="8" t="s">
        <v>67</v>
      </c>
      <c r="B10" s="1">
        <v>0.84375</v>
      </c>
    </row>
    <row r="11" spans="1:2" x14ac:dyDescent="0.25">
      <c r="A11" s="8" t="s">
        <v>84</v>
      </c>
      <c r="B11" s="16">
        <v>0.98425196850393704</v>
      </c>
    </row>
    <row r="12" spans="1:2" x14ac:dyDescent="0.25">
      <c r="A12" s="8" t="s">
        <v>85</v>
      </c>
      <c r="B12" s="16">
        <v>0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D861-6445-45EA-8DE4-F5933852D1CF}">
  <dimension ref="A3:D12"/>
  <sheetViews>
    <sheetView topLeftCell="A8" workbookViewId="0">
      <selection activeCell="B11" sqref="B11"/>
    </sheetView>
  </sheetViews>
  <sheetFormatPr defaultColWidth="8.77734375" defaultRowHeight="13.8" x14ac:dyDescent="0.25"/>
  <cols>
    <col min="1" max="1" width="30.88671875" bestFit="1" customWidth="1"/>
    <col min="2" max="4" width="12.77734375" bestFit="1" customWidth="1"/>
    <col min="5" max="5" width="26.33203125" bestFit="1" customWidth="1"/>
    <col min="6" max="6" width="23.33203125" bestFit="1" customWidth="1"/>
    <col min="7" max="7" width="25.44140625" bestFit="1" customWidth="1"/>
    <col min="8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3" spans="1:4" x14ac:dyDescent="0.25">
      <c r="B3" s="7" t="s">
        <v>52</v>
      </c>
    </row>
    <row r="4" spans="1:4" x14ac:dyDescent="0.25">
      <c r="A4" s="7" t="s">
        <v>58</v>
      </c>
      <c r="B4" t="s">
        <v>44</v>
      </c>
      <c r="C4" t="s">
        <v>42</v>
      </c>
      <c r="D4" t="s">
        <v>43</v>
      </c>
    </row>
    <row r="5" spans="1:4" x14ac:dyDescent="0.25">
      <c r="A5" s="8" t="s">
        <v>53</v>
      </c>
      <c r="B5" s="1">
        <v>6.25E-2</v>
      </c>
      <c r="C5" s="1">
        <v>0.21759259259259262</v>
      </c>
      <c r="D5" s="1">
        <v>0.32862318840579713</v>
      </c>
    </row>
    <row r="6" spans="1:4" x14ac:dyDescent="0.25">
      <c r="A6" s="8" t="s">
        <v>54</v>
      </c>
      <c r="B6" s="1">
        <v>0.32063888888888892</v>
      </c>
      <c r="C6" s="1">
        <v>0.25930555555555551</v>
      </c>
      <c r="D6" s="1">
        <v>0.49199033816425103</v>
      </c>
    </row>
    <row r="7" spans="1:4" x14ac:dyDescent="0.25">
      <c r="A7" s="8" t="s">
        <v>55</v>
      </c>
      <c r="B7" s="1">
        <v>0.72666666666666668</v>
      </c>
      <c r="C7" s="1">
        <v>0.76538461538461533</v>
      </c>
      <c r="D7" s="1">
        <v>0.73768115942028989</v>
      </c>
    </row>
    <row r="8" spans="1:4" x14ac:dyDescent="0.25">
      <c r="A8" s="8" t="s">
        <v>56</v>
      </c>
      <c r="B8" s="1">
        <v>0.79792916034773365</v>
      </c>
      <c r="C8" s="1">
        <v>0.80350099587513546</v>
      </c>
      <c r="D8" s="1">
        <v>0.81646985602845723</v>
      </c>
    </row>
    <row r="9" spans="1:4" x14ac:dyDescent="0.25">
      <c r="A9" s="8" t="s">
        <v>57</v>
      </c>
      <c r="B9" s="1">
        <v>2.7777777777777776E-2</v>
      </c>
      <c r="C9" s="1">
        <v>0.26481481481481484</v>
      </c>
      <c r="D9" s="1">
        <v>0.42660869565217391</v>
      </c>
    </row>
    <row r="10" spans="1:4" x14ac:dyDescent="0.25">
      <c r="A10" s="8" t="s">
        <v>67</v>
      </c>
      <c r="B10" s="1">
        <v>0.75312500000000004</v>
      </c>
      <c r="C10" s="1">
        <v>0.5819444444444446</v>
      </c>
      <c r="D10" s="1">
        <v>0.65652173913043488</v>
      </c>
    </row>
    <row r="11" spans="1:4" x14ac:dyDescent="0.25">
      <c r="A11" s="8" t="s">
        <v>85</v>
      </c>
      <c r="B11" s="16">
        <v>0</v>
      </c>
      <c r="C11" s="16">
        <v>0</v>
      </c>
      <c r="D11" s="16">
        <v>4.1501976284584984E-2</v>
      </c>
    </row>
    <row r="12" spans="1:4" x14ac:dyDescent="0.25">
      <c r="A12" s="8" t="s">
        <v>84</v>
      </c>
      <c r="B12" s="16">
        <v>0.24606299212598426</v>
      </c>
      <c r="C12" s="16">
        <v>0.16215095534756785</v>
      </c>
      <c r="D12" s="16">
        <v>0.31497893727357085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010F-73B7-4B5C-B8FB-B93AF7209FEB}">
  <dimension ref="A1:I25"/>
  <sheetViews>
    <sheetView topLeftCell="A4" workbookViewId="0">
      <selection activeCell="G37" sqref="G37"/>
    </sheetView>
  </sheetViews>
  <sheetFormatPr defaultColWidth="8.77734375" defaultRowHeight="13.8" x14ac:dyDescent="0.25"/>
  <cols>
    <col min="1" max="1" width="12.88671875" bestFit="1" customWidth="1"/>
    <col min="2" max="2" width="29.6640625" bestFit="1" customWidth="1"/>
    <col min="3" max="4" width="34.77734375" bestFit="1" customWidth="1"/>
    <col min="5" max="5" width="36.6640625" bestFit="1" customWidth="1"/>
    <col min="6" max="6" width="33.6640625" bestFit="1" customWidth="1"/>
    <col min="7" max="7" width="37.21875" bestFit="1" customWidth="1"/>
    <col min="8" max="8" width="40.77734375" bestFit="1" customWidth="1"/>
    <col min="9" max="9" width="29.88671875" bestFit="1" customWidth="1"/>
    <col min="10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1" spans="1:9" x14ac:dyDescent="0.25">
      <c r="A1" s="7" t="s">
        <v>65</v>
      </c>
      <c r="B1" t="s">
        <v>43</v>
      </c>
    </row>
    <row r="3" spans="1:9" x14ac:dyDescent="0.25">
      <c r="A3" s="7" t="s">
        <v>66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82</v>
      </c>
      <c r="I3" t="s">
        <v>83</v>
      </c>
    </row>
    <row r="4" spans="1:9" x14ac:dyDescent="0.25">
      <c r="A4" s="8" t="s">
        <v>99</v>
      </c>
      <c r="B4" s="1">
        <v>0.8666666666666667</v>
      </c>
      <c r="C4" s="1">
        <v>0.85555555555555551</v>
      </c>
      <c r="D4" s="1">
        <v>0.72222222222222221</v>
      </c>
      <c r="E4" s="1">
        <v>0.935960591133005</v>
      </c>
      <c r="F4" s="1">
        <v>0</v>
      </c>
      <c r="G4" s="1">
        <v>0.87419354838709673</v>
      </c>
      <c r="H4" s="16">
        <v>0.4</v>
      </c>
      <c r="I4" s="16">
        <v>0.87209302325581395</v>
      </c>
    </row>
    <row r="5" spans="1:9" x14ac:dyDescent="0.25">
      <c r="A5" s="8" t="s">
        <v>9</v>
      </c>
      <c r="B5" s="1">
        <v>0.8</v>
      </c>
      <c r="C5" s="1">
        <v>0</v>
      </c>
      <c r="D5" s="1">
        <v>0.77777777777777768</v>
      </c>
      <c r="E5" s="1">
        <v>0.84821428571428581</v>
      </c>
      <c r="F5" s="1">
        <v>0.14666666666666667</v>
      </c>
      <c r="G5" s="1">
        <v>0.67741935483870952</v>
      </c>
      <c r="H5" s="16">
        <v>0</v>
      </c>
      <c r="I5" s="16">
        <v>0.89581950895819507</v>
      </c>
    </row>
    <row r="6" spans="1:9" x14ac:dyDescent="0.25">
      <c r="A6" s="8" t="s">
        <v>19</v>
      </c>
      <c r="B6" s="1">
        <v>0.8</v>
      </c>
      <c r="C6" s="1">
        <v>1</v>
      </c>
      <c r="D6" s="1">
        <v>0.69444444444444442</v>
      </c>
      <c r="E6" s="1">
        <v>0.80394922425952053</v>
      </c>
      <c r="F6" s="1">
        <v>0.53999999999999992</v>
      </c>
      <c r="G6" s="1">
        <v>0.64516129032258063</v>
      </c>
      <c r="H6" s="16">
        <v>0</v>
      </c>
      <c r="I6" s="16">
        <v>0.71884984025559107</v>
      </c>
    </row>
    <row r="7" spans="1:9" x14ac:dyDescent="0.25">
      <c r="A7" s="8" t="s">
        <v>6</v>
      </c>
      <c r="B7" s="1">
        <v>0.8</v>
      </c>
      <c r="C7" s="1">
        <v>0.77777777777777779</v>
      </c>
      <c r="D7" s="1">
        <v>0.77777777777777768</v>
      </c>
      <c r="E7" s="1">
        <v>0.82369942196531798</v>
      </c>
      <c r="F7" s="1">
        <v>0.85333333333333339</v>
      </c>
      <c r="G7" s="1">
        <v>0.82258064516129026</v>
      </c>
      <c r="H7" s="16">
        <v>0</v>
      </c>
      <c r="I7" s="16">
        <v>0</v>
      </c>
    </row>
    <row r="8" spans="1:9" x14ac:dyDescent="0.25">
      <c r="A8" s="8" t="s">
        <v>98</v>
      </c>
      <c r="B8" s="1">
        <v>0.73750000000000004</v>
      </c>
      <c r="C8" s="1">
        <v>0.4555555555555556</v>
      </c>
      <c r="D8" s="1">
        <v>0.84166666666666667</v>
      </c>
      <c r="E8" s="1">
        <v>0.8154382772217168</v>
      </c>
      <c r="F8" s="1">
        <v>0.46666666666666667</v>
      </c>
      <c r="G8" s="1">
        <v>0.62741935483870959</v>
      </c>
      <c r="H8" s="16">
        <v>0</v>
      </c>
      <c r="I8" s="16">
        <v>0.83162050448401748</v>
      </c>
    </row>
    <row r="9" spans="1:9" x14ac:dyDescent="0.25">
      <c r="A9" s="8" t="s">
        <v>7</v>
      </c>
      <c r="B9" s="1">
        <v>0.73333333333333328</v>
      </c>
      <c r="C9" s="1">
        <v>0.7</v>
      </c>
      <c r="D9" s="1">
        <v>0.88888888888888895</v>
      </c>
      <c r="E9" s="1">
        <v>0.935960591133005</v>
      </c>
      <c r="F9" s="1">
        <v>0.95333333333333337</v>
      </c>
      <c r="G9" s="1">
        <v>0.90967741935483881</v>
      </c>
      <c r="H9" s="16">
        <v>0</v>
      </c>
      <c r="I9" s="16">
        <v>0</v>
      </c>
    </row>
    <row r="10" spans="1:9" x14ac:dyDescent="0.25">
      <c r="A10" s="8" t="s">
        <v>88</v>
      </c>
      <c r="B10" s="1">
        <v>0.53333333333333333</v>
      </c>
      <c r="C10" s="1">
        <v>0.50122222222222224</v>
      </c>
      <c r="D10" s="1">
        <v>0.83333333333333326</v>
      </c>
      <c r="E10" s="1">
        <v>0.81545064377682408</v>
      </c>
      <c r="F10" s="1">
        <v>0.6</v>
      </c>
      <c r="G10" s="1">
        <v>0.38709677419354849</v>
      </c>
      <c r="H10" s="16">
        <v>0</v>
      </c>
      <c r="I10" s="16">
        <v>0</v>
      </c>
    </row>
    <row r="11" spans="1:9" x14ac:dyDescent="0.25">
      <c r="A11" s="8" t="s">
        <v>101</v>
      </c>
      <c r="B11" s="1">
        <v>0.4</v>
      </c>
      <c r="C11" s="1">
        <v>0.9</v>
      </c>
      <c r="D11" s="1">
        <v>0.71111111111111114</v>
      </c>
      <c r="E11" s="1">
        <v>0.82132564841498557</v>
      </c>
      <c r="F11" s="1">
        <v>0.5053333333333333</v>
      </c>
      <c r="G11" s="1">
        <v>0.61935483870967745</v>
      </c>
      <c r="H11" s="16">
        <v>0.55454545454545456</v>
      </c>
      <c r="I11" s="16">
        <v>0.76443941109852775</v>
      </c>
    </row>
    <row r="12" spans="1:9" x14ac:dyDescent="0.25">
      <c r="A12" s="8" t="s">
        <v>3</v>
      </c>
      <c r="B12" s="1">
        <v>0.3</v>
      </c>
      <c r="C12" s="1">
        <v>0.66666666666666663</v>
      </c>
      <c r="D12" s="1">
        <v>0.86111111111111116</v>
      </c>
      <c r="E12" s="1">
        <v>0.98445595854922285</v>
      </c>
      <c r="F12" s="1">
        <v>0.5066666666666666</v>
      </c>
      <c r="G12" s="1">
        <v>0.97419354838709671</v>
      </c>
      <c r="H12" s="16">
        <v>0</v>
      </c>
      <c r="I12" s="16">
        <v>0.86151882578174854</v>
      </c>
    </row>
    <row r="13" spans="1:9" x14ac:dyDescent="0.25">
      <c r="A13" s="8" t="s">
        <v>2</v>
      </c>
      <c r="B13" s="1">
        <v>0.2</v>
      </c>
      <c r="C13" s="1">
        <v>0.35555555555555557</v>
      </c>
      <c r="D13" s="1">
        <v>0.84444444444444444</v>
      </c>
      <c r="E13" s="1">
        <v>0.96365173288250217</v>
      </c>
      <c r="F13" s="1">
        <v>0.18000000000000002</v>
      </c>
      <c r="G13" s="1">
        <v>0.82580645161290311</v>
      </c>
      <c r="H13" s="16">
        <v>0</v>
      </c>
      <c r="I13" s="16">
        <v>0</v>
      </c>
    </row>
    <row r="14" spans="1:9" x14ac:dyDescent="0.25">
      <c r="A14" s="8" t="s">
        <v>100</v>
      </c>
      <c r="B14" s="1">
        <v>0.2</v>
      </c>
      <c r="C14" s="1">
        <v>0.57777777777777772</v>
      </c>
      <c r="D14" s="1">
        <v>0.88888888888888895</v>
      </c>
      <c r="E14" s="1">
        <v>0.85843373493975905</v>
      </c>
      <c r="F14" s="1">
        <v>0.93333333333333335</v>
      </c>
      <c r="G14" s="1">
        <v>0.95483870967741935</v>
      </c>
      <c r="H14" s="16">
        <v>0</v>
      </c>
      <c r="I14" s="16">
        <v>0.80023710729104913</v>
      </c>
    </row>
    <row r="15" spans="1:9" x14ac:dyDescent="0.25">
      <c r="A15" s="8" t="s">
        <v>24</v>
      </c>
      <c r="B15" s="1">
        <v>0.2</v>
      </c>
      <c r="C15" s="1">
        <v>0.57777777777777772</v>
      </c>
      <c r="D15" s="1">
        <v>0.81111111111111112</v>
      </c>
      <c r="E15" s="1">
        <v>0.82014388489208634</v>
      </c>
      <c r="F15" s="1">
        <v>0.93333333333333335</v>
      </c>
      <c r="G15" s="1">
        <v>0.7290322580645161</v>
      </c>
      <c r="H15" s="16">
        <v>0</v>
      </c>
      <c r="I15" s="16">
        <v>0</v>
      </c>
    </row>
    <row r="16" spans="1:9" x14ac:dyDescent="0.25">
      <c r="A16" s="8" t="s">
        <v>4</v>
      </c>
      <c r="B16" s="1">
        <v>0.2</v>
      </c>
      <c r="C16" s="1">
        <v>0.74444444444444446</v>
      </c>
      <c r="D16" s="1">
        <v>0.68333333333333335</v>
      </c>
      <c r="E16" s="1">
        <v>0.9149277688603531</v>
      </c>
      <c r="F16" s="1">
        <v>3.3333333333333333E-2</v>
      </c>
      <c r="G16" s="1">
        <v>0.78064516129032258</v>
      </c>
      <c r="H16" s="16">
        <v>0</v>
      </c>
      <c r="I16" s="16">
        <v>0</v>
      </c>
    </row>
    <row r="17" spans="1:9" x14ac:dyDescent="0.25">
      <c r="A17" s="8" t="s">
        <v>13</v>
      </c>
      <c r="B17" s="1">
        <v>2.5000000000000001E-2</v>
      </c>
      <c r="C17" s="1">
        <v>0.14444444444444443</v>
      </c>
      <c r="D17" s="1">
        <v>0.68333333333333335</v>
      </c>
      <c r="E17" s="1">
        <v>0.85201793721973096</v>
      </c>
      <c r="F17" s="1">
        <v>0.22</v>
      </c>
      <c r="G17" s="1">
        <v>0.70645161290322589</v>
      </c>
      <c r="H17" s="16">
        <v>0</v>
      </c>
      <c r="I17" s="16">
        <v>0</v>
      </c>
    </row>
    <row r="18" spans="1:9" x14ac:dyDescent="0.25">
      <c r="A18" s="8" t="s">
        <v>28</v>
      </c>
      <c r="B18" s="1">
        <v>2.5000000000000001E-2</v>
      </c>
      <c r="C18" s="1">
        <v>0.21111111111111111</v>
      </c>
      <c r="D18" s="1">
        <v>0.7</v>
      </c>
      <c r="E18" s="1">
        <v>0.77762619372442021</v>
      </c>
      <c r="F18" s="1">
        <v>0</v>
      </c>
      <c r="G18" s="1">
        <v>0.52580645161290318</v>
      </c>
      <c r="H18" s="16">
        <v>0</v>
      </c>
      <c r="I18" s="16">
        <v>0</v>
      </c>
    </row>
    <row r="19" spans="1:9" x14ac:dyDescent="0.25">
      <c r="A19" s="8" t="s">
        <v>102</v>
      </c>
      <c r="B19" s="1">
        <v>0</v>
      </c>
      <c r="C19" s="1">
        <v>0.3</v>
      </c>
      <c r="D19" s="1">
        <v>0.66666666666666663</v>
      </c>
      <c r="E19" s="1">
        <v>0.70544554455445541</v>
      </c>
      <c r="F19" s="1">
        <v>0.73333333333333328</v>
      </c>
      <c r="G19" s="1">
        <v>0.61935483870967745</v>
      </c>
      <c r="H19" s="16">
        <v>0</v>
      </c>
      <c r="I19" s="16">
        <v>0.66831683168316836</v>
      </c>
    </row>
    <row r="20" spans="1:9" x14ac:dyDescent="0.25">
      <c r="A20" s="8" t="s">
        <v>103</v>
      </c>
      <c r="B20" s="1">
        <v>0</v>
      </c>
      <c r="C20" s="1">
        <v>0.23333333333333334</v>
      </c>
      <c r="D20" s="1">
        <v>0.77777777777777768</v>
      </c>
      <c r="E20" s="1">
        <v>0.7233502538071066</v>
      </c>
      <c r="F20" s="1">
        <v>0</v>
      </c>
      <c r="G20" s="1">
        <v>0.42580645161290331</v>
      </c>
      <c r="H20" s="16">
        <v>0</v>
      </c>
      <c r="I20" s="16">
        <v>0</v>
      </c>
    </row>
    <row r="21" spans="1:9" x14ac:dyDescent="0.25">
      <c r="A21" s="8" t="s">
        <v>5</v>
      </c>
      <c r="B21" s="1">
        <v>0</v>
      </c>
      <c r="C21" s="1">
        <v>0.67777777777777781</v>
      </c>
      <c r="D21" s="1">
        <v>0.59444444444444444</v>
      </c>
      <c r="E21" s="1">
        <v>0.81312410841654781</v>
      </c>
      <c r="F21" s="1">
        <v>0.32</v>
      </c>
      <c r="G21" s="1">
        <v>0.67419354838709666</v>
      </c>
      <c r="H21" s="16">
        <v>0</v>
      </c>
      <c r="I21" s="16">
        <v>0</v>
      </c>
    </row>
    <row r="22" spans="1:9" x14ac:dyDescent="0.25">
      <c r="A22" s="8" t="s">
        <v>11</v>
      </c>
      <c r="B22" s="1">
        <v>0</v>
      </c>
      <c r="C22" s="1">
        <v>0.85555555555555551</v>
      </c>
      <c r="D22" s="1">
        <v>0.58888888888888891</v>
      </c>
      <c r="E22" s="1">
        <v>0.72060682680151711</v>
      </c>
      <c r="F22" s="1">
        <v>0.88666666666666671</v>
      </c>
      <c r="G22" s="1">
        <v>0.69032258064516117</v>
      </c>
      <c r="H22" s="16">
        <v>0</v>
      </c>
      <c r="I22" s="16">
        <v>0</v>
      </c>
    </row>
    <row r="23" spans="1:9" x14ac:dyDescent="0.25">
      <c r="A23" s="8" t="s">
        <v>104</v>
      </c>
      <c r="B23" s="1">
        <v>0</v>
      </c>
      <c r="C23" s="1">
        <v>0.32566666666666666</v>
      </c>
      <c r="D23" s="1">
        <v>0.75</v>
      </c>
      <c r="E23" s="1">
        <v>0.73929961089494167</v>
      </c>
      <c r="F23" s="1">
        <v>0.53333333333333333</v>
      </c>
      <c r="G23" s="1">
        <v>0.51935483870967758</v>
      </c>
      <c r="H23" s="16">
        <v>0</v>
      </c>
      <c r="I23" s="16">
        <v>0</v>
      </c>
    </row>
    <row r="24" spans="1:9" x14ac:dyDescent="0.25">
      <c r="A24" s="8" t="s">
        <v>105</v>
      </c>
      <c r="B24" s="1">
        <v>0</v>
      </c>
      <c r="C24" s="1">
        <v>0</v>
      </c>
      <c r="D24" s="1">
        <v>0.49444444444444446</v>
      </c>
      <c r="E24" s="1">
        <v>0.58044806517311609</v>
      </c>
      <c r="F24" s="1">
        <v>0</v>
      </c>
      <c r="G24" s="1">
        <v>0.13225806451612909</v>
      </c>
      <c r="H24" s="16">
        <v>0</v>
      </c>
      <c r="I24" s="16">
        <v>0</v>
      </c>
    </row>
    <row r="25" spans="1:9" x14ac:dyDescent="0.25">
      <c r="A25" s="8" t="s">
        <v>18</v>
      </c>
      <c r="B25" s="1">
        <v>0</v>
      </c>
      <c r="C25" s="1">
        <v>0</v>
      </c>
      <c r="D25" s="1">
        <v>0.53333333333333333</v>
      </c>
      <c r="E25" s="1">
        <v>0.70983810709838113</v>
      </c>
      <c r="F25" s="1">
        <v>0</v>
      </c>
      <c r="G25" s="1">
        <v>0.35161290322580641</v>
      </c>
      <c r="H25" s="16">
        <v>0</v>
      </c>
      <c r="I25" s="16">
        <v>0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A385-F052-4449-8E1E-709515725504}">
  <dimension ref="A1:I6"/>
  <sheetViews>
    <sheetView tabSelected="1" topLeftCell="B17" zoomScale="115" zoomScaleNormal="115" workbookViewId="0">
      <selection activeCell="H51" sqref="H51"/>
    </sheetView>
  </sheetViews>
  <sheetFormatPr defaultColWidth="8.77734375" defaultRowHeight="13.8" x14ac:dyDescent="0.25"/>
  <cols>
    <col min="1" max="1" width="11.6640625" bestFit="1" customWidth="1"/>
    <col min="2" max="2" width="29.6640625" bestFit="1" customWidth="1"/>
    <col min="3" max="4" width="34.77734375" bestFit="1" customWidth="1"/>
    <col min="5" max="5" width="36.6640625" bestFit="1" customWidth="1"/>
    <col min="6" max="6" width="33.6640625" bestFit="1" customWidth="1"/>
    <col min="7" max="7" width="37.21875" bestFit="1" customWidth="1"/>
    <col min="8" max="8" width="40.77734375" bestFit="1" customWidth="1"/>
    <col min="9" max="9" width="29.88671875" bestFit="1" customWidth="1"/>
    <col min="10" max="192" width="33" bestFit="1" customWidth="1"/>
    <col min="193" max="193" width="30.109375" bestFit="1" customWidth="1"/>
    <col min="194" max="195" width="35" bestFit="1" customWidth="1"/>
    <col min="196" max="196" width="36.44140625" bestFit="1" customWidth="1"/>
    <col min="197" max="197" width="33.6640625" bestFit="1" customWidth="1"/>
    <col min="198" max="198" width="37.109375" bestFit="1" customWidth="1"/>
  </cols>
  <sheetData>
    <row r="1" spans="1:9" x14ac:dyDescent="0.25">
      <c r="A1" s="7" t="s">
        <v>65</v>
      </c>
      <c r="B1" t="s">
        <v>43</v>
      </c>
    </row>
    <row r="2" spans="1:9" x14ac:dyDescent="0.25">
      <c r="A2" s="7" t="s">
        <v>87</v>
      </c>
      <c r="B2" t="s">
        <v>98</v>
      </c>
    </row>
    <row r="4" spans="1:9" x14ac:dyDescent="0.25">
      <c r="A4" s="7" t="s">
        <v>66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82</v>
      </c>
      <c r="I4" t="s">
        <v>83</v>
      </c>
    </row>
    <row r="5" spans="1:9" x14ac:dyDescent="0.25">
      <c r="A5" s="18">
        <v>43933</v>
      </c>
      <c r="B5" s="1">
        <v>0.47499999999999998</v>
      </c>
      <c r="C5" s="1">
        <v>0.23333333333333334</v>
      </c>
      <c r="D5" s="1">
        <v>0.7944444444444444</v>
      </c>
      <c r="E5" s="1">
        <v>0.72611464968152872</v>
      </c>
      <c r="F5" s="1">
        <v>0.2</v>
      </c>
      <c r="G5" s="1">
        <v>0.57741935483870965</v>
      </c>
      <c r="H5" s="16">
        <v>0</v>
      </c>
      <c r="I5" s="16">
        <v>0.76443941109852775</v>
      </c>
    </row>
    <row r="6" spans="1:9" x14ac:dyDescent="0.25">
      <c r="A6" s="18">
        <v>43995</v>
      </c>
      <c r="B6" s="1">
        <v>1</v>
      </c>
      <c r="C6" s="1">
        <v>0.67777777777777781</v>
      </c>
      <c r="D6" s="1">
        <v>0.88888888888888895</v>
      </c>
      <c r="E6" s="1">
        <v>0.90476190476190477</v>
      </c>
      <c r="F6" s="1">
        <v>0.73333333333333328</v>
      </c>
      <c r="G6" s="1">
        <v>0.67741935483870952</v>
      </c>
      <c r="H6" s="16">
        <v>0</v>
      </c>
      <c r="I6" s="16">
        <v>0.89880159786950731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0316-F24D-486D-9313-8C543454463D}">
  <sheetPr>
    <tabColor rgb="FFFF0000"/>
  </sheetPr>
  <dimension ref="A1:AB62"/>
  <sheetViews>
    <sheetView zoomScale="70" zoomScaleNormal="70" workbookViewId="0">
      <selection activeCell="N34" sqref="N34:O34"/>
    </sheetView>
  </sheetViews>
  <sheetFormatPr defaultColWidth="9" defaultRowHeight="13.8" x14ac:dyDescent="0.25"/>
  <cols>
    <col min="1" max="2" width="15.44140625" style="3" customWidth="1"/>
    <col min="3" max="3" width="9" style="3"/>
    <col min="4" max="5" width="17.33203125" style="4" customWidth="1"/>
    <col min="6" max="6" width="16.33203125" style="4" customWidth="1"/>
    <col min="7" max="7" width="18.33203125" style="4" customWidth="1"/>
    <col min="8" max="8" width="17.6640625" style="4" customWidth="1"/>
    <col min="9" max="9" width="15.6640625" style="4" customWidth="1"/>
    <col min="10" max="10" width="24.6640625" style="4" customWidth="1"/>
    <col min="11" max="11" width="17.44140625" style="4" customWidth="1"/>
    <col min="12" max="12" width="14.109375" style="3" customWidth="1"/>
    <col min="13" max="13" width="19.33203125" style="3" customWidth="1"/>
    <col min="14" max="15" width="23.6640625" style="3" customWidth="1"/>
    <col min="16" max="16" width="17.109375" style="3" customWidth="1"/>
    <col min="17" max="18" width="25.33203125" style="3" customWidth="1"/>
    <col min="19" max="19" width="22.44140625" style="3" customWidth="1"/>
    <col min="20" max="20" width="16.109375" style="3" customWidth="1"/>
    <col min="21" max="21" width="10.109375" style="3" customWidth="1"/>
    <col min="22" max="23" width="10.33203125" style="3" customWidth="1"/>
    <col min="24" max="24" width="11.33203125" style="3" customWidth="1"/>
    <col min="25" max="16384" width="9" style="3"/>
  </cols>
  <sheetData>
    <row r="1" spans="1:28" x14ac:dyDescent="0.25">
      <c r="A1" s="3" t="s">
        <v>39</v>
      </c>
      <c r="B1" s="3" t="s">
        <v>86</v>
      </c>
      <c r="C1" s="2" t="s">
        <v>35</v>
      </c>
      <c r="D1" s="3" t="s">
        <v>29</v>
      </c>
      <c r="E1" s="3" t="s">
        <v>30</v>
      </c>
      <c r="F1" s="3" t="s">
        <v>31</v>
      </c>
      <c r="G1" s="3" t="s">
        <v>89</v>
      </c>
      <c r="H1" s="3" t="s">
        <v>33</v>
      </c>
      <c r="I1" s="3" t="s">
        <v>74</v>
      </c>
      <c r="J1" s="3" t="s">
        <v>80</v>
      </c>
      <c r="K1" s="3" t="s">
        <v>34</v>
      </c>
      <c r="L1" s="3" t="s">
        <v>41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78</v>
      </c>
      <c r="S1" s="3" t="s">
        <v>81</v>
      </c>
      <c r="T1" s="3" t="s">
        <v>51</v>
      </c>
      <c r="U1" s="9" t="s">
        <v>90</v>
      </c>
      <c r="V1" s="9" t="s">
        <v>91</v>
      </c>
      <c r="W1" s="9" t="s">
        <v>94</v>
      </c>
      <c r="X1" s="9" t="s">
        <v>92</v>
      </c>
    </row>
    <row r="2" spans="1:28" x14ac:dyDescent="0.25">
      <c r="A2" s="3" t="s">
        <v>21</v>
      </c>
      <c r="B2" s="17">
        <v>43647</v>
      </c>
      <c r="C2" s="2">
        <v>4</v>
      </c>
      <c r="D2" s="3">
        <v>0</v>
      </c>
      <c r="E2" s="3">
        <v>0</v>
      </c>
      <c r="F2" s="3">
        <v>0.76</v>
      </c>
      <c r="G2" s="3">
        <v>6.2</v>
      </c>
      <c r="H2" s="3">
        <v>11.02</v>
      </c>
      <c r="I2" s="3"/>
      <c r="J2" s="3"/>
      <c r="K2" s="3">
        <v>2.9</v>
      </c>
      <c r="L2" s="5" t="str">
        <f>VLOOKUP(表1[[#This Row],[年龄]],极值[],2,FALSE)</f>
        <v>&lt;4&lt;=6</v>
      </c>
      <c r="M2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2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0.58461538461538465</v>
      </c>
      <c r="P2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0.30769230769230771</v>
      </c>
      <c r="Q2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0.62613430127041747</v>
      </c>
      <c r="R2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0.24166666666666667</v>
      </c>
      <c r="U2" s="6">
        <f>VLOOKUP(表1[[#This Row],[年龄]],极值[],6,FALSE)</f>
        <v>4.4000000000000004</v>
      </c>
      <c r="V2" s="6">
        <f>表1[[#This Row],[20米加速跑 （秒）]]</f>
        <v>6.2</v>
      </c>
      <c r="W2" s="6">
        <f>VLOOKUP(表1[[#This Row],[年龄]],极值[],11,FALSE)</f>
        <v>7</v>
      </c>
      <c r="X2" s="6">
        <f>表1[[#This Row],[20米极值]]/表1[[#This Row],[20米当前值]]</f>
        <v>0.70967741935483875</v>
      </c>
      <c r="Z2" s="19">
        <f>表1[[#This Row],[20米当前值]]-表1[[#This Row],[20米极值]]</f>
        <v>1.7999999999999998</v>
      </c>
      <c r="AA2" s="19">
        <f>表1[[#This Row],[20米最大值]]-表1[[#This Row],[20米极值]]</f>
        <v>2.5999999999999996</v>
      </c>
      <c r="AB2" s="3">
        <f>1-Z2/AA2</f>
        <v>0.30769230769230771</v>
      </c>
    </row>
    <row r="3" spans="1:28" x14ac:dyDescent="0.25">
      <c r="A3" s="3" t="s">
        <v>20</v>
      </c>
      <c r="B3" s="17">
        <v>43647</v>
      </c>
      <c r="C3" s="2">
        <v>4</v>
      </c>
      <c r="D3" s="3"/>
      <c r="E3" s="3">
        <v>25</v>
      </c>
      <c r="F3" s="3">
        <v>0.7</v>
      </c>
      <c r="G3" s="3">
        <v>5.8650000000000002</v>
      </c>
      <c r="H3" s="3">
        <v>10.66</v>
      </c>
      <c r="I3" s="3"/>
      <c r="J3" s="3"/>
      <c r="K3" s="3">
        <v>0</v>
      </c>
      <c r="L3" s="5" t="str">
        <f>VLOOKUP(表1[[#This Row],[年龄]],极值[],2,FALSE)</f>
        <v>&lt;4&lt;=6</v>
      </c>
      <c r="M3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3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0.3125</v>
      </c>
      <c r="O3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0.53846153846153844</v>
      </c>
      <c r="P3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0.43653846153846154</v>
      </c>
      <c r="Q3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0.64727954971857415</v>
      </c>
      <c r="R3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3" s="6">
        <f>VLOOKUP(表1[[#This Row],[年龄]],极值[],6,FALSE)</f>
        <v>4.4000000000000004</v>
      </c>
      <c r="V3" s="6">
        <f>表1[[#This Row],[20米加速跑 （秒）]]</f>
        <v>5.8650000000000002</v>
      </c>
      <c r="W3" s="6">
        <f>VLOOKUP(表1[[#This Row],[年龄]],极值[],11,FALSE)</f>
        <v>7</v>
      </c>
      <c r="X3" s="6">
        <f>表1[[#This Row],[20米极值]]/表1[[#This Row],[20米当前值]]</f>
        <v>0.75021312872975277</v>
      </c>
      <c r="Z3" s="19">
        <f>表1[[#This Row],[20米当前值]]-表1[[#This Row],[20米极值]]</f>
        <v>1.4649999999999999</v>
      </c>
      <c r="AA3" s="19">
        <f>表1[[#This Row],[20米最大值]]-表1[[#This Row],[20米极值]]</f>
        <v>2.5999999999999996</v>
      </c>
      <c r="AB3" s="3">
        <f t="shared" ref="AB3:AB46" si="0">1-Z3/AA3</f>
        <v>0.43653846153846154</v>
      </c>
    </row>
    <row r="4" spans="1:28" x14ac:dyDescent="0.25">
      <c r="A4" s="3" t="s">
        <v>23</v>
      </c>
      <c r="B4" s="17">
        <v>43648</v>
      </c>
      <c r="C4" s="2">
        <v>5</v>
      </c>
      <c r="D4" s="3">
        <v>0</v>
      </c>
      <c r="E4" s="3">
        <v>0</v>
      </c>
      <c r="F4" s="3">
        <v>1.05</v>
      </c>
      <c r="G4" s="3">
        <v>6.25</v>
      </c>
      <c r="H4" s="3">
        <v>9.7100000000000009</v>
      </c>
      <c r="I4" s="3">
        <v>25.46</v>
      </c>
      <c r="J4" s="3"/>
      <c r="K4" s="3">
        <v>12.5</v>
      </c>
      <c r="L4" s="5" t="str">
        <f>VLOOKUP(表1[[#This Row],[年龄]],极值[],2,FALSE)</f>
        <v>&lt;4&lt;=6</v>
      </c>
      <c r="M4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4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4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0.80769230769230771</v>
      </c>
      <c r="P4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0.28846153846153855</v>
      </c>
      <c r="Q4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0.71060762100926878</v>
      </c>
      <c r="R4" s="6">
        <f>IF(表1[[#This Row],[T-test （秒）]]=0,0,IF(表1[[#This Row],[T-test （秒）]]&lt;VLOOKUP(表1[[#This Row],[年龄]],极值[],8,FALSE),1,VLOOKUP(表1[[#This Row],[年龄]],极值[],8,FALSE)/表1[[#This Row],[T-test （秒）]]))</f>
        <v>0.62843676355066769</v>
      </c>
      <c r="S4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1</v>
      </c>
      <c r="U4" s="6">
        <f>VLOOKUP(表1[[#This Row],[年龄]],极值[],6,FALSE)</f>
        <v>4.4000000000000004</v>
      </c>
      <c r="V4" s="6">
        <f>表1[[#This Row],[20米加速跑 （秒）]]</f>
        <v>6.25</v>
      </c>
      <c r="W4" s="6">
        <f>VLOOKUP(表1[[#This Row],[年龄]],极值[],11,FALSE)</f>
        <v>7</v>
      </c>
      <c r="X4" s="6">
        <f>表1[[#This Row],[20米极值]]/表1[[#This Row],[20米当前值]]</f>
        <v>0.70400000000000007</v>
      </c>
      <c r="Z4" s="19">
        <f>表1[[#This Row],[20米当前值]]-表1[[#This Row],[20米极值]]</f>
        <v>1.8499999999999996</v>
      </c>
      <c r="AA4" s="19">
        <f>表1[[#This Row],[20米最大值]]-表1[[#This Row],[20米极值]]</f>
        <v>2.5999999999999996</v>
      </c>
      <c r="AB4" s="3">
        <f t="shared" si="0"/>
        <v>0.28846153846153855</v>
      </c>
    </row>
    <row r="5" spans="1:28" x14ac:dyDescent="0.25">
      <c r="A5" s="3" t="s">
        <v>0</v>
      </c>
      <c r="B5" s="17">
        <v>43649</v>
      </c>
      <c r="C5" s="3">
        <v>5</v>
      </c>
      <c r="D5" s="3">
        <v>12</v>
      </c>
      <c r="E5" s="3"/>
      <c r="F5" s="3">
        <v>1.1000000000000001</v>
      </c>
      <c r="G5" s="3">
        <v>5.63</v>
      </c>
      <c r="H5" s="3">
        <v>8</v>
      </c>
      <c r="I5" s="3"/>
      <c r="J5" s="3"/>
      <c r="K5" s="3">
        <v>9.8000000000000007</v>
      </c>
      <c r="L5" s="5" t="str">
        <f>VLOOKUP(表1[[#This Row],[年龄]],极值[],2,FALSE)</f>
        <v>&lt;4&lt;=6</v>
      </c>
      <c r="M5" s="6">
        <f>IF(表1[[#This Row],[俯卧撑 (次)]]=0,0,IF(表1[[#This Row],[俯卧撑 (次)]]&gt;VLOOKUP(表1[[#This Row],[年龄]],极值[],3,FALSE),1,表1[[#This Row],[俯卧撑 (次)]]/VLOOKUP(表1[[#This Row],[年龄]],极值[],3,FALSE)))</f>
        <v>1</v>
      </c>
      <c r="N5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5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0.84615384615384615</v>
      </c>
      <c r="P5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0.52692307692307705</v>
      </c>
      <c r="Q5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0.86250000000000004</v>
      </c>
      <c r="R5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5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5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0.81666666666666676</v>
      </c>
      <c r="U5" s="6">
        <f>VLOOKUP(表1[[#This Row],[年龄]],极值[],6,FALSE)</f>
        <v>4.4000000000000004</v>
      </c>
      <c r="V5" s="6">
        <f>表1[[#This Row],[20米加速跑 （秒）]]</f>
        <v>5.63</v>
      </c>
      <c r="W5" s="6">
        <f>VLOOKUP(表1[[#This Row],[年龄]],极值[],11,FALSE)</f>
        <v>7</v>
      </c>
      <c r="X5" s="6">
        <f>表1[[#This Row],[20米极值]]/表1[[#This Row],[20米当前值]]</f>
        <v>0.78152753108348139</v>
      </c>
      <c r="Z5" s="19">
        <f>表1[[#This Row],[20米当前值]]-表1[[#This Row],[20米极值]]</f>
        <v>1.2299999999999995</v>
      </c>
      <c r="AA5" s="19">
        <f>表1[[#This Row],[20米最大值]]-表1[[#This Row],[20米极值]]</f>
        <v>2.5999999999999996</v>
      </c>
      <c r="AB5" s="3">
        <f t="shared" si="0"/>
        <v>0.52692307692307705</v>
      </c>
    </row>
    <row r="6" spans="1:28" x14ac:dyDescent="0.25">
      <c r="A6" s="3" t="s">
        <v>1</v>
      </c>
      <c r="B6" s="17">
        <v>43650</v>
      </c>
      <c r="C6" s="3">
        <v>5</v>
      </c>
      <c r="D6" s="3">
        <v>2</v>
      </c>
      <c r="E6" s="3">
        <v>48</v>
      </c>
      <c r="F6" s="3">
        <v>0.9</v>
      </c>
      <c r="G6" s="3">
        <v>4.8499999999999996</v>
      </c>
      <c r="H6" s="3">
        <v>7.67</v>
      </c>
      <c r="I6" s="3"/>
      <c r="J6" s="3"/>
      <c r="K6" s="3">
        <v>0</v>
      </c>
      <c r="L6" s="5" t="str">
        <f>VLOOKUP(表1[[#This Row],[年龄]],极值[],2,FALSE)</f>
        <v>&lt;4&lt;=6</v>
      </c>
      <c r="M6" s="6">
        <f>IF(表1[[#This Row],[俯卧撑 (次)]]=0,0,IF(表1[[#This Row],[俯卧撑 (次)]]&gt;VLOOKUP(表1[[#This Row],[年龄]],极值[],3,FALSE),1,表1[[#This Row],[俯卧撑 (次)]]/VLOOKUP(表1[[#This Row],[年龄]],极值[],3,FALSE)))</f>
        <v>0.16666666666666666</v>
      </c>
      <c r="N6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0.6</v>
      </c>
      <c r="O6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0.69230769230769229</v>
      </c>
      <c r="P6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0.8269230769230772</v>
      </c>
      <c r="Q6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0.89960886571056065</v>
      </c>
      <c r="R6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6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6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6" s="6">
        <f>VLOOKUP(表1[[#This Row],[年龄]],极值[],6,FALSE)</f>
        <v>4.4000000000000004</v>
      </c>
      <c r="V6" s="6">
        <f>表1[[#This Row],[20米加速跑 （秒）]]</f>
        <v>4.8499999999999996</v>
      </c>
      <c r="W6" s="6">
        <f>VLOOKUP(表1[[#This Row],[年龄]],极值[],11,FALSE)</f>
        <v>7</v>
      </c>
      <c r="X6" s="6">
        <f>表1[[#This Row],[20米极值]]/表1[[#This Row],[20米当前值]]</f>
        <v>0.90721649484536093</v>
      </c>
      <c r="Z6" s="19">
        <f>表1[[#This Row],[20米当前值]]-表1[[#This Row],[20米极值]]</f>
        <v>0.44999999999999929</v>
      </c>
      <c r="AA6" s="19">
        <f>表1[[#This Row],[20米最大值]]-表1[[#This Row],[20米极值]]</f>
        <v>2.5999999999999996</v>
      </c>
      <c r="AB6" s="3">
        <f t="shared" si="0"/>
        <v>0.8269230769230772</v>
      </c>
    </row>
    <row r="7" spans="1:28" x14ac:dyDescent="0.25">
      <c r="A7" s="3" t="s">
        <v>15</v>
      </c>
      <c r="B7" s="17">
        <v>43651</v>
      </c>
      <c r="C7" s="2">
        <v>5</v>
      </c>
      <c r="D7" s="3">
        <v>5</v>
      </c>
      <c r="E7" s="3">
        <v>48</v>
      </c>
      <c r="F7" s="3">
        <v>1.19</v>
      </c>
      <c r="G7" s="3">
        <v>5.62</v>
      </c>
      <c r="H7" s="3">
        <v>9.36</v>
      </c>
      <c r="I7" s="3"/>
      <c r="J7" s="3"/>
      <c r="K7" s="3">
        <v>0</v>
      </c>
      <c r="L7" s="5" t="str">
        <f>VLOOKUP(表1[[#This Row],[年龄]],极值[],2,FALSE)</f>
        <v>&lt;4&lt;=6</v>
      </c>
      <c r="M7" s="6">
        <f>IF(表1[[#This Row],[俯卧撑 (次)]]=0,0,IF(表1[[#This Row],[俯卧撑 (次)]]&gt;VLOOKUP(表1[[#This Row],[年龄]],极值[],3,FALSE),1,表1[[#This Row],[俯卧撑 (次)]]/VLOOKUP(表1[[#This Row],[年龄]],极值[],3,FALSE)))</f>
        <v>0.41666666666666669</v>
      </c>
      <c r="N7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0.6</v>
      </c>
      <c r="O7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0.91538461538461535</v>
      </c>
      <c r="P7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0.53076923076923088</v>
      </c>
      <c r="Q7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0.73717948717948723</v>
      </c>
      <c r="R7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7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7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7" s="6">
        <f>VLOOKUP(表1[[#This Row],[年龄]],极值[],6,FALSE)</f>
        <v>4.4000000000000004</v>
      </c>
      <c r="V7" s="6">
        <f>表1[[#This Row],[20米加速跑 （秒）]]</f>
        <v>5.62</v>
      </c>
      <c r="W7" s="6">
        <f>VLOOKUP(表1[[#This Row],[年龄]],极值[],11,FALSE)</f>
        <v>7</v>
      </c>
      <c r="X7" s="6">
        <f>表1[[#This Row],[20米极值]]/表1[[#This Row],[20米当前值]]</f>
        <v>0.7829181494661922</v>
      </c>
      <c r="Z7" s="19">
        <f>表1[[#This Row],[20米当前值]]-表1[[#This Row],[20米极值]]</f>
        <v>1.2199999999999998</v>
      </c>
      <c r="AA7" s="19">
        <f>表1[[#This Row],[20米最大值]]-表1[[#This Row],[20米极值]]</f>
        <v>2.5999999999999996</v>
      </c>
      <c r="AB7" s="3">
        <f t="shared" si="0"/>
        <v>0.53076923076923088</v>
      </c>
    </row>
    <row r="8" spans="1:28" x14ac:dyDescent="0.25">
      <c r="A8" s="3" t="s">
        <v>16</v>
      </c>
      <c r="B8" s="17">
        <v>43652</v>
      </c>
      <c r="C8" s="2">
        <v>5</v>
      </c>
      <c r="D8" s="3">
        <v>1</v>
      </c>
      <c r="E8" s="3">
        <v>78</v>
      </c>
      <c r="F8" s="3">
        <v>1.05</v>
      </c>
      <c r="G8" s="3">
        <v>6.29</v>
      </c>
      <c r="H8" s="3">
        <v>10.77</v>
      </c>
      <c r="I8" s="3"/>
      <c r="J8" s="3"/>
      <c r="K8" s="3">
        <v>3.5</v>
      </c>
      <c r="L8" s="5" t="str">
        <f>VLOOKUP(表1[[#This Row],[年龄]],极值[],2,FALSE)</f>
        <v>&lt;4&lt;=6</v>
      </c>
      <c r="M8" s="6">
        <f>IF(表1[[#This Row],[俯卧撑 (次)]]=0,0,IF(表1[[#This Row],[俯卧撑 (次)]]&gt;VLOOKUP(表1[[#This Row],[年龄]],极值[],3,FALSE),1,表1[[#This Row],[俯卧撑 (次)]]/VLOOKUP(表1[[#This Row],[年龄]],极值[],3,FALSE)))</f>
        <v>8.3333333333333329E-2</v>
      </c>
      <c r="N8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0.97499999999999998</v>
      </c>
      <c r="O8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0.80769230769230771</v>
      </c>
      <c r="P8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0.27307692307692311</v>
      </c>
      <c r="Q8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0.64066852367688032</v>
      </c>
      <c r="R8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8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8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0.29166666666666669</v>
      </c>
      <c r="U8" s="6">
        <f>VLOOKUP(表1[[#This Row],[年龄]],极值[],6,FALSE)</f>
        <v>4.4000000000000004</v>
      </c>
      <c r="V8" s="6">
        <f>表1[[#This Row],[20米加速跑 （秒）]]</f>
        <v>6.29</v>
      </c>
      <c r="W8" s="6">
        <f>VLOOKUP(表1[[#This Row],[年龄]],极值[],11,FALSE)</f>
        <v>7</v>
      </c>
      <c r="X8" s="6">
        <f>表1[[#This Row],[20米极值]]/表1[[#This Row],[20米当前值]]</f>
        <v>0.69952305246422897</v>
      </c>
      <c r="Z8" s="19">
        <f>表1[[#This Row],[20米当前值]]-表1[[#This Row],[20米极值]]</f>
        <v>1.8899999999999997</v>
      </c>
      <c r="AA8" s="19">
        <f>表1[[#This Row],[20米最大值]]-表1[[#This Row],[20米极值]]</f>
        <v>2.5999999999999996</v>
      </c>
      <c r="AB8" s="3">
        <f t="shared" si="0"/>
        <v>0.27307692307692311</v>
      </c>
    </row>
    <row r="9" spans="1:28" x14ac:dyDescent="0.25">
      <c r="A9" s="3" t="s">
        <v>27</v>
      </c>
      <c r="B9" s="17">
        <v>43653</v>
      </c>
      <c r="C9" s="3">
        <v>5</v>
      </c>
      <c r="D9" s="3">
        <v>7</v>
      </c>
      <c r="E9" s="3">
        <v>15.4</v>
      </c>
      <c r="F9" s="3">
        <v>0.9</v>
      </c>
      <c r="G9" s="3">
        <v>4.9800000000000004</v>
      </c>
      <c r="H9" s="3">
        <v>7.46</v>
      </c>
      <c r="I9" s="3"/>
      <c r="J9" s="3"/>
      <c r="K9" s="3">
        <v>3</v>
      </c>
      <c r="L9" s="5" t="str">
        <f>VLOOKUP(表1[[#This Row],[年龄]],极值[],2,FALSE)</f>
        <v>&lt;4&lt;=6</v>
      </c>
      <c r="M9" s="6">
        <f>IF(表1[[#This Row],[俯卧撑 (次)]]=0,0,IF(表1[[#This Row],[俯卧撑 (次)]]&gt;VLOOKUP(表1[[#This Row],[年龄]],极值[],3,FALSE),1,表1[[#This Row],[俯卧撑 (次)]]/VLOOKUP(表1[[#This Row],[年龄]],极值[],3,FALSE)))</f>
        <v>0.58333333333333337</v>
      </c>
      <c r="N9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0.1925</v>
      </c>
      <c r="O9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0.69230769230769229</v>
      </c>
      <c r="P9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0.77692307692307683</v>
      </c>
      <c r="Q9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0.92493297587131373</v>
      </c>
      <c r="R9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9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9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0.25</v>
      </c>
      <c r="U9" s="6">
        <f>VLOOKUP(表1[[#This Row],[年龄]],极值[],6,FALSE)</f>
        <v>4.4000000000000004</v>
      </c>
      <c r="V9" s="6">
        <f>表1[[#This Row],[20米加速跑 （秒）]]</f>
        <v>4.9800000000000004</v>
      </c>
      <c r="W9" s="6">
        <f>VLOOKUP(表1[[#This Row],[年龄]],极值[],11,FALSE)</f>
        <v>7</v>
      </c>
      <c r="X9" s="6">
        <f>表1[[#This Row],[20米极值]]/表1[[#This Row],[20米当前值]]</f>
        <v>0.88353413654618473</v>
      </c>
      <c r="Z9" s="19">
        <f>表1[[#This Row],[20米当前值]]-表1[[#This Row],[20米极值]]</f>
        <v>0.58000000000000007</v>
      </c>
      <c r="AA9" s="19">
        <f>表1[[#This Row],[20米最大值]]-表1[[#This Row],[20米极值]]</f>
        <v>2.5999999999999996</v>
      </c>
      <c r="AB9" s="3">
        <f t="shared" si="0"/>
        <v>0.77692307692307683</v>
      </c>
    </row>
    <row r="10" spans="1:28" x14ac:dyDescent="0.25">
      <c r="A10" s="3" t="s">
        <v>25</v>
      </c>
      <c r="B10" s="17">
        <v>43654</v>
      </c>
      <c r="C10" s="2">
        <v>5</v>
      </c>
      <c r="D10" s="3">
        <v>0</v>
      </c>
      <c r="E10" s="3">
        <v>0</v>
      </c>
      <c r="F10" s="3">
        <v>0.9</v>
      </c>
      <c r="G10" s="3">
        <v>5.91</v>
      </c>
      <c r="H10" s="3">
        <v>9.08</v>
      </c>
      <c r="I10" s="3"/>
      <c r="J10" s="3"/>
      <c r="K10" s="3">
        <v>1.6</v>
      </c>
      <c r="L10" s="5" t="str">
        <f>VLOOKUP(表1[[#This Row],[年龄]],极值[],2,FALSE)</f>
        <v>&lt;4&lt;=6</v>
      </c>
      <c r="M10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0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10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0.69230769230769229</v>
      </c>
      <c r="P10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0.41923076923076918</v>
      </c>
      <c r="Q10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0.75991189427312777</v>
      </c>
      <c r="R10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0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0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0.13333333333333333</v>
      </c>
      <c r="U10" s="6">
        <f>VLOOKUP(表1[[#This Row],[年龄]],极值[],6,FALSE)</f>
        <v>4.4000000000000004</v>
      </c>
      <c r="V10" s="6">
        <f>表1[[#This Row],[20米加速跑 （秒）]]</f>
        <v>5.91</v>
      </c>
      <c r="W10" s="6">
        <f>VLOOKUP(表1[[#This Row],[年龄]],极值[],11,FALSE)</f>
        <v>7</v>
      </c>
      <c r="X10" s="6">
        <f>表1[[#This Row],[20米极值]]/表1[[#This Row],[20米当前值]]</f>
        <v>0.74450084602368871</v>
      </c>
      <c r="Z10" s="19">
        <f>表1[[#This Row],[20米当前值]]-表1[[#This Row],[20米极值]]</f>
        <v>1.5099999999999998</v>
      </c>
      <c r="AA10" s="19">
        <f>表1[[#This Row],[20米最大值]]-表1[[#This Row],[20米极值]]</f>
        <v>2.5999999999999996</v>
      </c>
      <c r="AB10" s="3">
        <f t="shared" si="0"/>
        <v>0.41923076923076918</v>
      </c>
    </row>
    <row r="11" spans="1:28" x14ac:dyDescent="0.25">
      <c r="A11" s="2" t="s">
        <v>36</v>
      </c>
      <c r="B11" s="17">
        <v>43655</v>
      </c>
      <c r="C11" s="2">
        <v>5</v>
      </c>
      <c r="D11" s="3">
        <v>0</v>
      </c>
      <c r="E11" s="3">
        <v>14</v>
      </c>
      <c r="F11" s="3">
        <v>1.06</v>
      </c>
      <c r="G11" s="3">
        <v>5.88</v>
      </c>
      <c r="H11" s="3">
        <v>8.7899999999999991</v>
      </c>
      <c r="I11" s="3"/>
      <c r="J11" s="3"/>
      <c r="K11" s="3">
        <v>-3</v>
      </c>
      <c r="L11" s="5" t="str">
        <f>VLOOKUP(表1[[#This Row],[年龄]],极值[],2,FALSE)</f>
        <v>&lt;4&lt;=6</v>
      </c>
      <c r="M11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1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0.17499999999999999</v>
      </c>
      <c r="O11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0.81538461538461537</v>
      </c>
      <c r="P11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0.4307692307692309</v>
      </c>
      <c r="Q11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0.78498293515358375</v>
      </c>
      <c r="R11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1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1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11" s="6">
        <f>VLOOKUP(表1[[#This Row],[年龄]],极值[],6,FALSE)</f>
        <v>4.4000000000000004</v>
      </c>
      <c r="V11" s="6">
        <f>表1[[#This Row],[20米加速跑 （秒）]]</f>
        <v>5.88</v>
      </c>
      <c r="W11" s="6">
        <f>VLOOKUP(表1[[#This Row],[年龄]],极值[],11,FALSE)</f>
        <v>7</v>
      </c>
      <c r="X11" s="6">
        <f>表1[[#This Row],[20米极值]]/表1[[#This Row],[20米当前值]]</f>
        <v>0.74829931972789121</v>
      </c>
      <c r="Z11" s="19">
        <f>表1[[#This Row],[20米当前值]]-表1[[#This Row],[20米极值]]</f>
        <v>1.4799999999999995</v>
      </c>
      <c r="AA11" s="19">
        <f>表1[[#This Row],[20米最大值]]-表1[[#This Row],[20米极值]]</f>
        <v>2.5999999999999996</v>
      </c>
      <c r="AB11" s="3">
        <f t="shared" si="0"/>
        <v>0.4307692307692309</v>
      </c>
    </row>
    <row r="12" spans="1:28" x14ac:dyDescent="0.25">
      <c r="A12" s="3" t="s">
        <v>8</v>
      </c>
      <c r="B12" s="17">
        <v>43656</v>
      </c>
      <c r="C12" s="3">
        <v>6</v>
      </c>
      <c r="D12" s="3">
        <v>0</v>
      </c>
      <c r="E12" s="3">
        <v>0</v>
      </c>
      <c r="F12" s="3">
        <v>0.97</v>
      </c>
      <c r="G12" s="3">
        <v>5.19</v>
      </c>
      <c r="H12" s="3">
        <v>7.89</v>
      </c>
      <c r="I12" s="3"/>
      <c r="J12" s="3"/>
      <c r="K12" s="3">
        <v>0.9</v>
      </c>
      <c r="L12" s="5" t="str">
        <f>VLOOKUP(表1[[#This Row],[年龄]],极值[],2,FALSE)</f>
        <v>&lt;4&lt;=6</v>
      </c>
      <c r="M12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2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12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0.74615384615384606</v>
      </c>
      <c r="P12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0.69615384615384612</v>
      </c>
      <c r="Q12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0.87452471482889738</v>
      </c>
      <c r="R12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2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2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7.4999999999999997E-2</v>
      </c>
      <c r="U12" s="6">
        <f>VLOOKUP(表1[[#This Row],[年龄]],极值[],6,FALSE)</f>
        <v>4.4000000000000004</v>
      </c>
      <c r="V12" s="6">
        <f>表1[[#This Row],[20米加速跑 （秒）]]</f>
        <v>5.19</v>
      </c>
      <c r="W12" s="6">
        <f>VLOOKUP(表1[[#This Row],[年龄]],极值[],11,FALSE)</f>
        <v>7</v>
      </c>
      <c r="X12" s="6">
        <f>表1[[#This Row],[20米极值]]/表1[[#This Row],[20米当前值]]</f>
        <v>0.84778420038535651</v>
      </c>
      <c r="Z12" s="19">
        <f>表1[[#This Row],[20米当前值]]-表1[[#This Row],[20米极值]]</f>
        <v>0.79</v>
      </c>
      <c r="AA12" s="19">
        <f>表1[[#This Row],[20米最大值]]-表1[[#This Row],[20米极值]]</f>
        <v>2.5999999999999996</v>
      </c>
      <c r="AB12" s="3">
        <f t="shared" si="0"/>
        <v>0.69615384615384612</v>
      </c>
    </row>
    <row r="13" spans="1:28" x14ac:dyDescent="0.25">
      <c r="A13" s="9" t="s">
        <v>97</v>
      </c>
      <c r="B13" s="21">
        <v>43695</v>
      </c>
      <c r="C13" s="22">
        <v>6</v>
      </c>
      <c r="D13" s="9">
        <v>0</v>
      </c>
      <c r="E13" s="9">
        <v>0</v>
      </c>
      <c r="F13" s="9">
        <v>1.08</v>
      </c>
      <c r="G13" s="9">
        <v>5.3</v>
      </c>
      <c r="H13" s="9">
        <v>8.8000000000000007</v>
      </c>
      <c r="I13" s="9">
        <v>20.2</v>
      </c>
      <c r="J13" s="9"/>
      <c r="K13" s="9">
        <v>0</v>
      </c>
      <c r="L13" s="11" t="str">
        <f>VLOOKUP(表1[[#This Row],[年龄]],极值[],2,FALSE)</f>
        <v>&lt;4&lt;=6</v>
      </c>
      <c r="M13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3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13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0.83076923076923082</v>
      </c>
      <c r="P13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0.65384615384615397</v>
      </c>
      <c r="Q13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0.78409090909090906</v>
      </c>
      <c r="R13" s="6">
        <f>IF(表1[[#This Row],[T-test （秒）]]=0,0,IF(表1[[#This Row],[T-test （秒）]]&lt;VLOOKUP(表1[[#This Row],[年龄]],极值[],8,FALSE),1,VLOOKUP(表1[[#This Row],[年龄]],极值[],8,FALSE)/表1[[#This Row],[T-test （秒）]]))</f>
        <v>0.79207920792079212</v>
      </c>
      <c r="S13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3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13" s="6">
        <f>VLOOKUP(表1[[#This Row],[年龄]],极值[],6,FALSE)</f>
        <v>4.4000000000000004</v>
      </c>
      <c r="V13" s="6">
        <f>表1[[#This Row],[20米加速跑 （秒）]]</f>
        <v>5.3</v>
      </c>
      <c r="W13" s="6">
        <f>VLOOKUP(表1[[#This Row],[年龄]],极值[],11,FALSE)</f>
        <v>7</v>
      </c>
      <c r="X13" s="6">
        <f>表1[[#This Row],[20米极值]]/表1[[#This Row],[20米当前值]]</f>
        <v>0.83018867924528317</v>
      </c>
      <c r="Z13" s="19"/>
      <c r="AA13" s="19"/>
    </row>
    <row r="14" spans="1:28" x14ac:dyDescent="0.25">
      <c r="A14" s="3" t="s">
        <v>10</v>
      </c>
      <c r="B14" s="17">
        <v>43657</v>
      </c>
      <c r="C14" s="3">
        <v>6</v>
      </c>
      <c r="D14" s="3">
        <v>4</v>
      </c>
      <c r="E14" s="3">
        <v>35</v>
      </c>
      <c r="F14" s="3">
        <v>1.2</v>
      </c>
      <c r="G14" s="3">
        <v>4.96</v>
      </c>
      <c r="H14" s="3">
        <v>7.36</v>
      </c>
      <c r="I14" s="3"/>
      <c r="J14" s="3"/>
      <c r="K14" s="3">
        <v>10</v>
      </c>
      <c r="L14" s="5" t="str">
        <f>VLOOKUP(表1[[#This Row],[年龄]],极值[],2,FALSE)</f>
        <v>&lt;4&lt;=6</v>
      </c>
      <c r="M14" s="6">
        <f>IF(表1[[#This Row],[俯卧撑 (次)]]=0,0,IF(表1[[#This Row],[俯卧撑 (次)]]&gt;VLOOKUP(表1[[#This Row],[年龄]],极值[],3,FALSE),1,表1[[#This Row],[俯卧撑 (次)]]/VLOOKUP(表1[[#This Row],[年龄]],极值[],3,FALSE)))</f>
        <v>0.33333333333333331</v>
      </c>
      <c r="N14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0.4375</v>
      </c>
      <c r="O14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0.92307692307692302</v>
      </c>
      <c r="P14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0.78461538461538471</v>
      </c>
      <c r="Q14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0.9375</v>
      </c>
      <c r="R14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4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4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0.83333333333333337</v>
      </c>
      <c r="U14" s="6">
        <f>VLOOKUP(表1[[#This Row],[年龄]],极值[],6,FALSE)</f>
        <v>4.4000000000000004</v>
      </c>
      <c r="V14" s="6">
        <f>表1[[#This Row],[20米加速跑 （秒）]]</f>
        <v>4.96</v>
      </c>
      <c r="W14" s="6">
        <f>VLOOKUP(表1[[#This Row],[年龄]],极值[],11,FALSE)</f>
        <v>7</v>
      </c>
      <c r="X14" s="6">
        <f>表1[[#This Row],[20米极值]]/表1[[#This Row],[20米当前值]]</f>
        <v>0.88709677419354849</v>
      </c>
      <c r="Z14" s="19">
        <f>表1[[#This Row],[20米当前值]]-表1[[#This Row],[20米极值]]</f>
        <v>0.55999999999999961</v>
      </c>
      <c r="AA14" s="19">
        <f>表1[[#This Row],[20米最大值]]-表1[[#This Row],[20米极值]]</f>
        <v>2.5999999999999996</v>
      </c>
      <c r="AB14" s="3">
        <f t="shared" si="0"/>
        <v>0.78461538461538471</v>
      </c>
    </row>
    <row r="15" spans="1:28" x14ac:dyDescent="0.25">
      <c r="A15" s="9" t="s">
        <v>75</v>
      </c>
      <c r="B15" s="17">
        <v>43658</v>
      </c>
      <c r="C15" s="15">
        <v>6</v>
      </c>
      <c r="D15" s="9">
        <v>0</v>
      </c>
      <c r="E15" s="9">
        <v>0</v>
      </c>
      <c r="F15" s="9">
        <v>0.9</v>
      </c>
      <c r="G15" s="9">
        <v>5.0999999999999996</v>
      </c>
      <c r="H15" s="9">
        <v>9</v>
      </c>
      <c r="I15" s="9"/>
      <c r="J15" s="9"/>
      <c r="K15" s="9">
        <v>1.2</v>
      </c>
      <c r="L15" s="11" t="str">
        <f>VLOOKUP(表1[[#This Row],[年龄]],极值[],2,FALSE)</f>
        <v>&lt;4&lt;=6</v>
      </c>
      <c r="M15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5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15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0.69230769230769229</v>
      </c>
      <c r="P15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0.73076923076923106</v>
      </c>
      <c r="Q15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0.76666666666666672</v>
      </c>
      <c r="R15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5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5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9.9999999999999992E-2</v>
      </c>
      <c r="U15" s="6">
        <f>VLOOKUP(表1[[#This Row],[年龄]],极值[],6,FALSE)</f>
        <v>4.4000000000000004</v>
      </c>
      <c r="V15" s="6">
        <f>表1[[#This Row],[20米加速跑 （秒）]]</f>
        <v>5.0999999999999996</v>
      </c>
      <c r="W15" s="6">
        <f>VLOOKUP(表1[[#This Row],[年龄]],极值[],11,FALSE)</f>
        <v>7</v>
      </c>
      <c r="X15" s="6">
        <f>表1[[#This Row],[20米极值]]/表1[[#This Row],[20米当前值]]</f>
        <v>0.86274509803921584</v>
      </c>
      <c r="Z15" s="19">
        <f>表1[[#This Row],[20米当前值]]-表1[[#This Row],[20米极值]]</f>
        <v>0.69999999999999929</v>
      </c>
      <c r="AA15" s="19">
        <f>表1[[#This Row],[20米最大值]]-表1[[#This Row],[20米极值]]</f>
        <v>2.5999999999999996</v>
      </c>
      <c r="AB15" s="3">
        <f t="shared" si="0"/>
        <v>0.73076923076923106</v>
      </c>
    </row>
    <row r="16" spans="1:28" x14ac:dyDescent="0.25">
      <c r="A16" s="3" t="s">
        <v>37</v>
      </c>
      <c r="B16" s="17">
        <v>43659</v>
      </c>
      <c r="C16" s="3">
        <v>6</v>
      </c>
      <c r="D16" s="3">
        <v>9</v>
      </c>
      <c r="E16" s="3">
        <v>59</v>
      </c>
      <c r="F16" s="3">
        <v>1.1399999999999999</v>
      </c>
      <c r="G16" s="3">
        <v>4.46</v>
      </c>
      <c r="H16" s="3">
        <v>7.26</v>
      </c>
      <c r="I16" s="3"/>
      <c r="J16" s="3"/>
      <c r="K16" s="3">
        <v>8.5</v>
      </c>
      <c r="L16" s="5" t="str">
        <f>VLOOKUP(表1[[#This Row],[年龄]],极值[],2,FALSE)</f>
        <v>&lt;4&lt;=6</v>
      </c>
      <c r="M16" s="6">
        <f>IF(表1[[#This Row],[俯卧撑 (次)]]=0,0,IF(表1[[#This Row],[俯卧撑 (次)]]&gt;VLOOKUP(表1[[#This Row],[年龄]],极值[],3,FALSE),1,表1[[#This Row],[俯卧撑 (次)]]/VLOOKUP(表1[[#This Row],[年龄]],极值[],3,FALSE)))</f>
        <v>0.75</v>
      </c>
      <c r="N16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0.73750000000000004</v>
      </c>
      <c r="O16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0.87692307692307681</v>
      </c>
      <c r="P16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0.97692307692307712</v>
      </c>
      <c r="Q16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0.95041322314049592</v>
      </c>
      <c r="R16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6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6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0.70833333333333337</v>
      </c>
      <c r="U16" s="6">
        <f>VLOOKUP(表1[[#This Row],[年龄]],极值[],6,FALSE)</f>
        <v>4.4000000000000004</v>
      </c>
      <c r="V16" s="6">
        <f>表1[[#This Row],[20米加速跑 （秒）]]</f>
        <v>4.46</v>
      </c>
      <c r="W16" s="6">
        <f>VLOOKUP(表1[[#This Row],[年龄]],极值[],11,FALSE)</f>
        <v>7</v>
      </c>
      <c r="X16" s="6">
        <f>表1[[#This Row],[20米极值]]/表1[[#This Row],[20米当前值]]</f>
        <v>0.98654708520179379</v>
      </c>
      <c r="Z16" s="19">
        <f>表1[[#This Row],[20米当前值]]-表1[[#This Row],[20米极值]]</f>
        <v>5.9999999999999609E-2</v>
      </c>
      <c r="AA16" s="19">
        <f>表1[[#This Row],[20米最大值]]-表1[[#This Row],[20米极值]]</f>
        <v>2.5999999999999996</v>
      </c>
      <c r="AB16" s="3">
        <f t="shared" si="0"/>
        <v>0.97692307692307712</v>
      </c>
    </row>
    <row r="17" spans="1:28" x14ac:dyDescent="0.25">
      <c r="A17" s="9" t="s">
        <v>95</v>
      </c>
      <c r="B17" s="21">
        <v>43695</v>
      </c>
      <c r="C17" s="20">
        <v>6</v>
      </c>
      <c r="D17" s="9">
        <v>0</v>
      </c>
      <c r="E17" s="9">
        <v>0</v>
      </c>
      <c r="F17" s="9">
        <v>0.95</v>
      </c>
      <c r="G17" s="9">
        <v>5.25</v>
      </c>
      <c r="H17" s="9">
        <v>7.85</v>
      </c>
      <c r="I17" s="9"/>
      <c r="J17" s="9"/>
      <c r="K17" s="9">
        <v>0</v>
      </c>
      <c r="L17" s="11" t="str">
        <f>VLOOKUP(表1[[#This Row],[年龄]],极值[],2,FALSE)</f>
        <v>&lt;4&lt;=6</v>
      </c>
      <c r="M17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17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17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0.73076923076923073</v>
      </c>
      <c r="P17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0.67307692307692313</v>
      </c>
      <c r="Q17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0.87898089171974536</v>
      </c>
      <c r="R17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17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7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17" s="6">
        <f>VLOOKUP(表1[[#This Row],[年龄]],极值[],6,FALSE)</f>
        <v>4.4000000000000004</v>
      </c>
      <c r="V17" s="6">
        <f>表1[[#This Row],[20米加速跑 （秒）]]</f>
        <v>5.25</v>
      </c>
      <c r="W17" s="6">
        <f>VLOOKUP(表1[[#This Row],[年龄]],极值[],11,FALSE)</f>
        <v>7</v>
      </c>
      <c r="X17" s="6">
        <f>表1[[#This Row],[20米极值]]/表1[[#This Row],[20米当前值]]</f>
        <v>0.83809523809523812</v>
      </c>
      <c r="Z17" s="19"/>
      <c r="AA17" s="19"/>
    </row>
    <row r="18" spans="1:28" x14ac:dyDescent="0.25">
      <c r="A18" s="3" t="s">
        <v>17</v>
      </c>
      <c r="B18" s="17">
        <v>43660</v>
      </c>
      <c r="C18" s="2">
        <v>6</v>
      </c>
      <c r="D18" s="3">
        <v>7</v>
      </c>
      <c r="E18" s="3">
        <v>40</v>
      </c>
      <c r="F18" s="3">
        <v>0.96</v>
      </c>
      <c r="G18" s="3">
        <v>5.37</v>
      </c>
      <c r="H18" s="3">
        <v>8.7200000000000006</v>
      </c>
      <c r="I18" s="3">
        <v>21.51</v>
      </c>
      <c r="J18" s="3"/>
      <c r="K18" s="3">
        <v>3.8</v>
      </c>
      <c r="L18" s="5" t="str">
        <f>VLOOKUP(表1[[#This Row],[年龄]],极值[],2,FALSE)</f>
        <v>&lt;4&lt;=6</v>
      </c>
      <c r="M18" s="6">
        <f>IF(表1[[#This Row],[俯卧撑 (次)]]=0,0,IF(表1[[#This Row],[俯卧撑 (次)]]&gt;VLOOKUP(表1[[#This Row],[年龄]],极值[],3,FALSE),1,表1[[#This Row],[俯卧撑 (次)]]/VLOOKUP(表1[[#This Row],[年龄]],极值[],3,FALSE)))</f>
        <v>0.58333333333333337</v>
      </c>
      <c r="N18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0.5</v>
      </c>
      <c r="O18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0.73846153846153839</v>
      </c>
      <c r="P18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0.62692307692307692</v>
      </c>
      <c r="Q18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0.79128440366972475</v>
      </c>
      <c r="R18" s="6">
        <f>IF(表1[[#This Row],[T-test （秒）]]=0,0,IF(表1[[#This Row],[T-test （秒）]]&lt;VLOOKUP(表1[[#This Row],[年龄]],极值[],8,FALSE),1,VLOOKUP(表1[[#This Row],[年龄]],极值[],8,FALSE)/表1[[#This Row],[T-test （秒）]]))</f>
        <v>0.74384007438400734</v>
      </c>
      <c r="S18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18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0.31666666666666665</v>
      </c>
      <c r="U18" s="6">
        <f>VLOOKUP(表1[[#This Row],[年龄]],极值[],6,FALSE)</f>
        <v>4.4000000000000004</v>
      </c>
      <c r="V18" s="6">
        <f>表1[[#This Row],[20米加速跑 （秒）]]</f>
        <v>5.37</v>
      </c>
      <c r="W18" s="6">
        <f>VLOOKUP(表1[[#This Row],[年龄]],极值[],11,FALSE)</f>
        <v>7</v>
      </c>
      <c r="X18" s="6">
        <f>表1[[#This Row],[20米极值]]/表1[[#This Row],[20米当前值]]</f>
        <v>0.81936685288640598</v>
      </c>
      <c r="Z18" s="19">
        <f>表1[[#This Row],[20米当前值]]-表1[[#This Row],[20米极值]]</f>
        <v>0.96999999999999975</v>
      </c>
      <c r="AA18" s="19">
        <f>表1[[#This Row],[20米最大值]]-表1[[#This Row],[20米极值]]</f>
        <v>2.5999999999999996</v>
      </c>
      <c r="AB18" s="3">
        <f t="shared" si="0"/>
        <v>0.62692307692307692</v>
      </c>
    </row>
    <row r="19" spans="1:28" x14ac:dyDescent="0.25">
      <c r="A19" s="9" t="s">
        <v>79</v>
      </c>
      <c r="B19" s="17">
        <v>43661</v>
      </c>
      <c r="C19" s="15">
        <v>7</v>
      </c>
      <c r="D19" s="9">
        <v>6</v>
      </c>
      <c r="E19" s="9">
        <v>81</v>
      </c>
      <c r="F19" s="9">
        <v>1.28</v>
      </c>
      <c r="G19" s="3">
        <v>5.08</v>
      </c>
      <c r="H19" s="9">
        <v>6.94</v>
      </c>
      <c r="I19" s="9">
        <v>17.66</v>
      </c>
      <c r="J19" s="9">
        <v>61</v>
      </c>
      <c r="K19" s="9">
        <v>7.58</v>
      </c>
      <c r="L19" s="11" t="str">
        <f>VLOOKUP(表1[[#This Row],[年龄]],极值[],2,FALSE)</f>
        <v>&lt;7&lt;=9</v>
      </c>
      <c r="M19" s="6">
        <f>IF(表1[[#This Row],[俯卧撑 (次)]]=0,0,IF(表1[[#This Row],[俯卧撑 (次)]]&gt;VLOOKUP(表1[[#This Row],[年龄]],极值[],3,FALSE),1,表1[[#This Row],[俯卧撑 (次)]]/VLOOKUP(表1[[#This Row],[年龄]],极值[],3,FALSE)))</f>
        <v>0.4</v>
      </c>
      <c r="N19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0.9</v>
      </c>
      <c r="O19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0.71111111111111114</v>
      </c>
      <c r="P19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0.61935483870967745</v>
      </c>
      <c r="Q19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0.82132564841498557</v>
      </c>
      <c r="R19" s="6">
        <f>IF(表1[[#This Row],[T-test （秒）]]=0,0,IF(表1[[#This Row],[T-test （秒）]]&lt;VLOOKUP(表1[[#This Row],[年龄]],极值[],8,FALSE),1,VLOOKUP(表1[[#This Row],[年龄]],极值[],8,FALSE)/表1[[#This Row],[T-test （秒）]]))</f>
        <v>0.76443941109852775</v>
      </c>
      <c r="S19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0.55454545454545456</v>
      </c>
      <c r="T19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0.5053333333333333</v>
      </c>
      <c r="U19" s="6">
        <f>VLOOKUP(表1[[#This Row],[年龄]],极值[],6,FALSE)</f>
        <v>3.9</v>
      </c>
      <c r="V19" s="6">
        <f>表1[[#This Row],[20米加速跑 （秒）]]</f>
        <v>5.08</v>
      </c>
      <c r="W19" s="6">
        <f>VLOOKUP(表1[[#This Row],[年龄]],极值[],11,FALSE)</f>
        <v>7</v>
      </c>
      <c r="X19" s="6">
        <f>表1[[#This Row],[20米极值]]/表1[[#This Row],[20米当前值]]</f>
        <v>0.76771653543307083</v>
      </c>
      <c r="Z19" s="19">
        <f>表1[[#This Row],[20米当前值]]-表1[[#This Row],[20米极值]]</f>
        <v>1.1800000000000002</v>
      </c>
      <c r="AA19" s="19">
        <f>表1[[#This Row],[20米最大值]]-表1[[#This Row],[20米极值]]</f>
        <v>3.1</v>
      </c>
      <c r="AB19" s="3">
        <f t="shared" si="0"/>
        <v>0.61935483870967745</v>
      </c>
    </row>
    <row r="20" spans="1:28" x14ac:dyDescent="0.25">
      <c r="A20" s="2" t="s">
        <v>38</v>
      </c>
      <c r="B20" s="17">
        <v>43662</v>
      </c>
      <c r="C20" s="3">
        <v>6</v>
      </c>
      <c r="D20" s="3">
        <v>0</v>
      </c>
      <c r="E20" s="3">
        <v>11</v>
      </c>
      <c r="F20" s="3">
        <v>1.1000000000000001</v>
      </c>
      <c r="G20" s="3">
        <v>5.66</v>
      </c>
      <c r="H20" s="3">
        <v>7.79</v>
      </c>
      <c r="I20" s="3">
        <v>21.21</v>
      </c>
      <c r="J20" s="3"/>
      <c r="K20" s="3">
        <v>-0.7</v>
      </c>
      <c r="L20" s="5" t="str">
        <f>VLOOKUP(表1[[#This Row],[年龄]],极值[],2,FALSE)</f>
        <v>&lt;4&lt;=6</v>
      </c>
      <c r="M20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0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0.13750000000000001</v>
      </c>
      <c r="O20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0.84615384615384615</v>
      </c>
      <c r="P20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0.51538461538461533</v>
      </c>
      <c r="Q20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0.88575096277278564</v>
      </c>
      <c r="R20" s="6">
        <f>IF(表1[[#This Row],[T-test （秒）]]=0,0,IF(表1[[#This Row],[T-test （秒）]]&lt;VLOOKUP(表1[[#This Row],[年龄]],极值[],8,FALSE),1,VLOOKUP(表1[[#This Row],[年龄]],极值[],8,FALSE)/表1[[#This Row],[T-test （秒）]]))</f>
        <v>0.75436115040075435</v>
      </c>
      <c r="S20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0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20" s="6">
        <f>VLOOKUP(表1[[#This Row],[年龄]],极值[],6,FALSE)</f>
        <v>4.4000000000000004</v>
      </c>
      <c r="V20" s="6">
        <f>表1[[#This Row],[20米加速跑 （秒）]]</f>
        <v>5.66</v>
      </c>
      <c r="W20" s="6">
        <f>VLOOKUP(表1[[#This Row],[年龄]],极值[],11,FALSE)</f>
        <v>7</v>
      </c>
      <c r="X20" s="6">
        <f>表1[[#This Row],[20米极值]]/表1[[#This Row],[20米当前值]]</f>
        <v>0.77738515901060079</v>
      </c>
      <c r="Z20" s="19">
        <f>表1[[#This Row],[20米当前值]]-表1[[#This Row],[20米极值]]</f>
        <v>1.2599999999999998</v>
      </c>
      <c r="AA20" s="19">
        <f>表1[[#This Row],[20米最大值]]-表1[[#This Row],[20米极值]]</f>
        <v>2.5999999999999996</v>
      </c>
      <c r="AB20" s="3">
        <f t="shared" si="0"/>
        <v>0.51538461538461533</v>
      </c>
    </row>
    <row r="21" spans="1:28" x14ac:dyDescent="0.25">
      <c r="A21" s="3" t="s">
        <v>5</v>
      </c>
      <c r="B21" s="17">
        <v>43663</v>
      </c>
      <c r="C21" s="3">
        <v>7</v>
      </c>
      <c r="D21" s="3">
        <v>0</v>
      </c>
      <c r="E21" s="3">
        <v>61</v>
      </c>
      <c r="F21" s="3">
        <v>1.07</v>
      </c>
      <c r="G21" s="3">
        <v>4.91</v>
      </c>
      <c r="H21" s="3">
        <v>7.01</v>
      </c>
      <c r="I21" s="3"/>
      <c r="J21" s="3"/>
      <c r="K21" s="3">
        <v>4.8</v>
      </c>
      <c r="L21" s="5" t="str">
        <f>VLOOKUP(表1[[#This Row],[年龄]],极值[],2,FALSE)</f>
        <v>&lt;7&lt;=9</v>
      </c>
      <c r="M21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1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0.67777777777777781</v>
      </c>
      <c r="O21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0.59444444444444444</v>
      </c>
      <c r="P21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0.67419354838709666</v>
      </c>
      <c r="Q21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0.81312410841654781</v>
      </c>
      <c r="R21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1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1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0.32</v>
      </c>
      <c r="U21" s="6">
        <f>VLOOKUP(表1[[#This Row],[年龄]],极值[],6,FALSE)</f>
        <v>3.9</v>
      </c>
      <c r="V21" s="6">
        <f>表1[[#This Row],[20米加速跑 （秒）]]</f>
        <v>4.91</v>
      </c>
      <c r="W21" s="6">
        <f>VLOOKUP(表1[[#This Row],[年龄]],极值[],11,FALSE)</f>
        <v>7</v>
      </c>
      <c r="X21" s="6">
        <f>表1[[#This Row],[20米极值]]/表1[[#This Row],[20米当前值]]</f>
        <v>0.79429735234215881</v>
      </c>
      <c r="Z21" s="19">
        <f>表1[[#This Row],[20米当前值]]-表1[[#This Row],[20米极值]]</f>
        <v>1.0100000000000002</v>
      </c>
      <c r="AA21" s="19">
        <f>表1[[#This Row],[20米最大值]]-表1[[#This Row],[20米极值]]</f>
        <v>3.1</v>
      </c>
      <c r="AB21" s="3">
        <f t="shared" si="0"/>
        <v>0.67419354838709666</v>
      </c>
    </row>
    <row r="22" spans="1:28" x14ac:dyDescent="0.25">
      <c r="A22" s="3" t="s">
        <v>9</v>
      </c>
      <c r="B22" s="17">
        <v>43664</v>
      </c>
      <c r="C22" s="3">
        <v>7</v>
      </c>
      <c r="D22" s="3">
        <v>12</v>
      </c>
      <c r="E22" s="3">
        <v>0</v>
      </c>
      <c r="F22" s="3">
        <v>1.4</v>
      </c>
      <c r="G22" s="3">
        <v>4.9000000000000004</v>
      </c>
      <c r="H22" s="3">
        <v>6.72</v>
      </c>
      <c r="I22" s="3">
        <v>15.07</v>
      </c>
      <c r="J22" s="3"/>
      <c r="K22" s="3">
        <v>2.2000000000000002</v>
      </c>
      <c r="L22" s="5" t="str">
        <f>VLOOKUP(表1[[#This Row],[年龄]],极值[],2,FALSE)</f>
        <v>&lt;7&lt;=9</v>
      </c>
      <c r="M22" s="6">
        <f>IF(表1[[#This Row],[俯卧撑 (次)]]=0,0,IF(表1[[#This Row],[俯卧撑 (次)]]&gt;VLOOKUP(表1[[#This Row],[年龄]],极值[],3,FALSE),1,表1[[#This Row],[俯卧撑 (次)]]/VLOOKUP(表1[[#This Row],[年龄]],极值[],3,FALSE)))</f>
        <v>0.8</v>
      </c>
      <c r="N22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22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0.77777777777777768</v>
      </c>
      <c r="P22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0.67741935483870952</v>
      </c>
      <c r="Q22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0.84821428571428581</v>
      </c>
      <c r="R22" s="6">
        <f>IF(表1[[#This Row],[T-test （秒）]]=0,0,IF(表1[[#This Row],[T-test （秒）]]&lt;VLOOKUP(表1[[#This Row],[年龄]],极值[],8,FALSE),1,VLOOKUP(表1[[#This Row],[年龄]],极值[],8,FALSE)/表1[[#This Row],[T-test （秒）]]))</f>
        <v>0.89581950895819507</v>
      </c>
      <c r="S22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2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0.14666666666666667</v>
      </c>
      <c r="U22" s="6">
        <f>VLOOKUP(表1[[#This Row],[年龄]],极值[],6,FALSE)</f>
        <v>3.9</v>
      </c>
      <c r="V22" s="6">
        <f>表1[[#This Row],[20米加速跑 （秒）]]</f>
        <v>4.9000000000000004</v>
      </c>
      <c r="W22" s="6">
        <f>VLOOKUP(表1[[#This Row],[年龄]],极值[],11,FALSE)</f>
        <v>7</v>
      </c>
      <c r="X22" s="6">
        <f>表1[[#This Row],[20米极值]]/表1[[#This Row],[20米当前值]]</f>
        <v>0.79591836734693866</v>
      </c>
      <c r="Z22" s="19">
        <f>表1[[#This Row],[20米当前值]]-表1[[#This Row],[20米极值]]</f>
        <v>1.0000000000000004</v>
      </c>
      <c r="AA22" s="19">
        <f>表1[[#This Row],[20米最大值]]-表1[[#This Row],[20米极值]]</f>
        <v>3.1</v>
      </c>
      <c r="AB22" s="3">
        <f t="shared" si="0"/>
        <v>0.67741935483870952</v>
      </c>
    </row>
    <row r="23" spans="1:28" x14ac:dyDescent="0.25">
      <c r="A23" s="3" t="s">
        <v>18</v>
      </c>
      <c r="B23" s="17">
        <v>43666</v>
      </c>
      <c r="C23" s="2">
        <v>7</v>
      </c>
      <c r="D23" s="3">
        <v>0</v>
      </c>
      <c r="E23" s="3">
        <v>0</v>
      </c>
      <c r="F23" s="3">
        <v>0.96</v>
      </c>
      <c r="G23" s="3">
        <v>5.91</v>
      </c>
      <c r="H23" s="3">
        <v>8.0299999999999994</v>
      </c>
      <c r="I23" s="3"/>
      <c r="J23" s="3"/>
      <c r="K23" s="3">
        <v>-7.4</v>
      </c>
      <c r="L23" s="5" t="str">
        <f>VLOOKUP(表1[[#This Row],[年龄]],极值[],2,FALSE)</f>
        <v>&lt;7&lt;=9</v>
      </c>
      <c r="M23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3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23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0.53333333333333333</v>
      </c>
      <c r="P23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0.35161290322580641</v>
      </c>
      <c r="Q23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0.70983810709838113</v>
      </c>
      <c r="R23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3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3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23" s="6">
        <f>VLOOKUP(表1[[#This Row],[年龄]],极值[],6,FALSE)</f>
        <v>3.9</v>
      </c>
      <c r="V23" s="6">
        <f>表1[[#This Row],[20米加速跑 （秒）]]</f>
        <v>5.91</v>
      </c>
      <c r="W23" s="6">
        <f>VLOOKUP(表1[[#This Row],[年龄]],极值[],11,FALSE)</f>
        <v>7</v>
      </c>
      <c r="X23" s="6">
        <f>表1[[#This Row],[20米极值]]/表1[[#This Row],[20米当前值]]</f>
        <v>0.65989847715736039</v>
      </c>
      <c r="Z23" s="19">
        <f>表1[[#This Row],[20米当前值]]-表1[[#This Row],[20米极值]]</f>
        <v>2.0100000000000002</v>
      </c>
      <c r="AA23" s="19">
        <f>表1[[#This Row],[20米最大值]]-表1[[#This Row],[20米极值]]</f>
        <v>3.1</v>
      </c>
      <c r="AB23" s="3">
        <f t="shared" si="0"/>
        <v>0.35161290322580641</v>
      </c>
    </row>
    <row r="24" spans="1:28" x14ac:dyDescent="0.25">
      <c r="A24" s="9" t="s">
        <v>68</v>
      </c>
      <c r="B24" s="17">
        <v>43668</v>
      </c>
      <c r="C24" s="10">
        <v>7</v>
      </c>
      <c r="D24" s="9">
        <v>0</v>
      </c>
      <c r="E24" s="9">
        <v>21</v>
      </c>
      <c r="F24" s="9">
        <v>1.4</v>
      </c>
      <c r="G24" s="9">
        <v>5.68</v>
      </c>
      <c r="H24" s="9">
        <v>7.88</v>
      </c>
      <c r="I24" s="9"/>
      <c r="J24" s="9"/>
      <c r="K24" s="9">
        <v>-5</v>
      </c>
      <c r="L24" s="11" t="str">
        <f>VLOOKUP(表1[[#This Row],[年龄]],极值[],2,FALSE)</f>
        <v>&lt;7&lt;=9</v>
      </c>
      <c r="M24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4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0.23333333333333334</v>
      </c>
      <c r="O24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0.77777777777777768</v>
      </c>
      <c r="P24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0.42580645161290331</v>
      </c>
      <c r="Q24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0.7233502538071066</v>
      </c>
      <c r="R24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4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4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24" s="6">
        <f>VLOOKUP(表1[[#This Row],[年龄]],极值[],6,FALSE)</f>
        <v>3.9</v>
      </c>
      <c r="V24" s="6">
        <f>表1[[#This Row],[20米加速跑 （秒）]]</f>
        <v>5.68</v>
      </c>
      <c r="W24" s="6">
        <f>VLOOKUP(表1[[#This Row],[年龄]],极值[],11,FALSE)</f>
        <v>7</v>
      </c>
      <c r="X24" s="6">
        <f>表1[[#This Row],[20米极值]]/表1[[#This Row],[20米当前值]]</f>
        <v>0.68661971830985913</v>
      </c>
      <c r="Z24" s="19">
        <f>表1[[#This Row],[20米当前值]]-表1[[#This Row],[20米极值]]</f>
        <v>1.7799999999999998</v>
      </c>
      <c r="AA24" s="19">
        <f>表1[[#This Row],[20米最大值]]-表1[[#This Row],[20米极值]]</f>
        <v>3.1</v>
      </c>
      <c r="AB24" s="3">
        <f t="shared" si="0"/>
        <v>0.42580645161290331</v>
      </c>
    </row>
    <row r="25" spans="1:28" x14ac:dyDescent="0.25">
      <c r="A25" s="9" t="s">
        <v>71</v>
      </c>
      <c r="B25" s="17">
        <v>43669</v>
      </c>
      <c r="C25" s="13">
        <v>7</v>
      </c>
      <c r="D25" s="9">
        <v>8</v>
      </c>
      <c r="E25" s="9">
        <v>45.11</v>
      </c>
      <c r="F25" s="9">
        <v>1.5</v>
      </c>
      <c r="G25" s="9">
        <v>5.8</v>
      </c>
      <c r="H25" s="9">
        <v>6.99</v>
      </c>
      <c r="I25" s="9"/>
      <c r="J25" s="9"/>
      <c r="K25" s="9">
        <v>9</v>
      </c>
      <c r="L25" s="11" t="str">
        <f>VLOOKUP(表1[[#This Row],[年龄]],极值[],2,FALSE)</f>
        <v>&lt;7&lt;=9</v>
      </c>
      <c r="M25" s="6">
        <f>IF(表1[[#This Row],[俯卧撑 (次)]]=0,0,IF(表1[[#This Row],[俯卧撑 (次)]]&gt;VLOOKUP(表1[[#This Row],[年龄]],极值[],3,FALSE),1,表1[[#This Row],[俯卧撑 (次)]]/VLOOKUP(表1[[#This Row],[年龄]],极值[],3,FALSE)))</f>
        <v>0.53333333333333333</v>
      </c>
      <c r="N25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0.50122222222222224</v>
      </c>
      <c r="O25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0.83333333333333326</v>
      </c>
      <c r="P25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0.38709677419354849</v>
      </c>
      <c r="Q25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0.81545064377682408</v>
      </c>
      <c r="R25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5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5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0.6</v>
      </c>
      <c r="U25" s="6">
        <f>VLOOKUP(表1[[#This Row],[年龄]],极值[],6,FALSE)</f>
        <v>3.9</v>
      </c>
      <c r="V25" s="6">
        <f>表1[[#This Row],[20米加速跑 （秒）]]</f>
        <v>5.8</v>
      </c>
      <c r="W25" s="6">
        <f>VLOOKUP(表1[[#This Row],[年龄]],极值[],11,FALSE)</f>
        <v>7</v>
      </c>
      <c r="X25" s="6">
        <f>表1[[#This Row],[20米极值]]/表1[[#This Row],[20米当前值]]</f>
        <v>0.67241379310344829</v>
      </c>
      <c r="Z25" s="19">
        <f>表1[[#This Row],[20米当前值]]-表1[[#This Row],[20米极值]]</f>
        <v>1.9</v>
      </c>
      <c r="AA25" s="19">
        <f>表1[[#This Row],[20米最大值]]-表1[[#This Row],[20米极值]]</f>
        <v>3.1</v>
      </c>
      <c r="AB25" s="3">
        <f t="shared" si="0"/>
        <v>0.38709677419354849</v>
      </c>
    </row>
    <row r="26" spans="1:28" x14ac:dyDescent="0.25">
      <c r="A26" s="9" t="s">
        <v>69</v>
      </c>
      <c r="B26" s="17">
        <v>43670</v>
      </c>
      <c r="C26" s="10">
        <v>7</v>
      </c>
      <c r="D26" s="9">
        <v>0</v>
      </c>
      <c r="E26" s="9">
        <v>29.31</v>
      </c>
      <c r="F26" s="9">
        <v>1.35</v>
      </c>
      <c r="G26" s="9">
        <v>5.39</v>
      </c>
      <c r="H26" s="9">
        <v>7.71</v>
      </c>
      <c r="I26" s="9"/>
      <c r="J26" s="9"/>
      <c r="K26" s="9">
        <v>8</v>
      </c>
      <c r="L26" s="11" t="str">
        <f>VLOOKUP(表1[[#This Row],[年龄]],极值[],2,FALSE)</f>
        <v>&lt;7&lt;=9</v>
      </c>
      <c r="M26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6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0.32566666666666666</v>
      </c>
      <c r="O26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0.75</v>
      </c>
      <c r="P26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0.51935483870967758</v>
      </c>
      <c r="Q26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0.73929961089494167</v>
      </c>
      <c r="R26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6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6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0.53333333333333333</v>
      </c>
      <c r="U26" s="6">
        <f>VLOOKUP(表1[[#This Row],[年龄]],极值[],6,FALSE)</f>
        <v>3.9</v>
      </c>
      <c r="V26" s="6">
        <f>表1[[#This Row],[20米加速跑 （秒）]]</f>
        <v>5.39</v>
      </c>
      <c r="W26" s="6">
        <f>VLOOKUP(表1[[#This Row],[年龄]],极值[],11,FALSE)</f>
        <v>7</v>
      </c>
      <c r="X26" s="6">
        <f>表1[[#This Row],[20米极值]]/表1[[#This Row],[20米当前值]]</f>
        <v>0.72356215213358077</v>
      </c>
      <c r="Z26" s="19">
        <f>表1[[#This Row],[20米当前值]]-表1[[#This Row],[20米极值]]</f>
        <v>1.4899999999999998</v>
      </c>
      <c r="AA26" s="19">
        <f>表1[[#This Row],[20米最大值]]-表1[[#This Row],[20米极值]]</f>
        <v>3.1</v>
      </c>
      <c r="AB26" s="3">
        <f t="shared" si="0"/>
        <v>0.51935483870967758</v>
      </c>
    </row>
    <row r="27" spans="1:28" x14ac:dyDescent="0.25">
      <c r="A27" s="9" t="s">
        <v>70</v>
      </c>
      <c r="B27" s="17">
        <v>43672</v>
      </c>
      <c r="C27" s="12">
        <v>7</v>
      </c>
      <c r="D27" s="9">
        <v>0</v>
      </c>
      <c r="E27" s="9">
        <v>27</v>
      </c>
      <c r="F27" s="9">
        <v>1.2</v>
      </c>
      <c r="G27" s="9">
        <v>5.08</v>
      </c>
      <c r="H27" s="9">
        <v>8.08</v>
      </c>
      <c r="I27" s="9">
        <v>20.2</v>
      </c>
      <c r="J27" s="9"/>
      <c r="K27" s="9">
        <v>11</v>
      </c>
      <c r="L27" s="11" t="str">
        <f>VLOOKUP(表1[[#This Row],[年龄]],极值[],2,FALSE)</f>
        <v>&lt;7&lt;=9</v>
      </c>
      <c r="M27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7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0.3</v>
      </c>
      <c r="O27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0.66666666666666663</v>
      </c>
      <c r="P27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0.61935483870967745</v>
      </c>
      <c r="Q27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0.70544554455445541</v>
      </c>
      <c r="R27" s="6">
        <f>IF(表1[[#This Row],[T-test （秒）]]=0,0,IF(表1[[#This Row],[T-test （秒）]]&lt;VLOOKUP(表1[[#This Row],[年龄]],极值[],8,FALSE),1,VLOOKUP(表1[[#This Row],[年龄]],极值[],8,FALSE)/表1[[#This Row],[T-test （秒）]]))</f>
        <v>0.66831683168316836</v>
      </c>
      <c r="S27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7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0.73333333333333328</v>
      </c>
      <c r="U27" s="6">
        <f>VLOOKUP(表1[[#This Row],[年龄]],极值[],6,FALSE)</f>
        <v>3.9</v>
      </c>
      <c r="V27" s="6">
        <f>表1[[#This Row],[20米加速跑 （秒）]]</f>
        <v>5.08</v>
      </c>
      <c r="W27" s="6">
        <f>VLOOKUP(表1[[#This Row],[年龄]],极值[],11,FALSE)</f>
        <v>7</v>
      </c>
      <c r="X27" s="6">
        <f>表1[[#This Row],[20米极值]]/表1[[#This Row],[20米当前值]]</f>
        <v>0.76771653543307083</v>
      </c>
      <c r="Z27" s="19">
        <f>表1[[#This Row],[20米当前值]]-表1[[#This Row],[20米极值]]</f>
        <v>1.1800000000000002</v>
      </c>
      <c r="AA27" s="19">
        <f>表1[[#This Row],[20米最大值]]-表1[[#This Row],[20米极值]]</f>
        <v>3.1</v>
      </c>
      <c r="AB27" s="3">
        <f t="shared" si="0"/>
        <v>0.61935483870967745</v>
      </c>
    </row>
    <row r="28" spans="1:28" x14ac:dyDescent="0.25">
      <c r="A28" s="9" t="s">
        <v>72</v>
      </c>
      <c r="B28" s="17">
        <v>43665</v>
      </c>
      <c r="C28" s="14">
        <v>8</v>
      </c>
      <c r="D28" s="9">
        <v>0</v>
      </c>
      <c r="E28" s="9">
        <v>0</v>
      </c>
      <c r="F28" s="9">
        <v>0.89</v>
      </c>
      <c r="G28" s="9">
        <v>6.59</v>
      </c>
      <c r="H28" s="9">
        <v>9.82</v>
      </c>
      <c r="I28" s="9"/>
      <c r="J28" s="9"/>
      <c r="K28" s="9">
        <v>0</v>
      </c>
      <c r="L28" s="11" t="str">
        <f>VLOOKUP(表1[[#This Row],[年龄]],极值[],2,FALSE)</f>
        <v>&lt;7&lt;=9</v>
      </c>
      <c r="M28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28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28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0.49444444444444446</v>
      </c>
      <c r="P28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0.13225806451612909</v>
      </c>
      <c r="Q28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0.58044806517311609</v>
      </c>
      <c r="R28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8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8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28" s="6">
        <f>VLOOKUP(表1[[#This Row],[年龄]],极值[],6,FALSE)</f>
        <v>3.9</v>
      </c>
      <c r="V28" s="6">
        <f>表1[[#This Row],[20米加速跑 （秒）]]</f>
        <v>6.59</v>
      </c>
      <c r="W28" s="6">
        <f>VLOOKUP(表1[[#This Row],[年龄]],极值[],11,FALSE)</f>
        <v>7</v>
      </c>
      <c r="X28" s="6">
        <f>表1[[#This Row],[20米极值]]/表1[[#This Row],[20米当前值]]</f>
        <v>0.59180576631259485</v>
      </c>
      <c r="Z28" s="19">
        <f>表1[[#This Row],[20米当前值]]-表1[[#This Row],[20米极值]]</f>
        <v>2.69</v>
      </c>
      <c r="AA28" s="19">
        <f>表1[[#This Row],[20米最大值]]-表1[[#This Row],[20米极值]]</f>
        <v>3.1</v>
      </c>
      <c r="AB28" s="3">
        <f t="shared" si="0"/>
        <v>0.13225806451612909</v>
      </c>
    </row>
    <row r="29" spans="1:28" x14ac:dyDescent="0.25">
      <c r="A29" s="3" t="s">
        <v>7</v>
      </c>
      <c r="B29" s="17">
        <v>43667</v>
      </c>
      <c r="C29" s="3">
        <v>8</v>
      </c>
      <c r="D29" s="3">
        <v>11</v>
      </c>
      <c r="E29" s="3">
        <v>63</v>
      </c>
      <c r="F29" s="3">
        <v>1.6</v>
      </c>
      <c r="G29" s="3">
        <v>4.18</v>
      </c>
      <c r="H29" s="3">
        <v>6.09</v>
      </c>
      <c r="I29" s="3"/>
      <c r="J29" s="3"/>
      <c r="K29" s="3">
        <v>14.3</v>
      </c>
      <c r="L29" s="5" t="str">
        <f>VLOOKUP(表1[[#This Row],[年龄]],极值[],2,FALSE)</f>
        <v>&lt;7&lt;=9</v>
      </c>
      <c r="M29" s="6">
        <f>IF(表1[[#This Row],[俯卧撑 (次)]]=0,0,IF(表1[[#This Row],[俯卧撑 (次)]]&gt;VLOOKUP(表1[[#This Row],[年龄]],极值[],3,FALSE),1,表1[[#This Row],[俯卧撑 (次)]]/VLOOKUP(表1[[#This Row],[年龄]],极值[],3,FALSE)))</f>
        <v>0.73333333333333328</v>
      </c>
      <c r="N29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0.7</v>
      </c>
      <c r="O29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0.88888888888888895</v>
      </c>
      <c r="P29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0.90967741935483881</v>
      </c>
      <c r="Q29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0.935960591133005</v>
      </c>
      <c r="R29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29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29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0.95333333333333337</v>
      </c>
      <c r="U29" s="6">
        <f>VLOOKUP(表1[[#This Row],[年龄]],极值[],6,FALSE)</f>
        <v>3.9</v>
      </c>
      <c r="V29" s="6">
        <f>表1[[#This Row],[20米加速跑 （秒）]]</f>
        <v>4.18</v>
      </c>
      <c r="W29" s="6">
        <f>VLOOKUP(表1[[#This Row],[年龄]],极值[],11,FALSE)</f>
        <v>7</v>
      </c>
      <c r="X29" s="6">
        <f>表1[[#This Row],[20米极值]]/表1[[#This Row],[20米当前值]]</f>
        <v>0.93301435406698574</v>
      </c>
      <c r="Z29" s="19">
        <f>表1[[#This Row],[20米当前值]]-表1[[#This Row],[20米极值]]</f>
        <v>0.2799999999999998</v>
      </c>
      <c r="AA29" s="19">
        <f>表1[[#This Row],[20米最大值]]-表1[[#This Row],[20米极值]]</f>
        <v>3.1</v>
      </c>
      <c r="AB29" s="3">
        <f t="shared" si="0"/>
        <v>0.90967741935483881</v>
      </c>
    </row>
    <row r="30" spans="1:28" x14ac:dyDescent="0.25">
      <c r="A30" s="3" t="s">
        <v>11</v>
      </c>
      <c r="B30" s="17">
        <v>43673</v>
      </c>
      <c r="C30" s="3">
        <v>8</v>
      </c>
      <c r="D30" s="3">
        <v>0</v>
      </c>
      <c r="E30" s="3">
        <v>77</v>
      </c>
      <c r="F30" s="3">
        <v>1.06</v>
      </c>
      <c r="G30" s="3">
        <v>4.8600000000000003</v>
      </c>
      <c r="H30" s="3">
        <v>7.91</v>
      </c>
      <c r="I30" s="3"/>
      <c r="J30" s="3"/>
      <c r="K30" s="3">
        <v>13.3</v>
      </c>
      <c r="L30" s="5" t="str">
        <f>VLOOKUP(表1[[#This Row],[年龄]],极值[],2,FALSE)</f>
        <v>&lt;7&lt;=9</v>
      </c>
      <c r="M30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30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0.85555555555555551</v>
      </c>
      <c r="O30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0.58888888888888891</v>
      </c>
      <c r="P30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0.69032258064516117</v>
      </c>
      <c r="Q30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0.72060682680151711</v>
      </c>
      <c r="R30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0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0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0.88666666666666671</v>
      </c>
      <c r="U30" s="6">
        <f>VLOOKUP(表1[[#This Row],[年龄]],极值[],6,FALSE)</f>
        <v>3.9</v>
      </c>
      <c r="V30" s="6">
        <f>表1[[#This Row],[20米加速跑 （秒）]]</f>
        <v>4.8600000000000003</v>
      </c>
      <c r="W30" s="6">
        <f>VLOOKUP(表1[[#This Row],[年龄]],极值[],11,FALSE)</f>
        <v>7</v>
      </c>
      <c r="X30" s="6">
        <f>表1[[#This Row],[20米极值]]/表1[[#This Row],[20米当前值]]</f>
        <v>0.80246913580246904</v>
      </c>
      <c r="Z30" s="19">
        <f>表1[[#This Row],[20米当前值]]-表1[[#This Row],[20米极值]]</f>
        <v>0.96000000000000041</v>
      </c>
      <c r="AA30" s="19">
        <f>表1[[#This Row],[20米最大值]]-表1[[#This Row],[20米极值]]</f>
        <v>3.1</v>
      </c>
      <c r="AB30" s="3">
        <f t="shared" si="0"/>
        <v>0.69032258064516117</v>
      </c>
    </row>
    <row r="31" spans="1:28" x14ac:dyDescent="0.25">
      <c r="A31" s="9" t="s">
        <v>76</v>
      </c>
      <c r="B31" s="17">
        <v>43674</v>
      </c>
      <c r="C31" s="15">
        <v>8</v>
      </c>
      <c r="D31" s="9">
        <v>13</v>
      </c>
      <c r="E31" s="9">
        <v>77</v>
      </c>
      <c r="F31" s="9">
        <v>1.3</v>
      </c>
      <c r="G31" s="9">
        <v>4.29</v>
      </c>
      <c r="H31" s="9">
        <v>6.09</v>
      </c>
      <c r="I31" s="9">
        <v>15.48</v>
      </c>
      <c r="J31" s="9">
        <v>46</v>
      </c>
      <c r="K31" s="9">
        <v>0</v>
      </c>
      <c r="L31" s="11" t="str">
        <f>VLOOKUP(表1[[#This Row],[年龄]],极值[],2,FALSE)</f>
        <v>&lt;7&lt;=9</v>
      </c>
      <c r="M31" s="6">
        <f>IF(表1[[#This Row],[俯卧撑 (次)]]=0,0,IF(表1[[#This Row],[俯卧撑 (次)]]&gt;VLOOKUP(表1[[#This Row],[年龄]],极值[],3,FALSE),1,表1[[#This Row],[俯卧撑 (次)]]/VLOOKUP(表1[[#This Row],[年龄]],极值[],3,FALSE)))</f>
        <v>0.8666666666666667</v>
      </c>
      <c r="N31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0.85555555555555551</v>
      </c>
      <c r="O31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0.72222222222222221</v>
      </c>
      <c r="P31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0.87419354838709673</v>
      </c>
      <c r="Q31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0.935960591133005</v>
      </c>
      <c r="R31" s="6">
        <f>IF(表1[[#This Row],[T-test （秒）]]=0,0,IF(表1[[#This Row],[T-test （秒）]]&lt;VLOOKUP(表1[[#This Row],[年龄]],极值[],8,FALSE),1,VLOOKUP(表1[[#This Row],[年龄]],极值[],8,FALSE)/表1[[#This Row],[T-test （秒）]]))</f>
        <v>0.87209302325581395</v>
      </c>
      <c r="S31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0.4</v>
      </c>
      <c r="T31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31" s="6">
        <f>VLOOKUP(表1[[#This Row],[年龄]],极值[],6,FALSE)</f>
        <v>3.9</v>
      </c>
      <c r="V31" s="6">
        <f>表1[[#This Row],[20米加速跑 （秒）]]</f>
        <v>4.29</v>
      </c>
      <c r="W31" s="6">
        <f>VLOOKUP(表1[[#This Row],[年龄]],极值[],11,FALSE)</f>
        <v>7</v>
      </c>
      <c r="X31" s="6">
        <f>表1[[#This Row],[20米极值]]/表1[[#This Row],[20米当前值]]</f>
        <v>0.90909090909090906</v>
      </c>
      <c r="Z31" s="19">
        <f>表1[[#This Row],[20米当前值]]-表1[[#This Row],[20米极值]]</f>
        <v>0.39000000000000012</v>
      </c>
      <c r="AA31" s="19">
        <f>表1[[#This Row],[20米最大值]]-表1[[#This Row],[20米极值]]</f>
        <v>3.1</v>
      </c>
      <c r="AB31" s="3">
        <f t="shared" si="0"/>
        <v>0.87419354838709673</v>
      </c>
    </row>
    <row r="32" spans="1:28" x14ac:dyDescent="0.25">
      <c r="A32" s="3" t="s">
        <v>19</v>
      </c>
      <c r="B32" s="17">
        <v>43675</v>
      </c>
      <c r="C32" s="2">
        <v>8</v>
      </c>
      <c r="D32" s="3">
        <v>12</v>
      </c>
      <c r="E32" s="3">
        <v>97</v>
      </c>
      <c r="F32" s="3">
        <v>1.25</v>
      </c>
      <c r="G32" s="3">
        <v>5</v>
      </c>
      <c r="H32" s="3">
        <v>7.09</v>
      </c>
      <c r="I32" s="3">
        <v>18.78</v>
      </c>
      <c r="J32" s="3"/>
      <c r="K32" s="3">
        <v>8.1</v>
      </c>
      <c r="L32" s="5" t="str">
        <f>VLOOKUP(表1[[#This Row],[年龄]],极值[],2,FALSE)</f>
        <v>&lt;7&lt;=9</v>
      </c>
      <c r="M32" s="6">
        <f>IF(表1[[#This Row],[俯卧撑 (次)]]=0,0,IF(表1[[#This Row],[俯卧撑 (次)]]&gt;VLOOKUP(表1[[#This Row],[年龄]],极值[],3,FALSE),1,表1[[#This Row],[俯卧撑 (次)]]/VLOOKUP(表1[[#This Row],[年龄]],极值[],3,FALSE)))</f>
        <v>0.8</v>
      </c>
      <c r="N32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1</v>
      </c>
      <c r="O32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0.69444444444444442</v>
      </c>
      <c r="P32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0.64516129032258063</v>
      </c>
      <c r="Q32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0.80394922425952053</v>
      </c>
      <c r="R32" s="6">
        <f>IF(表1[[#This Row],[T-test （秒）]]=0,0,IF(表1[[#This Row],[T-test （秒）]]&lt;VLOOKUP(表1[[#This Row],[年龄]],极值[],8,FALSE),1,VLOOKUP(表1[[#This Row],[年龄]],极值[],8,FALSE)/表1[[#This Row],[T-test （秒）]]))</f>
        <v>0.71884984025559107</v>
      </c>
      <c r="S32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2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0.53999999999999992</v>
      </c>
      <c r="U32" s="6">
        <f>VLOOKUP(表1[[#This Row],[年龄]],极值[],6,FALSE)</f>
        <v>3.9</v>
      </c>
      <c r="V32" s="6">
        <f>表1[[#This Row],[20米加速跑 （秒）]]</f>
        <v>5</v>
      </c>
      <c r="W32" s="6">
        <f>VLOOKUP(表1[[#This Row],[年龄]],极值[],11,FALSE)</f>
        <v>7</v>
      </c>
      <c r="X32" s="6">
        <f>表1[[#This Row],[20米极值]]/表1[[#This Row],[20米当前值]]</f>
        <v>0.78</v>
      </c>
      <c r="Z32" s="19">
        <f>表1[[#This Row],[20米当前值]]-表1[[#This Row],[20米极值]]</f>
        <v>1.1000000000000001</v>
      </c>
      <c r="AA32" s="19">
        <f>表1[[#This Row],[20米最大值]]-表1[[#This Row],[20米极值]]</f>
        <v>3.1</v>
      </c>
      <c r="AB32" s="3">
        <f t="shared" si="0"/>
        <v>0.64516129032258063</v>
      </c>
    </row>
    <row r="33" spans="1:28" x14ac:dyDescent="0.25">
      <c r="A33" s="3" t="s">
        <v>24</v>
      </c>
      <c r="B33" s="17">
        <v>43676</v>
      </c>
      <c r="C33" s="3">
        <v>8</v>
      </c>
      <c r="D33" s="3">
        <v>3</v>
      </c>
      <c r="E33" s="3">
        <v>52</v>
      </c>
      <c r="F33" s="3">
        <v>1.46</v>
      </c>
      <c r="G33" s="3">
        <v>4.74</v>
      </c>
      <c r="H33" s="3">
        <v>6.95</v>
      </c>
      <c r="I33" s="3"/>
      <c r="J33" s="3"/>
      <c r="K33" s="3">
        <v>14</v>
      </c>
      <c r="L33" s="5" t="str">
        <f>VLOOKUP(表1[[#This Row],[年龄]],极值[],2,FALSE)</f>
        <v>&lt;7&lt;=9</v>
      </c>
      <c r="M33" s="6">
        <f>IF(表1[[#This Row],[俯卧撑 (次)]]=0,0,IF(表1[[#This Row],[俯卧撑 (次)]]&gt;VLOOKUP(表1[[#This Row],[年龄]],极值[],3,FALSE),1,表1[[#This Row],[俯卧撑 (次)]]/VLOOKUP(表1[[#This Row],[年龄]],极值[],3,FALSE)))</f>
        <v>0.2</v>
      </c>
      <c r="N33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0.57777777777777772</v>
      </c>
      <c r="O33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0.81111111111111112</v>
      </c>
      <c r="P33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0.7290322580645161</v>
      </c>
      <c r="Q33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0.82014388489208634</v>
      </c>
      <c r="R33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3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3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0.93333333333333335</v>
      </c>
      <c r="U33" s="6">
        <f>VLOOKUP(表1[[#This Row],[年龄]],极值[],6,FALSE)</f>
        <v>3.9</v>
      </c>
      <c r="V33" s="6">
        <f>表1[[#This Row],[20米加速跑 （秒）]]</f>
        <v>4.74</v>
      </c>
      <c r="W33" s="6">
        <f>VLOOKUP(表1[[#This Row],[年龄]],极值[],11,FALSE)</f>
        <v>7</v>
      </c>
      <c r="X33" s="6">
        <f>表1[[#This Row],[20米极值]]/表1[[#This Row],[20米当前值]]</f>
        <v>0.82278481012658222</v>
      </c>
      <c r="Z33" s="19">
        <f>表1[[#This Row],[20米当前值]]-表1[[#This Row],[20米极值]]</f>
        <v>0.8400000000000003</v>
      </c>
      <c r="AA33" s="19">
        <f>表1[[#This Row],[20米最大值]]-表1[[#This Row],[20米极值]]</f>
        <v>3.1</v>
      </c>
      <c r="AB33" s="3">
        <f t="shared" si="0"/>
        <v>0.7290322580645161</v>
      </c>
    </row>
    <row r="34" spans="1:28" x14ac:dyDescent="0.25">
      <c r="A34" s="3" t="s">
        <v>6</v>
      </c>
      <c r="B34" s="17">
        <v>43677</v>
      </c>
      <c r="C34" s="2">
        <v>8</v>
      </c>
      <c r="D34" s="3">
        <v>12</v>
      </c>
      <c r="E34" s="3">
        <v>70</v>
      </c>
      <c r="F34" s="3">
        <v>1.4</v>
      </c>
      <c r="G34" s="3">
        <v>4.45</v>
      </c>
      <c r="H34" s="3">
        <v>6.92</v>
      </c>
      <c r="I34" s="3"/>
      <c r="J34" s="3"/>
      <c r="K34" s="3">
        <v>12.8</v>
      </c>
      <c r="L34" s="5" t="str">
        <f>VLOOKUP(表1[[#This Row],[年龄]],极值[],2,FALSE)</f>
        <v>&lt;7&lt;=9</v>
      </c>
      <c r="M34" s="6">
        <f>IF(表1[[#This Row],[俯卧撑 (次)]]=0,0,IF(表1[[#This Row],[俯卧撑 (次)]]&gt;VLOOKUP(表1[[#This Row],[年龄]],极值[],3,FALSE),1,表1[[#This Row],[俯卧撑 (次)]]/VLOOKUP(表1[[#This Row],[年龄]],极值[],3,FALSE)))</f>
        <v>0.8</v>
      </c>
      <c r="N34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0.77777777777777779</v>
      </c>
      <c r="O34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0.77777777777777768</v>
      </c>
      <c r="P34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0.82258064516129026</v>
      </c>
      <c r="Q34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0.82369942196531798</v>
      </c>
      <c r="R34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4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4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0.85333333333333339</v>
      </c>
      <c r="U34" s="6">
        <f>VLOOKUP(表1[[#This Row],[年龄]],极值[],6,FALSE)</f>
        <v>3.9</v>
      </c>
      <c r="V34" s="6">
        <f>表1[[#This Row],[20米加速跑 （秒）]]</f>
        <v>4.45</v>
      </c>
      <c r="W34" s="6">
        <f>VLOOKUP(表1[[#This Row],[年龄]],极值[],11,FALSE)</f>
        <v>7</v>
      </c>
      <c r="X34" s="6">
        <f>表1[[#This Row],[20米极值]]/表1[[#This Row],[20米当前值]]</f>
        <v>0.87640449438202239</v>
      </c>
      <c r="Z34" s="19">
        <f>表1[[#This Row],[20米当前值]]-表1[[#This Row],[20米极值]]</f>
        <v>0.55000000000000027</v>
      </c>
      <c r="AA34" s="19">
        <f>表1[[#This Row],[20米最大值]]-表1[[#This Row],[20米极值]]</f>
        <v>3.1</v>
      </c>
      <c r="AB34" s="3">
        <f t="shared" si="0"/>
        <v>0.82258064516129026</v>
      </c>
    </row>
    <row r="35" spans="1:28" x14ac:dyDescent="0.25">
      <c r="A35" s="9" t="s">
        <v>73</v>
      </c>
      <c r="B35" s="17">
        <v>43678</v>
      </c>
      <c r="C35" s="15">
        <v>9</v>
      </c>
      <c r="D35" s="9">
        <v>8</v>
      </c>
      <c r="E35" s="9">
        <v>52</v>
      </c>
      <c r="F35" s="9">
        <v>1.6</v>
      </c>
      <c r="G35" s="9">
        <v>4.04</v>
      </c>
      <c r="H35" s="9">
        <v>6.64</v>
      </c>
      <c r="I35" s="9">
        <v>16.87</v>
      </c>
      <c r="J35" s="9"/>
      <c r="K35" s="9">
        <v>14</v>
      </c>
      <c r="L35" s="11" t="str">
        <f>VLOOKUP(表1[[#This Row],[年龄]],极值[],2,FALSE)</f>
        <v>&lt;7&lt;=9</v>
      </c>
      <c r="M35" s="6">
        <f>IF(表1[[#This Row],[俯卧撑 (次)]]=0,0,IF(表1[[#This Row],[俯卧撑 (次)]]&gt;VLOOKUP(表1[[#This Row],[年龄]],极值[],3,FALSE),1,表1[[#This Row],[俯卧撑 (次)]]/VLOOKUP(表1[[#This Row],[年龄]],极值[],3,FALSE)))</f>
        <v>0.2</v>
      </c>
      <c r="N35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0.57777777777777772</v>
      </c>
      <c r="O35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0.88888888888888895</v>
      </c>
      <c r="P35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0.95483870967741935</v>
      </c>
      <c r="Q35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0.85843373493975905</v>
      </c>
      <c r="R35" s="6">
        <f>IF(表1[[#This Row],[T-test （秒）]]=0,0,IF(表1[[#This Row],[T-test （秒）]]&lt;VLOOKUP(表1[[#This Row],[年龄]],极值[],8,FALSE),1,VLOOKUP(表1[[#This Row],[年龄]],极值[],8,FALSE)/表1[[#This Row],[T-test （秒）]]))</f>
        <v>0.80023710729104913</v>
      </c>
      <c r="S35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5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0.93333333333333335</v>
      </c>
      <c r="U35" s="6">
        <f>VLOOKUP(表1[[#This Row],[年龄]],极值[],6,FALSE)</f>
        <v>3.9</v>
      </c>
      <c r="V35" s="6">
        <f>表1[[#This Row],[20米加速跑 （秒）]]</f>
        <v>4.04</v>
      </c>
      <c r="W35" s="6">
        <f>VLOOKUP(表1[[#This Row],[年龄]],极值[],11,FALSE)</f>
        <v>7</v>
      </c>
      <c r="X35" s="6">
        <f>表1[[#This Row],[20米极值]]/表1[[#This Row],[20米当前值]]</f>
        <v>0.96534653465346532</v>
      </c>
      <c r="Z35" s="19">
        <f>表1[[#This Row],[20米当前值]]-表1[[#This Row],[20米极值]]</f>
        <v>0.14000000000000012</v>
      </c>
      <c r="AA35" s="19">
        <f>表1[[#This Row],[20米最大值]]-表1[[#This Row],[20米极值]]</f>
        <v>3.1</v>
      </c>
      <c r="AB35" s="3">
        <f t="shared" si="0"/>
        <v>0.95483870967741935</v>
      </c>
    </row>
    <row r="36" spans="1:28" x14ac:dyDescent="0.25">
      <c r="A36" s="3" t="s">
        <v>2</v>
      </c>
      <c r="B36" s="17">
        <v>43678</v>
      </c>
      <c r="C36" s="3">
        <v>9</v>
      </c>
      <c r="D36" s="3">
        <v>8</v>
      </c>
      <c r="E36" s="3">
        <v>32</v>
      </c>
      <c r="F36" s="3">
        <v>1.52</v>
      </c>
      <c r="G36" s="3">
        <v>4.4400000000000004</v>
      </c>
      <c r="H36" s="3">
        <v>5.915</v>
      </c>
      <c r="I36" s="3"/>
      <c r="J36" s="3"/>
      <c r="K36" s="3">
        <v>2.7</v>
      </c>
      <c r="L36" s="5" t="str">
        <f>VLOOKUP(表1[[#This Row],[年龄]],极值[],2,FALSE)</f>
        <v>&lt;7&lt;=9</v>
      </c>
      <c r="M36" s="6">
        <f>IF(表1[[#This Row],[俯卧撑 (次)]]=0,0,IF(表1[[#This Row],[俯卧撑 (次)]]&gt;VLOOKUP(表1[[#This Row],[年龄]],极值[],3,FALSE),1,表1[[#This Row],[俯卧撑 (次)]]/VLOOKUP(表1[[#This Row],[年龄]],极值[],3,FALSE)))</f>
        <v>0.2</v>
      </c>
      <c r="N36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0.35555555555555557</v>
      </c>
      <c r="O36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0.84444444444444444</v>
      </c>
      <c r="P36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0.82580645161290311</v>
      </c>
      <c r="Q36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0.96365173288250217</v>
      </c>
      <c r="R36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6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6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0.18000000000000002</v>
      </c>
      <c r="U36" s="6">
        <f>VLOOKUP(表1[[#This Row],[年龄]],极值[],6,FALSE)</f>
        <v>3.9</v>
      </c>
      <c r="V36" s="6">
        <f>表1[[#This Row],[20米加速跑 （秒）]]</f>
        <v>4.4400000000000004</v>
      </c>
      <c r="W36" s="6">
        <f>VLOOKUP(表1[[#This Row],[年龄]],极值[],11,FALSE)</f>
        <v>7</v>
      </c>
      <c r="X36" s="6">
        <f>表1[[#This Row],[20米极值]]/表1[[#This Row],[20米当前值]]</f>
        <v>0.87837837837837829</v>
      </c>
      <c r="Z36" s="19">
        <f>表1[[#This Row],[20米当前值]]-表1[[#This Row],[20米极值]]</f>
        <v>0.54000000000000048</v>
      </c>
      <c r="AA36" s="19">
        <f>表1[[#This Row],[20米最大值]]-表1[[#This Row],[20米极值]]</f>
        <v>3.1</v>
      </c>
      <c r="AB36" s="3">
        <f t="shared" si="0"/>
        <v>0.82580645161290311</v>
      </c>
    </row>
    <row r="37" spans="1:28" x14ac:dyDescent="0.25">
      <c r="A37" s="3" t="s">
        <v>3</v>
      </c>
      <c r="B37" s="17">
        <v>43679</v>
      </c>
      <c r="C37" s="3">
        <v>9</v>
      </c>
      <c r="D37" s="3">
        <v>12</v>
      </c>
      <c r="E37" s="3">
        <v>60</v>
      </c>
      <c r="F37" s="3">
        <v>1.55</v>
      </c>
      <c r="G37" s="3">
        <v>3.98</v>
      </c>
      <c r="H37" s="3">
        <v>5.79</v>
      </c>
      <c r="I37" s="3">
        <v>15.67</v>
      </c>
      <c r="J37" s="3"/>
      <c r="K37" s="3">
        <v>7.6</v>
      </c>
      <c r="L37" s="5" t="str">
        <f>VLOOKUP(表1[[#This Row],[年龄]],极值[],2,FALSE)</f>
        <v>&lt;7&lt;=9</v>
      </c>
      <c r="M37" s="6">
        <f>IF(表1[[#This Row],[俯卧撑 (次)]]=0,0,IF(表1[[#This Row],[俯卧撑 (次)]]&gt;VLOOKUP(表1[[#This Row],[年龄]],极值[],3,FALSE),1,表1[[#This Row],[俯卧撑 (次)]]/VLOOKUP(表1[[#This Row],[年龄]],极值[],3,FALSE)))</f>
        <v>0.3</v>
      </c>
      <c r="N37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0.66666666666666663</v>
      </c>
      <c r="O37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0.86111111111111116</v>
      </c>
      <c r="P37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0.97419354838709671</v>
      </c>
      <c r="Q37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0.98445595854922285</v>
      </c>
      <c r="R37" s="6">
        <f>IF(表1[[#This Row],[T-test （秒）]]=0,0,IF(表1[[#This Row],[T-test （秒）]]&lt;VLOOKUP(表1[[#This Row],[年龄]],极值[],8,FALSE),1,VLOOKUP(表1[[#This Row],[年龄]],极值[],8,FALSE)/表1[[#This Row],[T-test （秒）]]))</f>
        <v>0.86151882578174854</v>
      </c>
      <c r="S37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7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0.5066666666666666</v>
      </c>
      <c r="U37" s="6">
        <f>VLOOKUP(表1[[#This Row],[年龄]],极值[],6,FALSE)</f>
        <v>3.9</v>
      </c>
      <c r="V37" s="6">
        <f>表1[[#This Row],[20米加速跑 （秒）]]</f>
        <v>3.98</v>
      </c>
      <c r="W37" s="6">
        <f>VLOOKUP(表1[[#This Row],[年龄]],极值[],11,FALSE)</f>
        <v>7</v>
      </c>
      <c r="X37" s="6">
        <f>表1[[#This Row],[20米极值]]/表1[[#This Row],[20米当前值]]</f>
        <v>0.97989949748743721</v>
      </c>
      <c r="Z37" s="19">
        <f>表1[[#This Row],[20米当前值]]-表1[[#This Row],[20米极值]]</f>
        <v>8.0000000000000071E-2</v>
      </c>
      <c r="AA37" s="19">
        <f>表1[[#This Row],[20米最大值]]-表1[[#This Row],[20米极值]]</f>
        <v>3.1</v>
      </c>
      <c r="AB37" s="3">
        <f t="shared" si="0"/>
        <v>0.97419354838709671</v>
      </c>
    </row>
    <row r="38" spans="1:28" x14ac:dyDescent="0.25">
      <c r="A38" s="3" t="s">
        <v>4</v>
      </c>
      <c r="B38" s="17">
        <v>43680</v>
      </c>
      <c r="C38" s="3">
        <v>9</v>
      </c>
      <c r="D38" s="3">
        <v>8</v>
      </c>
      <c r="E38" s="3">
        <v>67</v>
      </c>
      <c r="F38" s="3">
        <v>1.23</v>
      </c>
      <c r="G38" s="3">
        <v>4.58</v>
      </c>
      <c r="H38" s="3">
        <v>6.23</v>
      </c>
      <c r="I38" s="3"/>
      <c r="J38" s="3"/>
      <c r="K38" s="3">
        <v>0.5</v>
      </c>
      <c r="L38" s="5" t="str">
        <f>VLOOKUP(表1[[#This Row],[年龄]],极值[],2,FALSE)</f>
        <v>&lt;7&lt;=9</v>
      </c>
      <c r="M38" s="6">
        <f>IF(表1[[#This Row],[俯卧撑 (次)]]=0,0,IF(表1[[#This Row],[俯卧撑 (次)]]&gt;VLOOKUP(表1[[#This Row],[年龄]],极值[],3,FALSE),1,表1[[#This Row],[俯卧撑 (次)]]/VLOOKUP(表1[[#This Row],[年龄]],极值[],3,FALSE)))</f>
        <v>0.2</v>
      </c>
      <c r="N38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0.74444444444444446</v>
      </c>
      <c r="O38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0.68333333333333335</v>
      </c>
      <c r="P38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0.78064516129032258</v>
      </c>
      <c r="Q38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0.9149277688603531</v>
      </c>
      <c r="R38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38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8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3.3333333333333333E-2</v>
      </c>
      <c r="U38" s="6">
        <f>VLOOKUP(表1[[#This Row],[年龄]],极值[],6,FALSE)</f>
        <v>3.9</v>
      </c>
      <c r="V38" s="6">
        <f>表1[[#This Row],[20米加速跑 （秒）]]</f>
        <v>4.58</v>
      </c>
      <c r="W38" s="6">
        <f>VLOOKUP(表1[[#This Row],[年龄]],极值[],11,FALSE)</f>
        <v>7</v>
      </c>
      <c r="X38" s="6">
        <f>表1[[#This Row],[20米极值]]/表1[[#This Row],[20米当前值]]</f>
        <v>0.85152838427947597</v>
      </c>
      <c r="Z38" s="19">
        <f>表1[[#This Row],[20米当前值]]-表1[[#This Row],[20米极值]]</f>
        <v>0.68000000000000016</v>
      </c>
      <c r="AA38" s="19">
        <f>表1[[#This Row],[20米最大值]]-表1[[#This Row],[20米极值]]</f>
        <v>3.1</v>
      </c>
      <c r="AB38" s="3">
        <f t="shared" si="0"/>
        <v>0.78064516129032258</v>
      </c>
    </row>
    <row r="39" spans="1:28" x14ac:dyDescent="0.25">
      <c r="A39" s="9" t="s">
        <v>98</v>
      </c>
      <c r="B39" s="21">
        <v>43933</v>
      </c>
      <c r="C39" s="22">
        <v>9</v>
      </c>
      <c r="D39" s="9">
        <v>19</v>
      </c>
      <c r="E39" s="9">
        <v>21</v>
      </c>
      <c r="F39" s="9">
        <v>1.43</v>
      </c>
      <c r="G39" s="9">
        <v>5.21</v>
      </c>
      <c r="H39" s="9">
        <v>7.85</v>
      </c>
      <c r="I39" s="9">
        <v>17.66</v>
      </c>
      <c r="J39" s="9"/>
      <c r="K39" s="9">
        <v>3</v>
      </c>
      <c r="L39" s="11" t="str">
        <f>VLOOKUP(表1[[#This Row],[年龄]],极值[],2,FALSE)</f>
        <v>&lt;7&lt;=9</v>
      </c>
      <c r="M39" s="6">
        <f>IF(表1[[#This Row],[俯卧撑 (次)]]=0,0,IF(表1[[#This Row],[俯卧撑 (次)]]&gt;VLOOKUP(表1[[#This Row],[年龄]],极值[],3,FALSE),1,表1[[#This Row],[俯卧撑 (次)]]/VLOOKUP(表1[[#This Row],[年龄]],极值[],3,FALSE)))</f>
        <v>0.47499999999999998</v>
      </c>
      <c r="N39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0.23333333333333334</v>
      </c>
      <c r="O39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0.7944444444444444</v>
      </c>
      <c r="P39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0.57741935483870965</v>
      </c>
      <c r="Q39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0.72611464968152872</v>
      </c>
      <c r="R39" s="6">
        <f>IF(表1[[#This Row],[T-test （秒）]]=0,0,IF(表1[[#This Row],[T-test （秒）]]&lt;VLOOKUP(表1[[#This Row],[年龄]],极值[],8,FALSE),1,VLOOKUP(表1[[#This Row],[年龄]],极值[],8,FALSE)/表1[[#This Row],[T-test （秒）]]))</f>
        <v>0.76443941109852775</v>
      </c>
      <c r="S39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39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0.2</v>
      </c>
      <c r="U39" s="6">
        <f>VLOOKUP(表1[[#This Row],[年龄]],极值[],6,FALSE)</f>
        <v>3.9</v>
      </c>
      <c r="V39" s="6">
        <f>表1[[#This Row],[20米加速跑 （秒）]]</f>
        <v>5.21</v>
      </c>
      <c r="W39" s="6">
        <f>VLOOKUP(表1[[#This Row],[年龄]],极值[],11,FALSE)</f>
        <v>7</v>
      </c>
      <c r="X39" s="6">
        <f>表1[[#This Row],[20米极值]]/表1[[#This Row],[20米当前值]]</f>
        <v>0.74856046065259119</v>
      </c>
      <c r="Z39" s="19"/>
      <c r="AA39" s="19"/>
    </row>
    <row r="40" spans="1:28" x14ac:dyDescent="0.25">
      <c r="A40" s="9" t="s">
        <v>98</v>
      </c>
      <c r="B40" s="21">
        <v>43995</v>
      </c>
      <c r="C40" s="22">
        <v>9</v>
      </c>
      <c r="D40" s="9">
        <v>40</v>
      </c>
      <c r="E40" s="9">
        <v>61</v>
      </c>
      <c r="F40" s="9">
        <v>1.6</v>
      </c>
      <c r="G40" s="9">
        <v>4.9000000000000004</v>
      </c>
      <c r="H40" s="9">
        <v>6.3</v>
      </c>
      <c r="I40" s="9">
        <v>15.02</v>
      </c>
      <c r="J40" s="9"/>
      <c r="K40" s="9">
        <v>11</v>
      </c>
      <c r="L40" s="11" t="str">
        <f>VLOOKUP(表1[[#This Row],[年龄]],极值[],2,FALSE)</f>
        <v>&lt;7&lt;=9</v>
      </c>
      <c r="M40" s="6">
        <f>IF(表1[[#This Row],[俯卧撑 (次)]]=0,0,IF(表1[[#This Row],[俯卧撑 (次)]]&gt;VLOOKUP(表1[[#This Row],[年龄]],极值[],3,FALSE),1,表1[[#This Row],[俯卧撑 (次)]]/VLOOKUP(表1[[#This Row],[年龄]],极值[],3,FALSE)))</f>
        <v>1</v>
      </c>
      <c r="N40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0.67777777777777781</v>
      </c>
      <c r="O40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0.88888888888888895</v>
      </c>
      <c r="P40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0.67741935483870952</v>
      </c>
      <c r="Q40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0.90476190476190477</v>
      </c>
      <c r="R40" s="6">
        <f>IF(表1[[#This Row],[T-test （秒）]]=0,0,IF(表1[[#This Row],[T-test （秒）]]&lt;VLOOKUP(表1[[#This Row],[年龄]],极值[],8,FALSE),1,VLOOKUP(表1[[#This Row],[年龄]],极值[],8,FALSE)/表1[[#This Row],[T-test （秒）]]))</f>
        <v>0.89880159786950731</v>
      </c>
      <c r="S40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0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0.73333333333333328</v>
      </c>
      <c r="U40" s="6">
        <f>VLOOKUP(表1[[#This Row],[年龄]],极值[],6,FALSE)</f>
        <v>3.9</v>
      </c>
      <c r="V40" s="6">
        <f>表1[[#This Row],[20米加速跑 （秒）]]</f>
        <v>4.9000000000000004</v>
      </c>
      <c r="W40" s="6">
        <f>VLOOKUP(表1[[#This Row],[年龄]],极值[],11,FALSE)</f>
        <v>7</v>
      </c>
      <c r="X40" s="6">
        <f>表1[[#This Row],[20米极值]]/表1[[#This Row],[20米当前值]]</f>
        <v>0.79591836734693866</v>
      </c>
      <c r="Z40" s="19"/>
      <c r="AA40" s="19"/>
    </row>
    <row r="41" spans="1:28" x14ac:dyDescent="0.25">
      <c r="A41" s="3" t="s">
        <v>13</v>
      </c>
      <c r="B41" s="17">
        <v>43681</v>
      </c>
      <c r="C41" s="2">
        <v>9</v>
      </c>
      <c r="D41" s="3">
        <v>1</v>
      </c>
      <c r="E41" s="3">
        <v>13</v>
      </c>
      <c r="F41" s="3">
        <v>1.23</v>
      </c>
      <c r="G41" s="3">
        <v>4.8099999999999996</v>
      </c>
      <c r="H41" s="3">
        <v>6.69</v>
      </c>
      <c r="I41" s="3"/>
      <c r="J41" s="3"/>
      <c r="K41" s="3">
        <v>3.3</v>
      </c>
      <c r="L41" s="5" t="str">
        <f>VLOOKUP(表1[[#This Row],[年龄]],极值[],2,FALSE)</f>
        <v>&lt;7&lt;=9</v>
      </c>
      <c r="M41" s="6">
        <f>IF(表1[[#This Row],[俯卧撑 (次)]]=0,0,IF(表1[[#This Row],[俯卧撑 (次)]]&gt;VLOOKUP(表1[[#This Row],[年龄]],极值[],3,FALSE),1,表1[[#This Row],[俯卧撑 (次)]]/VLOOKUP(表1[[#This Row],[年龄]],极值[],3,FALSE)))</f>
        <v>2.5000000000000001E-2</v>
      </c>
      <c r="N41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0.14444444444444443</v>
      </c>
      <c r="O41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0.68333333333333335</v>
      </c>
      <c r="P41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0.70645161290322589</v>
      </c>
      <c r="Q41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0.85201793721973096</v>
      </c>
      <c r="R41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41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1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0.22</v>
      </c>
      <c r="U41" s="6">
        <f>VLOOKUP(表1[[#This Row],[年龄]],极值[],6,FALSE)</f>
        <v>3.9</v>
      </c>
      <c r="V41" s="6">
        <f>表1[[#This Row],[20米加速跑 （秒）]]</f>
        <v>4.8099999999999996</v>
      </c>
      <c r="W41" s="6">
        <f>VLOOKUP(表1[[#This Row],[年龄]],极值[],11,FALSE)</f>
        <v>7</v>
      </c>
      <c r="X41" s="6">
        <f>表1[[#This Row],[20米极值]]/表1[[#This Row],[20米当前值]]</f>
        <v>0.81081081081081086</v>
      </c>
      <c r="Z41" s="19">
        <f>表1[[#This Row],[20米当前值]]-表1[[#This Row],[20米极值]]</f>
        <v>0.9099999999999997</v>
      </c>
      <c r="AA41" s="19">
        <f>表1[[#This Row],[20米最大值]]-表1[[#This Row],[20米极值]]</f>
        <v>3.1</v>
      </c>
      <c r="AB41" s="3">
        <f t="shared" si="0"/>
        <v>0.70645161290322589</v>
      </c>
    </row>
    <row r="42" spans="1:28" x14ac:dyDescent="0.25">
      <c r="A42" s="3" t="s">
        <v>28</v>
      </c>
      <c r="B42" s="17">
        <v>43682</v>
      </c>
      <c r="C42" s="2">
        <v>9</v>
      </c>
      <c r="D42" s="3">
        <v>1</v>
      </c>
      <c r="E42" s="3">
        <v>19</v>
      </c>
      <c r="F42" s="3">
        <v>1.26</v>
      </c>
      <c r="G42" s="3">
        <v>5.37</v>
      </c>
      <c r="H42" s="3">
        <v>7.33</v>
      </c>
      <c r="I42" s="3"/>
      <c r="J42" s="3"/>
      <c r="K42" s="3">
        <v>-7</v>
      </c>
      <c r="L42" s="5" t="str">
        <f>VLOOKUP(表1[[#This Row],[年龄]],极值[],2,FALSE)</f>
        <v>&lt;7&lt;=9</v>
      </c>
      <c r="M42" s="6">
        <f>IF(表1[[#This Row],[俯卧撑 (次)]]=0,0,IF(表1[[#This Row],[俯卧撑 (次)]]&gt;VLOOKUP(表1[[#This Row],[年龄]],极值[],3,FALSE),1,表1[[#This Row],[俯卧撑 (次)]]/VLOOKUP(表1[[#This Row],[年龄]],极值[],3,FALSE)))</f>
        <v>2.5000000000000001E-2</v>
      </c>
      <c r="N42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0.21111111111111111</v>
      </c>
      <c r="O42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</v>
      </c>
      <c r="P42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0.52580645161290318</v>
      </c>
      <c r="Q42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0.77762619372442021</v>
      </c>
      <c r="R42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42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2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42" s="6">
        <f>VLOOKUP(表1[[#This Row],[年龄]],极值[],6,FALSE)</f>
        <v>3.9</v>
      </c>
      <c r="V42" s="6">
        <f>表1[[#This Row],[20米加速跑 （秒）]]</f>
        <v>5.37</v>
      </c>
      <c r="W42" s="6">
        <f>VLOOKUP(表1[[#This Row],[年龄]],极值[],11,FALSE)</f>
        <v>7</v>
      </c>
      <c r="X42" s="6">
        <f>表1[[#This Row],[20米极值]]/表1[[#This Row],[20米当前值]]</f>
        <v>0.72625698324022347</v>
      </c>
      <c r="Z42" s="19">
        <f>表1[[#This Row],[20米当前值]]-表1[[#This Row],[20米极值]]</f>
        <v>1.4700000000000002</v>
      </c>
      <c r="AA42" s="19">
        <f>表1[[#This Row],[20米最大值]]-表1[[#This Row],[20米极值]]</f>
        <v>3.1</v>
      </c>
      <c r="AB42" s="3">
        <f t="shared" si="0"/>
        <v>0.52580645161290318</v>
      </c>
    </row>
    <row r="43" spans="1:28" x14ac:dyDescent="0.25">
      <c r="A43" s="3" t="s">
        <v>12</v>
      </c>
      <c r="B43" s="17">
        <v>43683</v>
      </c>
      <c r="C43" s="3">
        <v>10</v>
      </c>
      <c r="D43" s="3">
        <v>0</v>
      </c>
      <c r="E43" s="3">
        <v>25</v>
      </c>
      <c r="F43" s="3">
        <v>1.22</v>
      </c>
      <c r="G43" s="3">
        <v>4.68</v>
      </c>
      <c r="H43" s="3">
        <v>6.99</v>
      </c>
      <c r="I43" s="3"/>
      <c r="J43" s="3"/>
      <c r="K43" s="3">
        <v>0</v>
      </c>
      <c r="L43" s="5" t="str">
        <f>VLOOKUP(表1[[#This Row],[年龄]],极值[],2,FALSE)</f>
        <v>&lt;10&lt;=12</v>
      </c>
      <c r="M43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43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0.27777777777777779</v>
      </c>
      <c r="O43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0.54222222222222216</v>
      </c>
      <c r="P43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0.72500000000000009</v>
      </c>
      <c r="Q43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0.7868383404864091</v>
      </c>
      <c r="R43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43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3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43" s="6">
        <f>VLOOKUP(表1[[#This Row],[年龄]],极值[],6,FALSE)</f>
        <v>3.8</v>
      </c>
      <c r="V43" s="6">
        <f>表1[[#This Row],[20米加速跑 （秒）]]</f>
        <v>4.68</v>
      </c>
      <c r="W43" s="6">
        <f>VLOOKUP(表1[[#This Row],[年龄]],极值[],11,FALSE)</f>
        <v>7</v>
      </c>
      <c r="X43" s="6">
        <f>表1[[#This Row],[20米极值]]/表1[[#This Row],[20米当前值]]</f>
        <v>0.81196581196581197</v>
      </c>
      <c r="Z43" s="19">
        <f>表1[[#This Row],[20米当前值]]-表1[[#This Row],[20米极值]]</f>
        <v>0.87999999999999989</v>
      </c>
      <c r="AA43" s="19">
        <f>表1[[#This Row],[20米最大值]]-表1[[#This Row],[20米极值]]</f>
        <v>3.2</v>
      </c>
      <c r="AB43" s="3">
        <f t="shared" si="0"/>
        <v>0.72500000000000009</v>
      </c>
    </row>
    <row r="44" spans="1:28" x14ac:dyDescent="0.25">
      <c r="A44" s="3" t="s">
        <v>22</v>
      </c>
      <c r="B44" s="17">
        <v>43684</v>
      </c>
      <c r="C44" s="2">
        <v>10</v>
      </c>
      <c r="D44" s="3">
        <v>0</v>
      </c>
      <c r="E44" s="3">
        <v>0</v>
      </c>
      <c r="F44" s="3">
        <v>105</v>
      </c>
      <c r="G44" s="3">
        <v>5.48</v>
      </c>
      <c r="H44" s="3">
        <v>8.67</v>
      </c>
      <c r="I44" s="3"/>
      <c r="J44" s="3"/>
      <c r="K44" s="3">
        <v>-4</v>
      </c>
      <c r="L44" s="5" t="str">
        <f>VLOOKUP(表1[[#This Row],[年龄]],极值[],2,FALSE)</f>
        <v>&lt;10&lt;=12</v>
      </c>
      <c r="M44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44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</v>
      </c>
      <c r="O44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1</v>
      </c>
      <c r="P44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0.47499999999999987</v>
      </c>
      <c r="Q44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0.63437139561707034</v>
      </c>
      <c r="R44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44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4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44" s="6">
        <f>VLOOKUP(表1[[#This Row],[年龄]],极值[],6,FALSE)</f>
        <v>3.8</v>
      </c>
      <c r="V44" s="6">
        <f>表1[[#This Row],[20米加速跑 （秒）]]</f>
        <v>5.48</v>
      </c>
      <c r="W44" s="6">
        <f>VLOOKUP(表1[[#This Row],[年龄]],极值[],11,FALSE)</f>
        <v>7</v>
      </c>
      <c r="X44" s="6">
        <f>表1[[#This Row],[20米极值]]/表1[[#This Row],[20米当前值]]</f>
        <v>0.6934306569343065</v>
      </c>
      <c r="Z44" s="19">
        <f>表1[[#This Row],[20米当前值]]-表1[[#This Row],[20米极值]]</f>
        <v>1.6800000000000006</v>
      </c>
      <c r="AA44" s="19">
        <f>表1[[#This Row],[20米最大值]]-表1[[#This Row],[20米极值]]</f>
        <v>3.2</v>
      </c>
      <c r="AB44" s="3">
        <f t="shared" si="0"/>
        <v>0.47499999999999987</v>
      </c>
    </row>
    <row r="45" spans="1:28" x14ac:dyDescent="0.25">
      <c r="A45" s="3" t="s">
        <v>26</v>
      </c>
      <c r="B45" s="17">
        <v>43685</v>
      </c>
      <c r="C45" s="2">
        <v>11</v>
      </c>
      <c r="D45" s="3">
        <v>0</v>
      </c>
      <c r="E45" s="3">
        <v>6.93</v>
      </c>
      <c r="F45" s="3">
        <v>1.4</v>
      </c>
      <c r="G45" s="3">
        <v>3.9</v>
      </c>
      <c r="H45" s="3">
        <v>6.43</v>
      </c>
      <c r="I45" s="3"/>
      <c r="J45" s="3"/>
      <c r="K45" s="3">
        <v>-18</v>
      </c>
      <c r="L45" s="5" t="str">
        <f>VLOOKUP(表1[[#This Row],[年龄]],极值[],2,FALSE)</f>
        <v>&lt;10&lt;=12</v>
      </c>
      <c r="M45" s="6">
        <f>IF(表1[[#This Row],[俯卧撑 (次)]]=0,0,IF(表1[[#This Row],[俯卧撑 (次)]]&gt;VLOOKUP(表1[[#This Row],[年龄]],极值[],3,FALSE),1,表1[[#This Row],[俯卧撑 (次)]]/VLOOKUP(表1[[#This Row],[年龄]],极值[],3,FALSE)))</f>
        <v>0</v>
      </c>
      <c r="N45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7.6999999999999999E-2</v>
      </c>
      <c r="O45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0.62222222222222223</v>
      </c>
      <c r="P45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0.96875</v>
      </c>
      <c r="Q45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0.85536547433903576</v>
      </c>
      <c r="R45" s="6">
        <f>IF(表1[[#This Row],[T-test （秒）]]=0,0,IF(表1[[#This Row],[T-test （秒）]]&lt;VLOOKUP(表1[[#This Row],[年龄]],极值[],8,FALSE),1,VLOOKUP(表1[[#This Row],[年龄]],极值[],8,FALSE)/表1[[#This Row],[T-test （秒）]]))</f>
        <v>0</v>
      </c>
      <c r="S45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5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</v>
      </c>
      <c r="U45" s="6">
        <f>VLOOKUP(表1[[#This Row],[年龄]],极值[],6,FALSE)</f>
        <v>3.8</v>
      </c>
      <c r="V45" s="6">
        <f>表1[[#This Row],[20米加速跑 （秒）]]</f>
        <v>3.9</v>
      </c>
      <c r="W45" s="6">
        <f>VLOOKUP(表1[[#This Row],[年龄]],极值[],11,FALSE)</f>
        <v>7</v>
      </c>
      <c r="X45" s="6">
        <f>表1[[#This Row],[20米极值]]/表1[[#This Row],[20米当前值]]</f>
        <v>0.97435897435897434</v>
      </c>
      <c r="Z45" s="19">
        <f>表1[[#This Row],[20米当前值]]-表1[[#This Row],[20米极值]]</f>
        <v>0.10000000000000009</v>
      </c>
      <c r="AA45" s="19">
        <f>表1[[#This Row],[20米最大值]]-表1[[#This Row],[20米极值]]</f>
        <v>3.2</v>
      </c>
      <c r="AB45" s="3">
        <f t="shared" si="0"/>
        <v>0.96875</v>
      </c>
    </row>
    <row r="46" spans="1:28" x14ac:dyDescent="0.25">
      <c r="A46" s="3" t="s">
        <v>14</v>
      </c>
      <c r="B46" s="17">
        <v>43686</v>
      </c>
      <c r="C46" s="2">
        <v>12</v>
      </c>
      <c r="D46" s="3">
        <v>10</v>
      </c>
      <c r="E46" s="3">
        <v>83.5</v>
      </c>
      <c r="F46" s="3">
        <v>1.67</v>
      </c>
      <c r="G46" s="3">
        <v>4.3</v>
      </c>
      <c r="H46" s="3">
        <v>6.01</v>
      </c>
      <c r="I46" s="3">
        <v>12.7</v>
      </c>
      <c r="J46" s="3"/>
      <c r="K46" s="3">
        <v>2</v>
      </c>
      <c r="L46" s="5" t="str">
        <f>VLOOKUP(表1[[#This Row],[年龄]],极值[],2,FALSE)</f>
        <v>&lt;10&lt;=12</v>
      </c>
      <c r="M46" s="6">
        <f>IF(表1[[#This Row],[俯卧撑 (次)]]=0,0,IF(表1[[#This Row],[俯卧撑 (次)]]&gt;VLOOKUP(表1[[#This Row],[年龄]],极值[],3,FALSE),1,表1[[#This Row],[俯卧撑 (次)]]/VLOOKUP(表1[[#This Row],[年龄]],极值[],3,FALSE)))</f>
        <v>0.25</v>
      </c>
      <c r="N46" s="6">
        <f>IF(表1[[#This Row],[平板支撑 （秒）]]=0,0,IF(表1[[#This Row],[平板支撑 （秒）]]&gt;VLOOKUP(表1[[#This Row],[年龄]],极值[],4,FALSE),1,表1[[#This Row],[平板支撑 （秒）]]/VLOOKUP(表1[[#This Row],[年龄]],极值[],4,FALSE)))</f>
        <v>0.92777777777777781</v>
      </c>
      <c r="O46" s="6">
        <f>IF(表1[[#This Row],[立定跳远 （米）]]=0,0,IF(表1[[#This Row],[立定跳远 （米）]]&gt;VLOOKUP(表1[[#This Row],[年龄]],极值[],5,FALSE),1,表1[[#This Row],[立定跳远 （米）]]/VLOOKUP(表1[[#This Row],[年龄]],极值[],5,FALSE)))</f>
        <v>0.74222222222222223</v>
      </c>
      <c r="P46" s="6">
        <f>IF(OR(表1[[#This Row],[20米加速跑 （秒）]]=0,表1[[#This Row],[20米加速跑 （秒）]]&gt;VLOOKUP(表1[[#This Row],[年龄]],极值[],11,FALSE)),0,IF(表1[[#This Row],[20米加速跑 （秒）]]&lt;VLOOKUP(表1[[#This Row],[年龄]],极值[],6,FALSE),1,1-((表1[[#This Row],[20米加速跑 （秒）]]-VLOOKUP(表1[[#This Row],[年龄]],极值[],6,FALSE))/(VLOOKUP(表1[[#This Row],[年龄]],极值[],11,FALSE)-VLOOKUP(表1[[#This Row],[年龄]],极值[],6,FALSE)))))</f>
        <v>0.84375</v>
      </c>
      <c r="Q46" s="6">
        <f>IF(表1[[#This Row],[Pro Agility （秒）]]=0,0,IF(表1[[#This Row],[Pro Agility （秒）]]&lt;VLOOKUP(表1[[#This Row],[年龄]],极值[],7,FALSE),1,VLOOKUP(表1[[#This Row],[年龄]],极值[],7,FALSE)/表1[[#This Row],[Pro Agility （秒）]]))</f>
        <v>0.91514143094841938</v>
      </c>
      <c r="R46" s="6">
        <f>IF(表1[[#This Row],[T-test （秒）]]=0,0,IF(表1[[#This Row],[T-test （秒）]]&lt;VLOOKUP(表1[[#This Row],[年龄]],极值[],8,FALSE),1,VLOOKUP(表1[[#This Row],[年龄]],极值[],8,FALSE)/表1[[#This Row],[T-test （秒）]]))</f>
        <v>0.98425196850393704</v>
      </c>
      <c r="S46" s="6">
        <f>IF(表1[[#This Row],[Vertical Jump （Cm）]]&lt;0,0,IF(表1[[#This Row],[Vertical Jump （Cm）]]&gt;VLOOKUP(表1[[#This Row],[年龄]],极值[],9,FALSE),1,表1[[#This Row],[Vertical Jump （Cm）]]/VLOOKUP(表1[[#This Row],[年龄]],极值[],9,FALSE)))</f>
        <v>0</v>
      </c>
      <c r="T46" s="6">
        <f>IF(表1[[#This Row],[柔韧性 （Cm）]]&lt;0,0,IF(表1[[#This Row],[柔韧性 （Cm）]]&gt;VLOOKUP(表1[[#This Row],[年龄]],极值[],10,FALSE),1,表1[[#This Row],[柔韧性 （Cm）]]/VLOOKUP(表1[[#This Row],[年龄]],极值[],10,FALSE)))</f>
        <v>0.1111111111111111</v>
      </c>
      <c r="U46" s="6">
        <f>VLOOKUP(表1[[#This Row],[年龄]],极值[],6,FALSE)</f>
        <v>3.8</v>
      </c>
      <c r="V46" s="6">
        <f>表1[[#This Row],[20米加速跑 （秒）]]</f>
        <v>4.3</v>
      </c>
      <c r="W46" s="6">
        <f>VLOOKUP(表1[[#This Row],[年龄]],极值[],11,FALSE)</f>
        <v>7</v>
      </c>
      <c r="X46" s="6">
        <f>表1[[#This Row],[20米极值]]/表1[[#This Row],[20米当前值]]</f>
        <v>0.88372093023255816</v>
      </c>
      <c r="Z46" s="19">
        <f>表1[[#This Row],[20米当前值]]-表1[[#This Row],[20米极值]]</f>
        <v>0.5</v>
      </c>
      <c r="AA46" s="19">
        <f>表1[[#This Row],[20米最大值]]-表1[[#This Row],[20米极值]]</f>
        <v>3.2</v>
      </c>
      <c r="AB46" s="3">
        <f t="shared" si="0"/>
        <v>0.84375</v>
      </c>
    </row>
    <row r="58" spans="1:3" x14ac:dyDescent="0.25">
      <c r="A58" s="2"/>
      <c r="B58" s="2"/>
    </row>
    <row r="60" spans="1:3" x14ac:dyDescent="0.25">
      <c r="C60" s="2"/>
    </row>
    <row r="62" spans="1:3" x14ac:dyDescent="0.25">
      <c r="C62" s="2"/>
    </row>
  </sheetData>
  <phoneticPr fontId="9" type="noConversion"/>
  <dataValidations count="8">
    <dataValidation type="decimal" allowBlank="1" showInputMessage="1" showErrorMessage="1" sqref="G2:G46" xr:uid="{8952746B-584F-478B-89B7-91FE2E6E539D}">
      <formula1>2</formula1>
      <formula2>10</formula2>
    </dataValidation>
    <dataValidation type="whole" allowBlank="1" showInputMessage="1" showErrorMessage="1" sqref="C2:C46" xr:uid="{54C95C8E-39E8-4E1C-9DC4-85E05F63A60A}">
      <formula1>3</formula1>
      <formula2>100</formula2>
    </dataValidation>
    <dataValidation type="whole" allowBlank="1" showInputMessage="1" showErrorMessage="1" sqref="D2:D46" xr:uid="{638E1FB3-FA0B-4CA8-A562-35E4296C898E}">
      <formula1>0</formula1>
      <formula2>100</formula2>
    </dataValidation>
    <dataValidation type="decimal" allowBlank="1" showInputMessage="1" showErrorMessage="1" sqref="E2:E46" xr:uid="{82AEA259-3CE8-4663-8C3C-9E9295E96E98}">
      <formula1>0</formula1>
      <formula2>200</formula2>
    </dataValidation>
    <dataValidation type="decimal" allowBlank="1" showInputMessage="1" showErrorMessage="1" sqref="F2:F46" xr:uid="{84154DC4-ED78-419C-85AF-F40EC1CBD821}">
      <formula1>0</formula1>
      <formula2>5</formula2>
    </dataValidation>
    <dataValidation type="decimal" allowBlank="1" showInputMessage="1" showErrorMessage="1" sqref="H2:H46" xr:uid="{47FFC63C-EC84-4112-ACA3-AF326A2EB1B2}">
      <formula1>1</formula1>
      <formula2>30</formula2>
    </dataValidation>
    <dataValidation type="decimal" allowBlank="1" showInputMessage="1" showErrorMessage="1" sqref="I2:J46" xr:uid="{65ACA1A4-2D31-408C-9BDC-824322AED4B9}">
      <formula1>0</formula1>
      <formula2>100</formula2>
    </dataValidation>
    <dataValidation type="decimal" allowBlank="1" showInputMessage="1" showErrorMessage="1" sqref="K2:K46" xr:uid="{EC64A0ED-4123-4A19-9CEC-0DCD2881CDE9}">
      <formula1>-50</formula1>
      <formula2>100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50DF-E9AA-458B-ADD2-8D7BD4A211DB}">
  <sheetPr>
    <tabColor theme="7"/>
  </sheetPr>
  <dimension ref="A1:K21"/>
  <sheetViews>
    <sheetView topLeftCell="A2" workbookViewId="0">
      <selection activeCell="C10" sqref="C10"/>
    </sheetView>
  </sheetViews>
  <sheetFormatPr defaultColWidth="9" defaultRowHeight="13.8" x14ac:dyDescent="0.25"/>
  <cols>
    <col min="1" max="1" width="9.109375" style="3" customWidth="1"/>
    <col min="2" max="2" width="13" style="3" customWidth="1"/>
    <col min="3" max="3" width="12" style="4" customWidth="1"/>
    <col min="4" max="4" width="17.33203125" style="4" customWidth="1"/>
    <col min="5" max="5" width="16.33203125" style="4" customWidth="1"/>
    <col min="6" max="6" width="18.33203125" style="4" customWidth="1"/>
    <col min="7" max="8" width="17.6640625" style="4" customWidth="1"/>
    <col min="9" max="9" width="19" style="4" customWidth="1"/>
    <col min="10" max="10" width="16.6640625" style="4" customWidth="1"/>
    <col min="11" max="11" width="17.33203125" style="3" customWidth="1"/>
    <col min="12" max="21" width="9" style="3"/>
    <col min="22" max="22" width="15" style="3" customWidth="1"/>
    <col min="23" max="23" width="14.44140625" style="3" customWidth="1"/>
    <col min="24" max="24" width="15.6640625" style="3" customWidth="1"/>
    <col min="25" max="25" width="17.44140625" style="3" customWidth="1"/>
    <col min="26" max="26" width="16.109375" style="3" customWidth="1"/>
    <col min="27" max="27" width="13.6640625" style="3" customWidth="1"/>
    <col min="28" max="16384" width="9" style="3"/>
  </cols>
  <sheetData>
    <row r="1" spans="1:11" x14ac:dyDescent="0.25">
      <c r="A1" s="3" t="s">
        <v>45</v>
      </c>
      <c r="B1" s="3" t="s">
        <v>40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77</v>
      </c>
      <c r="I1" s="3" t="s">
        <v>80</v>
      </c>
      <c r="J1" s="3" t="s">
        <v>34</v>
      </c>
      <c r="K1" s="9" t="s">
        <v>93</v>
      </c>
    </row>
    <row r="2" spans="1:11" x14ac:dyDescent="0.25">
      <c r="A2" s="3">
        <v>4</v>
      </c>
      <c r="B2" s="3" t="s">
        <v>42</v>
      </c>
      <c r="C2" s="3">
        <v>12</v>
      </c>
      <c r="D2" s="3">
        <v>80</v>
      </c>
      <c r="E2" s="3">
        <v>1.3</v>
      </c>
      <c r="F2" s="3">
        <v>4.4000000000000004</v>
      </c>
      <c r="G2" s="3">
        <v>6.9</v>
      </c>
      <c r="H2" s="3">
        <v>16</v>
      </c>
      <c r="I2" s="3">
        <v>88</v>
      </c>
      <c r="J2" s="3">
        <v>12</v>
      </c>
      <c r="K2" s="9">
        <v>7</v>
      </c>
    </row>
    <row r="3" spans="1:11" x14ac:dyDescent="0.25">
      <c r="A3" s="3">
        <v>5</v>
      </c>
      <c r="B3" s="3" t="s">
        <v>42</v>
      </c>
      <c r="C3" s="3">
        <v>12</v>
      </c>
      <c r="D3" s="3">
        <v>80</v>
      </c>
      <c r="E3" s="3">
        <v>1.3</v>
      </c>
      <c r="F3" s="3">
        <v>4.4000000000000004</v>
      </c>
      <c r="G3" s="3">
        <v>6.9</v>
      </c>
      <c r="H3" s="3">
        <v>16</v>
      </c>
      <c r="I3" s="3">
        <v>90</v>
      </c>
      <c r="J3" s="3">
        <v>12</v>
      </c>
      <c r="K3" s="9">
        <v>7</v>
      </c>
    </row>
    <row r="4" spans="1:11" x14ac:dyDescent="0.25">
      <c r="A4" s="3">
        <v>6</v>
      </c>
      <c r="B4" s="3" t="s">
        <v>42</v>
      </c>
      <c r="C4" s="3">
        <v>12</v>
      </c>
      <c r="D4" s="3">
        <v>80</v>
      </c>
      <c r="E4" s="3">
        <v>1.3</v>
      </c>
      <c r="F4" s="3">
        <v>4.4000000000000004</v>
      </c>
      <c r="G4" s="3">
        <v>6.9</v>
      </c>
      <c r="H4" s="3">
        <v>16</v>
      </c>
      <c r="I4" s="3">
        <v>95</v>
      </c>
      <c r="J4" s="3">
        <v>12</v>
      </c>
      <c r="K4" s="9">
        <v>7</v>
      </c>
    </row>
    <row r="5" spans="1:11" x14ac:dyDescent="0.25">
      <c r="A5" s="3">
        <v>7</v>
      </c>
      <c r="B5" s="3" t="s">
        <v>43</v>
      </c>
      <c r="C5" s="3">
        <v>15</v>
      </c>
      <c r="D5" s="3">
        <v>90</v>
      </c>
      <c r="E5" s="3">
        <v>1.8</v>
      </c>
      <c r="F5" s="3">
        <v>3.9</v>
      </c>
      <c r="G5" s="3">
        <v>5.7</v>
      </c>
      <c r="H5" s="3">
        <v>13.5</v>
      </c>
      <c r="I5" s="3">
        <v>110</v>
      </c>
      <c r="J5" s="3">
        <v>15</v>
      </c>
      <c r="K5" s="9">
        <v>7</v>
      </c>
    </row>
    <row r="6" spans="1:11" x14ac:dyDescent="0.25">
      <c r="A6" s="3">
        <v>8</v>
      </c>
      <c r="B6" s="3" t="s">
        <v>43</v>
      </c>
      <c r="C6" s="3">
        <v>15</v>
      </c>
      <c r="D6" s="3">
        <v>90</v>
      </c>
      <c r="E6" s="3">
        <v>1.8</v>
      </c>
      <c r="F6" s="3">
        <v>3.9</v>
      </c>
      <c r="G6" s="3">
        <v>5.7</v>
      </c>
      <c r="H6" s="3">
        <v>13.5</v>
      </c>
      <c r="I6" s="3">
        <v>115</v>
      </c>
      <c r="J6" s="3">
        <v>15</v>
      </c>
      <c r="K6" s="9">
        <v>7</v>
      </c>
    </row>
    <row r="7" spans="1:11" x14ac:dyDescent="0.25">
      <c r="A7" s="3">
        <v>9</v>
      </c>
      <c r="B7" s="3" t="s">
        <v>43</v>
      </c>
      <c r="C7" s="3">
        <v>40</v>
      </c>
      <c r="D7" s="3">
        <v>90</v>
      </c>
      <c r="E7" s="3">
        <v>1.8</v>
      </c>
      <c r="F7" s="3">
        <v>3.9</v>
      </c>
      <c r="G7" s="3">
        <v>5.7</v>
      </c>
      <c r="H7" s="3">
        <v>13.5</v>
      </c>
      <c r="I7" s="3">
        <v>116</v>
      </c>
      <c r="J7" s="3">
        <v>15</v>
      </c>
      <c r="K7" s="9">
        <v>7</v>
      </c>
    </row>
    <row r="8" spans="1:11" x14ac:dyDescent="0.25">
      <c r="A8" s="3">
        <v>10</v>
      </c>
      <c r="B8" s="3" t="s">
        <v>44</v>
      </c>
      <c r="C8" s="3">
        <v>40</v>
      </c>
      <c r="D8" s="3">
        <v>90</v>
      </c>
      <c r="E8" s="3">
        <v>2.25</v>
      </c>
      <c r="F8" s="3">
        <v>3.8</v>
      </c>
      <c r="G8" s="3">
        <v>5.5</v>
      </c>
      <c r="H8" s="3">
        <v>12.5</v>
      </c>
      <c r="I8" s="3">
        <v>117</v>
      </c>
      <c r="J8" s="3">
        <v>18</v>
      </c>
      <c r="K8" s="9">
        <v>7</v>
      </c>
    </row>
    <row r="9" spans="1:11" x14ac:dyDescent="0.25">
      <c r="A9" s="3">
        <v>11</v>
      </c>
      <c r="B9" s="3" t="s">
        <v>44</v>
      </c>
      <c r="C9" s="3">
        <v>40</v>
      </c>
      <c r="D9" s="3">
        <v>90</v>
      </c>
      <c r="E9" s="3">
        <v>2.25</v>
      </c>
      <c r="F9" s="3">
        <v>3.8</v>
      </c>
      <c r="G9" s="3">
        <v>5.5</v>
      </c>
      <c r="H9" s="3">
        <v>12.5</v>
      </c>
      <c r="I9" s="3">
        <v>118</v>
      </c>
      <c r="J9" s="3">
        <v>18</v>
      </c>
      <c r="K9" s="9">
        <v>7</v>
      </c>
    </row>
    <row r="10" spans="1:11" x14ac:dyDescent="0.25">
      <c r="A10" s="3">
        <v>12</v>
      </c>
      <c r="B10" s="3" t="s">
        <v>44</v>
      </c>
      <c r="C10" s="3">
        <v>40</v>
      </c>
      <c r="D10" s="3">
        <v>90</v>
      </c>
      <c r="E10" s="3">
        <v>2.25</v>
      </c>
      <c r="F10" s="3">
        <v>3.8</v>
      </c>
      <c r="G10" s="3">
        <v>5.5</v>
      </c>
      <c r="H10" s="3">
        <v>12.5</v>
      </c>
      <c r="I10" s="3">
        <v>119</v>
      </c>
      <c r="J10" s="3">
        <v>18</v>
      </c>
      <c r="K10" s="9">
        <v>7</v>
      </c>
    </row>
    <row r="21" spans="1:2" x14ac:dyDescent="0.25">
      <c r="A21" s="2"/>
      <c r="B21" s="2"/>
    </row>
  </sheetData>
  <phoneticPr fontId="9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4-6</vt:lpstr>
      <vt:lpstr>7-9</vt:lpstr>
      <vt:lpstr>10-12</vt:lpstr>
      <vt:lpstr>年龄段平均成绩</vt:lpstr>
      <vt:lpstr>个人平均成绩比较图</vt:lpstr>
      <vt:lpstr>个人历次成绩成绩对比图</vt:lpstr>
      <vt:lpstr>成绩录入表</vt:lpstr>
      <vt:lpstr>极值定义表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张辉</dc:creator>
  <cp:lastModifiedBy>ASUS</cp:lastModifiedBy>
  <dcterms:created xsi:type="dcterms:W3CDTF">2018-11-13T04:02:21Z</dcterms:created>
  <dcterms:modified xsi:type="dcterms:W3CDTF">2020-10-11T03:06:04Z</dcterms:modified>
</cp:coreProperties>
</file>